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9323B0D1-7E79-4A15-B30F-527AF6840974}" xr6:coauthVersionLast="47" xr6:coauthVersionMax="47" xr10:uidLastSave="{00000000-0000-0000-0000-000000000000}"/>
  <bookViews>
    <workbookView xWindow="-26625" yWindow="2265" windowWidth="17280" windowHeight="8970" tabRatio="821"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4" i="9" l="1"/>
  <c r="E53" i="9"/>
  <c r="L937" i="3"/>
  <c r="C46" i="4" l="1"/>
  <c r="AB49" i="5"/>
  <c r="E82" i="4"/>
  <c r="C82" i="4"/>
  <c r="C30" i="4" l="1"/>
  <c r="C33" i="4"/>
  <c r="C32" i="4"/>
  <c r="AC870" i="3" l="1"/>
  <c r="W840" i="3"/>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c r="AY727" i="3"/>
  <c r="BE727" i="3"/>
  <c r="BF727" i="3"/>
  <c r="BG727" i="3"/>
  <c r="AY728" i="3"/>
  <c r="BE728" i="3"/>
  <c r="BF728" i="3" s="1"/>
  <c r="BG728" i="3" s="1"/>
  <c r="AY695" i="3"/>
  <c r="AV719" i="3"/>
  <c r="AV720" i="3"/>
  <c r="AV721" i="3"/>
  <c r="AV722" i="3"/>
  <c r="AV723" i="3"/>
  <c r="AV724" i="3"/>
  <c r="AV725" i="3"/>
  <c r="AV726" i="3"/>
  <c r="AV727" i="3"/>
  <c r="AV728" i="3"/>
  <c r="K587" i="6"/>
  <c r="K588" i="6"/>
  <c r="AJ31" i="6"/>
  <c r="AJ47" i="6"/>
  <c r="AQ6" i="6"/>
  <c r="AJ995" i="3"/>
  <c r="BF701" i="3"/>
  <c r="BG701" i="3" s="1"/>
  <c r="BF702" i="3"/>
  <c r="BG702" i="3" s="1"/>
  <c r="BF703" i="3"/>
  <c r="BG703" i="3" s="1"/>
  <c r="BF704" i="3"/>
  <c r="BG704" i="3" s="1"/>
  <c r="BF705" i="3"/>
  <c r="BG705" i="3" s="1"/>
  <c r="BF706" i="3"/>
  <c r="BG706" i="3" s="1"/>
  <c r="BF707" i="3"/>
  <c r="BG707"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AF215" i="3"/>
  <c r="AF989" i="3" l="1"/>
  <c r="B61" i="25" a="1"/>
  <c r="B61" i="25" s="1"/>
  <c r="AM716" i="3"/>
  <c r="AM715" i="3"/>
  <c r="AM714" i="3"/>
  <c r="AM713" i="3"/>
  <c r="AM712" i="3"/>
  <c r="AM711" i="3"/>
  <c r="AM710" i="3"/>
  <c r="AM709" i="3"/>
  <c r="AM708" i="3"/>
  <c r="AM707" i="3"/>
  <c r="AM706" i="3"/>
  <c r="AM705" i="3"/>
  <c r="AM704" i="3"/>
  <c r="AM703" i="3"/>
  <c r="AM702" i="3"/>
  <c r="AM701" i="3"/>
  <c r="AM700"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AZ728" i="3" s="1"/>
  <c r="BG627" i="3"/>
  <c r="BE730" i="3"/>
  <c r="BF695" i="3" s="1"/>
  <c r="AZ260" i="3"/>
  <c r="BO245" i="3" s="1"/>
  <c r="T269" i="3" s="1"/>
  <c r="Y22" i="5"/>
  <c r="AD22" i="5"/>
  <c r="AI22" i="5"/>
  <c r="T22" i="5"/>
  <c r="BF697" i="3" l="1"/>
  <c r="BF700" i="3"/>
  <c r="BG700" i="3" s="1"/>
  <c r="AZ729" i="3"/>
  <c r="BF699" i="3"/>
  <c r="BF698" i="3"/>
  <c r="BF696" i="3"/>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R30" i="28"/>
  <c r="AC695" i="3"/>
  <c r="AM695" i="3" s="1"/>
  <c r="BG695" i="3" s="1"/>
  <c r="AC696" i="3"/>
  <c r="AM696" i="3" s="1"/>
  <c r="BG696" i="3" s="1"/>
  <c r="AC697" i="3"/>
  <c r="AM697" i="3" s="1"/>
  <c r="BG697" i="3" s="1"/>
  <c r="AC698" i="3"/>
  <c r="AM698" i="3" s="1"/>
  <c r="BG698" i="3" s="1"/>
  <c r="AC699" i="3"/>
  <c r="AM699" i="3" s="1"/>
  <c r="BG699" i="3" s="1"/>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D84" i="15"/>
  <c r="B85" i="15"/>
  <c r="C85" i="15"/>
  <c r="D85" i="15"/>
  <c r="B86" i="15"/>
  <c r="C86" i="15"/>
  <c r="D86" i="15"/>
  <c r="B87" i="15"/>
  <c r="C87" i="15"/>
  <c r="D87" i="15"/>
  <c r="B88" i="15"/>
  <c r="C88" i="15"/>
  <c r="D88" i="15"/>
  <c r="B89" i="15"/>
  <c r="C89" i="15"/>
  <c r="D89" i="15"/>
  <c r="B90" i="15"/>
  <c r="E90" i="15" s="1"/>
  <c r="C90" i="15"/>
  <c r="D90" i="15"/>
  <c r="B91" i="15"/>
  <c r="C91" i="15"/>
  <c r="D91" i="15"/>
  <c r="B92" i="15"/>
  <c r="C92" i="15"/>
  <c r="E92" i="15" s="1"/>
  <c r="D92" i="15"/>
  <c r="B93" i="15"/>
  <c r="C93" i="15"/>
  <c r="D93" i="15"/>
  <c r="B94" i="15"/>
  <c r="C94" i="15"/>
  <c r="E94" i="15"/>
  <c r="D94" i="15"/>
  <c r="B95" i="15"/>
  <c r="C95" i="15"/>
  <c r="E95" i="15"/>
  <c r="D95" i="15"/>
  <c r="E86" i="15"/>
  <c r="E85" i="15"/>
  <c r="E93" i="15"/>
  <c r="D83" i="15"/>
  <c r="C83" i="15"/>
  <c r="B83" i="15"/>
  <c r="E83" i="15" s="1"/>
  <c r="B80" i="15"/>
  <c r="C80" i="15"/>
  <c r="D80" i="15"/>
  <c r="D79" i="15"/>
  <c r="C79" i="15"/>
  <c r="B79" i="15"/>
  <c r="B73" i="15"/>
  <c r="C73" i="15"/>
  <c r="D73" i="15"/>
  <c r="B74" i="15"/>
  <c r="E74" i="15"/>
  <c r="C74" i="15"/>
  <c r="D74" i="15"/>
  <c r="B75" i="15"/>
  <c r="C75" i="15"/>
  <c r="E75" i="15" s="1"/>
  <c r="D75" i="15"/>
  <c r="B76" i="15"/>
  <c r="C76" i="15"/>
  <c r="D76" i="15"/>
  <c r="D72" i="15"/>
  <c r="C72" i="15"/>
  <c r="B72" i="15"/>
  <c r="B66" i="15"/>
  <c r="C66" i="15"/>
  <c r="E66" i="15" s="1"/>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D61" i="15"/>
  <c r="D56" i="15"/>
  <c r="C56" i="15"/>
  <c r="B56" i="15"/>
  <c r="B47" i="15"/>
  <c r="C47" i="15"/>
  <c r="E47" i="15" s="1"/>
  <c r="D47" i="15"/>
  <c r="B48" i="15"/>
  <c r="C48" i="15"/>
  <c r="D48" i="15"/>
  <c r="B49" i="15"/>
  <c r="C49" i="15"/>
  <c r="E49" i="15"/>
  <c r="D49" i="15"/>
  <c r="B50" i="15"/>
  <c r="C50" i="15"/>
  <c r="D50" i="15"/>
  <c r="B51" i="15"/>
  <c r="C51" i="15"/>
  <c r="D51" i="15"/>
  <c r="B52" i="15"/>
  <c r="C52" i="15"/>
  <c r="D52" i="15"/>
  <c r="B53" i="15"/>
  <c r="C53" i="15"/>
  <c r="D53" i="15"/>
  <c r="D46" i="15"/>
  <c r="C46" i="15"/>
  <c r="B46" i="15"/>
  <c r="B44" i="15"/>
  <c r="C44" i="15"/>
  <c r="D44" i="15"/>
  <c r="B42" i="15"/>
  <c r="C42" i="15"/>
  <c r="D42" i="15"/>
  <c r="D41" i="15"/>
  <c r="C41" i="15"/>
  <c r="B41" i="15"/>
  <c r="E41" i="15" s="1"/>
  <c r="B38" i="15"/>
  <c r="C38" i="15"/>
  <c r="D38" i="15"/>
  <c r="B31" i="15"/>
  <c r="C31" i="15"/>
  <c r="D31" i="15"/>
  <c r="B32" i="15"/>
  <c r="C32" i="15"/>
  <c r="E32" i="15" s="1"/>
  <c r="D32" i="15"/>
  <c r="B33" i="15"/>
  <c r="C33" i="15"/>
  <c r="D33" i="15"/>
  <c r="B34" i="15"/>
  <c r="C34" i="15"/>
  <c r="D34" i="15"/>
  <c r="B35" i="15"/>
  <c r="C35" i="15"/>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B8" i="15"/>
  <c r="C8" i="15"/>
  <c r="B10" i="15"/>
  <c r="C10" i="15"/>
  <c r="B11" i="15"/>
  <c r="C11" i="15"/>
  <c r="B14" i="15"/>
  <c r="C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53" i="15"/>
  <c r="E69" i="15"/>
  <c r="E56" i="15"/>
  <c r="E73" i="15"/>
  <c r="E22" i="15"/>
  <c r="E91" i="15"/>
  <c r="E87" i="15"/>
  <c r="E67" i="15"/>
  <c r="E33" i="15"/>
  <c r="E79" i="15"/>
  <c r="E58" i="15"/>
  <c r="E89" i="15"/>
  <c r="E16" i="15"/>
  <c r="E7" i="15"/>
  <c r="E31" i="15"/>
  <c r="E51" i="15"/>
  <c r="E61" i="15"/>
  <c r="E57" i="15"/>
  <c r="E88" i="15"/>
  <c r="E84" i="15"/>
  <c r="E14" i="15"/>
  <c r="E44" i="15"/>
  <c r="E21" i="15"/>
  <c r="B9" i="15"/>
  <c r="E28" i="15"/>
  <c r="E8" i="15"/>
  <c r="E52" i="15"/>
  <c r="E48" i="15"/>
  <c r="E19" i="15"/>
  <c r="E42" i="15"/>
  <c r="E72" i="15"/>
  <c r="E50" i="15"/>
  <c r="C12" i="15"/>
  <c r="B12" i="15"/>
  <c r="B13" i="15"/>
  <c r="E99" i="15"/>
  <c r="E6" i="15"/>
  <c r="E23" i="15"/>
  <c r="C9" i="15"/>
  <c r="C13" i="15" s="1"/>
  <c r="E13" i="15" s="1"/>
  <c r="E11" i="15"/>
  <c r="E46" i="15"/>
  <c r="E5" i="15"/>
  <c r="E35" i="15"/>
  <c r="E65" i="15"/>
  <c r="E36" i="15"/>
  <c r="E30" i="15"/>
  <c r="E15" i="15"/>
  <c r="E10" i="15"/>
  <c r="E12" i="15"/>
  <c r="E9"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c r="K53" i="9" s="1"/>
  <c r="G54" i="9"/>
  <c r="I54" i="9"/>
  <c r="K54" i="9" s="1"/>
  <c r="M54" i="9" s="1"/>
  <c r="O54" i="9" s="1"/>
  <c r="Q54" i="9" s="1"/>
  <c r="S54" i="9" s="1"/>
  <c r="U54" i="9" s="1"/>
  <c r="W54" i="9" s="1"/>
  <c r="Y54" i="9" s="1"/>
  <c r="AA54" i="9" s="1"/>
  <c r="AC54" i="9" s="1"/>
  <c r="AE54" i="9" s="1"/>
  <c r="AG54" i="9" s="1"/>
  <c r="G55" i="9"/>
  <c r="I55" i="9"/>
  <c r="K55" i="9"/>
  <c r="M55" i="9"/>
  <c r="O55" i="9"/>
  <c r="Q55" i="9"/>
  <c r="S55" i="9"/>
  <c r="U55" i="9"/>
  <c r="W55" i="9"/>
  <c r="Y55" i="9"/>
  <c r="AA55" i="9"/>
  <c r="AC55" i="9"/>
  <c r="AE55" i="9"/>
  <c r="AG55" i="9"/>
  <c r="G56" i="9"/>
  <c r="I56" i="9" s="1"/>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C11" i="4"/>
  <c r="C26" i="4"/>
  <c r="C38" i="4"/>
  <c r="C42" i="4"/>
  <c r="C53" i="4"/>
  <c r="B53" i="4" s="1"/>
  <c r="C61" i="4"/>
  <c r="C69" i="4"/>
  <c r="C76" i="4"/>
  <c r="C80" i="4"/>
  <c r="C95" i="4"/>
  <c r="B96" i="15" s="1"/>
  <c r="C103" i="4"/>
  <c r="C104" i="15" s="1"/>
  <c r="C66" i="25"/>
  <c r="Y20" i="5"/>
  <c r="AI20" i="5"/>
  <c r="S26" i="4"/>
  <c r="S38" i="4"/>
  <c r="S42" i="4"/>
  <c r="S53" i="4"/>
  <c r="S69" i="4"/>
  <c r="S80" i="4"/>
  <c r="E79" i="18" s="1"/>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78"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C61" i="18" s="1"/>
  <c r="D25" i="18"/>
  <c r="C25" i="18"/>
  <c r="D11" i="18"/>
  <c r="C11" i="18"/>
  <c r="D8" i="18"/>
  <c r="C8" i="18"/>
  <c r="AG517" i="6"/>
  <c r="AO652" i="6"/>
  <c r="AO651" i="6"/>
  <c r="AO650" i="6"/>
  <c r="AO649" i="6"/>
  <c r="AJ271" i="6"/>
  <c r="AJ256" i="6"/>
  <c r="AJ230" i="6"/>
  <c r="AJ218" i="6"/>
  <c r="AJ139" i="6"/>
  <c r="T701" i="6"/>
  <c r="AG524" i="6"/>
  <c r="AG520" i="6"/>
  <c r="AG513" i="6"/>
  <c r="AG508" i="6"/>
  <c r="AG485" i="6"/>
  <c r="R98" i="4"/>
  <c r="R103" i="4" s="1"/>
  <c r="R94" i="4"/>
  <c r="R82" i="4"/>
  <c r="R84" i="4"/>
  <c r="R85" i="4"/>
  <c r="R86" i="4"/>
  <c r="R87" i="4"/>
  <c r="R88" i="4"/>
  <c r="R89" i="4"/>
  <c r="R90" i="4"/>
  <c r="R91" i="4"/>
  <c r="R92" i="4"/>
  <c r="R93" i="4"/>
  <c r="R60" i="4"/>
  <c r="R59" i="4"/>
  <c r="R58" i="4"/>
  <c r="R57" i="4"/>
  <c r="R56" i="4"/>
  <c r="R52" i="4"/>
  <c r="R51" i="4"/>
  <c r="R50" i="4"/>
  <c r="R49" i="4"/>
  <c r="R48" i="4"/>
  <c r="R47" i="4"/>
  <c r="R46" i="4"/>
  <c r="R53" i="4" s="1"/>
  <c r="R45" i="4"/>
  <c r="R43" i="4"/>
  <c r="R41" i="4"/>
  <c r="R40" i="4"/>
  <c r="R42" i="4" s="1"/>
  <c r="R37" i="4"/>
  <c r="R35" i="4"/>
  <c r="R34" i="4"/>
  <c r="R33" i="4"/>
  <c r="R32" i="4"/>
  <c r="R30" i="4"/>
  <c r="R38" i="4" s="1"/>
  <c r="R31" i="4"/>
  <c r="R29" i="4"/>
  <c r="R27" i="4"/>
  <c r="R25" i="4"/>
  <c r="R23" i="4"/>
  <c r="R22" i="4"/>
  <c r="R21" i="4"/>
  <c r="R20" i="4"/>
  <c r="R19" i="4"/>
  <c r="R18" i="4"/>
  <c r="R17" i="4"/>
  <c r="R15" i="4"/>
  <c r="R14" i="4"/>
  <c r="R13" i="4"/>
  <c r="R7" i="4"/>
  <c r="R6" i="4"/>
  <c r="D5" i="15"/>
  <c r="D6" i="15"/>
  <c r="D7" i="15"/>
  <c r="D8" i="15"/>
  <c r="D10" i="15"/>
  <c r="D11" i="15"/>
  <c r="D14" i="15"/>
  <c r="D15" i="15"/>
  <c r="D16" i="15"/>
  <c r="D18" i="15"/>
  <c r="E41" i="18"/>
  <c r="E52" i="18"/>
  <c r="E68" i="18"/>
  <c r="H25" i="18"/>
  <c r="H37" i="18"/>
  <c r="H52" i="18"/>
  <c r="H94" i="18"/>
  <c r="H102" i="18"/>
  <c r="B37" i="18"/>
  <c r="B41"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E62" i="4" s="1"/>
  <c r="F38" i="4"/>
  <c r="G38" i="4"/>
  <c r="H38" i="4"/>
  <c r="H62" i="4" s="1"/>
  <c r="H96" i="4" s="1"/>
  <c r="H104" i="4" s="1"/>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J104" i="4" s="1"/>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B52" i="18"/>
  <c r="N12" i="4"/>
  <c r="E25" i="18"/>
  <c r="B26" i="4"/>
  <c r="B80" i="4"/>
  <c r="D12" i="4"/>
  <c r="B43" i="15"/>
  <c r="C43" i="15"/>
  <c r="E43" i="15"/>
  <c r="D43" i="15"/>
  <c r="G12" i="4"/>
  <c r="C39" i="15"/>
  <c r="D39" i="15"/>
  <c r="B39" i="15"/>
  <c r="F12" i="4"/>
  <c r="D96" i="15"/>
  <c r="B27" i="15"/>
  <c r="D27" i="15"/>
  <c r="C27" i="15"/>
  <c r="C81" i="15"/>
  <c r="B81" i="15"/>
  <c r="D81" i="15"/>
  <c r="B11" i="4"/>
  <c r="B76" i="4"/>
  <c r="B77" i="15"/>
  <c r="E77" i="15" s="1"/>
  <c r="C77" i="15"/>
  <c r="D77" i="15"/>
  <c r="B8" i="4"/>
  <c r="B12" i="4" s="1"/>
  <c r="T62" i="4"/>
  <c r="H61" i="18" s="1"/>
  <c r="B68" i="18"/>
  <c r="B70" i="15"/>
  <c r="C70" i="15"/>
  <c r="D70" i="15"/>
  <c r="C62" i="15"/>
  <c r="D62" i="15"/>
  <c r="B62" i="15"/>
  <c r="B54" i="15"/>
  <c r="B11" i="18"/>
  <c r="G52" i="25"/>
  <c r="AB47" i="26"/>
  <c r="I61" i="18"/>
  <c r="I95" i="18" s="1"/>
  <c r="I103" i="18" s="1"/>
  <c r="I105" i="18" s="1"/>
  <c r="J61" i="18"/>
  <c r="J95" i="18"/>
  <c r="J103" i="18"/>
  <c r="J105" i="18"/>
  <c r="R76" i="4"/>
  <c r="K12" i="4"/>
  <c r="B42" i="4"/>
  <c r="J12" i="4"/>
  <c r="R11" i="4"/>
  <c r="R8" i="4"/>
  <c r="D12" i="15"/>
  <c r="D9" i="15"/>
  <c r="C12" i="18"/>
  <c r="E12" i="4"/>
  <c r="M62" i="4"/>
  <c r="M96" i="4"/>
  <c r="M104" i="4"/>
  <c r="J62" i="4"/>
  <c r="J96" i="4"/>
  <c r="C12" i="4"/>
  <c r="B12" i="18" s="1"/>
  <c r="O62" i="4"/>
  <c r="O96" i="4"/>
  <c r="O104" i="4"/>
  <c r="N62" i="4"/>
  <c r="N96" i="4"/>
  <c r="N104" i="4"/>
  <c r="D62" i="4"/>
  <c r="D96" i="4"/>
  <c r="D104" i="4"/>
  <c r="B75" i="18"/>
  <c r="B8" i="18"/>
  <c r="R26" i="4"/>
  <c r="L62" i="4"/>
  <c r="L96" i="4"/>
  <c r="L104" i="4"/>
  <c r="H12" i="4"/>
  <c r="H11" i="18"/>
  <c r="Q62" i="4"/>
  <c r="Q96" i="4"/>
  <c r="Q104" i="4"/>
  <c r="K62" i="4"/>
  <c r="K96" i="4"/>
  <c r="K104" i="4"/>
  <c r="I62" i="4"/>
  <c r="I96" i="4" s="1"/>
  <c r="I104" i="4" s="1"/>
  <c r="M12" i="4"/>
  <c r="D12" i="18"/>
  <c r="P62" i="4"/>
  <c r="P96" i="4"/>
  <c r="P104" i="4"/>
  <c r="B69" i="4"/>
  <c r="C62" i="4"/>
  <c r="C96" i="4" s="1"/>
  <c r="G61" i="18"/>
  <c r="G95" i="18"/>
  <c r="G103" i="18"/>
  <c r="G105" i="18"/>
  <c r="B38" i="4"/>
  <c r="D61" i="18"/>
  <c r="D95" i="18"/>
  <c r="D103" i="18"/>
  <c r="S28" i="9"/>
  <c r="AC28" i="9"/>
  <c r="E70" i="15"/>
  <c r="E62" i="15"/>
  <c r="R12" i="4"/>
  <c r="D13" i="15"/>
  <c r="T24" i="27"/>
  <c r="T24" i="26"/>
  <c r="G98" i="25" l="1"/>
  <c r="D100" i="25" s="1"/>
  <c r="D102" i="25" s="1"/>
  <c r="D104" i="25" s="1"/>
  <c r="D110" i="25" s="1"/>
  <c r="G38" i="25" s="1"/>
  <c r="G53" i="25" s="1"/>
  <c r="K56" i="9"/>
  <c r="M56" i="9" s="1"/>
  <c r="O56" i="9" s="1"/>
  <c r="Q56" i="9" s="1"/>
  <c r="S56" i="9" s="1"/>
  <c r="U56" i="9" s="1"/>
  <c r="W56" i="9" s="1"/>
  <c r="Y56" i="9" s="1"/>
  <c r="AA56" i="9" s="1"/>
  <c r="AC56" i="9" s="1"/>
  <c r="AE56" i="9" s="1"/>
  <c r="AG56" i="9" s="1"/>
  <c r="I58" i="9"/>
  <c r="K58" i="9"/>
  <c r="M53" i="9"/>
  <c r="C96" i="15"/>
  <c r="E96" i="15" s="1"/>
  <c r="B95" i="4"/>
  <c r="B94" i="18"/>
  <c r="C95" i="18"/>
  <c r="C103" i="18" s="1"/>
  <c r="F61" i="18"/>
  <c r="F95" i="18" s="1"/>
  <c r="F103" i="18" s="1"/>
  <c r="F105" i="18" s="1"/>
  <c r="S62" i="4"/>
  <c r="E61" i="18" s="1"/>
  <c r="E37" i="18"/>
  <c r="F62" i="4"/>
  <c r="F96" i="4" s="1"/>
  <c r="F104" i="4" s="1"/>
  <c r="R80" i="4"/>
  <c r="R95" i="4"/>
  <c r="E96" i="4"/>
  <c r="E104" i="4" s="1"/>
  <c r="G62" i="4"/>
  <c r="G96" i="4" s="1"/>
  <c r="G104" i="4" s="1"/>
  <c r="R62" i="4"/>
  <c r="R96" i="4" s="1"/>
  <c r="R104" i="4" s="1"/>
  <c r="T96" i="4"/>
  <c r="T104" i="4" s="1"/>
  <c r="T106" i="4" s="1"/>
  <c r="H103" i="18"/>
  <c r="H95" i="18"/>
  <c r="E81" i="15"/>
  <c r="D54" i="15"/>
  <c r="C54" i="15"/>
  <c r="E54" i="15" s="1"/>
  <c r="E38" i="15"/>
  <c r="E39" i="15"/>
  <c r="BG730" i="3"/>
  <c r="AM730" i="3" s="1"/>
  <c r="AP93" i="6"/>
  <c r="AP97" i="6" s="1"/>
  <c r="G33" i="9"/>
  <c r="I33" i="9" s="1"/>
  <c r="K33" i="9" s="1"/>
  <c r="M33" i="9" s="1"/>
  <c r="O33" i="9" s="1"/>
  <c r="Q33" i="9" s="1"/>
  <c r="S33" i="9" s="1"/>
  <c r="U33" i="9" s="1"/>
  <c r="W33" i="9" s="1"/>
  <c r="Y33" i="9" s="1"/>
  <c r="AA33" i="9" s="1"/>
  <c r="AC33" i="9" s="1"/>
  <c r="AE33" i="9" s="1"/>
  <c r="AG33" i="9" s="1"/>
  <c r="AO635" i="3"/>
  <c r="AZ197" i="6"/>
  <c r="C734" i="3"/>
  <c r="AZ202" i="6"/>
  <c r="Y7" i="5"/>
  <c r="AI7" i="5"/>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7" i="5"/>
  <c r="AI20" i="27"/>
  <c r="AI22" i="27" s="1"/>
  <c r="AD63" i="5"/>
  <c r="AD67" i="5" s="1"/>
  <c r="B103" i="4"/>
  <c r="D104" i="15"/>
  <c r="B104" i="15"/>
  <c r="E104" i="15" s="1"/>
  <c r="B62" i="4"/>
  <c r="D63" i="15"/>
  <c r="E27" i="15"/>
  <c r="B61" i="18"/>
  <c r="B97" i="15"/>
  <c r="B96" i="4"/>
  <c r="C97" i="15"/>
  <c r="B95" i="18"/>
  <c r="D97" i="15"/>
  <c r="C104" i="4"/>
  <c r="C63" i="15"/>
  <c r="B63"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M58" i="9" l="1"/>
  <c r="O53" i="9"/>
  <c r="S96" i="4"/>
  <c r="S104" i="4" s="1"/>
  <c r="H105" i="18"/>
  <c r="E97" i="15"/>
  <c r="AC448" i="3"/>
  <c r="Y112" i="6"/>
  <c r="BA203" i="6"/>
  <c r="AO197" i="6" s="1"/>
  <c r="AZ203" i="6"/>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D105" i="15"/>
  <c r="C105" i="15"/>
  <c r="B105" i="15"/>
  <c r="B104" i="4"/>
  <c r="B103" i="18"/>
  <c r="E63" i="15"/>
  <c r="K16" i="9"/>
  <c r="I22" i="9"/>
  <c r="I35" i="9" s="1"/>
  <c r="E6" i="9"/>
  <c r="S15" i="9"/>
  <c r="M32" i="9"/>
  <c r="I8" i="9"/>
  <c r="G9" i="9"/>
  <c r="Q53" i="9" l="1"/>
  <c r="O58" i="9"/>
  <c r="E95" i="18"/>
  <c r="E103" i="18"/>
  <c r="S106" i="4"/>
  <c r="AI11" i="26"/>
  <c r="AI23" i="26" s="1"/>
  <c r="AI26" i="26" s="1"/>
  <c r="AI28" i="26" s="1"/>
  <c r="AD63" i="26" s="1"/>
  <c r="AD11" i="27"/>
  <c r="AD23" i="27" s="1"/>
  <c r="AD26" i="27" s="1"/>
  <c r="AD11" i="5"/>
  <c r="AI11" i="27"/>
  <c r="AI23" i="27" s="1"/>
  <c r="AI26" i="27" s="1"/>
  <c r="AI28" i="27" s="1"/>
  <c r="AD11" i="26"/>
  <c r="AD23" i="26" s="1"/>
  <c r="AD26" i="26" s="1"/>
  <c r="AD28" i="26" s="1"/>
  <c r="AD28" i="27"/>
  <c r="AI11" i="5"/>
  <c r="AI23" i="5" s="1"/>
  <c r="AI26" i="5" s="1"/>
  <c r="AI28" i="5" s="1"/>
  <c r="AC447" i="3"/>
  <c r="F450" i="3" s="1"/>
  <c r="J58" i="25"/>
  <c r="AB46" i="5"/>
  <c r="AB48" i="5" s="1"/>
  <c r="AB53" i="5" s="1"/>
  <c r="AB54" i="5" s="1"/>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105" i="15"/>
  <c r="AB46" i="27"/>
  <c r="AB48" i="27" s="1"/>
  <c r="AB53" i="27" s="1"/>
  <c r="AB54" i="27" s="1"/>
  <c r="AB46" i="26"/>
  <c r="AB48" i="26" s="1"/>
  <c r="AB53" i="26" s="1"/>
  <c r="AB54" i="26" s="1"/>
  <c r="E7" i="9"/>
  <c r="G6" i="9"/>
  <c r="M16" i="9"/>
  <c r="K22" i="9"/>
  <c r="K35" i="9" s="1"/>
  <c r="U15" i="9"/>
  <c r="O32" i="9"/>
  <c r="I9" i="9"/>
  <c r="K8" i="9"/>
  <c r="S53" i="9" l="1"/>
  <c r="Q58" i="9"/>
  <c r="E105" i="18"/>
  <c r="X1024" i="3"/>
  <c r="AC449" i="3"/>
  <c r="AD63" i="27"/>
  <c r="AD23" i="5"/>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S58" i="9" l="1"/>
  <c r="U53" i="9"/>
  <c r="T11" i="5"/>
  <c r="Y11" i="27"/>
  <c r="Y23" i="27" s="1"/>
  <c r="Y26" i="27" s="1"/>
  <c r="Y28" i="27" s="1"/>
  <c r="Y63" i="27" s="1"/>
  <c r="Y67" i="27" s="1"/>
  <c r="T11" i="27"/>
  <c r="T23" i="27" s="1"/>
  <c r="T11" i="26"/>
  <c r="T23" i="26" s="1"/>
  <c r="Y11" i="26"/>
  <c r="Y23" i="26" s="1"/>
  <c r="Y26" i="26" s="1"/>
  <c r="Y28" i="26" s="1"/>
  <c r="Y63" i="26" s="1"/>
  <c r="Y67" i="26" s="1"/>
  <c r="Y11" i="5"/>
  <c r="Y23" i="5" s="1"/>
  <c r="Y26" i="5" s="1"/>
  <c r="Y28" i="5" s="1"/>
  <c r="AD26" i="5"/>
  <c r="AD28" i="5" s="1"/>
  <c r="AJ991" i="3"/>
  <c r="Q4" i="9"/>
  <c r="Q5" i="9" s="1"/>
  <c r="K5" i="9"/>
  <c r="G11" i="9"/>
  <c r="G37" i="9" s="1"/>
  <c r="G49" i="9" s="1"/>
  <c r="M5" i="9"/>
  <c r="E47" i="9"/>
  <c r="AJ617" i="6"/>
  <c r="E60" i="9"/>
  <c r="E66" i="9" s="1"/>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U58" i="9" l="1"/>
  <c r="W53" i="9"/>
  <c r="T26" i="26"/>
  <c r="T28" i="26" s="1"/>
  <c r="T29" i="26" s="1"/>
  <c r="AD38" i="26"/>
  <c r="AD40" i="26" s="1"/>
  <c r="T26" i="27"/>
  <c r="T28" i="27" s="1"/>
  <c r="T29" i="27" s="1"/>
  <c r="AD38" i="27"/>
  <c r="AD40" i="27" s="1"/>
  <c r="T23" i="5"/>
  <c r="Y63" i="5" s="1"/>
  <c r="Y67" i="5" s="1"/>
  <c r="BE16" i="28"/>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W58" i="9" l="1"/>
  <c r="Y53" i="9"/>
  <c r="Y38" i="26"/>
  <c r="Y40" i="26" s="1"/>
  <c r="Y41" i="26" s="1"/>
  <c r="AB55" i="26" s="1"/>
  <c r="AB56" i="26" s="1"/>
  <c r="AB58" i="26" s="1"/>
  <c r="AB75" i="26" s="1"/>
  <c r="AB76" i="26" s="1"/>
  <c r="AB77" i="26" s="1"/>
  <c r="AB79" i="26" s="1"/>
  <c r="J80" i="26" s="1"/>
  <c r="Y38" i="27"/>
  <c r="Y40" i="27" s="1"/>
  <c r="Y41" i="27" s="1"/>
  <c r="AB55" i="27" s="1"/>
  <c r="AB56" i="27" s="1"/>
  <c r="AB58" i="27" s="1"/>
  <c r="AB75" i="27" s="1"/>
  <c r="AB76" i="27" s="1"/>
  <c r="AB77" i="27" s="1"/>
  <c r="AB79" i="27" s="1"/>
  <c r="J80" i="27" s="1"/>
  <c r="T26" i="5"/>
  <c r="T28" i="5" s="1"/>
  <c r="T29" i="5" s="1"/>
  <c r="Q71" i="25"/>
  <c r="O75" i="25" s="1"/>
  <c r="R75" i="25" s="1"/>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AA53" i="9" l="1"/>
  <c r="Y58" i="9"/>
  <c r="F59" i="27"/>
  <c r="F59" i="26"/>
  <c r="W4" i="9"/>
  <c r="Y4" i="9" s="1"/>
  <c r="G62" i="9"/>
  <c r="G67" i="9"/>
  <c r="G68" i="9"/>
  <c r="G69" i="9"/>
  <c r="D1026" i="3"/>
  <c r="AD38" i="5"/>
  <c r="AD40" i="5" s="1"/>
  <c r="Y38" i="5"/>
  <c r="Y40" i="5" s="1"/>
  <c r="CD575" i="6"/>
  <c r="BY577" i="6"/>
  <c r="K45" i="9"/>
  <c r="K60" i="9" s="1"/>
  <c r="K69" i="9" s="1"/>
  <c r="Q6" i="9"/>
  <c r="O7" i="9"/>
  <c r="O11" i="9" s="1"/>
  <c r="O37" i="9" s="1"/>
  <c r="I62" i="9"/>
  <c r="I67" i="9"/>
  <c r="I69" i="9"/>
  <c r="I68" i="9"/>
  <c r="I66" i="9"/>
  <c r="AE15" i="9"/>
  <c r="M45" i="9"/>
  <c r="M49" i="9"/>
  <c r="W16" i="9"/>
  <c r="U22" i="9"/>
  <c r="U35" i="9" s="1"/>
  <c r="Y32" i="9"/>
  <c r="U8" i="9"/>
  <c r="S9" i="9"/>
  <c r="AA58" i="9" l="1"/>
  <c r="AC53" i="9"/>
  <c r="W5" i="9"/>
  <c r="G70" i="9"/>
  <c r="G72" i="9" s="1"/>
  <c r="AR43" i="5"/>
  <c r="AR42" i="5"/>
  <c r="Y41" i="5" s="1"/>
  <c r="AB55" i="5"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AC58" i="9" l="1"/>
  <c r="AE53" i="9"/>
  <c r="M25" i="3"/>
  <c r="Q22" i="28"/>
  <c r="V33" i="28" s="1"/>
  <c r="V35" i="28" s="1"/>
  <c r="AB56" i="5"/>
  <c r="BE15" i="28"/>
  <c r="CN577" i="6"/>
  <c r="BD558" i="6" s="1"/>
  <c r="K70" i="9"/>
  <c r="K72" i="9" s="1"/>
  <c r="Q45" i="9"/>
  <c r="Q49" i="9"/>
  <c r="AC4" i="9"/>
  <c r="AA5" i="9"/>
  <c r="O48" i="9"/>
  <c r="O60" i="9"/>
  <c r="O47" i="9"/>
  <c r="U6" i="9"/>
  <c r="S7" i="9"/>
  <c r="S11" i="9" s="1"/>
  <c r="S37" i="9" s="1"/>
  <c r="AA16" i="9"/>
  <c r="Y22" i="9"/>
  <c r="Y35" i="9" s="1"/>
  <c r="M62" i="9"/>
  <c r="M66" i="9"/>
  <c r="M68" i="9"/>
  <c r="M69" i="9"/>
  <c r="M67" i="9"/>
  <c r="AC32" i="9"/>
  <c r="W9" i="9"/>
  <c r="Y8" i="9"/>
  <c r="AG53" i="9" l="1"/>
  <c r="AG58" i="9" s="1"/>
  <c r="AE58" i="9"/>
  <c r="AB58" i="5"/>
  <c r="AB75" i="5" s="1"/>
  <c r="AB76" i="5" s="1"/>
  <c r="P203" i="3"/>
  <c r="AT560" i="6"/>
  <c r="AW562" i="6"/>
  <c r="M70" i="9"/>
  <c r="M72" i="9" s="1"/>
  <c r="W6" i="9"/>
  <c r="U7" i="9"/>
  <c r="U11" i="9" s="1"/>
  <c r="U37" i="9" s="1"/>
  <c r="O68" i="9"/>
  <c r="O62" i="9"/>
  <c r="O66" i="9"/>
  <c r="O69" i="9"/>
  <c r="O67" i="9"/>
  <c r="AC16" i="9"/>
  <c r="AA22" i="9"/>
  <c r="AA35" i="9" s="1"/>
  <c r="S45" i="9"/>
  <c r="S49" i="9"/>
  <c r="AC5" i="9"/>
  <c r="AE4" i="9"/>
  <c r="Q48" i="9"/>
  <c r="Q60" i="9"/>
  <c r="Q47" i="9"/>
  <c r="AE32" i="9"/>
  <c r="Y9" i="9"/>
  <c r="AA8" i="9"/>
  <c r="F59" i="5" l="1"/>
  <c r="M27" i="3"/>
  <c r="AB77" i="5"/>
  <c r="AE5" i="9"/>
  <c r="AG4" i="9"/>
  <c r="O70" i="9"/>
  <c r="O72" i="9" s="1"/>
  <c r="S47" i="9"/>
  <c r="S48" i="9"/>
  <c r="S60" i="9"/>
  <c r="W7" i="9"/>
  <c r="W11" i="9" s="1"/>
  <c r="W37" i="9" s="1"/>
  <c r="Y6" i="9"/>
  <c r="U49" i="9"/>
  <c r="U45" i="9"/>
  <c r="Q68" i="9"/>
  <c r="Q69" i="9"/>
  <c r="Q67" i="9"/>
  <c r="Q66" i="9"/>
  <c r="Q62" i="9"/>
  <c r="AE16" i="9"/>
  <c r="AC22" i="9"/>
  <c r="AC35" i="9" s="1"/>
  <c r="AG32" i="9"/>
  <c r="AA9" i="9"/>
  <c r="AC8" i="9"/>
  <c r="D203" i="3" l="1"/>
  <c r="AB79" i="5"/>
  <c r="J80" i="5" s="1"/>
  <c r="W203" i="3"/>
  <c r="AG5" i="9"/>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<sst xmlns="http://schemas.openxmlformats.org/spreadsheetml/2006/main" count="4712" uniqueCount="2468">
  <si>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</si>
  <si>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</si>
  <si>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</si>
  <si>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</si>
  <si>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</si>
  <si>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</si>
  <si>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</si>
  <si>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</si>
  <si>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</si>
  <si>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</si>
  <si>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</si>
  <si>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</si>
  <si>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</si>
  <si>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</si>
  <si>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</si>
  <si>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</si>
  <si>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</si>
  <si>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</si>
  <si>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</si>
  <si>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</si>
  <si>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</si>
  <si>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</si>
  <si>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</si>
  <si>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</si>
  <si>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</si>
  <si>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</si>
  <si>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</si>
  <si>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</si>
  <si>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</si>
  <si>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</si>
  <si>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</si>
  <si>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</si>
  <si>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</si>
  <si>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</si>
  <si>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</si>
  <si>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</si>
  <si>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</si>
  <si>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</si>
  <si>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</si>
  <si>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</si>
  <si>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</si>
  <si>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</si>
  <si>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</si>
  <si>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</si>
  <si>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</si>
  <si>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</si>
  <si>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</si>
  <si>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</si>
  <si>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</si>
  <si>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</si>
  <si>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</si>
  <si>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</si>
  <si>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</si>
  <si>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</si>
  <si>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</si>
  <si>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</si>
  <si>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</si>
  <si>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</si>
  <si>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</si>
  <si>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</si>
  <si>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</si>
  <si>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</si>
  <si>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</si>
  <si>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</si>
  <si>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</si>
  <si>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</si>
  <si>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</si>
  <si>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</si>
  <si>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</si>
  <si>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</si>
  <si>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</si>
  <si>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</si>
  <si>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</si>
  <si>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</si>
  <si>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</si>
  <si>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</si>
  <si>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</si>
  <si>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</si>
  <si>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</si>
  <si>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</si>
  <si>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</si>
  <si>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</si>
  <si>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</si>
  <si>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</si>
  <si>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</si>
  <si>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</si>
  <si>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</si>
  <si>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</si>
  <si>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</si>
  <si>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</si>
  <si>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</si>
  <si>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</si>
  <si>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</si>
  <si>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</si>
  <si>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</si>
  <si>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</si>
  <si>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</si>
  <si>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</si>
  <si>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</si>
  <si>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</si>
  <si>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</si>
  <si>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</si>
  <si>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</si>
  <si>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</si>
  <si>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</si>
  <si>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</si>
  <si>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</si>
  <si>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</si>
  <si>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</si>
  <si>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</si>
  <si>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</si>
  <si>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</si>
  <si>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</si>
  <si>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</si>
  <si>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</si>
  <si>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</si>
  <si>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</si>
  <si>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</si>
  <si>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</si>
  <si>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</si>
  <si>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</si>
  <si>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</si>
  <si>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</si>
  <si>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</si>
  <si>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</si>
  <si>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</si>
  <si>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</si>
  <si>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</si>
  <si>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</si>
  <si>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</si>
  <si>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</si>
  <si>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</si>
  <si>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</si>
  <si>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</si>
  <si>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</si>
  <si>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</si>
  <si>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</si>
  <si>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</si>
  <si>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</si>
  <si>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</si>
  <si>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</si>
  <si>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</si>
  <si>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</si>
  <si>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</si>
  <si>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</si>
  <si>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</si>
  <si>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</si>
  <si>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</si>
  <si>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</si>
  <si>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</si>
  <si>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</si>
  <si>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</si>
  <si>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</si>
  <si>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</si>
  <si>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</si>
  <si>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</si>
  <si>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</si>
  <si>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</si>
  <si>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</si>
  <si>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</si>
  <si>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</si>
  <si>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</si>
  <si>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</si>
  <si>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</si>
  <si>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</si>
  <si>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</si>
  <si>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</si>
  <si>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</si>
  <si>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</si>
  <si>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</si>
  <si>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</si>
  <si>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</si>
  <si>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</si>
  <si>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</si>
  <si>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</si>
  <si>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</si>
  <si>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</si>
  <si>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</si>
  <si>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</si>
  <si>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</si>
  <si>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</si>
  <si>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</si>
  <si>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</si>
  <si>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</si>
  <si>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</si>
  <si>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</si>
  <si>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</si>
  <si>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</si>
  <si>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</si>
  <si>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</si>
  <si>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</si>
  <si>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</si>
  <si>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</si>
  <si>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</si>
  <si>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</si>
  <si>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</si>
  <si>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</si>
  <si>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</si>
  <si>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</si>
  <si>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</si>
  <si>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</si>
  <si>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</si>
  <si>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</si>
  <si>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</si>
  <si>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</si>
  <si>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</si>
  <si>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</si>
  <si>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</si>
  <si>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</si>
  <si>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</si>
  <si>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</si>
  <si>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</si>
  <si>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</si>
  <si>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</si>
  <si>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</si>
  <si>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</si>
  <si>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</si>
  <si>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</si>
  <si>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</si>
  <si>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</si>
  <si>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</si>
  <si>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</si>
  <si>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</si>
  <si>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</si>
  <si>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</si>
  <si>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</si>
  <si>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</si>
  <si>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</si>
  <si>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</si>
  <si>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</si>
  <si>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</si>
  <si>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</si>
  <si>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</si>
  <si>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</si>
  <si>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</si>
  <si>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</si>
  <si>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</si>
  <si>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</si>
  <si>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</si>
  <si>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</si>
  <si>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</si>
  <si>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</si>
  <si>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</si>
  <si>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</si>
  <si>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</si>
  <si>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</si>
  <si>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</si>
  <si>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</si>
  <si>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</si>
  <si>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</si>
  <si>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</si>
  <si>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</si>
  <si>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</si>
  <si>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</si>
  <si>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</si>
  <si>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</si>
  <si>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</si>
  <si>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</si>
  <si>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</si>
  <si>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</si>
  <si>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</si>
  <si>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</si>
  <si>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</si>
  <si>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</si>
  <si>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</si>
  <si>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</si>
  <si>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</si>
  <si>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</si>
  <si>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</si>
  <si>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</si>
  <si>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</si>
  <si>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</si>
  <si>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</si>
  <si>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</si>
  <si>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</si>
  <si>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</si>
  <si>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</si>
  <si>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</si>
  <si>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</si>
  <si>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</si>
  <si>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</si>
  <si>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</si>
  <si>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</si>
  <si>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</si>
  <si>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</si>
  <si>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</si>
  <si>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</si>
  <si>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</si>
  <si>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</si>
  <si>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</si>
  <si>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</si>
  <si>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</si>
  <si>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</si>
  <si>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</si>
  <si>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</si>
  <si>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</si>
  <si>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</si>
  <si>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</si>
  <si>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</si>
  <si>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</si>
  <si>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</si>
  <si>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</si>
  <si>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</si>
  <si>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</si>
  <si>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</si>
  <si>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</si>
  <si>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</si>
  <si>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</si>
  <si>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</si>
  <si>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</si>
  <si>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</si>
  <si>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</si>
  <si>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</si>
  <si>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</si>
  <si>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</si>
  <si>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</si>
  <si>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</si>
  <si>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</si>
  <si>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</si>
  <si>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</si>
  <si>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</si>
  <si>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</si>
  <si>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</si>
  <si>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</si>
  <si>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</si>
  <si>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</si>
  <si>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</si>
  <si>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</si>
  <si>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</si>
  <si>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</si>
  <si>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</si>
  <si>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</si>
  <si>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</si>
  <si>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</si>
  <si>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</si>
  <si>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</si>
  <si>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</si>
  <si>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</si>
  <si>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</si>
  <si>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</si>
  <si>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</si>
  <si>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</si>
  <si>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</si>
  <si>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</si>
  <si>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</si>
  <si>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</si>
  <si>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</si>
  <si>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</si>
  <si>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</si>
  <si>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</si>
  <si>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</si>
  <si>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</si>
  <si>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</si>
  <si>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</si>
  <si>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</si>
  <si>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</si>
  <si>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</si>
  <si>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</si>
  <si>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</si>
  <si>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</si>
  <si>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</si>
  <si>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</si>
  <si>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</si>
  <si>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</si>
  <si>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</si>
  <si>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</si>
  <si>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</si>
  <si>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</si>
  <si>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</si>
  <si>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</si>
  <si>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</si>
  <si>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</si>
  <si>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</si>
  <si>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</si>
  <si>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</si>
  <si>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</si>
  <si>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</si>
  <si>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</si>
  <si>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</si>
  <si>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</si>
  <si>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</si>
  <si>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</si>
  <si>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</si>
  <si>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</si>
  <si>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</si>
  <si>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</si>
  <si>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</si>
  <si>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</si>
  <si>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</si>
  <si>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</si>
  <si>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</si>
  <si>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</si>
  <si>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</si>
  <si>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</si>
  <si>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</si>
  <si>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</si>
  <si>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</si>
  <si>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</si>
  <si>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</si>
  <si>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</si>
  <si>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</si>
  <si>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</si>
  <si>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</si>
  <si>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</si>
  <si>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</si>
  <si>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</si>
  <si>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</si>
  <si>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</si>
  <si>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</si>
  <si>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</si>
  <si>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</si>
  <si>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</si>
  <si>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</si>
  <si>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</si>
  <si>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</si>
  <si>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</si>
  <si>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</si>
  <si>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</si>
  <si>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</si>
  <si>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</si>
  <si>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</si>
  <si>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</si>
  <si>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</si>
  <si>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</si>
  <si>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</si>
  <si>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</si>
  <si>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</si>
  <si>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</si>
  <si>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</si>
  <si>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</si>
  <si>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</si>
  <si>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</si>
  <si>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</si>
  <si>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</si>
  <si>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</si>
  <si>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</si>
  <si>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</si>
  <si>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</si>
  <si>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</si>
  <si>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</si>
  <si>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</si>
  <si>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</si>
  <si>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</si>
  <si>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</si>
  <si>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</si>
  <si>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</si>
  <si>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</si>
  <si>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</si>
  <si>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</si>
  <si>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</si>
  <si>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</si>
  <si>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</si>
  <si>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</si>
  <si>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</si>
  <si>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</si>
  <si>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</si>
  <si>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</si>
  <si>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</si>
  <si>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</si>
  <si>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</si>
  <si>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</si>
  <si>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</si>
  <si>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</si>
  <si>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</si>
  <si>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</si>
  <si>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</si>
  <si>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</si>
  <si>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</si>
  <si>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</si>
  <si>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</si>
  <si>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</si>
  <si>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</si>
  <si>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</si>
  <si>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</si>
  <si>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</si>
  <si>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</si>
  <si>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</si>
  <si>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</si>
  <si>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</si>
  <si>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</si>
  <si>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</si>
  <si>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</si>
  <si>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</si>
  <si>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</si>
  <si>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</si>
  <si>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</si>
  <si>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</si>
  <si>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</si>
  <si>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</si>
  <si>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</si>
  <si>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</si>
  <si>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</si>
  <si>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</si>
  <si>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</si>
  <si>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</si>
  <si>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</si>
  <si>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</si>
  <si>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</si>
  <si>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</si>
  <si>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</si>
  <si>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</si>
  <si>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</si>
  <si>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</si>
  <si>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</si>
  <si>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</si>
  <si>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</si>
  <si>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</si>
  <si>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</si>
  <si>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</si>
  <si>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</si>
  <si>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</si>
  <si>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</si>
  <si>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</si>
  <si>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</si>
  <si>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</si>
  <si>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</si>
  <si>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</si>
  <si>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</si>
  <si>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</si>
  <si>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</si>
  <si>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</si>
  <si>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</si>
  <si>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</si>
  <si>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</si>
  <si>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</si>
  <si>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</si>
  <si>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</si>
  <si>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</si>
  <si>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</si>
  <si>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</si>
  <si>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</si>
  <si>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</si>
  <si>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</si>
  <si>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</si>
  <si>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</si>
  <si>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</si>
  <si>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</si>
  <si>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</si>
  <si>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</si>
  <si>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</si>
  <si>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</si>
  <si>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</si>
  <si>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</si>
  <si>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</si>
  <si>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</si>
  <si>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</si>
  <si>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</si>
  <si>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</si>
  <si>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</si>
  <si>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</si>
  <si>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</si>
  <si>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</si>
  <si>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</si>
  <si>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</si>
  <si>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</si>
  <si>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</si>
  <si>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</si>
  <si>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</si>
  <si>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</si>
  <si>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</si>
  <si>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</si>
  <si>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</si>
  <si>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</si>
  <si>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</si>
  <si>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</si>
  <si>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</si>
  <si>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</si>
  <si>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</si>
  <si>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</si>
  <si>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</si>
  <si>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</si>
  <si>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</si>
  <si>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</si>
  <si>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</si>
  <si>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</si>
  <si>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</si>
  <si>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</si>
  <si>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</si>
  <si>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</si>
  <si>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</si>
  <si>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</si>
  <si>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</si>
  <si>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</si>
  <si>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</si>
  <si>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</si>
  <si>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</si>
  <si>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</si>
  <si>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</si>
  <si>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</si>
  <si>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</si>
  <si>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</si>
  <si>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</si>
  <si>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</si>
  <si>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</si>
  <si>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</si>
  <si>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</si>
  <si>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</si>
  <si>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</si>
  <si>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</si>
  <si>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</si>
  <si>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</si>
  <si>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</si>
  <si>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</si>
  <si>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</si>
  <si>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</si>
  <si>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</si>
  <si>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</si>
  <si>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</si>
  <si>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</si>
  <si>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</si>
  <si>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</si>
  <si>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</si>
  <si>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</si>
  <si>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</si>
  <si>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</si>
  <si>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</si>
  <si>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</si>
  <si>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</si>
  <si>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</si>
  <si>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</si>
  <si>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</si>
  <si>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</si>
  <si>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</si>
  <si>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</si>
  <si>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</si>
  <si>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</si>
  <si>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</si>
  <si>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</si>
  <si>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</si>
  <si>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</si>
  <si>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</si>
  <si>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</si>
  <si>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</si>
  <si>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</si>
  <si>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</si>
  <si>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</si>
  <si>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</si>
  <si>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</si>
  <si>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</si>
  <si>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</si>
  <si>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</si>
  <si>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</si>
  <si>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</si>
  <si>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</si>
  <si>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</si>
  <si>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</si>
  <si>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</si>
  <si>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</si>
  <si>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</si>
  <si>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</si>
  <si>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</si>
  <si>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</si>
  <si>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</si>
  <si>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</si>
  <si>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</si>
  <si>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</si>
  <si>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</si>
  <si>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</si>
  <si>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</si>
  <si>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</si>
  <si>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</si>
  <si>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</si>
  <si>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</si>
  <si>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</si>
  <si>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</si>
  <si>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</si>
  <si>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</si>
  <si>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</si>
  <si>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</si>
  <si>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</si>
  <si>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</si>
  <si>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</si>
  <si>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</si>
  <si>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</si>
  <si>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</si>
  <si>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</si>
  <si>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</si>
  <si>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</si>
  <si>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</si>
  <si>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</si>
  <si>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</si>
  <si>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</si>
  <si>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</si>
  <si>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</si>
  <si>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</si>
  <si>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</si>
  <si>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</si>
  <si>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</si>
  <si>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</si>
  <si>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</si>
  <si>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</si>
  <si>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</si>
  <si>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</si>
  <si>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</si>
  <si>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</si>
  <si>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</si>
  <si>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</si>
  <si>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</si>
  <si>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</si>
  <si>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</si>
  <si>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</si>
  <si>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</si>
  <si>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</si>
  <si>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</si>
  <si>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</si>
  <si>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</si>
  <si>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</si>
  <si>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</si>
  <si>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</si>
  <si>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</si>
  <si>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</si>
  <si>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</si>
  <si>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</si>
  <si>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</si>
  <si>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</si>
  <si>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</si>
  <si>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</si>
  <si>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</si>
  <si>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</si>
  <si>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</si>
  <si>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</si>
  <si>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</si>
  <si>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</si>
  <si>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</si>
  <si>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</si>
  <si>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</si>
  <si>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</si>
  <si>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</si>
  <si>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</si>
  <si>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</si>
  <si>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</si>
  <si>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</si>
  <si>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</si>
  <si>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</si>
  <si>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</si>
  <si>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</si>
  <si>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</si>
  <si>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</si>
  <si>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</si>
  <si>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</si>
  <si>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</si>
  <si>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</si>
  <si>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</si>
  <si>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</si>
  <si>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</si>
  <si>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</si>
  <si>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</si>
  <si>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</si>
  <si>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</si>
  <si>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</si>
  <si>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</si>
  <si>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</si>
  <si>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</si>
  <si>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</si>
  <si>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</si>
  <si>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</si>
  <si>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</si>
  <si>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</si>
  <si>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</si>
  <si>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</si>
  <si>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</si>
  <si>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</si>
  <si>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</si>
  <si>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</si>
  <si>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</si>
  <si>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</si>
  <si>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</si>
  <si>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</si>
  <si>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</si>
  <si>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</si>
  <si>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</si>
  <si>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</si>
  <si>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</si>
  <si>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</si>
  <si>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</si>
  <si>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</si>
  <si>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</si>
  <si>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</si>
  <si>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</si>
  <si>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</si>
  <si>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</si>
  <si>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</si>
  <si>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</si>
  <si>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</si>
  <si>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</si>
  <si>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</si>
  <si>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</si>
  <si>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</si>
  <si>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</si>
  <si>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</si>
  <si>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</si>
  <si>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</si>
  <si>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</si>
  <si>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</si>
  <si>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</si>
  <si>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</si>
  <si>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</si>
  <si>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</si>
  <si>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</si>
  <si>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</si>
  <si>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</si>
  <si>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</si>
  <si>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</si>
  <si>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</si>
  <si>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</si>
  <si>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</si>
  <si>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</si>
  <si>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</si>
  <si>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</si>
  <si>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</si>
  <si>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</si>
  <si>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</si>
  <si>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</si>
  <si>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</si>
  <si>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</si>
  <si>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</si>
  <si>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</si>
  <si>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</si>
  <si>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</si>
  <si>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</si>
  <si>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</si>
  <si>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</si>
  <si>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</si>
  <si>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</si>
  <si>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</si>
  <si>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</si>
  <si>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</si>
  <si>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</si>
  <si>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</si>
  <si>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</si>
  <si>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</si>
  <si>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</si>
  <si>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</si>
  <si>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</si>
  <si>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</si>
  <si>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</si>
  <si>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</si>
  <si>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</si>
  <si>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</si>
  <si>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</si>
  <si>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</si>
  <si>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</si>
  <si>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</si>
  <si>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</si>
  <si>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</si>
  <si>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</si>
  <si>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</si>
  <si>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</si>
  <si>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</si>
  <si>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</si>
  <si>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</si>
  <si>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</si>
  <si>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</si>
  <si>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</si>
  <si>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</si>
  <si>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</si>
  <si>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</si>
  <si>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</si>
  <si>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</si>
  <si>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</si>
  <si>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</si>
  <si>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</si>
  <si>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</si>
  <si>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</si>
  <si>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</si>
  <si>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</si>
  <si>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</si>
  <si>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</si>
  <si>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</si>
  <si>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</si>
  <si>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</si>
  <si>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</si>
  <si>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</si>
  <si>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</si>
  <si>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</si>
  <si>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</si>
  <si>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</si>
  <si>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</si>
  <si>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</si>
  <si>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</si>
  <si>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</si>
  <si>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</si>
  <si>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</si>
  <si>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</si>
  <si>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</si>
  <si>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</si>
  <si>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</si>
  <si>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</si>
  <si>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</si>
  <si>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</si>
  <si>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</si>
  <si>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</si>
  <si>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</si>
  <si>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</si>
  <si>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</si>
  <si>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</si>
  <si>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</si>
  <si>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</si>
  <si>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</si>
  <si>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</si>
  <si>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</si>
  <si>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</si>
  <si>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</si>
  <si>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</si>
  <si>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</si>
  <si>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</si>
  <si>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</si>
  <si>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</si>
  <si>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</si>
  <si>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</si>
  <si>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</si>
  <si>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</si>
  <si>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</si>
  <si>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</si>
  <si>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</si>
  <si>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</si>
  <si>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</si>
  <si>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</si>
  <si>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</si>
  <si>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</si>
  <si>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</si>
  <si>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</si>
  <si>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</si>
  <si>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</si>
  <si>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</si>
  <si>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</si>
  <si>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</si>
  <si>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</si>
  <si>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</si>
  <si>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</si>
  <si>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</si>
  <si>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</si>
  <si>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</si>
  <si>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</si>
  <si>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</si>
  <si>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</si>
  <si>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</si>
  <si>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</si>
  <si>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</si>
  <si>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</si>
  <si>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</si>
  <si>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</si>
  <si>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</si>
  <si>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</si>
  <si>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</si>
  <si>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</si>
  <si>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</si>
  <si>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</si>
  <si>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</si>
  <si>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</si>
  <si>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</si>
  <si>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</si>
  <si>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</si>
  <si>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</si>
  <si>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</si>
  <si>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</si>
  <si>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</si>
  <si>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</si>
  <si>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</si>
  <si>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</si>
  <si>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</si>
  <si>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</si>
  <si>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</si>
  <si>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</si>
  <si>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</si>
  <si>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</si>
  <si>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</si>
  <si>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</si>
  <si>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</si>
  <si>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</si>
  <si>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</si>
  <si>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</si>
  <si>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</si>
  <si>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</si>
  <si>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</si>
  <si>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</si>
  <si>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</si>
  <si>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</si>
  <si>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</si>
  <si>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</si>
  <si>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</si>
  <si>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</si>
  <si>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</si>
  <si>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</si>
  <si>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</si>
  <si>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</si>
  <si>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</si>
  <si>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</si>
  <si>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</si>
  <si>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</si>
  <si>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</si>
  <si>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</si>
  <si>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</si>
  <si>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</si>
  <si>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</si>
  <si>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</si>
  <si>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</si>
  <si>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</si>
  <si>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</si>
  <si>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</si>
  <si>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</si>
  <si>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</si>
  <si>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</si>
  <si>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</si>
  <si>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</si>
  <si>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</si>
  <si>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</si>
  <si>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</si>
  <si>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</si>
  <si>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</si>
  <si>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</si>
  <si>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</si>
  <si>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</si>
  <si>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</si>
  <si>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</si>
  <si>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</si>
  <si>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</si>
  <si>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</si>
  <si>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</si>
  <si>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</si>
  <si>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</si>
  <si>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</si>
  <si>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</si>
  <si>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</si>
  <si>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</si>
  <si>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</si>
  <si>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</si>
  <si>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</si>
  <si>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</si>
  <si>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</si>
  <si>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</si>
  <si>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</si>
  <si>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</si>
  <si>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</si>
  <si>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</si>
  <si>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</si>
  <si>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</si>
  <si>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</si>
  <si>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</si>
  <si>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</si>
  <si>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</si>
  <si>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</si>
  <si>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</si>
  <si>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</si>
  <si>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</si>
  <si>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</si>
  <si>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</si>
  <si>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</si>
  <si>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</si>
  <si>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</si>
  <si>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</si>
  <si>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</si>
  <si>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</si>
  <si>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</si>
  <si>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</si>
  <si>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</si>
  <si>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</si>
  <si>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</si>
  <si>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</si>
  <si>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</si>
  <si>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</si>
  <si>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</si>
  <si>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</si>
  <si>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</si>
  <si>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</si>
  <si>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</si>
  <si>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</si>
  <si>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</si>
  <si>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</si>
  <si>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</si>
  <si>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</si>
  <si>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</si>
  <si>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</si>
  <si>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</si>
  <si>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</si>
  <si>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</si>
  <si>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</si>
  <si>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</si>
  <si>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</si>
  <si>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</si>
  <si>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</si>
  <si>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</si>
  <si>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</si>
  <si>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</si>
  <si>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</si>
  <si>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</si>
  <si>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</si>
  <si>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</si>
  <si>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</si>
  <si>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</si>
  <si>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</si>
  <si>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</si>
  <si>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</si>
  <si>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</si>
  <si>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</si>
  <si>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</si>
  <si>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</si>
  <si>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</si>
  <si>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</si>
  <si>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</si>
  <si>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</si>
  <si>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</si>
  <si>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</si>
  <si>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</si>
  <si>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</si>
  <si>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</si>
  <si>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</si>
  <si>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</si>
  <si>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</si>
  <si>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</si>
  <si>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</si>
  <si>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</si>
  <si>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</si>
  <si>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</si>
  <si>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</si>
  <si>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</si>
  <si>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</si>
  <si>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</si>
  <si>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</si>
  <si>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</si>
  <si>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</si>
  <si>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</si>
  <si>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</si>
  <si>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</si>
  <si>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</si>
  <si>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</si>
  <si>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</si>
  <si>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</si>
  <si>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</si>
  <si>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</si>
  <si>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</si>
  <si>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</si>
  <si>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</si>
  <si>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</si>
  <si>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</si>
  <si>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</si>
  <si>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</si>
  <si>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</si>
  <si>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</si>
  <si>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</si>
  <si>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</si>
  <si>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</si>
  <si>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</si>
  <si>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</si>
  <si>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</si>
  <si>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</si>
  <si>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</si>
  <si>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</si>
  <si>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</si>
  <si>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</si>
  <si>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</si>
  <si>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</si>
  <si>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</si>
  <si>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</si>
  <si>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</si>
  <si>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</si>
  <si>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</si>
  <si>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</si>
  <si>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</si>
  <si>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</si>
  <si>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</si>
  <si>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</si>
  <si>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</si>
  <si>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</si>
  <si>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</si>
  <si>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</si>
  <si>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</si>
  <si>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</si>
  <si>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</si>
  <si>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</si>
  <si>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</si>
  <si>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</si>
  <si>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</si>
  <si>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</si>
  <si>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</si>
  <si>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</si>
  <si>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</si>
  <si>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</si>
  <si>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</si>
  <si>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</si>
  <si>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</si>
  <si>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</si>
  <si>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</si>
  <si>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</si>
  <si>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</si>
  <si>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</si>
  <si>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</si>
  <si>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</si>
  <si>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</si>
  <si>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</si>
  <si>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</si>
  <si>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</si>
  <si>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</si>
  <si>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</si>
  <si>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</si>
  <si>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</si>
  <si>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</si>
  <si>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</si>
  <si>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</si>
  <si>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</si>
  <si>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</si>
  <si>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</si>
  <si>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</si>
  <si>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</si>
  <si>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</si>
  <si>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</si>
  <si>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</si>
  <si>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</si>
  <si>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</si>
  <si>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</si>
  <si>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</si>
  <si>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</si>
  <si>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</si>
  <si>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</si>
  <si>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</si>
  <si>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</si>
  <si>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</si>
  <si>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</si>
  <si>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</si>
  <si>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</si>
  <si>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</si>
  <si>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</si>
  <si>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</si>
  <si>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</si>
  <si>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</si>
  <si>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</si>
  <si>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</si>
  <si>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</si>
  <si>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</si>
  <si>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</si>
  <si>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</si>
  <si>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</si>
  <si>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</si>
  <si>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</si>
  <si>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</si>
  <si>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</si>
  <si>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</si>
  <si>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</si>
  <si>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</si>
  <si>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</si>
  <si>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</si>
  <si>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</si>
  <si>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</si>
  <si>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</si>
  <si>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</si>
  <si>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</si>
  <si>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</si>
  <si>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</si>
  <si>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</si>
  <si>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</si>
  <si>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</si>
  <si>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</si>
  <si>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</si>
  <si>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</si>
  <si>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</si>
  <si>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</si>
  <si>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</si>
  <si>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</si>
  <si>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</si>
  <si>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</si>
  <si>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</si>
  <si>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</si>
  <si>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</si>
  <si>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</si>
  <si>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</si>
  <si>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</si>
  <si>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</si>
  <si>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</si>
  <si>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</si>
  <si>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</si>
  <si>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</si>
  <si>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</si>
  <si>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</si>
  <si>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</si>
  <si>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</si>
  <si>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</si>
  <si>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</si>
  <si>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</si>
  <si>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</si>
  <si>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</si>
  <si>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</si>
  <si>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</si>
  <si>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</si>
  <si>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</si>
  <si>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</si>
  <si>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</si>
  <si>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</si>
  <si>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</si>
  <si>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</si>
  <si>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</si>
  <si>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</si>
  <si>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</si>
  <si>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</si>
  <si>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</si>
  <si>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</si>
  <si>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</si>
  <si>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</si>
  <si>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</si>
  <si>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</si>
  <si>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</si>
  <si>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</si>
  <si>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</si>
  <si>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</si>
  <si>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</si>
  <si>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</si>
  <si>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</si>
  <si>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</si>
  <si>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</si>
  <si>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</si>
  <si>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</si>
  <si>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</si>
  <si>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</si>
  <si>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</si>
  <si>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</si>
  <si>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</si>
  <si>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</si>
  <si>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</si>
  <si>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</si>
  <si>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</si>
  <si>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</si>
  <si>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</si>
  <si>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</si>
  <si>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</si>
  <si>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</si>
  <si>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</si>
  <si>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</si>
  <si>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</si>
  <si>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</si>
  <si>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</si>
  <si>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</si>
  <si>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</si>
  <si>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</si>
  <si>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</si>
  <si>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</si>
  <si>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</si>
  <si>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</si>
  <si>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</si>
  <si>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</si>
  <si>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</si>
  <si>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</si>
  <si>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</si>
  <si>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</si>
  <si>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</si>
  <si>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</si>
  <si>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</si>
  <si>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</si>
  <si>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</si>
  <si>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</si>
  <si>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</si>
  <si>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</si>
  <si>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</si>
  <si>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</si>
  <si>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</si>
  <si>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</si>
  <si>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</si>
  <si>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</si>
  <si>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</si>
  <si>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</si>
  <si>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</si>
  <si>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</si>
  <si>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</si>
  <si>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</si>
  <si>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</si>
  <si>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</si>
  <si>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</si>
  <si>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</si>
  <si>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</si>
  <si>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</si>
  <si>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</si>
  <si>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</si>
  <si>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</si>
  <si>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</si>
  <si>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</si>
  <si>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</si>
  <si>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</si>
  <si>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</si>
  <si>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</si>
  <si>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</si>
  <si>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</si>
  <si>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</si>
  <si>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</si>
  <si>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</si>
  <si>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</si>
  <si>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</si>
  <si>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</si>
  <si>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</si>
  <si>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</si>
  <si>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</si>
  <si>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</si>
  <si>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</si>
  <si>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</si>
  <si>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</si>
  <si>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</si>
  <si>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</si>
  <si>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</si>
  <si>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</si>
  <si>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</si>
  <si>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</si>
  <si>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</si>
  <si>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</si>
  <si>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</si>
  <si>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</si>
  <si>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</si>
  <si>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</si>
  <si>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</si>
  <si>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</si>
  <si>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</si>
  <si>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</si>
  <si>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</si>
  <si>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</si>
  <si>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</si>
  <si>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</si>
  <si>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</si>
  <si>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</si>
  <si>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</si>
  <si>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</si>
  <si>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</si>
  <si>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</si>
  <si>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</si>
  <si>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</si>
  <si>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</si>
  <si>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</si>
  <si>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</si>
  <si>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</si>
  <si>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</si>
  <si>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</si>
  <si>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</si>
  <si>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</si>
  <si>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</si>
  <si>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</si>
  <si>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</si>
  <si>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</si>
  <si>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</si>
  <si>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</si>
  <si>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</si>
  <si>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</si>
  <si>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</si>
  <si>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</si>
  <si>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</si>
  <si>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</si>
  <si>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</si>
  <si>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</si>
  <si>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</si>
  <si>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</si>
  <si>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</si>
  <si>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</si>
  <si>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</si>
  <si>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</si>
  <si>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</si>
  <si>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</si>
  <si>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</si>
  <si>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</si>
  <si>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</si>
  <si>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</si>
  <si>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</si>
  <si>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</si>
  <si>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</si>
  <si>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</si>
  <si>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</si>
  <si>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</si>
  <si>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</si>
  <si>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</si>
  <si>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</si>
  <si>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</si>
  <si>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</si>
  <si>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</si>
  <si>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</si>
  <si>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</si>
  <si>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</si>
  <si>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</si>
  <si>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</si>
  <si>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</si>
  <si>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</si>
  <si>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</si>
  <si>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</si>
  <si>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</si>
  <si>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</si>
  <si>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</si>
  <si>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</si>
  <si>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</si>
  <si>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</si>
  <si>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</si>
  <si>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</si>
  <si>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</si>
  <si>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</si>
  <si>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</si>
  <si>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</si>
  <si>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</si>
  <si>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</si>
  <si>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</si>
  <si>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</si>
  <si>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</si>
  <si>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</si>
  <si>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</si>
  <si>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</si>
  <si>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</si>
  <si>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</si>
  <si>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</si>
  <si>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</si>
  <si>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</si>
  <si>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</si>
  <si>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</si>
  <si>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</si>
  <si>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</si>
  <si>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</si>
  <si>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</si>
  <si>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</si>
  <si>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</si>
  <si>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</si>
  <si>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</si>
  <si>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</si>
  <si>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</si>
  <si>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</si>
  <si>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</si>
  <si>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</si>
  <si>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</si>
  <si>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</si>
  <si>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</si>
  <si>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</si>
  <si>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</si>
  <si>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</si>
  <si>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</si>
  <si>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</si>
  <si>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</si>
  <si>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</si>
  <si>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</si>
  <si>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</si>
  <si>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</si>
  <si>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</si>
  <si>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</si>
  <si>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</si>
  <si>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</si>
  <si>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</si>
  <si>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</si>
  <si>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</si>
  <si>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</si>
  <si>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</si>
  <si>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</si>
  <si>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</si>
  <si>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</si>
  <si>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</si>
  <si>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</si>
  <si>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</si>
  <si>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</si>
  <si>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</si>
  <si>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</si>
  <si>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</si>
  <si>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</si>
  <si>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</si>
  <si>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</si>
  <si>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</si>
  <si>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</si>
  <si>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</si>
  <si>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</si>
  <si>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</si>
  <si>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</si>
  <si>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</si>
  <si>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</si>
  <si>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</si>
  <si>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</si>
  <si>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</si>
  <si>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</si>
  <si>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</si>
  <si>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</si>
  <si>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</si>
  <si>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</si>
  <si>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</si>
  <si>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</si>
  <si>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</si>
  <si>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</si>
  <si>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</si>
  <si>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</si>
  <si>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</si>
  <si>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</si>
  <si>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</si>
  <si>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</si>
  <si>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</si>
  <si>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</si>
  <si>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</si>
  <si>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</si>
  <si>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</si>
  <si>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</si>
  <si>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</si>
  <si>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</si>
  <si>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</si>
  <si>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</si>
  <si>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</si>
  <si>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</si>
  <si>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</si>
  <si>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</si>
  <si>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</si>
  <si>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</si>
  <si>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</si>
  <si>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</si>
  <si>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</si>
  <si>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</si>
  <si>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</si>
  <si>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</si>
  <si>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</si>
  <si>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</si>
  <si>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</si>
  <si>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</si>
  <si>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</si>
  <si>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</si>
  <si>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</si>
  <si>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</si>
  <si>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</si>
  <si>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</si>
  <si>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</si>
  <si>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</si>
  <si>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</si>
  <si>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</si>
  <si>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</si>
  <si>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</si>
  <si>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</si>
  <si>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</si>
  <si>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</si>
  <si>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</si>
  <si>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</si>
  <si>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</si>
  <si>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</si>
  <si>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</si>
  <si>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</si>
  <si>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</si>
  <si>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</si>
  <si>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</si>
  <si>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</si>
  <si>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</si>
  <si>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</si>
  <si>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</si>
  <si>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</si>
  <si>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</si>
  <si>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</si>
  <si>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</si>
  <si>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</si>
  <si>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</si>
  <si>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</si>
  <si>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</si>
  <si>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</si>
  <si>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</si>
  <si>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</si>
  <si>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</si>
  <si>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</si>
  <si>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</si>
  <si>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</si>
  <si>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</si>
  <si>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</si>
  <si>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</si>
  <si>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</si>
  <si>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</si>
  <si>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</si>
  <si>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</si>
  <si>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</si>
  <si>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</si>
  <si>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</si>
  <si>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</si>
  <si>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</si>
  <si>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</si>
  <si>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</si>
  <si>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</si>
  <si>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</si>
  <si>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</si>
  <si>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</si>
  <si>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</si>
  <si>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</si>
  <si>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</si>
  <si>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</si>
  <si>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</si>
  <si>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</si>
  <si>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</si>
  <si>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</si>
  <si>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</si>
  <si>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</si>
  <si>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</si>
  <si>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</si>
  <si>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</si>
  <si>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</si>
  <si>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</si>
  <si>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</si>
  <si>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</si>
  <si>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</si>
  <si>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</si>
  <si>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</si>
  <si>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</si>
  <si>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</si>
  <si>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</si>
  <si>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</si>
  <si>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</si>
  <si>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</si>
  <si>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</si>
  <si>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</si>
  <si>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</si>
  <si>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</si>
  <si>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</si>
  <si>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</si>
  <si>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</si>
  <si>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</si>
  <si>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</si>
  <si>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</si>
  <si>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</si>
  <si>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</si>
  <si>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</si>
  <si>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</si>
  <si>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</si>
  <si>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</si>
  <si>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</si>
  <si>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</si>
  <si>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</si>
  <si>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</si>
  <si>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</si>
  <si>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</si>
  <si>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</si>
  <si>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</si>
  <si>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</si>
  <si>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</si>
  <si>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</si>
  <si>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</si>
  <si>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</si>
  <si>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</si>
  <si>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</si>
  <si>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</si>
  <si>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</si>
  <si>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</si>
  <si>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</si>
  <si>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</si>
  <si>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</si>
  <si>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</si>
  <si>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</si>
  <si>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</si>
  <si>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</si>
  <si>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</si>
  <si>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</si>
  <si>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</si>
  <si>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</si>
  <si>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</si>
  <si>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</si>
  <si>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</si>
  <si>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</si>
  <si>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</si>
  <si>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</si>
  <si>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</si>
  <si>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</si>
  <si>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</si>
  <si>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</si>
  <si>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</si>
  <si>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</si>
  <si>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</si>
  <si>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</si>
  <si>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</si>
  <si>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</si>
  <si>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</si>
  <si>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</si>
  <si>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</si>
  <si>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</si>
  <si>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</si>
  <si>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</si>
  <si>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</si>
  <si>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</si>
  <si>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</si>
  <si>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</si>
  <si>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</si>
  <si>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</si>
  <si>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</si>
  <si>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</si>
  <si>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</si>
  <si>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</si>
  <si>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</si>
  <si>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</si>
  <si>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</si>
  <si>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</si>
  <si>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</si>
  <si>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</si>
  <si>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</si>
  <si>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</si>
  <si>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</si>
  <si>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</si>
  <si>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</si>
  <si>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</si>
  <si>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</si>
  <si>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</si>
  <si>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</si>
  <si>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</si>
  <si>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</si>
  <si>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</si>
  <si>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</si>
  <si>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</si>
  <si>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</si>
  <si>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</si>
  <si>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</si>
  <si>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</si>
  <si>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</si>
  <si>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</si>
  <si>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</si>
  <si>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</si>
  <si>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</si>
  <si>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</si>
  <si>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</si>
  <si>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</si>
  <si>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</si>
  <si>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</si>
  <si>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</si>
  <si>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</si>
  <si>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</si>
  <si>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</si>
  <si>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</si>
  <si>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</si>
  <si>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</si>
  <si>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</si>
  <si>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</si>
  <si>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</si>
  <si>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</si>
  <si>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</si>
  <si>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</si>
  <si>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</si>
  <si>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</si>
  <si>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</si>
  <si>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</si>
  <si>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</si>
  <si>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</si>
  <si>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</si>
  <si>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</si>
  <si>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</si>
  <si>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</si>
  <si>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</si>
  <si>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</si>
  <si>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</si>
  <si>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</si>
  <si>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</si>
  <si>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</si>
  <si>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</si>
  <si>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</si>
  <si>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</si>
  <si>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</si>
  <si>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</si>
  <si>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</si>
  <si>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</si>
  <si>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</si>
  <si>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</si>
  <si>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</si>
  <si>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</si>
  <si>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</si>
  <si>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</si>
  <si>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</si>
  <si>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</si>
  <si>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</si>
  <si>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</si>
  <si>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</si>
  <si>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</si>
  <si>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</si>
  <si>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</si>
  <si>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</si>
  <si>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</si>
  <si>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</si>
  <si>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</si>
  <si>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</si>
  <si>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</si>
  <si>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</si>
  <si>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</si>
  <si>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</si>
  <si>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</si>
  <si>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</si>
  <si>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</si>
  <si>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</si>
  <si>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</si>
  <si>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</si>
  <si>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</si>
  <si>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</si>
  <si>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</si>
  <si>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</si>
  <si>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</si>
  <si>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</si>
  <si>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</si>
  <si>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</si>
  <si>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</si>
  <si>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</si>
  <si>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</si>
  <si>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</si>
  <si>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</si>
  <si>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</si>
  <si>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</si>
  <si>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</si>
  <si>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</si>
  <si>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</si>
  <si>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</si>
  <si>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</si>
  <si>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</si>
  <si>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</si>
  <si>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</si>
  <si>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</si>
  <si>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</si>
  <si>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</si>
  <si>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</si>
  <si>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</si>
  <si>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</si>
  <si>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</si>
  <si>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</si>
  <si>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</si>
  <si>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</si>
  <si>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</si>
  <si>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</si>
  <si>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</si>
  <si>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</si>
  <si>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</si>
  <si>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</si>
  <si>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</si>
  <si>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</si>
  <si>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</si>
  <si>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</si>
  <si>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</si>
  <si>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</si>
  <si>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</si>
  <si>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</si>
  <si>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</si>
  <si>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</si>
  <si>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</si>
  <si>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</si>
  <si>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</si>
  <si>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</si>
  <si>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</si>
  <si>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</si>
  <si>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</si>
  <si>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</si>
  <si>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</si>
  <si>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</si>
  <si>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</si>
  <si>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</si>
  <si>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</si>
  <si>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</si>
  <si>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</si>
  <si>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</si>
  <si>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</si>
  <si>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</si>
  <si>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</si>
  <si>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</si>
  <si>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</si>
  <si>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</si>
  <si>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</si>
  <si>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</si>
  <si>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</si>
  <si>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</si>
  <si>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</si>
  <si>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</si>
  <si>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</si>
  <si>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</si>
  <si>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</si>
  <si>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</si>
  <si>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</si>
  <si>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</si>
  <si>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</si>
  <si>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</si>
  <si>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</si>
  <si>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</si>
  <si>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</si>
  <si>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</si>
  <si>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</si>
  <si>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</si>
  <si>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</si>
  <si>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</si>
  <si>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</si>
  <si>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</si>
  <si>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</si>
  <si>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</si>
  <si>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</si>
  <si>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</si>
  <si>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</si>
  <si>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</si>
  <si>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</si>
  <si>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</si>
  <si>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</si>
  <si>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</si>
  <si>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</si>
  <si>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</si>
  <si>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</si>
  <si>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</si>
  <si>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</si>
  <si>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</si>
  <si>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</si>
  <si>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</si>
  <si>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</si>
  <si>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</si>
  <si>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</si>
  <si>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</si>
  <si>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</si>
  <si>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</si>
  <si>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</si>
  <si>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</si>
  <si>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</si>
  <si>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</si>
  <si>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</si>
  <si>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</si>
  <si>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</si>
  <si>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</si>
  <si>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</si>
  <si>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</si>
  <si>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</si>
  <si>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</si>
  <si>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</si>
  <si>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</si>
  <si>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</si>
  <si>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</si>
  <si>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</si>
  <si>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</si>
  <si>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</si>
  <si>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</si>
  <si>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</si>
  <si>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</si>
  <si>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</si>
  <si>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</si>
  <si>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</si>
  <si>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</si>
  <si>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</si>
  <si>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</si>
  <si>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</si>
  <si>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</si>
  <si>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</si>
  <si>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</si>
  <si>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</si>
  <si>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</si>
  <si>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</si>
  <si>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</si>
  <si>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</si>
  <si>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</si>
  <si>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</si>
  <si>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</si>
  <si>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</si>
  <si>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</si>
  <si>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</si>
  <si>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</si>
  <si>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</si>
  <si>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</si>
  <si>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</si>
  <si>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</si>
  <si>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</si>
  <si>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</si>
  <si>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</si>
  <si>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</si>
  <si>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</si>
  <si>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</si>
  <si>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</si>
  <si>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</si>
  <si>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</si>
  <si>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</si>
  <si>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</si>
  <si>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</si>
  <si>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</si>
  <si>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</si>
  <si>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</si>
  <si>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</si>
  <si>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</si>
  <si>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</si>
  <si>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</si>
  <si>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</si>
  <si>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</si>
  <si>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</si>
  <si>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</si>
  <si>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</si>
  <si>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</si>
  <si>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</si>
  <si>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</si>
  <si>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</si>
  <si>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</si>
  <si>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</si>
  <si>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</si>
  <si>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</si>
  <si>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</si>
  <si>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</si>
  <si>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</si>
  <si>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</si>
  <si>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</si>
  <si>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</si>
  <si>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</si>
  <si>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</si>
  <si>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</si>
  <si>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</si>
  <si>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</si>
  <si>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</si>
  <si>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</si>
  <si>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</si>
  <si>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</si>
  <si>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</si>
  <si>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</si>
  <si>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</si>
  <si>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</si>
  <si>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</si>
  <si>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</si>
  <si>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</si>
  <si>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</si>
  <si>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</si>
  <si>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</si>
  <si>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</si>
  <si>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</si>
  <si>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</si>
  <si>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</si>
  <si>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</si>
  <si>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</si>
  <si>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</si>
  <si>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</si>
  <si>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</si>
  <si>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</si>
  <si>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</si>
  <si>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</si>
  <si>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</si>
  <si>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</si>
  <si>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</si>
  <si>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</si>
  <si>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</si>
  <si>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</si>
  <si>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</si>
  <si>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</si>
  <si>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</si>
  <si>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</si>
  <si>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</si>
  <si>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</si>
  <si>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</si>
  <si>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</si>
  <si>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</si>
  <si>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</si>
  <si>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</si>
  <si>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</si>
  <si>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</si>
  <si>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</si>
  <si>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</si>
  <si>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</si>
  <si>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</si>
  <si>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</si>
  <si>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</si>
  <si>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</si>
  <si>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</si>
  <si>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</si>
  <si>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</si>
  <si>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</si>
  <si>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</si>
  <si>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</si>
  <si>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</si>
  <si>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</si>
  <si>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</si>
  <si>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</si>
  <si>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</si>
  <si>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</si>
  <si>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</si>
  <si>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</si>
  <si>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</si>
  <si>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</si>
  <si>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</si>
  <si>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</si>
  <si>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</si>
  <si>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</si>
  <si>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</si>
  <si>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</si>
  <si>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</si>
  <si>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</si>
  <si>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</si>
  <si>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</si>
  <si>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</si>
  <si>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</si>
  <si>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</si>
  <si>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</si>
  <si>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</si>
  <si>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</si>
  <si>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</si>
  <si>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</si>
  <si>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</si>
  <si>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</si>
  <si>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</si>
  <si>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</si>
  <si>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</si>
  <si>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</si>
  <si>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</si>
  <si>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</si>
  <si>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</si>
  <si>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</si>
  <si>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</si>
  <si>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</si>
  <si>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</si>
  <si>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</si>
  <si>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</si>
  <si>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</si>
  <si>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</si>
  <si>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</si>
  <si>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</si>
  <si>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</si>
  <si>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</si>
  <si>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</si>
  <si>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</si>
  <si>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</si>
  <si>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</si>
  <si>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</si>
  <si>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</si>
  <si>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</si>
  <si>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</si>
  <si>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</si>
  <si>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</si>
  <si>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</si>
  <si>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</si>
  <si>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</si>
  <si>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</si>
  <si>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</si>
  <si>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</si>
  <si>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</si>
  <si>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</si>
  <si>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</si>
  <si>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</si>
  <si>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</si>
  <si>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</si>
  <si>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</si>
  <si>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</si>
  <si>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</si>
  <si>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</si>
  <si>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</si>
  <si>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</si>
  <si>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</si>
  <si>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</si>
  <si>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</si>
  <si>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</si>
  <si>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</si>
  <si>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</si>
  <si>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</si>
  <si>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</si>
  <si>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</si>
  <si>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</si>
  <si>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</si>
  <si>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</si>
  <si>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</si>
  <si>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</si>
  <si>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</si>
  <si>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</si>
  <si>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</si>
  <si>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</si>
  <si>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</si>
  <si>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</si>
  <si>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</si>
  <si>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</si>
  <si>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</si>
  <si>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</si>
  <si>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</si>
  <si>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</si>
  <si>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</si>
  <si>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</si>
  <si>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</si>
  <si>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</si>
  <si>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</si>
  <si>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</si>
  <si>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</si>
  <si>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</si>
  <si>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</si>
  <si>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</si>
  <si>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</si>
  <si>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</si>
  <si>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</si>
  <si>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</si>
  <si>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</si>
  <si>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</si>
  <si>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</si>
  <si>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</si>
  <si>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</si>
  <si>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</si>
  <si>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</si>
  <si>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</si>
  <si>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</si>
  <si>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</si>
  <si>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</si>
  <si>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</si>
  <si>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</si>
  <si>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</si>
  <si>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</si>
  <si>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</si>
  <si>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</si>
  <si>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</si>
  <si>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</si>
  <si>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</si>
  <si>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</si>
  <si>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</si>
  <si>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</si>
  <si>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</si>
  <si>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</si>
  <si>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</si>
  <si>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</si>
  <si>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</si>
  <si>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</si>
  <si>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</si>
  <si>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</si>
  <si>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</si>
  <si>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</si>
  <si>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</si>
  <si>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</si>
  <si>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</si>
  <si>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</si>
  <si>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</si>
  <si>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</si>
  <si>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</si>
  <si>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</si>
  <si>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</si>
  <si>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</si>
  <si>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</si>
  <si>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</si>
  <si>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</si>
  <si>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</si>
  <si>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</si>
  <si>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</si>
  <si>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</si>
  <si>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</si>
  <si>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</si>
  <si>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</si>
  <si>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</si>
  <si>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</si>
  <si>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</si>
  <si>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</si>
  <si>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</si>
  <si>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</si>
  <si>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</si>
  <si>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</si>
  <si>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</si>
  <si>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</si>
  <si>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</si>
  <si>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</si>
  <si>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</si>
  <si>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</si>
  <si>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</si>
  <si>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</si>
  <si>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</si>
  <si>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Hollister Lofts, L.P.</t>
  </si>
  <si>
    <t>Hollister Lofts</t>
  </si>
  <si>
    <t>July</t>
  </si>
  <si>
    <t>Lompoc</t>
  </si>
  <si>
    <t>Robert P. Havlicek Jr</t>
  </si>
  <si>
    <t>Executive Director</t>
  </si>
  <si>
    <t>City of Santa Barbara</t>
  </si>
  <si>
    <t>Rebecca Bjork</t>
  </si>
  <si>
    <t>P.O. Box 1990</t>
  </si>
  <si>
    <t>93102-1990</t>
  </si>
  <si>
    <t>(805) 564-5301</t>
  </si>
  <si>
    <t>rbjork@santabarbaraca.gov</t>
  </si>
  <si>
    <t>061-040-048</t>
  </si>
  <si>
    <t>40%/60%</t>
  </si>
  <si>
    <t>Housing Authority of the County of Santa Barbara</t>
  </si>
  <si>
    <t>815 W. Ocean Ave</t>
  </si>
  <si>
    <t>CA</t>
  </si>
  <si>
    <t>(805) 736-3423</t>
  </si>
  <si>
    <t>bobhavlicek@hasbarco.org</t>
  </si>
  <si>
    <t>Administrative General Partner/Developer</t>
  </si>
  <si>
    <t>Lompoc, CA 93436</t>
  </si>
  <si>
    <t>RRM Design Group</t>
  </si>
  <si>
    <t>10 E. Figueroa St. #200</t>
  </si>
  <si>
    <t>Santa Barbara, CA 93101</t>
  </si>
  <si>
    <t>Rachel Raynor Hollander</t>
  </si>
  <si>
    <t>(805) 963-8283</t>
  </si>
  <si>
    <t>rcraynor@rrmdesign.com</t>
  </si>
  <si>
    <t>TBD</t>
  </si>
  <si>
    <t>Dauby O'Conner &amp; Zaleski, LLC</t>
  </si>
  <si>
    <t>501 Congressional Blvd.</t>
  </si>
  <si>
    <t>Carmel, IN 46032</t>
  </si>
  <si>
    <t>Thomas Wilson</t>
  </si>
  <si>
    <t>Price, Postal &amp; Parma LLP</t>
  </si>
  <si>
    <t>200 East Carrillo St. Suite 40</t>
  </si>
  <si>
    <t>Mark S. Manion</t>
  </si>
  <si>
    <t>In Balance Green Consulting</t>
  </si>
  <si>
    <t>1411 Marsh St. #109</t>
  </si>
  <si>
    <t>San Luis Obispo, CA 93401</t>
  </si>
  <si>
    <t>Jennifer Rennick</t>
  </si>
  <si>
    <t>Red Stone Equity Partners, LLC</t>
  </si>
  <si>
    <t>401 West A St. Suite 1830</t>
  </si>
  <si>
    <t>San Diego, CA 93101</t>
  </si>
  <si>
    <t>Matt Grosz</t>
  </si>
  <si>
    <t xml:space="preserve">Novogradac Consulting LLP </t>
  </si>
  <si>
    <t>6700 Antioch Road, Suite 450</t>
  </si>
  <si>
    <t>Merriam, KS 66204</t>
  </si>
  <si>
    <t>Rachel Denton</t>
  </si>
  <si>
    <t>Novogradac Consulting LLP</t>
  </si>
  <si>
    <t>6700 Antioch Rd, Suite 450</t>
  </si>
  <si>
    <t>Merriam, Kansas 66204</t>
  </si>
  <si>
    <t xml:space="preserve">Robert P. Havlicek Jr. </t>
  </si>
  <si>
    <t>HUD Section 8</t>
  </si>
  <si>
    <t>Project-based vouchers (PBVs)</t>
  </si>
  <si>
    <t>HASBARCO Loan</t>
  </si>
  <si>
    <t>Deferred Costs</t>
  </si>
  <si>
    <t>County HOME</t>
  </si>
  <si>
    <t>Deferred Developer Fee</t>
  </si>
  <si>
    <t>HASBARCO GAP Loan</t>
  </si>
  <si>
    <t>997 Monterey St. 3rd Floor</t>
  </si>
  <si>
    <t>Nathan Roddick</t>
  </si>
  <si>
    <t>(805) 548-8210</t>
  </si>
  <si>
    <t>Ammortized Loan</t>
  </si>
  <si>
    <t>2020 W. El Camino Ave, Suite 200</t>
  </si>
  <si>
    <t>Colleen O'Meara</t>
  </si>
  <si>
    <t>(916) 263-6464</t>
  </si>
  <si>
    <t>123 East Anapamu Street 2nd Floor</t>
  </si>
  <si>
    <t>Carlos Jimenez</t>
  </si>
  <si>
    <t>(805) 568-3529</t>
  </si>
  <si>
    <t>Residual Receipts</t>
  </si>
  <si>
    <t>Sacramento, CA 95833</t>
  </si>
  <si>
    <t>Office Expense</t>
  </si>
  <si>
    <t>Payroll Taxes, Workers Comp</t>
  </si>
  <si>
    <t>Supplies</t>
  </si>
  <si>
    <t>Prop &amp; Liability Insurance</t>
  </si>
  <si>
    <t>Surf Development Company</t>
  </si>
  <si>
    <t>Managing GP</t>
  </si>
  <si>
    <t>Administrative GP</t>
  </si>
  <si>
    <t>(317) 848-5700</t>
  </si>
  <si>
    <t>twilson@dozllc.com</t>
  </si>
  <si>
    <t>(805) 423-8359</t>
  </si>
  <si>
    <t>(858) 752-2066</t>
  </si>
  <si>
    <t>matt.grosz@redstoneequity.com</t>
  </si>
  <si>
    <t>(913) 677-4600</t>
  </si>
  <si>
    <t>rachel.denton@novoco.com</t>
  </si>
  <si>
    <t>(913) 312-4612</t>
  </si>
  <si>
    <t>(805) 962-0011</t>
  </si>
  <si>
    <t>mmanion@ppplaw.com</t>
  </si>
  <si>
    <t>County of Santa Barbara</t>
  </si>
  <si>
    <t>Kirk Lagerquist</t>
  </si>
  <si>
    <t>Director of General Services</t>
  </si>
  <si>
    <t>260 N. San Antonio Rd. Casa Nueva, Santa Barbara, CA 93110</t>
  </si>
  <si>
    <t>(805) 568-3070</t>
  </si>
  <si>
    <t>n/a</t>
  </si>
  <si>
    <t xml:space="preserve">Red Stone Equity Partners </t>
  </si>
  <si>
    <t>Fixed</t>
  </si>
  <si>
    <t>San Diego, CA 93105</t>
  </si>
  <si>
    <t xml:space="preserve">Tax Credit Equity </t>
  </si>
  <si>
    <t>Public Loan</t>
  </si>
  <si>
    <t>Other: P&amp;P Bond</t>
  </si>
  <si>
    <t>Other (Specify below)</t>
  </si>
  <si>
    <t xml:space="preserve">Banc of CA </t>
  </si>
  <si>
    <t>Banc of CA (TranchB)</t>
  </si>
  <si>
    <t>County of SB</t>
  </si>
  <si>
    <t>HASBARCO Gap Loan</t>
  </si>
  <si>
    <t>Housing Authority of the County of Santa Barbara-Project Based Vouchers Contract</t>
  </si>
  <si>
    <t>NPLH</t>
  </si>
  <si>
    <t>AGP Fee</t>
  </si>
  <si>
    <t>HASBARCO Public Loan</t>
  </si>
  <si>
    <t>3 story with elevator</t>
  </si>
  <si>
    <t>Recreation Zone</t>
  </si>
  <si>
    <t>40'6" approved</t>
  </si>
  <si>
    <t>No required parking</t>
  </si>
  <si>
    <t>Studio</t>
  </si>
  <si>
    <t>1 bedroom</t>
  </si>
  <si>
    <t>HCD Monitoring Fees</t>
  </si>
  <si>
    <t>Santa Barbara City MTD</t>
  </si>
  <si>
    <t>(805) 963-3366</t>
  </si>
  <si>
    <t>https://sbmtd/gov/maps-schedules/</t>
  </si>
  <si>
    <t>0.2 miles</t>
  </si>
  <si>
    <t>Eastern Goleta Valley, CA 93110</t>
  </si>
  <si>
    <t>Hollister &amp; Auhay West (Bus Stop)</t>
  </si>
  <si>
    <t>Page Youth Center</t>
  </si>
  <si>
    <t>4540 Hollister Ave</t>
  </si>
  <si>
    <t>Santa Barbara, CA 93110</t>
  </si>
  <si>
    <t>Aaron Martinez</t>
  </si>
  <si>
    <t>(805) 967-8778</t>
  </si>
  <si>
    <t>REC - none specified under the County's Land Use and Development Code (LUDC) for Transitional and Supportive Housing</t>
  </si>
  <si>
    <t>No change to zoning</t>
  </si>
  <si>
    <t>(if yes, explain here): n/a</t>
  </si>
  <si>
    <t>No local ordinance; project utilized AB 2162</t>
  </si>
  <si>
    <t>https://www.pageyouthcenter.org/</t>
  </si>
  <si>
    <t>Vons Grocery Outlet</t>
  </si>
  <si>
    <t xml:space="preserve">163 S. Turnpike Rd. </t>
  </si>
  <si>
    <t>Goleta, CA 93111</t>
  </si>
  <si>
    <t>(805) 681-7474</t>
  </si>
  <si>
    <t>0.5 miles</t>
  </si>
  <si>
    <t>0.6 miles</t>
  </si>
  <si>
    <t>4560 Hollister Ave</t>
  </si>
  <si>
    <t>https://local.vons.com/ca/goleta/163-s-turnpike-rd.html?utm_source=G&amp;utm_medium=Maps&amp;utm_campaign=G+Places</t>
  </si>
  <si>
    <t>CVS Pharmacy</t>
  </si>
  <si>
    <t>189 S Turnpike Rd</t>
  </si>
  <si>
    <t>(805) 967-4525</t>
  </si>
  <si>
    <t>https://www.cvs.com/store-locator/goleta-ca-pharmacies/189-south-turnpike-road-goleta-ca-93111/storeid=9737?WT.mc_id=LS_GOOGLE_FS_9737</t>
  </si>
  <si>
    <t>Santa Barbara County Department of Behavioral Wellness</t>
  </si>
  <si>
    <t>4500 Hollister Ave</t>
  </si>
  <si>
    <t>(888) 868-1649</t>
  </si>
  <si>
    <t>www.countyofsb.org/behavioral-wellness</t>
  </si>
  <si>
    <t>Frontier Internet (High Speed Internet)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</si>
</sst>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8">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3" fillId="7" borderId="0" xfId="273" applyFont="1" applyFill="1"/>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3" fillId="7" borderId="3" xfId="0" applyNumberFormat="1" applyFon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 xfId="0" applyFont="1"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3" fillId="7" borderId="3"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7" fontId="3" fillId="7" borderId="5" xfId="0" applyNumberFormat="1" applyFont="1" applyFill="1" applyBorder="1" applyAlignment="1" applyProtection="1">
      <alignment horizontal="left"/>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0" fontId="3" fillId="7" borderId="4" xfId="0" applyFont="1"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abSelected="1" topLeftCell="A17" workbookViewId="0">
      <selection activeCell="V38" sqref="V38"/>
    </sheetView>
  </sheetViews>
  <sheetFormatPr defaultColWidth="0" defaultRowHeight="13.2" zeroHeight="1"/>
  <cols>
    <col min="1" max="38" width="2.44140625" customWidth="1"/>
    <col min="39" max="16384" width="8.88671875" hidden="1"/>
  </cols>
  <sheetData>
    <row r="1" spans="1:38">
      <c r="A1" s="979" t="s">
        <v>1869</v>
      </c>
      <c r="B1" s="979"/>
      <c r="C1" s="979"/>
      <c r="D1" s="979"/>
      <c r="E1" s="979"/>
      <c r="F1" s="979"/>
      <c r="G1" s="979"/>
      <c r="H1" s="979"/>
      <c r="I1" s="979"/>
      <c r="J1" s="979"/>
      <c r="K1" s="979"/>
      <c r="L1" s="979"/>
      <c r="M1" s="979"/>
      <c r="N1" s="979"/>
      <c r="O1" s="979"/>
      <c r="P1" s="979"/>
      <c r="Q1" s="979"/>
      <c r="R1" s="979"/>
      <c r="S1" s="979"/>
      <c r="T1" s="979"/>
      <c r="U1" s="979"/>
      <c r="V1" s="979"/>
      <c r="W1" s="979"/>
      <c r="X1" s="979"/>
      <c r="Y1" s="979"/>
      <c r="Z1" s="979"/>
      <c r="AA1" s="979"/>
      <c r="AB1" s="979"/>
      <c r="AC1" s="979"/>
      <c r="AD1" s="979"/>
      <c r="AE1" s="979"/>
      <c r="AF1" s="979"/>
      <c r="AG1" s="979"/>
      <c r="AH1" s="979"/>
      <c r="AI1" s="979"/>
      <c r="AJ1" s="979"/>
      <c r="AK1" s="979"/>
      <c r="AL1" s="980"/>
    </row>
    <row r="2" spans="1:38" ht="13.8" thickBot="1">
      <c r="A2" s="981"/>
      <c r="B2" s="981"/>
      <c r="C2" s="981"/>
      <c r="D2" s="981"/>
      <c r="E2" s="981"/>
      <c r="F2" s="981"/>
      <c r="G2" s="981"/>
      <c r="H2" s="981"/>
      <c r="I2" s="981"/>
      <c r="J2" s="981"/>
      <c r="K2" s="981"/>
      <c r="L2" s="981"/>
      <c r="M2" s="981"/>
      <c r="N2" s="981"/>
      <c r="O2" s="981"/>
      <c r="P2" s="981"/>
      <c r="Q2" s="981"/>
      <c r="R2" s="981"/>
      <c r="S2" s="981"/>
      <c r="T2" s="981"/>
      <c r="U2" s="981"/>
      <c r="V2" s="981"/>
      <c r="W2" s="981"/>
      <c r="X2" s="981"/>
      <c r="Y2" s="981"/>
      <c r="Z2" s="981"/>
      <c r="AA2" s="981"/>
      <c r="AB2" s="981"/>
      <c r="AC2" s="981"/>
      <c r="AD2" s="981"/>
      <c r="AE2" s="981"/>
      <c r="AF2" s="981"/>
      <c r="AG2" s="981"/>
      <c r="AH2" s="981"/>
      <c r="AI2" s="981"/>
      <c r="AJ2" s="981"/>
      <c r="AK2" s="981"/>
      <c r="AL2" s="982"/>
    </row>
    <row r="3" spans="1:38" ht="13.8" thickTop="1"/>
    <row r="4" spans="1:38">
      <c r="A4" s="9"/>
      <c r="B4" s="168" t="s">
        <v>728</v>
      </c>
      <c r="C4" s="168"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302</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69" t="s">
        <v>2153</v>
      </c>
      <c r="E7" s="969"/>
      <c r="F7" s="969"/>
      <c r="G7" s="969"/>
      <c r="H7" s="969"/>
      <c r="I7" s="969"/>
      <c r="J7" s="969"/>
      <c r="K7" s="969"/>
      <c r="L7" s="969"/>
      <c r="M7" s="969"/>
      <c r="N7" s="969"/>
      <c r="O7" s="969"/>
      <c r="P7" s="969"/>
      <c r="Q7" s="969"/>
      <c r="R7" s="969"/>
      <c r="S7" s="969"/>
      <c r="T7" s="969"/>
      <c r="U7" s="969"/>
      <c r="V7" s="969"/>
      <c r="W7" s="969"/>
      <c r="X7" s="969"/>
      <c r="Y7" s="969"/>
      <c r="Z7" s="969"/>
      <c r="AA7" s="969"/>
      <c r="AB7" s="969"/>
      <c r="AC7" s="969"/>
      <c r="AD7" s="969"/>
      <c r="AE7" s="969"/>
      <c r="AF7" s="969"/>
      <c r="AG7" s="969"/>
      <c r="AH7" s="969"/>
      <c r="AI7" s="969"/>
      <c r="AJ7" s="969"/>
      <c r="AK7" s="969"/>
    </row>
    <row r="8" spans="1:38">
      <c r="A8" s="5"/>
      <c r="C8" s="3"/>
      <c r="D8" s="969"/>
      <c r="E8" s="969"/>
      <c r="F8" s="969"/>
      <c r="G8" s="969"/>
      <c r="H8" s="969"/>
      <c r="I8" s="969"/>
      <c r="J8" s="969"/>
      <c r="K8" s="969"/>
      <c r="L8" s="969"/>
      <c r="M8" s="969"/>
      <c r="N8" s="969"/>
      <c r="O8" s="969"/>
      <c r="P8" s="969"/>
      <c r="Q8" s="969"/>
      <c r="R8" s="969"/>
      <c r="S8" s="969"/>
      <c r="T8" s="969"/>
      <c r="U8" s="969"/>
      <c r="V8" s="969"/>
      <c r="W8" s="969"/>
      <c r="X8" s="969"/>
      <c r="Y8" s="969"/>
      <c r="Z8" s="969"/>
      <c r="AA8" s="969"/>
      <c r="AB8" s="969"/>
      <c r="AC8" s="969"/>
      <c r="AD8" s="969"/>
      <c r="AE8" s="969"/>
      <c r="AF8" s="969"/>
      <c r="AG8" s="969"/>
      <c r="AH8" s="969"/>
      <c r="AI8" s="969"/>
      <c r="AJ8" s="969"/>
      <c r="AK8" s="969"/>
    </row>
    <row r="9" spans="1:38">
      <c r="A9" s="5"/>
      <c r="C9" s="3"/>
      <c r="D9" s="969"/>
      <c r="E9" s="969"/>
      <c r="F9" s="969"/>
      <c r="G9" s="969"/>
      <c r="H9" s="969"/>
      <c r="I9" s="969"/>
      <c r="J9" s="969"/>
      <c r="K9" s="969"/>
      <c r="L9" s="969"/>
      <c r="M9" s="969"/>
      <c r="N9" s="969"/>
      <c r="O9" s="969"/>
      <c r="P9" s="969"/>
      <c r="Q9" s="969"/>
      <c r="R9" s="969"/>
      <c r="S9" s="969"/>
      <c r="T9" s="969"/>
      <c r="U9" s="969"/>
      <c r="V9" s="969"/>
      <c r="W9" s="969"/>
      <c r="X9" s="969"/>
      <c r="Y9" s="969"/>
      <c r="Z9" s="969"/>
      <c r="AA9" s="969"/>
      <c r="AB9" s="969"/>
      <c r="AC9" s="969"/>
      <c r="AD9" s="969"/>
      <c r="AE9" s="969"/>
      <c r="AF9" s="969"/>
      <c r="AG9" s="969"/>
      <c r="AH9" s="969"/>
      <c r="AI9" s="969"/>
      <c r="AJ9" s="969"/>
      <c r="AK9" s="969"/>
    </row>
    <row r="10" spans="1:38">
      <c r="A10" s="5"/>
      <c r="C10" s="3"/>
      <c r="D10" s="969"/>
      <c r="E10" s="969"/>
      <c r="F10" s="969"/>
      <c r="G10" s="969"/>
      <c r="H10" s="969"/>
      <c r="I10" s="969"/>
      <c r="J10" s="969"/>
      <c r="K10" s="969"/>
      <c r="L10" s="969"/>
      <c r="M10" s="969"/>
      <c r="N10" s="969"/>
      <c r="O10" s="969"/>
      <c r="P10" s="969"/>
      <c r="Q10" s="969"/>
      <c r="R10" s="969"/>
      <c r="S10" s="969"/>
      <c r="T10" s="969"/>
      <c r="U10" s="969"/>
      <c r="V10" s="969"/>
      <c r="W10" s="969"/>
      <c r="X10" s="969"/>
      <c r="Y10" s="969"/>
      <c r="Z10" s="969"/>
      <c r="AA10" s="969"/>
      <c r="AB10" s="969"/>
      <c r="AC10" s="969"/>
      <c r="AD10" s="969"/>
      <c r="AE10" s="969"/>
      <c r="AF10" s="969"/>
      <c r="AG10" s="969"/>
      <c r="AH10" s="969"/>
      <c r="AI10" s="969"/>
      <c r="AJ10" s="969"/>
      <c r="AK10" s="969"/>
    </row>
    <row r="11" spans="1:38">
      <c r="A11" s="5"/>
      <c r="C11" s="3"/>
      <c r="D11" s="969"/>
      <c r="E11" s="969"/>
      <c r="F11" s="969"/>
      <c r="G11" s="969"/>
      <c r="H11" s="969"/>
      <c r="I11" s="969"/>
      <c r="J11" s="969"/>
      <c r="K11" s="969"/>
      <c r="L11" s="969"/>
      <c r="M11" s="969"/>
      <c r="N11" s="969"/>
      <c r="O11" s="969"/>
      <c r="P11" s="969"/>
      <c r="Q11" s="969"/>
      <c r="R11" s="969"/>
      <c r="S11" s="969"/>
      <c r="T11" s="969"/>
      <c r="U11" s="969"/>
      <c r="V11" s="969"/>
      <c r="W11" s="969"/>
      <c r="X11" s="969"/>
      <c r="Y11" s="969"/>
      <c r="Z11" s="969"/>
      <c r="AA11" s="969"/>
      <c r="AB11" s="969"/>
      <c r="AC11" s="969"/>
      <c r="AD11" s="969"/>
      <c r="AE11" s="969"/>
      <c r="AF11" s="969"/>
      <c r="AG11" s="969"/>
      <c r="AH11" s="969"/>
      <c r="AI11" s="969"/>
      <c r="AJ11" s="969"/>
      <c r="AK11" s="969"/>
    </row>
    <row r="12" spans="1:38">
      <c r="A12" s="5"/>
      <c r="C12" s="3"/>
      <c r="D12" s="969"/>
      <c r="E12" s="969"/>
      <c r="F12" s="969"/>
      <c r="G12" s="969"/>
      <c r="H12" s="969"/>
      <c r="I12" s="969"/>
      <c r="J12" s="969"/>
      <c r="K12" s="969"/>
      <c r="L12" s="969"/>
      <c r="M12" s="969"/>
      <c r="N12" s="969"/>
      <c r="O12" s="969"/>
      <c r="P12" s="969"/>
      <c r="Q12" s="969"/>
      <c r="R12" s="969"/>
      <c r="S12" s="969"/>
      <c r="T12" s="969"/>
      <c r="U12" s="969"/>
      <c r="V12" s="969"/>
      <c r="W12" s="969"/>
      <c r="X12" s="969"/>
      <c r="Y12" s="969"/>
      <c r="Z12" s="969"/>
      <c r="AA12" s="969"/>
      <c r="AB12" s="969"/>
      <c r="AC12" s="969"/>
      <c r="AD12" s="969"/>
      <c r="AE12" s="969"/>
      <c r="AF12" s="969"/>
      <c r="AG12" s="969"/>
      <c r="AH12" s="969"/>
      <c r="AI12" s="969"/>
      <c r="AJ12" s="969"/>
      <c r="AK12" s="969"/>
    </row>
    <row r="13" spans="1:38">
      <c r="A13" s="5"/>
      <c r="C13" s="3"/>
      <c r="D13" s="969"/>
      <c r="E13" s="969"/>
      <c r="F13" s="969"/>
      <c r="G13" s="969"/>
      <c r="H13" s="969"/>
      <c r="I13" s="969"/>
      <c r="J13" s="969"/>
      <c r="K13" s="969"/>
      <c r="L13" s="969"/>
      <c r="M13" s="969"/>
      <c r="N13" s="969"/>
      <c r="O13" s="969"/>
      <c r="P13" s="969"/>
      <c r="Q13" s="969"/>
      <c r="R13" s="969"/>
      <c r="S13" s="969"/>
      <c r="T13" s="969"/>
      <c r="U13" s="969"/>
      <c r="V13" s="969"/>
      <c r="W13" s="969"/>
      <c r="X13" s="969"/>
      <c r="Y13" s="969"/>
      <c r="Z13" s="969"/>
      <c r="AA13" s="969"/>
      <c r="AB13" s="969"/>
      <c r="AC13" s="969"/>
      <c r="AD13" s="969"/>
      <c r="AE13" s="969"/>
      <c r="AF13" s="969"/>
      <c r="AG13" s="969"/>
      <c r="AH13" s="969"/>
      <c r="AI13" s="969"/>
      <c r="AJ13" s="969"/>
      <c r="AK13" s="969"/>
    </row>
    <row r="14" spans="1:38">
      <c r="A14" s="5"/>
      <c r="C14" s="3"/>
      <c r="D14" s="969"/>
      <c r="E14" s="969"/>
      <c r="F14" s="969"/>
      <c r="G14" s="969"/>
      <c r="H14" s="969"/>
      <c r="I14" s="969"/>
      <c r="J14" s="969"/>
      <c r="K14" s="969"/>
      <c r="L14" s="969"/>
      <c r="M14" s="969"/>
      <c r="N14" s="969"/>
      <c r="O14" s="969"/>
      <c r="P14" s="969"/>
      <c r="Q14" s="969"/>
      <c r="R14" s="969"/>
      <c r="S14" s="969"/>
      <c r="T14" s="969"/>
      <c r="U14" s="969"/>
      <c r="V14" s="969"/>
      <c r="W14" s="969"/>
      <c r="X14" s="969"/>
      <c r="Y14" s="969"/>
      <c r="Z14" s="969"/>
      <c r="AA14" s="969"/>
      <c r="AB14" s="969"/>
      <c r="AC14" s="969"/>
      <c r="AD14" s="969"/>
      <c r="AE14" s="969"/>
      <c r="AF14" s="969"/>
      <c r="AG14" s="969"/>
      <c r="AH14" s="969"/>
      <c r="AI14" s="969"/>
      <c r="AJ14" s="969"/>
      <c r="AK14" s="969"/>
    </row>
    <row r="15" spans="1:38">
      <c r="A15" s="5"/>
      <c r="C15" s="3"/>
      <c r="D15" s="969"/>
      <c r="E15" s="969"/>
      <c r="F15" s="969"/>
      <c r="G15" s="969"/>
      <c r="H15" s="969"/>
      <c r="I15" s="969"/>
      <c r="J15" s="969"/>
      <c r="K15" s="969"/>
      <c r="L15" s="969"/>
      <c r="M15" s="969"/>
      <c r="N15" s="969"/>
      <c r="O15" s="969"/>
      <c r="P15" s="969"/>
      <c r="Q15" s="969"/>
      <c r="R15" s="969"/>
      <c r="S15" s="969"/>
      <c r="T15" s="969"/>
      <c r="U15" s="969"/>
      <c r="V15" s="969"/>
      <c r="W15" s="969"/>
      <c r="X15" s="969"/>
      <c r="Y15" s="969"/>
      <c r="Z15" s="969"/>
      <c r="AA15" s="969"/>
      <c r="AB15" s="969"/>
      <c r="AC15" s="969"/>
      <c r="AD15" s="969"/>
      <c r="AE15" s="969"/>
      <c r="AF15" s="969"/>
      <c r="AG15" s="969"/>
      <c r="AH15" s="969"/>
      <c r="AI15" s="969"/>
      <c r="AJ15" s="969"/>
      <c r="AK15" s="969"/>
    </row>
    <row r="16" spans="1:38">
      <c r="A16" s="5"/>
      <c r="C16" s="3"/>
      <c r="D16" s="969"/>
      <c r="E16" s="969"/>
      <c r="F16" s="969"/>
      <c r="G16" s="969"/>
      <c r="H16" s="969"/>
      <c r="I16" s="969"/>
      <c r="J16" s="969"/>
      <c r="K16" s="969"/>
      <c r="L16" s="969"/>
      <c r="M16" s="969"/>
      <c r="N16" s="969"/>
      <c r="O16" s="969"/>
      <c r="P16" s="969"/>
      <c r="Q16" s="969"/>
      <c r="R16" s="969"/>
      <c r="S16" s="969"/>
      <c r="T16" s="969"/>
      <c r="U16" s="969"/>
      <c r="V16" s="969"/>
      <c r="W16" s="969"/>
      <c r="X16" s="969"/>
      <c r="Y16" s="969"/>
      <c r="Z16" s="969"/>
      <c r="AA16" s="969"/>
      <c r="AB16" s="969"/>
      <c r="AC16" s="969"/>
      <c r="AD16" s="969"/>
      <c r="AE16" s="969"/>
      <c r="AF16" s="969"/>
      <c r="AG16" s="969"/>
      <c r="AH16" s="969"/>
      <c r="AI16" s="969"/>
      <c r="AJ16" s="969"/>
      <c r="AK16" s="969"/>
    </row>
    <row r="17" spans="1:38">
      <c r="A17" s="5"/>
      <c r="C17" s="3"/>
      <c r="D17" s="969"/>
      <c r="E17" s="969"/>
      <c r="F17" s="969"/>
      <c r="G17" s="969"/>
      <c r="H17" s="969"/>
      <c r="I17" s="969"/>
      <c r="J17" s="969"/>
      <c r="K17" s="969"/>
      <c r="L17" s="969"/>
      <c r="M17" s="969"/>
      <c r="N17" s="969"/>
      <c r="O17" s="969"/>
      <c r="P17" s="969"/>
      <c r="Q17" s="969"/>
      <c r="R17" s="969"/>
      <c r="S17" s="969"/>
      <c r="T17" s="969"/>
      <c r="U17" s="969"/>
      <c r="V17" s="969"/>
      <c r="W17" s="969"/>
      <c r="X17" s="969"/>
      <c r="Y17" s="969"/>
      <c r="Z17" s="969"/>
      <c r="AA17" s="969"/>
      <c r="AB17" s="969"/>
      <c r="AC17" s="969"/>
      <c r="AD17" s="969"/>
      <c r="AE17" s="969"/>
      <c r="AF17" s="969"/>
      <c r="AG17" s="969"/>
      <c r="AH17" s="969"/>
      <c r="AI17" s="969"/>
      <c r="AJ17" s="969"/>
      <c r="AK17" s="969"/>
    </row>
    <row r="18" spans="1:38" ht="11.1" customHeight="1">
      <c r="A18" s="5"/>
      <c r="C18" s="3"/>
      <c r="D18" s="969"/>
      <c r="E18" s="969"/>
      <c r="F18" s="969"/>
      <c r="G18" s="969"/>
      <c r="H18" s="969"/>
      <c r="I18" s="969"/>
      <c r="J18" s="969"/>
      <c r="K18" s="969"/>
      <c r="L18" s="969"/>
      <c r="M18" s="969"/>
      <c r="N18" s="969"/>
      <c r="O18" s="969"/>
      <c r="P18" s="969"/>
      <c r="Q18" s="969"/>
      <c r="R18" s="969"/>
      <c r="S18" s="969"/>
      <c r="T18" s="969"/>
      <c r="U18" s="969"/>
      <c r="V18" s="969"/>
      <c r="W18" s="969"/>
      <c r="X18" s="969"/>
      <c r="Y18" s="969"/>
      <c r="Z18" s="969"/>
      <c r="AA18" s="969"/>
      <c r="AB18" s="969"/>
      <c r="AC18" s="969"/>
      <c r="AD18" s="969"/>
      <c r="AE18" s="969"/>
      <c r="AF18" s="969"/>
      <c r="AG18" s="969"/>
      <c r="AH18" s="969"/>
      <c r="AI18" s="969"/>
      <c r="AJ18" s="969"/>
      <c r="AK18" s="969"/>
    </row>
    <row r="19" spans="1:38" ht="13.65" customHeight="1">
      <c r="A19" s="5"/>
      <c r="C19" s="3"/>
      <c r="D19" s="969" t="s">
        <v>2313</v>
      </c>
      <c r="E19" s="969"/>
      <c r="F19" s="969"/>
      <c r="G19" s="969"/>
      <c r="H19" s="969"/>
      <c r="I19" s="969"/>
      <c r="J19" s="969"/>
      <c r="K19" s="969"/>
      <c r="L19" s="969"/>
      <c r="M19" s="969"/>
      <c r="N19" s="969"/>
      <c r="O19" s="969"/>
      <c r="P19" s="969"/>
      <c r="Q19" s="969"/>
      <c r="R19" s="969"/>
      <c r="S19" s="969"/>
      <c r="T19" s="969"/>
      <c r="U19" s="969"/>
      <c r="V19" s="969"/>
      <c r="W19" s="969"/>
      <c r="X19" s="969"/>
      <c r="Y19" s="969"/>
      <c r="Z19" s="969"/>
      <c r="AA19" s="969"/>
      <c r="AB19" s="969"/>
      <c r="AC19" s="969"/>
      <c r="AD19" s="969"/>
      <c r="AE19" s="969"/>
      <c r="AF19" s="969"/>
      <c r="AG19" s="969"/>
      <c r="AH19" s="969"/>
      <c r="AI19" s="969"/>
      <c r="AJ19" s="969"/>
      <c r="AK19" s="969"/>
    </row>
    <row r="20" spans="1:38">
      <c r="A20" s="5"/>
      <c r="C20" s="3"/>
      <c r="D20" s="969"/>
      <c r="E20" s="969"/>
      <c r="F20" s="969"/>
      <c r="G20" s="969"/>
      <c r="H20" s="969"/>
      <c r="I20" s="969"/>
      <c r="J20" s="969"/>
      <c r="K20" s="969"/>
      <c r="L20" s="969"/>
      <c r="M20" s="969"/>
      <c r="N20" s="969"/>
      <c r="O20" s="969"/>
      <c r="P20" s="969"/>
      <c r="Q20" s="969"/>
      <c r="R20" s="969"/>
      <c r="S20" s="969"/>
      <c r="T20" s="969"/>
      <c r="U20" s="969"/>
      <c r="V20" s="969"/>
      <c r="W20" s="969"/>
      <c r="X20" s="969"/>
      <c r="Y20" s="969"/>
      <c r="Z20" s="969"/>
      <c r="AA20" s="969"/>
      <c r="AB20" s="969"/>
      <c r="AC20" s="969"/>
      <c r="AD20" s="969"/>
      <c r="AE20" s="969"/>
      <c r="AF20" s="969"/>
      <c r="AG20" s="969"/>
      <c r="AH20" s="969"/>
      <c r="AI20" s="969"/>
      <c r="AJ20" s="969"/>
      <c r="AK20" s="969"/>
    </row>
    <row r="21" spans="1:38">
      <c r="A21" s="5"/>
      <c r="C21" s="3"/>
      <c r="D21" s="969"/>
      <c r="E21" s="969"/>
      <c r="F21" s="969"/>
      <c r="G21" s="969"/>
      <c r="H21" s="969"/>
      <c r="I21" s="969"/>
      <c r="J21" s="969"/>
      <c r="K21" s="969"/>
      <c r="L21" s="969"/>
      <c r="M21" s="969"/>
      <c r="N21" s="969"/>
      <c r="O21" s="969"/>
      <c r="P21" s="969"/>
      <c r="Q21" s="969"/>
      <c r="R21" s="969"/>
      <c r="S21" s="969"/>
      <c r="T21" s="969"/>
      <c r="U21" s="969"/>
      <c r="V21" s="969"/>
      <c r="W21" s="969"/>
      <c r="X21" s="969"/>
      <c r="Y21" s="969"/>
      <c r="Z21" s="969"/>
      <c r="AA21" s="969"/>
      <c r="AB21" s="969"/>
      <c r="AC21" s="969"/>
      <c r="AD21" s="969"/>
      <c r="AE21" s="969"/>
      <c r="AF21" s="969"/>
      <c r="AG21" s="969"/>
      <c r="AH21" s="969"/>
      <c r="AI21" s="969"/>
      <c r="AJ21" s="969"/>
      <c r="AK21" s="969"/>
    </row>
    <row r="22" spans="1:38">
      <c r="A22" s="5"/>
      <c r="C22" s="3"/>
      <c r="D22" s="969"/>
      <c r="E22" s="969"/>
      <c r="F22" s="969"/>
      <c r="G22" s="969"/>
      <c r="H22" s="969"/>
      <c r="I22" s="969"/>
      <c r="J22" s="969"/>
      <c r="K22" s="969"/>
      <c r="L22" s="969"/>
      <c r="M22" s="969"/>
      <c r="N22" s="969"/>
      <c r="O22" s="969"/>
      <c r="P22" s="969"/>
      <c r="Q22" s="969"/>
      <c r="R22" s="969"/>
      <c r="S22" s="969"/>
      <c r="T22" s="969"/>
      <c r="U22" s="969"/>
      <c r="V22" s="969"/>
      <c r="W22" s="969"/>
      <c r="X22" s="969"/>
      <c r="Y22" s="969"/>
      <c r="Z22" s="969"/>
      <c r="AA22" s="969"/>
      <c r="AB22" s="969"/>
      <c r="AC22" s="969"/>
      <c r="AD22" s="969"/>
      <c r="AE22" s="969"/>
      <c r="AF22" s="969"/>
      <c r="AG22" s="969"/>
      <c r="AH22" s="969"/>
      <c r="AI22" s="969"/>
      <c r="AJ22" s="969"/>
      <c r="AK22" s="969"/>
    </row>
    <row r="23" spans="1:38">
      <c r="A23" s="5"/>
      <c r="C23" s="3"/>
      <c r="D23" s="969"/>
      <c r="E23" s="969"/>
      <c r="F23" s="969"/>
      <c r="G23" s="969"/>
      <c r="H23" s="969"/>
      <c r="I23" s="969"/>
      <c r="J23" s="969"/>
      <c r="K23" s="969"/>
      <c r="L23" s="969"/>
      <c r="M23" s="969"/>
      <c r="N23" s="969"/>
      <c r="O23" s="969"/>
      <c r="P23" s="969"/>
      <c r="Q23" s="969"/>
      <c r="R23" s="969"/>
      <c r="S23" s="969"/>
      <c r="T23" s="969"/>
      <c r="U23" s="969"/>
      <c r="V23" s="969"/>
      <c r="W23" s="969"/>
      <c r="X23" s="969"/>
      <c r="Y23" s="969"/>
      <c r="Z23" s="969"/>
      <c r="AA23" s="969"/>
      <c r="AB23" s="969"/>
      <c r="AC23" s="969"/>
      <c r="AD23" s="969"/>
      <c r="AE23" s="969"/>
      <c r="AF23" s="969"/>
      <c r="AG23" s="969"/>
      <c r="AH23" s="969"/>
      <c r="AI23" s="969"/>
      <c r="AJ23" s="969"/>
      <c r="AK23" s="969"/>
    </row>
    <row r="24" spans="1:38">
      <c r="A24" s="5"/>
      <c r="C24" s="3"/>
      <c r="D24" s="969"/>
      <c r="E24" s="969"/>
      <c r="F24" s="969"/>
      <c r="G24" s="969"/>
      <c r="H24" s="969"/>
      <c r="I24" s="969"/>
      <c r="J24" s="969"/>
      <c r="K24" s="969"/>
      <c r="L24" s="969"/>
      <c r="M24" s="969"/>
      <c r="N24" s="969"/>
      <c r="O24" s="969"/>
      <c r="P24" s="969"/>
      <c r="Q24" s="969"/>
      <c r="R24" s="969"/>
      <c r="S24" s="969"/>
      <c r="T24" s="969"/>
      <c r="U24" s="969"/>
      <c r="V24" s="969"/>
      <c r="W24" s="969"/>
      <c r="X24" s="969"/>
      <c r="Y24" s="969"/>
      <c r="Z24" s="969"/>
      <c r="AA24" s="969"/>
      <c r="AB24" s="969"/>
      <c r="AC24" s="969"/>
      <c r="AD24" s="969"/>
      <c r="AE24" s="969"/>
      <c r="AF24" s="969"/>
      <c r="AG24" s="969"/>
      <c r="AH24" s="969"/>
      <c r="AI24" s="969"/>
      <c r="AJ24" s="969"/>
      <c r="AK24" s="969"/>
    </row>
    <row r="25" spans="1:38">
      <c r="A25" s="5"/>
      <c r="C25" s="3"/>
      <c r="D25" s="969"/>
      <c r="E25" s="969"/>
      <c r="F25" s="969"/>
      <c r="G25" s="969"/>
      <c r="H25" s="969"/>
      <c r="I25" s="969"/>
      <c r="J25" s="969"/>
      <c r="K25" s="969"/>
      <c r="L25" s="969"/>
      <c r="M25" s="969"/>
      <c r="N25" s="969"/>
      <c r="O25" s="969"/>
      <c r="P25" s="969"/>
      <c r="Q25" s="969"/>
      <c r="R25" s="969"/>
      <c r="S25" s="969"/>
      <c r="T25" s="969"/>
      <c r="U25" s="969"/>
      <c r="V25" s="969"/>
      <c r="W25" s="969"/>
      <c r="X25" s="969"/>
      <c r="Y25" s="969"/>
      <c r="Z25" s="969"/>
      <c r="AA25" s="969"/>
      <c r="AB25" s="969"/>
      <c r="AC25" s="969"/>
      <c r="AD25" s="969"/>
      <c r="AE25" s="969"/>
      <c r="AF25" s="969"/>
      <c r="AG25" s="969"/>
      <c r="AH25" s="969"/>
      <c r="AI25" s="969"/>
      <c r="AJ25" s="969"/>
      <c r="AK25" s="969"/>
    </row>
    <row r="26" spans="1:38">
      <c r="A26" s="5"/>
      <c r="C26" s="3"/>
      <c r="D26" s="5"/>
      <c r="E26" s="971" t="s">
        <v>2302</v>
      </c>
      <c r="F26" s="971"/>
      <c r="G26" s="971"/>
      <c r="H26" s="971"/>
      <c r="I26" s="971"/>
      <c r="J26" s="971"/>
      <c r="K26" s="971"/>
      <c r="L26" s="971"/>
      <c r="M26" s="971"/>
      <c r="N26" s="971"/>
      <c r="O26" s="971"/>
      <c r="P26" s="971"/>
      <c r="Q26" s="971"/>
      <c r="R26" s="971"/>
      <c r="S26" s="971"/>
      <c r="T26" s="971"/>
      <c r="U26" s="971"/>
      <c r="V26" s="971"/>
      <c r="W26" s="971"/>
      <c r="X26" s="971"/>
      <c r="Y26" s="971"/>
      <c r="Z26" s="971"/>
      <c r="AA26" s="971"/>
      <c r="AB26" s="971"/>
      <c r="AC26" s="971"/>
      <c r="AD26" s="971"/>
      <c r="AE26" s="971"/>
      <c r="AF26" s="971"/>
      <c r="AG26" s="971"/>
      <c r="AH26" s="971"/>
      <c r="AI26" s="971"/>
      <c r="AJ26" s="971"/>
      <c r="AK26" s="971"/>
    </row>
    <row r="27" spans="1:38">
      <c r="A27" s="5"/>
      <c r="C27" s="3"/>
      <c r="E27" s="971" t="s">
        <v>2303</v>
      </c>
      <c r="F27" s="971"/>
      <c r="G27" s="971"/>
      <c r="H27" s="971"/>
      <c r="I27" s="971"/>
      <c r="J27" s="971"/>
      <c r="K27" s="971"/>
      <c r="L27" s="971"/>
      <c r="M27" s="971"/>
      <c r="N27" s="971"/>
      <c r="O27" s="971"/>
      <c r="P27" s="971"/>
      <c r="Q27" s="971"/>
      <c r="R27" s="971"/>
      <c r="S27" s="971"/>
      <c r="T27" s="971"/>
      <c r="U27" s="971"/>
      <c r="V27" s="971"/>
      <c r="W27" s="971"/>
      <c r="X27" s="971"/>
      <c r="Y27" s="971"/>
      <c r="Z27" s="971"/>
      <c r="AA27" s="971"/>
      <c r="AB27" s="971"/>
      <c r="AC27" s="971"/>
      <c r="AD27" s="971"/>
      <c r="AE27" s="971"/>
      <c r="AF27" s="971"/>
      <c r="AG27" s="971"/>
      <c r="AH27" s="971"/>
      <c r="AI27" s="971"/>
      <c r="AJ27" s="971"/>
      <c r="AK27" s="97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0" t="s">
        <v>2014</v>
      </c>
      <c r="E29" s="970"/>
      <c r="F29" s="970"/>
      <c r="G29" s="970"/>
      <c r="H29" s="970"/>
      <c r="I29" s="970"/>
      <c r="J29" s="970"/>
      <c r="K29" s="970"/>
      <c r="L29" s="970"/>
      <c r="M29" s="970"/>
      <c r="N29" s="970"/>
      <c r="O29" s="970"/>
      <c r="P29" s="970"/>
      <c r="Q29" s="970"/>
      <c r="R29" s="970"/>
      <c r="S29" s="970"/>
      <c r="T29" s="970"/>
      <c r="U29" s="970"/>
      <c r="V29" s="970"/>
      <c r="W29" s="970"/>
      <c r="X29" s="970"/>
      <c r="Y29" s="970"/>
      <c r="Z29" s="970"/>
      <c r="AA29" s="970"/>
      <c r="AB29" s="970"/>
      <c r="AC29" s="970"/>
      <c r="AD29" s="970"/>
      <c r="AE29" s="970"/>
      <c r="AF29" s="970"/>
      <c r="AG29" s="970"/>
      <c r="AH29" s="970"/>
      <c r="AI29" s="970"/>
      <c r="AJ29" s="970"/>
      <c r="AK29" s="970"/>
      <c r="AL29"/>
    </row>
    <row r="30" spans="1:38">
      <c r="A30" s="5"/>
      <c r="D30" s="970"/>
      <c r="E30" s="970"/>
      <c r="F30" s="970"/>
      <c r="G30" s="970"/>
      <c r="H30" s="970"/>
      <c r="I30" s="970"/>
      <c r="J30" s="970"/>
      <c r="K30" s="970"/>
      <c r="L30" s="970"/>
      <c r="M30" s="970"/>
      <c r="N30" s="970"/>
      <c r="O30" s="970"/>
      <c r="P30" s="970"/>
      <c r="Q30" s="970"/>
      <c r="R30" s="970"/>
      <c r="S30" s="970"/>
      <c r="T30" s="970"/>
      <c r="U30" s="970"/>
      <c r="V30" s="970"/>
      <c r="W30" s="970"/>
      <c r="X30" s="970"/>
      <c r="Y30" s="970"/>
      <c r="Z30" s="970"/>
      <c r="AA30" s="970"/>
      <c r="AB30" s="970"/>
      <c r="AC30" s="970"/>
      <c r="AD30" s="970"/>
      <c r="AE30" s="970"/>
      <c r="AF30" s="970"/>
      <c r="AG30" s="970"/>
      <c r="AH30" s="970"/>
      <c r="AI30" s="970"/>
      <c r="AJ30" s="970"/>
      <c r="AK30" s="970"/>
    </row>
    <row r="31" spans="1:38">
      <c r="A31" s="5"/>
      <c r="D31" s="158"/>
      <c r="E31" s="972" t="s">
        <v>1285</v>
      </c>
      <c r="F31" s="972"/>
      <c r="G31" s="972"/>
      <c r="H31" s="972"/>
      <c r="I31" s="972"/>
      <c r="J31" s="972"/>
      <c r="K31" s="972"/>
      <c r="L31" s="972"/>
      <c r="M31" s="972"/>
      <c r="N31" s="972"/>
      <c r="O31" s="972"/>
      <c r="P31" s="972"/>
      <c r="Q31" s="972"/>
      <c r="R31" s="972"/>
      <c r="S31" s="972"/>
      <c r="T31" s="972"/>
      <c r="U31" s="972"/>
      <c r="V31" s="972"/>
      <c r="W31" s="972"/>
      <c r="X31" s="972"/>
      <c r="Y31" s="972"/>
      <c r="Z31" s="972"/>
      <c r="AA31" s="972"/>
      <c r="AB31" s="972"/>
      <c r="AC31" s="972"/>
      <c r="AD31" s="972"/>
      <c r="AE31" s="972"/>
      <c r="AF31" s="972"/>
      <c r="AG31" s="972"/>
      <c r="AH31" s="972"/>
      <c r="AI31" s="972"/>
      <c r="AJ31" s="972"/>
      <c r="AK31" s="972"/>
    </row>
    <row r="32" spans="1:38">
      <c r="A32" s="5"/>
      <c r="D32" s="158"/>
      <c r="E32" s="972" t="s">
        <v>1142</v>
      </c>
      <c r="F32" s="972"/>
      <c r="G32" s="972"/>
      <c r="H32" s="972"/>
      <c r="I32" s="972"/>
      <c r="J32" s="972"/>
      <c r="K32" s="972"/>
      <c r="L32" s="972"/>
      <c r="M32" s="972"/>
      <c r="N32" s="972"/>
      <c r="O32" s="972"/>
      <c r="P32" s="972"/>
      <c r="Q32" s="972"/>
      <c r="R32" s="972"/>
      <c r="S32" s="972"/>
      <c r="T32" s="972"/>
      <c r="U32" s="972"/>
      <c r="V32" s="972"/>
      <c r="W32" s="972"/>
      <c r="X32" s="972"/>
      <c r="Y32" s="972"/>
      <c r="Z32" s="972"/>
      <c r="AA32" s="972"/>
      <c r="AB32" s="972"/>
      <c r="AC32" s="972"/>
      <c r="AD32" s="972"/>
      <c r="AE32" s="972"/>
      <c r="AF32" s="972"/>
      <c r="AG32" s="972"/>
      <c r="AH32" s="972"/>
      <c r="AI32" s="972"/>
      <c r="AJ32" s="972"/>
      <c r="AK32" s="97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1685</v>
      </c>
      <c r="F36" s="969" t="s">
        <v>1686</v>
      </c>
      <c r="G36" s="969"/>
      <c r="H36" s="969"/>
      <c r="I36" s="969"/>
      <c r="J36" s="969"/>
      <c r="K36" s="969"/>
      <c r="L36" s="969"/>
      <c r="M36" s="969"/>
      <c r="N36" s="969"/>
      <c r="O36" s="969"/>
      <c r="P36" s="969"/>
      <c r="Q36" s="969"/>
      <c r="R36" s="969"/>
      <c r="S36" s="969"/>
      <c r="T36" s="969"/>
      <c r="U36" s="969"/>
      <c r="V36" s="969"/>
      <c r="W36" s="969"/>
      <c r="X36" s="969"/>
      <c r="Y36" s="969"/>
      <c r="Z36" s="969"/>
      <c r="AA36" s="969"/>
      <c r="AB36" s="969"/>
      <c r="AC36" s="969"/>
      <c r="AD36" s="969"/>
      <c r="AE36" s="969"/>
      <c r="AF36" s="969"/>
      <c r="AG36" s="969"/>
      <c r="AH36" s="969"/>
      <c r="AI36" s="969"/>
      <c r="AJ36" s="969"/>
      <c r="AK36" s="969"/>
    </row>
    <row r="37" spans="1:38">
      <c r="A37" s="5"/>
      <c r="C37" s="3"/>
      <c r="D37" s="5"/>
      <c r="E37" s="5"/>
      <c r="F37" s="969"/>
      <c r="G37" s="969"/>
      <c r="H37" s="969"/>
      <c r="I37" s="969"/>
      <c r="J37" s="969"/>
      <c r="K37" s="969"/>
      <c r="L37" s="969"/>
      <c r="M37" s="969"/>
      <c r="N37" s="969"/>
      <c r="O37" s="969"/>
      <c r="P37" s="969"/>
      <c r="Q37" s="969"/>
      <c r="R37" s="969"/>
      <c r="S37" s="969"/>
      <c r="T37" s="969"/>
      <c r="U37" s="969"/>
      <c r="V37" s="969"/>
      <c r="W37" s="969"/>
      <c r="X37" s="969"/>
      <c r="Y37" s="969"/>
      <c r="Z37" s="969"/>
      <c r="AA37" s="969"/>
      <c r="AB37" s="969"/>
      <c r="AC37" s="969"/>
      <c r="AD37" s="969"/>
      <c r="AE37" s="969"/>
      <c r="AF37" s="969"/>
      <c r="AG37" s="969"/>
      <c r="AH37" s="969"/>
      <c r="AI37" s="969"/>
      <c r="AJ37" s="969"/>
      <c r="AK37" s="969"/>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71</v>
      </c>
      <c r="F39" s="41" t="s">
        <v>1868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2154</v>
      </c>
      <c r="I40" s="5"/>
      <c r="J40" s="5"/>
      <c r="K40" s="5"/>
      <c r="L40" s="5"/>
      <c r="O40" s="5"/>
      <c r="P40" s="5"/>
      <c r="Q40" s="5"/>
      <c r="R40" s="5"/>
      <c r="S40" s="5"/>
      <c r="T40" s="5"/>
      <c r="U40" s="5"/>
      <c r="V40" s="5"/>
      <c r="W40" s="5"/>
      <c r="X40" s="5"/>
      <c r="Y40" s="5"/>
      <c r="Z40" s="5"/>
      <c r="AA40" s="5"/>
      <c r="AB40" s="5"/>
    </row>
    <row r="41" spans="1:38">
      <c r="A41" s="5"/>
      <c r="C41" s="3"/>
      <c r="D41" s="5"/>
      <c r="E41" s="5"/>
      <c r="F41" s="44" t="s">
        <v>196</v>
      </c>
      <c r="G41" s="5" t="s">
        <v>586</v>
      </c>
      <c r="I41" s="5"/>
      <c r="J41" s="5"/>
      <c r="K41" s="5"/>
      <c r="L41" s="5"/>
      <c r="O41" s="5"/>
      <c r="P41" s="5"/>
      <c r="Q41" s="5"/>
      <c r="R41" s="5"/>
      <c r="S41" s="5"/>
      <c r="T41" s="5"/>
      <c r="U41" s="5"/>
      <c r="V41" s="5"/>
      <c r="W41" s="5"/>
      <c r="X41" s="5"/>
      <c r="Y41" s="5"/>
      <c r="Z41" s="5"/>
      <c r="AA41" s="5"/>
      <c r="AB41" s="5"/>
    </row>
    <row r="42" spans="1:38" ht="13.65" customHeight="1">
      <c r="A42" s="5"/>
      <c r="C42" s="3"/>
      <c r="D42" s="5"/>
      <c r="E42" s="5" t="s">
        <v>534</v>
      </c>
      <c r="F42" s="969" t="s">
        <v>2155</v>
      </c>
      <c r="G42" s="969"/>
      <c r="H42" s="969"/>
      <c r="I42" s="969"/>
      <c r="J42" s="969"/>
      <c r="K42" s="969"/>
      <c r="L42" s="969"/>
      <c r="M42" s="969"/>
      <c r="N42" s="969"/>
      <c r="O42" s="969"/>
      <c r="P42" s="969"/>
      <c r="Q42" s="969"/>
      <c r="R42" s="969"/>
      <c r="S42" s="969"/>
      <c r="T42" s="969"/>
      <c r="U42" s="969"/>
      <c r="V42" s="969"/>
      <c r="W42" s="969"/>
      <c r="X42" s="969"/>
      <c r="Y42" s="969"/>
      <c r="Z42" s="969"/>
      <c r="AA42" s="969"/>
      <c r="AB42" s="969"/>
      <c r="AC42" s="969"/>
      <c r="AD42" s="969"/>
      <c r="AE42" s="969"/>
      <c r="AF42" s="969"/>
      <c r="AG42" s="969"/>
      <c r="AH42" s="969"/>
      <c r="AI42" s="969"/>
      <c r="AJ42" s="969"/>
      <c r="AK42" s="969"/>
    </row>
    <row r="43" spans="1:38">
      <c r="A43" s="5"/>
      <c r="C43" s="3"/>
      <c r="D43" s="5"/>
      <c r="E43" s="5"/>
      <c r="F43" s="969"/>
      <c r="G43" s="969"/>
      <c r="H43" s="969"/>
      <c r="I43" s="969"/>
      <c r="J43" s="969"/>
      <c r="K43" s="969"/>
      <c r="L43" s="969"/>
      <c r="M43" s="969"/>
      <c r="N43" s="969"/>
      <c r="O43" s="969"/>
      <c r="P43" s="969"/>
      <c r="Q43" s="969"/>
      <c r="R43" s="969"/>
      <c r="S43" s="969"/>
      <c r="T43" s="969"/>
      <c r="U43" s="969"/>
      <c r="V43" s="969"/>
      <c r="W43" s="969"/>
      <c r="X43" s="969"/>
      <c r="Y43" s="969"/>
      <c r="Z43" s="969"/>
      <c r="AA43" s="969"/>
      <c r="AB43" s="969"/>
      <c r="AC43" s="969"/>
      <c r="AD43" s="969"/>
      <c r="AE43" s="969"/>
      <c r="AF43" s="969"/>
      <c r="AG43" s="969"/>
      <c r="AH43" s="969"/>
      <c r="AI43" s="969"/>
      <c r="AJ43" s="969"/>
      <c r="AK43" s="969"/>
    </row>
    <row r="44" spans="1:38">
      <c r="A44" s="5"/>
      <c r="C44" s="3"/>
      <c r="D44" s="5"/>
      <c r="E44" s="5"/>
      <c r="F44" s="969"/>
      <c r="G44" s="969"/>
      <c r="H44" s="969"/>
      <c r="I44" s="969"/>
      <c r="J44" s="969"/>
      <c r="K44" s="969"/>
      <c r="L44" s="969"/>
      <c r="M44" s="969"/>
      <c r="N44" s="969"/>
      <c r="O44" s="969"/>
      <c r="P44" s="969"/>
      <c r="Q44" s="969"/>
      <c r="R44" s="969"/>
      <c r="S44" s="969"/>
      <c r="T44" s="969"/>
      <c r="U44" s="969"/>
      <c r="V44" s="969"/>
      <c r="W44" s="969"/>
      <c r="X44" s="969"/>
      <c r="Y44" s="969"/>
      <c r="Z44" s="969"/>
      <c r="AA44" s="969"/>
      <c r="AB44" s="969"/>
      <c r="AC44" s="969"/>
      <c r="AD44" s="969"/>
      <c r="AE44" s="969"/>
      <c r="AF44" s="969"/>
      <c r="AG44" s="969"/>
      <c r="AH44" s="969"/>
      <c r="AI44" s="969"/>
      <c r="AJ44" s="969"/>
      <c r="AK44" s="969"/>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820</v>
      </c>
      <c r="F47" t="s">
        <v>765</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580</v>
      </c>
      <c r="G48" s="978" t="s">
        <v>2156</v>
      </c>
      <c r="H48" s="978"/>
      <c r="I48" s="978"/>
      <c r="J48" s="978"/>
      <c r="K48" s="978"/>
      <c r="L48" s="978"/>
      <c r="M48" s="978"/>
      <c r="N48" s="978"/>
      <c r="O48" s="978"/>
      <c r="P48" s="978"/>
      <c r="Q48" s="978"/>
      <c r="R48" s="978"/>
      <c r="S48" s="978"/>
      <c r="T48" s="978"/>
      <c r="U48" s="978"/>
      <c r="V48" s="978"/>
      <c r="W48" s="978"/>
      <c r="X48" s="978"/>
      <c r="Y48" s="978"/>
      <c r="Z48" s="978"/>
      <c r="AA48" s="978"/>
      <c r="AB48" s="978"/>
      <c r="AC48" s="978"/>
      <c r="AD48" s="978"/>
      <c r="AE48" s="978"/>
      <c r="AF48" s="978"/>
      <c r="AG48" s="978"/>
      <c r="AH48" s="978"/>
      <c r="AI48" s="978"/>
      <c r="AJ48" s="978"/>
      <c r="AK48" s="978"/>
    </row>
    <row r="49" spans="1:38">
      <c r="A49" s="5"/>
      <c r="C49" s="3"/>
      <c r="D49" s="3"/>
      <c r="E49" s="5"/>
      <c r="F49" s="12"/>
      <c r="G49" s="978"/>
      <c r="H49" s="978"/>
      <c r="I49" s="978"/>
      <c r="J49" s="978"/>
      <c r="K49" s="978"/>
      <c r="L49" s="978"/>
      <c r="M49" s="978"/>
      <c r="N49" s="978"/>
      <c r="O49" s="978"/>
      <c r="P49" s="978"/>
      <c r="Q49" s="978"/>
      <c r="R49" s="978"/>
      <c r="S49" s="978"/>
      <c r="T49" s="978"/>
      <c r="U49" s="978"/>
      <c r="V49" s="978"/>
      <c r="W49" s="978"/>
      <c r="X49" s="978"/>
      <c r="Y49" s="978"/>
      <c r="Z49" s="978"/>
      <c r="AA49" s="978"/>
      <c r="AB49" s="978"/>
      <c r="AC49" s="978"/>
      <c r="AD49" s="978"/>
      <c r="AE49" s="978"/>
      <c r="AF49" s="978"/>
      <c r="AG49" s="978"/>
      <c r="AH49" s="978"/>
      <c r="AI49" s="978"/>
      <c r="AJ49" s="978"/>
      <c r="AK49" s="978"/>
    </row>
    <row r="50" spans="1:38">
      <c r="A50" s="5"/>
      <c r="C50" s="3"/>
      <c r="D50" s="3"/>
      <c r="E50" s="5"/>
      <c r="F50" s="12"/>
      <c r="G50" s="978"/>
      <c r="H50" s="978"/>
      <c r="I50" s="978"/>
      <c r="J50" s="978"/>
      <c r="K50" s="978"/>
      <c r="L50" s="978"/>
      <c r="M50" s="978"/>
      <c r="N50" s="978"/>
      <c r="O50" s="978"/>
      <c r="P50" s="978"/>
      <c r="Q50" s="978"/>
      <c r="R50" s="978"/>
      <c r="S50" s="978"/>
      <c r="T50" s="978"/>
      <c r="U50" s="978"/>
      <c r="V50" s="978"/>
      <c r="W50" s="978"/>
      <c r="X50" s="978"/>
      <c r="Y50" s="978"/>
      <c r="Z50" s="978"/>
      <c r="AA50" s="978"/>
      <c r="AB50" s="978"/>
      <c r="AC50" s="978"/>
      <c r="AD50" s="978"/>
      <c r="AE50" s="978"/>
      <c r="AF50" s="978"/>
      <c r="AG50" s="978"/>
      <c r="AH50" s="978"/>
      <c r="AI50" s="978"/>
      <c r="AJ50" s="978"/>
      <c r="AK50" s="978"/>
    </row>
    <row r="51" spans="1:38">
      <c r="A51" s="5"/>
      <c r="B51" s="3"/>
      <c r="C51" s="3"/>
      <c r="D51" s="3"/>
      <c r="E51" s="5"/>
      <c r="F51" s="12" t="s">
        <v>196</v>
      </c>
      <c r="G51" s="978" t="s">
        <v>2157</v>
      </c>
      <c r="H51" s="978"/>
      <c r="I51" s="978"/>
      <c r="J51" s="978"/>
      <c r="K51" s="978"/>
      <c r="L51" s="978"/>
      <c r="M51" s="978"/>
      <c r="N51" s="978"/>
      <c r="O51" s="978"/>
      <c r="P51" s="978"/>
      <c r="Q51" s="978"/>
      <c r="R51" s="978"/>
      <c r="S51" s="978"/>
      <c r="T51" s="978"/>
      <c r="U51" s="978"/>
      <c r="V51" s="978"/>
      <c r="W51" s="978"/>
      <c r="X51" s="978"/>
      <c r="Y51" s="978"/>
      <c r="Z51" s="978"/>
      <c r="AA51" s="978"/>
      <c r="AB51" s="978"/>
      <c r="AC51" s="978"/>
      <c r="AD51" s="978"/>
      <c r="AE51" s="978"/>
      <c r="AF51" s="978"/>
      <c r="AG51" s="978"/>
      <c r="AH51" s="978"/>
      <c r="AI51" s="978"/>
      <c r="AJ51" s="978"/>
      <c r="AK51" s="978"/>
    </row>
    <row r="52" spans="1:38" s="5" customFormat="1">
      <c r="B52"/>
      <c r="C52" s="3"/>
      <c r="D52" s="3"/>
      <c r="F52" s="12"/>
      <c r="G52" s="978"/>
      <c r="H52" s="978"/>
      <c r="I52" s="978"/>
      <c r="J52" s="978"/>
      <c r="K52" s="978"/>
      <c r="L52" s="978"/>
      <c r="M52" s="978"/>
      <c r="N52" s="978"/>
      <c r="O52" s="978"/>
      <c r="P52" s="978"/>
      <c r="Q52" s="978"/>
      <c r="R52" s="978"/>
      <c r="S52" s="978"/>
      <c r="T52" s="978"/>
      <c r="U52" s="978"/>
      <c r="V52" s="978"/>
      <c r="W52" s="978"/>
      <c r="X52" s="978"/>
      <c r="Y52" s="978"/>
      <c r="Z52" s="978"/>
      <c r="AA52" s="978"/>
      <c r="AB52" s="978"/>
      <c r="AC52" s="978"/>
      <c r="AD52" s="978"/>
      <c r="AE52" s="978"/>
      <c r="AF52" s="978"/>
      <c r="AG52" s="978"/>
      <c r="AH52" s="978"/>
      <c r="AI52" s="978"/>
      <c r="AJ52" s="978"/>
      <c r="AK52" s="978"/>
      <c r="AL52"/>
    </row>
    <row r="53" spans="1:38">
      <c r="A53" s="5"/>
      <c r="C53" s="3"/>
      <c r="D53" s="3"/>
      <c r="E53" s="5"/>
      <c r="F53" s="12"/>
      <c r="G53" s="978"/>
      <c r="H53" s="978"/>
      <c r="I53" s="978"/>
      <c r="J53" s="978"/>
      <c r="K53" s="978"/>
      <c r="L53" s="978"/>
      <c r="M53" s="978"/>
      <c r="N53" s="978"/>
      <c r="O53" s="978"/>
      <c r="P53" s="978"/>
      <c r="Q53" s="978"/>
      <c r="R53" s="978"/>
      <c r="S53" s="978"/>
      <c r="T53" s="978"/>
      <c r="U53" s="978"/>
      <c r="V53" s="978"/>
      <c r="W53" s="978"/>
      <c r="X53" s="978"/>
      <c r="Y53" s="978"/>
      <c r="Z53" s="978"/>
      <c r="AA53" s="978"/>
      <c r="AB53" s="978"/>
      <c r="AC53" s="978"/>
      <c r="AD53" s="978"/>
      <c r="AE53" s="978"/>
      <c r="AF53" s="978"/>
      <c r="AG53" s="978"/>
      <c r="AH53" s="978"/>
      <c r="AI53" s="978"/>
      <c r="AJ53" s="978"/>
      <c r="AK53" s="978"/>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906</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1687</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195</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69" t="s">
        <v>1689</v>
      </c>
      <c r="H58" s="969"/>
      <c r="I58" s="969"/>
      <c r="J58" s="969"/>
      <c r="K58" s="969"/>
      <c r="L58" s="969"/>
      <c r="M58" s="969"/>
      <c r="N58" s="969"/>
      <c r="O58" s="969"/>
      <c r="P58" s="969"/>
      <c r="Q58" s="969"/>
      <c r="R58" s="969"/>
      <c r="S58" s="969"/>
      <c r="T58" s="969"/>
      <c r="U58" s="969"/>
      <c r="V58" s="969"/>
      <c r="W58" s="969"/>
      <c r="X58" s="969"/>
      <c r="Y58" s="969"/>
      <c r="Z58" s="969"/>
      <c r="AA58" s="969"/>
      <c r="AB58" s="969"/>
      <c r="AC58" s="969"/>
      <c r="AD58" s="969"/>
      <c r="AE58" s="969"/>
      <c r="AF58" s="969"/>
      <c r="AG58" s="969"/>
      <c r="AH58" s="969"/>
      <c r="AI58" s="969"/>
      <c r="AJ58" s="969"/>
      <c r="AK58" s="969"/>
    </row>
    <row r="59" spans="1:38">
      <c r="A59" s="5"/>
      <c r="C59" s="3"/>
      <c r="D59" s="5"/>
      <c r="E59" s="5"/>
      <c r="G59" s="969"/>
      <c r="H59" s="969"/>
      <c r="I59" s="969"/>
      <c r="J59" s="969"/>
      <c r="K59" s="969"/>
      <c r="L59" s="969"/>
      <c r="M59" s="969"/>
      <c r="N59" s="969"/>
      <c r="O59" s="969"/>
      <c r="P59" s="969"/>
      <c r="Q59" s="969"/>
      <c r="R59" s="969"/>
      <c r="S59" s="969"/>
      <c r="T59" s="969"/>
      <c r="U59" s="969"/>
      <c r="V59" s="969"/>
      <c r="W59" s="969"/>
      <c r="X59" s="969"/>
      <c r="Y59" s="969"/>
      <c r="Z59" s="969"/>
      <c r="AA59" s="969"/>
      <c r="AB59" s="969"/>
      <c r="AC59" s="969"/>
      <c r="AD59" s="969"/>
      <c r="AE59" s="969"/>
      <c r="AF59" s="969"/>
      <c r="AG59" s="969"/>
      <c r="AH59" s="969"/>
      <c r="AI59" s="969"/>
      <c r="AJ59" s="969"/>
      <c r="AK59" s="969"/>
    </row>
    <row r="60" spans="1:38">
      <c r="A60" s="5"/>
      <c r="C60" s="3"/>
      <c r="D60" s="5"/>
      <c r="E60" s="5"/>
      <c r="G60" s="969"/>
      <c r="H60" s="969"/>
      <c r="I60" s="969"/>
      <c r="J60" s="969"/>
      <c r="K60" s="969"/>
      <c r="L60" s="969"/>
      <c r="M60" s="969"/>
      <c r="N60" s="969"/>
      <c r="O60" s="969"/>
      <c r="P60" s="969"/>
      <c r="Q60" s="969"/>
      <c r="R60" s="969"/>
      <c r="S60" s="969"/>
      <c r="T60" s="969"/>
      <c r="U60" s="969"/>
      <c r="V60" s="969"/>
      <c r="W60" s="969"/>
      <c r="X60" s="969"/>
      <c r="Y60" s="969"/>
      <c r="Z60" s="969"/>
      <c r="AA60" s="969"/>
      <c r="AB60" s="969"/>
      <c r="AC60" s="969"/>
      <c r="AD60" s="969"/>
      <c r="AE60" s="969"/>
      <c r="AF60" s="969"/>
      <c r="AG60" s="969"/>
      <c r="AH60" s="969"/>
      <c r="AI60" s="969"/>
      <c r="AJ60" s="969"/>
      <c r="AK60" s="969"/>
    </row>
    <row r="61" spans="1:38">
      <c r="A61" s="5"/>
      <c r="C61" s="3"/>
      <c r="D61" s="5"/>
      <c r="E61" s="5"/>
      <c r="F61" t="s">
        <v>196</v>
      </c>
      <c r="G61" s="969" t="s">
        <v>1688</v>
      </c>
      <c r="H61" s="969"/>
      <c r="I61" s="969"/>
      <c r="J61" s="969"/>
      <c r="K61" s="969"/>
      <c r="L61" s="969"/>
      <c r="M61" s="969"/>
      <c r="N61" s="969"/>
      <c r="O61" s="969"/>
      <c r="P61" s="969"/>
      <c r="Q61" s="969"/>
      <c r="R61" s="969"/>
      <c r="S61" s="969"/>
      <c r="T61" s="969"/>
      <c r="U61" s="969"/>
      <c r="V61" s="969"/>
      <c r="W61" s="969"/>
      <c r="X61" s="969"/>
      <c r="Y61" s="969"/>
      <c r="Z61" s="969"/>
      <c r="AA61" s="969"/>
      <c r="AB61" s="969"/>
      <c r="AC61" s="969"/>
      <c r="AD61" s="969"/>
      <c r="AE61" s="969"/>
      <c r="AF61" s="969"/>
      <c r="AG61" s="969"/>
      <c r="AH61" s="969"/>
      <c r="AI61" s="969"/>
      <c r="AJ61" s="969"/>
      <c r="AK61" s="969"/>
    </row>
    <row r="62" spans="1:38">
      <c r="A62" s="5"/>
      <c r="C62" s="3"/>
      <c r="D62" s="5"/>
      <c r="E62" s="5"/>
      <c r="G62" s="969"/>
      <c r="H62" s="969"/>
      <c r="I62" s="969"/>
      <c r="J62" s="969"/>
      <c r="K62" s="969"/>
      <c r="L62" s="969"/>
      <c r="M62" s="969"/>
      <c r="N62" s="969"/>
      <c r="O62" s="969"/>
      <c r="P62" s="969"/>
      <c r="Q62" s="969"/>
      <c r="R62" s="969"/>
      <c r="S62" s="969"/>
      <c r="T62" s="969"/>
      <c r="U62" s="969"/>
      <c r="V62" s="969"/>
      <c r="W62" s="969"/>
      <c r="X62" s="969"/>
      <c r="Y62" s="969"/>
      <c r="Z62" s="969"/>
      <c r="AA62" s="969"/>
      <c r="AB62" s="969"/>
      <c r="AC62" s="969"/>
      <c r="AD62" s="969"/>
      <c r="AE62" s="969"/>
      <c r="AF62" s="969"/>
      <c r="AG62" s="969"/>
      <c r="AH62" s="969"/>
      <c r="AI62" s="969"/>
      <c r="AJ62" s="969"/>
      <c r="AK62" s="969"/>
    </row>
    <row r="63" spans="1:38">
      <c r="A63" s="5"/>
      <c r="C63" s="3"/>
      <c r="D63" s="5"/>
      <c r="E63" s="5"/>
      <c r="F63" s="34"/>
      <c r="G63" s="969"/>
      <c r="H63" s="969"/>
      <c r="I63" s="969"/>
      <c r="J63" s="969"/>
      <c r="K63" s="969"/>
      <c r="L63" s="969"/>
      <c r="M63" s="969"/>
      <c r="N63" s="969"/>
      <c r="O63" s="969"/>
      <c r="P63" s="969"/>
      <c r="Q63" s="969"/>
      <c r="R63" s="969"/>
      <c r="S63" s="969"/>
      <c r="T63" s="969"/>
      <c r="U63" s="969"/>
      <c r="V63" s="969"/>
      <c r="W63" s="969"/>
      <c r="X63" s="969"/>
      <c r="Y63" s="969"/>
      <c r="Z63" s="969"/>
      <c r="AA63" s="969"/>
      <c r="AB63" s="969"/>
      <c r="AC63" s="969"/>
      <c r="AD63" s="969"/>
      <c r="AE63" s="969"/>
      <c r="AF63" s="969"/>
      <c r="AG63" s="969"/>
      <c r="AH63" s="969"/>
      <c r="AI63" s="969"/>
      <c r="AJ63" s="969"/>
      <c r="AK63" s="969"/>
    </row>
    <row r="64" spans="1:38">
      <c r="A64" s="5"/>
      <c r="C64" s="3"/>
      <c r="D64" s="5"/>
      <c r="E64" s="5" t="s">
        <v>71</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69" t="s">
        <v>1690</v>
      </c>
      <c r="H65" s="969"/>
      <c r="I65" s="969"/>
      <c r="J65" s="969"/>
      <c r="K65" s="969"/>
      <c r="L65" s="969"/>
      <c r="M65" s="969"/>
      <c r="N65" s="969"/>
      <c r="O65" s="969"/>
      <c r="P65" s="969"/>
      <c r="Q65" s="969"/>
      <c r="R65" s="969"/>
      <c r="S65" s="969"/>
      <c r="T65" s="969"/>
      <c r="U65" s="969"/>
      <c r="V65" s="969"/>
      <c r="W65" s="969"/>
      <c r="X65" s="969"/>
      <c r="Y65" s="969"/>
      <c r="Z65" s="969"/>
      <c r="AA65" s="969"/>
      <c r="AB65" s="969"/>
      <c r="AC65" s="969"/>
      <c r="AD65" s="969"/>
      <c r="AE65" s="969"/>
      <c r="AF65" s="969"/>
      <c r="AG65" s="969"/>
      <c r="AH65" s="969"/>
      <c r="AI65" s="969"/>
      <c r="AJ65" s="969"/>
      <c r="AK65" s="969"/>
    </row>
    <row r="66" spans="1:37">
      <c r="A66" s="5"/>
      <c r="C66" s="3"/>
      <c r="D66" s="5"/>
      <c r="E66" s="5"/>
      <c r="F66" s="12"/>
      <c r="G66" s="969"/>
      <c r="H66" s="969"/>
      <c r="I66" s="969"/>
      <c r="J66" s="969"/>
      <c r="K66" s="969"/>
      <c r="L66" s="969"/>
      <c r="M66" s="969"/>
      <c r="N66" s="969"/>
      <c r="O66" s="969"/>
      <c r="P66" s="969"/>
      <c r="Q66" s="969"/>
      <c r="R66" s="969"/>
      <c r="S66" s="969"/>
      <c r="T66" s="969"/>
      <c r="U66" s="969"/>
      <c r="V66" s="969"/>
      <c r="W66" s="969"/>
      <c r="X66" s="969"/>
      <c r="Y66" s="969"/>
      <c r="Z66" s="969"/>
      <c r="AA66" s="969"/>
      <c r="AB66" s="969"/>
      <c r="AC66" s="969"/>
      <c r="AD66" s="969"/>
      <c r="AE66" s="969"/>
      <c r="AF66" s="969"/>
      <c r="AG66" s="969"/>
      <c r="AH66" s="969"/>
      <c r="AI66" s="969"/>
      <c r="AJ66" s="969"/>
      <c r="AK66" s="969"/>
    </row>
    <row r="67" spans="1:37">
      <c r="A67" s="5"/>
      <c r="C67" s="3"/>
      <c r="D67" s="5"/>
      <c r="E67" s="5"/>
      <c r="F67" s="12" t="s">
        <v>196</v>
      </c>
      <c r="G67" s="969" t="s">
        <v>1691</v>
      </c>
      <c r="H67" s="969"/>
      <c r="I67" s="969"/>
      <c r="J67" s="969"/>
      <c r="K67" s="969"/>
      <c r="L67" s="969"/>
      <c r="M67" s="969"/>
      <c r="N67" s="969"/>
      <c r="O67" s="969"/>
      <c r="P67" s="969"/>
      <c r="Q67" s="969"/>
      <c r="R67" s="969"/>
      <c r="S67" s="969"/>
      <c r="T67" s="969"/>
      <c r="U67" s="969"/>
      <c r="V67" s="969"/>
      <c r="W67" s="969"/>
      <c r="X67" s="969"/>
      <c r="Y67" s="969"/>
      <c r="Z67" s="969"/>
      <c r="AA67" s="969"/>
      <c r="AB67" s="969"/>
      <c r="AC67" s="969"/>
      <c r="AD67" s="969"/>
      <c r="AE67" s="969"/>
      <c r="AF67" s="969"/>
      <c r="AG67" s="969"/>
      <c r="AH67" s="969"/>
      <c r="AI67" s="969"/>
      <c r="AJ67" s="969"/>
      <c r="AK67" s="969"/>
    </row>
    <row r="68" spans="1:37">
      <c r="A68" s="5"/>
      <c r="C68" s="3"/>
      <c r="D68" s="5"/>
      <c r="E68" s="5"/>
      <c r="F68" s="12"/>
      <c r="G68" s="969"/>
      <c r="H68" s="969"/>
      <c r="I68" s="969"/>
      <c r="J68" s="969"/>
      <c r="K68" s="969"/>
      <c r="L68" s="969"/>
      <c r="M68" s="969"/>
      <c r="N68" s="969"/>
      <c r="O68" s="969"/>
      <c r="P68" s="969"/>
      <c r="Q68" s="969"/>
      <c r="R68" s="969"/>
      <c r="S68" s="969"/>
      <c r="T68" s="969"/>
      <c r="U68" s="969"/>
      <c r="V68" s="969"/>
      <c r="W68" s="969"/>
      <c r="X68" s="969"/>
      <c r="Y68" s="969"/>
      <c r="Z68" s="969"/>
      <c r="AA68" s="969"/>
      <c r="AB68" s="969"/>
      <c r="AC68" s="969"/>
      <c r="AD68" s="969"/>
      <c r="AE68" s="969"/>
      <c r="AF68" s="969"/>
      <c r="AG68" s="969"/>
      <c r="AH68" s="969"/>
      <c r="AI68" s="969"/>
      <c r="AJ68" s="969"/>
      <c r="AK68" s="969"/>
    </row>
    <row r="69" spans="1:37">
      <c r="A69" s="5"/>
      <c r="C69" s="3"/>
      <c r="D69" s="5"/>
      <c r="E69" s="5"/>
      <c r="F69" s="12"/>
      <c r="G69" s="158" t="s">
        <v>470</v>
      </c>
      <c r="H69" s="5"/>
      <c r="J69" s="158"/>
      <c r="K69" s="158"/>
      <c r="L69" s="158"/>
      <c r="P69" s="5"/>
      <c r="Q69" s="5"/>
      <c r="R69" s="5"/>
      <c r="S69" s="5"/>
      <c r="T69" s="5"/>
      <c r="U69" s="5"/>
      <c r="V69" s="5"/>
      <c r="W69" s="5"/>
      <c r="X69" s="5"/>
      <c r="Y69" s="5"/>
      <c r="Z69" s="5"/>
      <c r="AA69" s="5"/>
      <c r="AB69" s="5"/>
    </row>
    <row r="70" spans="1:37">
      <c r="A70" s="5"/>
      <c r="C70" s="3"/>
      <c r="D70" s="5"/>
      <c r="E70" s="5"/>
      <c r="F70" s="12"/>
      <c r="G70" s="158" t="s">
        <v>1046</v>
      </c>
      <c r="J70" s="158"/>
      <c r="K70" s="158"/>
      <c r="L70" s="158"/>
      <c r="P70" s="5"/>
      <c r="Q70" s="5"/>
      <c r="R70" s="5"/>
      <c r="S70" s="5"/>
      <c r="T70" s="5"/>
      <c r="U70" s="5"/>
      <c r="V70" s="5"/>
      <c r="W70" s="5"/>
      <c r="X70" s="5"/>
      <c r="Y70" s="5"/>
      <c r="Z70" s="5"/>
      <c r="AA70" s="5"/>
      <c r="AB70" s="5"/>
    </row>
    <row r="71" spans="1:37">
      <c r="A71" s="5"/>
      <c r="C71" s="3"/>
      <c r="D71" s="5"/>
      <c r="E71" s="5"/>
      <c r="F71" s="12" t="s">
        <v>889</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194</v>
      </c>
      <c r="H72" s="5" t="s">
        <v>1045</v>
      </c>
      <c r="K72" s="5"/>
      <c r="L72" s="5"/>
      <c r="M72" s="5"/>
      <c r="P72" s="5"/>
      <c r="Q72" s="5"/>
      <c r="R72" s="5"/>
      <c r="S72" s="5"/>
      <c r="T72" s="5"/>
      <c r="U72" s="5"/>
      <c r="V72" s="5"/>
      <c r="W72" s="5"/>
      <c r="X72" s="5"/>
      <c r="Y72" s="5"/>
      <c r="Z72" s="5"/>
      <c r="AA72" s="5"/>
      <c r="AB72" s="5"/>
    </row>
    <row r="73" spans="1:37">
      <c r="A73" s="5"/>
      <c r="C73" s="3"/>
      <c r="D73" s="5"/>
      <c r="E73" s="5"/>
      <c r="F73" s="5"/>
      <c r="G73" s="5" t="s">
        <v>301</v>
      </c>
      <c r="H73" s="5" t="s">
        <v>449</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9" t="s">
        <v>1704</v>
      </c>
      <c r="H75" s="969"/>
      <c r="I75" s="969"/>
      <c r="J75" s="969"/>
      <c r="K75" s="969"/>
      <c r="L75" s="969"/>
      <c r="M75" s="969"/>
      <c r="N75" s="969"/>
      <c r="O75" s="969"/>
      <c r="P75" s="969"/>
      <c r="Q75" s="969"/>
      <c r="R75" s="969"/>
      <c r="S75" s="969"/>
      <c r="T75" s="969"/>
      <c r="U75" s="969"/>
      <c r="V75" s="969"/>
      <c r="W75" s="969"/>
      <c r="X75" s="969"/>
      <c r="Y75" s="969"/>
      <c r="Z75" s="969"/>
      <c r="AA75" s="969"/>
      <c r="AB75" s="969"/>
      <c r="AC75" s="969"/>
      <c r="AD75" s="969"/>
      <c r="AE75" s="969"/>
      <c r="AF75" s="969"/>
      <c r="AG75" s="969"/>
      <c r="AH75" s="969"/>
      <c r="AI75" s="969"/>
      <c r="AJ75" s="969"/>
      <c r="AK75" s="969"/>
    </row>
    <row r="76" spans="1:37">
      <c r="A76" s="5"/>
      <c r="C76" s="3"/>
      <c r="D76" s="5"/>
      <c r="E76" s="5"/>
      <c r="F76" s="5"/>
      <c r="G76" s="969"/>
      <c r="H76" s="969"/>
      <c r="I76" s="969"/>
      <c r="J76" s="969"/>
      <c r="K76" s="969"/>
      <c r="L76" s="969"/>
      <c r="M76" s="969"/>
      <c r="N76" s="969"/>
      <c r="O76" s="969"/>
      <c r="P76" s="969"/>
      <c r="Q76" s="969"/>
      <c r="R76" s="969"/>
      <c r="S76" s="969"/>
      <c r="T76" s="969"/>
      <c r="U76" s="969"/>
      <c r="V76" s="969"/>
      <c r="W76" s="969"/>
      <c r="X76" s="969"/>
      <c r="Y76" s="969"/>
      <c r="Z76" s="969"/>
      <c r="AA76" s="969"/>
      <c r="AB76" s="969"/>
      <c r="AC76" s="969"/>
      <c r="AD76" s="969"/>
      <c r="AE76" s="969"/>
      <c r="AF76" s="969"/>
      <c r="AG76" s="969"/>
      <c r="AH76" s="969"/>
      <c r="AI76" s="969"/>
      <c r="AJ76" s="969"/>
      <c r="AK76" s="969"/>
    </row>
    <row r="77" spans="1:37">
      <c r="A77" s="5"/>
      <c r="C77" s="3"/>
      <c r="D77" s="5"/>
      <c r="E77" s="5"/>
      <c r="F77" s="5"/>
      <c r="G77" s="969"/>
      <c r="H77" s="969"/>
      <c r="I77" s="969"/>
      <c r="J77" s="969"/>
      <c r="K77" s="969"/>
      <c r="L77" s="969"/>
      <c r="M77" s="969"/>
      <c r="N77" s="969"/>
      <c r="O77" s="969"/>
      <c r="P77" s="969"/>
      <c r="Q77" s="969"/>
      <c r="R77" s="969"/>
      <c r="S77" s="969"/>
      <c r="T77" s="969"/>
      <c r="U77" s="969"/>
      <c r="V77" s="969"/>
      <c r="W77" s="969"/>
      <c r="X77" s="969"/>
      <c r="Y77" s="969"/>
      <c r="Z77" s="969"/>
      <c r="AA77" s="969"/>
      <c r="AB77" s="969"/>
      <c r="AC77" s="969"/>
      <c r="AD77" s="969"/>
      <c r="AE77" s="969"/>
      <c r="AF77" s="969"/>
      <c r="AG77" s="969"/>
      <c r="AH77" s="969"/>
      <c r="AI77" s="969"/>
      <c r="AJ77" s="969"/>
      <c r="AK77" s="969"/>
    </row>
    <row r="78" spans="1:37">
      <c r="A78" s="5"/>
      <c r="C78" s="3"/>
      <c r="D78" s="5"/>
      <c r="E78" s="5" t="s">
        <v>458</v>
      </c>
      <c r="F78" s="5" t="s">
        <v>84</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9" t="s">
        <v>1705</v>
      </c>
      <c r="H79" s="969"/>
      <c r="I79" s="969"/>
      <c r="J79" s="969"/>
      <c r="K79" s="969"/>
      <c r="L79" s="969"/>
      <c r="M79" s="969"/>
      <c r="N79" s="969"/>
      <c r="O79" s="969"/>
      <c r="P79" s="969"/>
      <c r="Q79" s="969"/>
      <c r="R79" s="969"/>
      <c r="S79" s="969"/>
      <c r="T79" s="969"/>
      <c r="U79" s="969"/>
      <c r="V79" s="969"/>
      <c r="W79" s="969"/>
      <c r="X79" s="969"/>
      <c r="Y79" s="969"/>
      <c r="Z79" s="969"/>
      <c r="AA79" s="969"/>
      <c r="AB79" s="969"/>
      <c r="AC79" s="969"/>
      <c r="AD79" s="969"/>
      <c r="AE79" s="969"/>
      <c r="AF79" s="969"/>
      <c r="AG79" s="969"/>
      <c r="AH79" s="969"/>
      <c r="AI79" s="969"/>
      <c r="AJ79" s="969"/>
      <c r="AK79" s="969"/>
    </row>
    <row r="80" spans="1:37">
      <c r="A80" s="5"/>
      <c r="C80" s="3"/>
      <c r="D80" s="5"/>
      <c r="E80" s="5"/>
      <c r="F80" s="5"/>
      <c r="G80" s="969"/>
      <c r="H80" s="969"/>
      <c r="I80" s="969"/>
      <c r="J80" s="969"/>
      <c r="K80" s="969"/>
      <c r="L80" s="969"/>
      <c r="M80" s="969"/>
      <c r="N80" s="969"/>
      <c r="O80" s="969"/>
      <c r="P80" s="969"/>
      <c r="Q80" s="969"/>
      <c r="R80" s="969"/>
      <c r="S80" s="969"/>
      <c r="T80" s="969"/>
      <c r="U80" s="969"/>
      <c r="V80" s="969"/>
      <c r="W80" s="969"/>
      <c r="X80" s="969"/>
      <c r="Y80" s="969"/>
      <c r="Z80" s="969"/>
      <c r="AA80" s="969"/>
      <c r="AB80" s="969"/>
      <c r="AC80" s="969"/>
      <c r="AD80" s="969"/>
      <c r="AE80" s="969"/>
      <c r="AF80" s="969"/>
      <c r="AG80" s="969"/>
      <c r="AH80" s="969"/>
      <c r="AI80" s="969"/>
      <c r="AJ80" s="969"/>
      <c r="AK80" s="969"/>
    </row>
    <row r="81" spans="1:38">
      <c r="A81" s="5"/>
      <c r="C81" s="3"/>
      <c r="D81" s="5"/>
      <c r="E81" s="5"/>
      <c r="G81" s="969"/>
      <c r="H81" s="969"/>
      <c r="I81" s="969"/>
      <c r="J81" s="969"/>
      <c r="K81" s="969"/>
      <c r="L81" s="969"/>
      <c r="M81" s="969"/>
      <c r="N81" s="969"/>
      <c r="O81" s="969"/>
      <c r="P81" s="969"/>
      <c r="Q81" s="969"/>
      <c r="R81" s="969"/>
      <c r="S81" s="969"/>
      <c r="T81" s="969"/>
      <c r="U81" s="969"/>
      <c r="V81" s="969"/>
      <c r="W81" s="969"/>
      <c r="X81" s="969"/>
      <c r="Y81" s="969"/>
      <c r="Z81" s="969"/>
      <c r="AA81" s="969"/>
      <c r="AB81" s="969"/>
      <c r="AC81" s="969"/>
      <c r="AD81" s="969"/>
      <c r="AE81" s="969"/>
      <c r="AF81" s="969"/>
      <c r="AG81" s="969"/>
      <c r="AH81" s="969"/>
      <c r="AI81" s="969"/>
      <c r="AJ81" s="969"/>
      <c r="AK81" s="969"/>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69" t="s">
        <v>1692</v>
      </c>
      <c r="H83" s="969"/>
      <c r="I83" s="969"/>
      <c r="J83" s="969"/>
      <c r="K83" s="969"/>
      <c r="L83" s="969"/>
      <c r="M83" s="969"/>
      <c r="N83" s="969"/>
      <c r="O83" s="969"/>
      <c r="P83" s="969"/>
      <c r="Q83" s="969"/>
      <c r="R83" s="969"/>
      <c r="S83" s="969"/>
      <c r="T83" s="969"/>
      <c r="U83" s="969"/>
      <c r="V83" s="969"/>
      <c r="W83" s="969"/>
      <c r="X83" s="969"/>
      <c r="Y83" s="969"/>
      <c r="Z83" s="969"/>
      <c r="AA83" s="969"/>
      <c r="AB83" s="969"/>
      <c r="AC83" s="969"/>
      <c r="AD83" s="969"/>
      <c r="AE83" s="969"/>
      <c r="AF83" s="969"/>
      <c r="AG83" s="969"/>
      <c r="AH83" s="969"/>
      <c r="AI83" s="969"/>
      <c r="AJ83" s="969"/>
      <c r="AK83" s="969"/>
    </row>
    <row r="84" spans="1:38">
      <c r="A84" s="5"/>
      <c r="C84" s="3"/>
      <c r="D84" s="5"/>
      <c r="E84" s="5"/>
      <c r="G84" s="969"/>
      <c r="H84" s="969"/>
      <c r="I84" s="969"/>
      <c r="J84" s="969"/>
      <c r="K84" s="969"/>
      <c r="L84" s="969"/>
      <c r="M84" s="969"/>
      <c r="N84" s="969"/>
      <c r="O84" s="969"/>
      <c r="P84" s="969"/>
      <c r="Q84" s="969"/>
      <c r="R84" s="969"/>
      <c r="S84" s="969"/>
      <c r="T84" s="969"/>
      <c r="U84" s="969"/>
      <c r="V84" s="969"/>
      <c r="W84" s="969"/>
      <c r="X84" s="969"/>
      <c r="Y84" s="969"/>
      <c r="Z84" s="969"/>
      <c r="AA84" s="969"/>
      <c r="AB84" s="969"/>
      <c r="AC84" s="969"/>
      <c r="AD84" s="969"/>
      <c r="AE84" s="969"/>
      <c r="AF84" s="969"/>
      <c r="AG84" s="969"/>
      <c r="AH84" s="969"/>
      <c r="AI84" s="969"/>
      <c r="AJ84" s="969"/>
      <c r="AK84" s="969"/>
    </row>
    <row r="85" spans="1:38">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9" t="s">
        <v>1693</v>
      </c>
      <c r="H86" s="969"/>
      <c r="I86" s="969"/>
      <c r="J86" s="969"/>
      <c r="K86" s="969"/>
      <c r="L86" s="969"/>
      <c r="M86" s="969"/>
      <c r="N86" s="969"/>
      <c r="O86" s="969"/>
      <c r="P86" s="969"/>
      <c r="Q86" s="969"/>
      <c r="R86" s="969"/>
      <c r="S86" s="969"/>
      <c r="T86" s="969"/>
      <c r="U86" s="969"/>
      <c r="V86" s="969"/>
      <c r="W86" s="969"/>
      <c r="X86" s="969"/>
      <c r="Y86" s="969"/>
      <c r="Z86" s="969"/>
      <c r="AA86" s="969"/>
      <c r="AB86" s="969"/>
      <c r="AC86" s="969"/>
      <c r="AD86" s="969"/>
      <c r="AE86" s="969"/>
      <c r="AF86" s="969"/>
      <c r="AG86" s="969"/>
      <c r="AH86" s="969"/>
      <c r="AI86" s="969"/>
      <c r="AJ86" s="969"/>
      <c r="AK86" s="969"/>
    </row>
    <row r="87" spans="1:38">
      <c r="A87" s="5"/>
      <c r="C87" s="3"/>
      <c r="D87" s="5"/>
      <c r="E87" s="5"/>
      <c r="G87" s="969"/>
      <c r="H87" s="969"/>
      <c r="I87" s="969"/>
      <c r="J87" s="969"/>
      <c r="K87" s="969"/>
      <c r="L87" s="969"/>
      <c r="M87" s="969"/>
      <c r="N87" s="969"/>
      <c r="O87" s="969"/>
      <c r="P87" s="969"/>
      <c r="Q87" s="969"/>
      <c r="R87" s="969"/>
      <c r="S87" s="969"/>
      <c r="T87" s="969"/>
      <c r="U87" s="969"/>
      <c r="V87" s="969"/>
      <c r="W87" s="969"/>
      <c r="X87" s="969"/>
      <c r="Y87" s="969"/>
      <c r="Z87" s="969"/>
      <c r="AA87" s="969"/>
      <c r="AB87" s="969"/>
      <c r="AC87" s="969"/>
      <c r="AD87" s="969"/>
      <c r="AE87" s="969"/>
      <c r="AF87" s="969"/>
      <c r="AG87" s="969"/>
      <c r="AH87" s="969"/>
      <c r="AI87" s="969"/>
      <c r="AJ87" s="969"/>
      <c r="AK87" s="969"/>
    </row>
    <row r="88" spans="1:38">
      <c r="A88" s="5"/>
      <c r="C88" s="3"/>
      <c r="D88" s="5"/>
      <c r="E88" s="5" t="s">
        <v>251</v>
      </c>
      <c r="F88" s="5" t="s">
        <v>994</v>
      </c>
      <c r="G88" s="5"/>
      <c r="L88" s="5"/>
      <c r="M88" s="5"/>
      <c r="P88" s="5"/>
      <c r="Q88" s="5"/>
      <c r="R88" s="5"/>
      <c r="S88" s="5"/>
      <c r="T88" s="5"/>
      <c r="U88" s="5"/>
      <c r="V88" s="5"/>
      <c r="W88" s="5"/>
      <c r="X88" s="5"/>
      <c r="Y88" s="5"/>
      <c r="Z88" s="5"/>
      <c r="AA88" s="5"/>
      <c r="AB88" s="5"/>
    </row>
    <row r="89" spans="1:38">
      <c r="A89" s="5"/>
      <c r="C89" s="3"/>
      <c r="D89" s="5"/>
      <c r="E89" s="5"/>
      <c r="F89" s="12"/>
      <c r="G89" s="969" t="s">
        <v>1697</v>
      </c>
      <c r="H89" s="969"/>
      <c r="I89" s="969"/>
      <c r="J89" s="969"/>
      <c r="K89" s="969"/>
      <c r="L89" s="969"/>
      <c r="M89" s="969"/>
      <c r="N89" s="969"/>
      <c r="O89" s="969"/>
      <c r="P89" s="969"/>
      <c r="Q89" s="969"/>
      <c r="R89" s="969"/>
      <c r="S89" s="969"/>
      <c r="T89" s="969"/>
      <c r="U89" s="969"/>
      <c r="V89" s="969"/>
      <c r="W89" s="969"/>
      <c r="X89" s="969"/>
      <c r="Y89" s="969"/>
      <c r="Z89" s="969"/>
      <c r="AA89" s="969"/>
      <c r="AB89" s="969"/>
      <c r="AC89" s="969"/>
      <c r="AD89" s="969"/>
      <c r="AE89" s="969"/>
      <c r="AF89" s="969"/>
      <c r="AG89" s="969"/>
      <c r="AH89" s="969"/>
      <c r="AI89" s="969"/>
      <c r="AJ89" s="969"/>
      <c r="AK89" s="969"/>
    </row>
    <row r="90" spans="1:38">
      <c r="A90" s="5"/>
      <c r="C90" s="3"/>
      <c r="D90" s="5"/>
      <c r="E90" s="5"/>
      <c r="F90" s="5"/>
      <c r="G90" s="969"/>
      <c r="H90" s="969"/>
      <c r="I90" s="969"/>
      <c r="J90" s="969"/>
      <c r="K90" s="969"/>
      <c r="L90" s="969"/>
      <c r="M90" s="969"/>
      <c r="N90" s="969"/>
      <c r="O90" s="969"/>
      <c r="P90" s="969"/>
      <c r="Q90" s="969"/>
      <c r="R90" s="969"/>
      <c r="S90" s="969"/>
      <c r="T90" s="969"/>
      <c r="U90" s="969"/>
      <c r="V90" s="969"/>
      <c r="W90" s="969"/>
      <c r="X90" s="969"/>
      <c r="Y90" s="969"/>
      <c r="Z90" s="969"/>
      <c r="AA90" s="969"/>
      <c r="AB90" s="969"/>
      <c r="AC90" s="969"/>
      <c r="AD90" s="969"/>
      <c r="AE90" s="969"/>
      <c r="AF90" s="969"/>
      <c r="AG90" s="969"/>
      <c r="AH90" s="969"/>
      <c r="AI90" s="969"/>
      <c r="AJ90" s="969"/>
      <c r="AK90" s="969"/>
    </row>
    <row r="91" spans="1:38">
      <c r="A91" s="5"/>
      <c r="C91" s="3"/>
      <c r="D91" s="5"/>
      <c r="E91" s="5"/>
      <c r="F91" s="5"/>
      <c r="G91" s="969"/>
      <c r="H91" s="969"/>
      <c r="I91" s="969"/>
      <c r="J91" s="969"/>
      <c r="K91" s="969"/>
      <c r="L91" s="969"/>
      <c r="M91" s="969"/>
      <c r="N91" s="969"/>
      <c r="O91" s="969"/>
      <c r="P91" s="969"/>
      <c r="Q91" s="969"/>
      <c r="R91" s="969"/>
      <c r="S91" s="969"/>
      <c r="T91" s="969"/>
      <c r="U91" s="969"/>
      <c r="V91" s="969"/>
      <c r="W91" s="969"/>
      <c r="X91" s="969"/>
      <c r="Y91" s="969"/>
      <c r="Z91" s="969"/>
      <c r="AA91" s="969"/>
      <c r="AB91" s="969"/>
      <c r="AC91" s="969"/>
      <c r="AD91" s="969"/>
      <c r="AE91" s="969"/>
      <c r="AF91" s="969"/>
      <c r="AG91" s="969"/>
      <c r="AH91" s="969"/>
      <c r="AI91" s="969"/>
      <c r="AJ91" s="969"/>
      <c r="AK91" s="969"/>
    </row>
    <row r="92" spans="1:38">
      <c r="A92" s="5"/>
      <c r="C92" s="3"/>
      <c r="D92" s="5"/>
      <c r="E92" s="5"/>
      <c r="F92" s="5"/>
      <c r="G92" s="969"/>
      <c r="H92" s="969"/>
      <c r="I92" s="969"/>
      <c r="J92" s="969"/>
      <c r="K92" s="969"/>
      <c r="L92" s="969"/>
      <c r="M92" s="969"/>
      <c r="N92" s="969"/>
      <c r="O92" s="969"/>
      <c r="P92" s="969"/>
      <c r="Q92" s="969"/>
      <c r="R92" s="969"/>
      <c r="S92" s="969"/>
      <c r="T92" s="969"/>
      <c r="U92" s="969"/>
      <c r="V92" s="969"/>
      <c r="W92" s="969"/>
      <c r="X92" s="969"/>
      <c r="Y92" s="969"/>
      <c r="Z92" s="969"/>
      <c r="AA92" s="969"/>
      <c r="AB92" s="969"/>
      <c r="AC92" s="969"/>
      <c r="AD92" s="969"/>
      <c r="AE92" s="969"/>
      <c r="AF92" s="969"/>
      <c r="AG92" s="969"/>
      <c r="AH92" s="969"/>
      <c r="AI92" s="969"/>
      <c r="AJ92" s="969"/>
      <c r="AK92" s="969"/>
    </row>
    <row r="93" spans="1:38">
      <c r="A93" s="361"/>
      <c r="B93" s="361"/>
      <c r="C93" s="373"/>
      <c r="D93" s="361"/>
      <c r="E93" s="361" t="s">
        <v>993</v>
      </c>
      <c r="F93" s="361" t="s">
        <v>1047</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3" t="s">
        <v>1698</v>
      </c>
      <c r="H94" s="983"/>
      <c r="I94" s="983"/>
      <c r="J94" s="983"/>
      <c r="K94" s="983"/>
      <c r="L94" s="983"/>
      <c r="M94" s="983"/>
      <c r="N94" s="983"/>
      <c r="O94" s="983"/>
      <c r="P94" s="983"/>
      <c r="Q94" s="983"/>
      <c r="R94" s="983"/>
      <c r="S94" s="983"/>
      <c r="T94" s="983"/>
      <c r="U94" s="983"/>
      <c r="V94" s="983"/>
      <c r="W94" s="983"/>
      <c r="X94" s="983"/>
      <c r="Y94" s="983"/>
      <c r="Z94" s="983"/>
      <c r="AA94" s="983"/>
      <c r="AB94" s="983"/>
      <c r="AC94" s="983"/>
      <c r="AD94" s="983"/>
      <c r="AE94" s="983"/>
      <c r="AF94" s="983"/>
      <c r="AG94" s="983"/>
      <c r="AH94" s="983"/>
      <c r="AI94" s="983"/>
      <c r="AJ94" s="983"/>
      <c r="AK94" s="983"/>
      <c r="AL94" s="361"/>
    </row>
    <row r="95" spans="1:38">
      <c r="A95" s="361"/>
      <c r="B95" s="361"/>
      <c r="C95" s="373"/>
      <c r="D95" s="361"/>
      <c r="E95" s="361"/>
      <c r="F95" s="361"/>
      <c r="G95" s="983"/>
      <c r="H95" s="983"/>
      <c r="I95" s="983"/>
      <c r="J95" s="983"/>
      <c r="K95" s="983"/>
      <c r="L95" s="983"/>
      <c r="M95" s="983"/>
      <c r="N95" s="983"/>
      <c r="O95" s="983"/>
      <c r="P95" s="983"/>
      <c r="Q95" s="983"/>
      <c r="R95" s="983"/>
      <c r="S95" s="983"/>
      <c r="T95" s="983"/>
      <c r="U95" s="983"/>
      <c r="V95" s="983"/>
      <c r="W95" s="983"/>
      <c r="X95" s="983"/>
      <c r="Y95" s="983"/>
      <c r="Z95" s="983"/>
      <c r="AA95" s="983"/>
      <c r="AB95" s="983"/>
      <c r="AC95" s="983"/>
      <c r="AD95" s="983"/>
      <c r="AE95" s="983"/>
      <c r="AF95" s="983"/>
      <c r="AG95" s="983"/>
      <c r="AH95" s="983"/>
      <c r="AI95" s="983"/>
      <c r="AJ95" s="983"/>
      <c r="AK95" s="983"/>
      <c r="AL95" s="361"/>
    </row>
    <row r="96" spans="1:38">
      <c r="A96" s="361"/>
      <c r="B96" s="361"/>
      <c r="C96" s="373"/>
      <c r="D96" s="361"/>
      <c r="E96" s="361"/>
      <c r="F96" s="361"/>
      <c r="G96" s="983"/>
      <c r="H96" s="983"/>
      <c r="I96" s="983"/>
      <c r="J96" s="983"/>
      <c r="K96" s="983"/>
      <c r="L96" s="983"/>
      <c r="M96" s="983"/>
      <c r="N96" s="983"/>
      <c r="O96" s="983"/>
      <c r="P96" s="983"/>
      <c r="Q96" s="983"/>
      <c r="R96" s="983"/>
      <c r="S96" s="983"/>
      <c r="T96" s="983"/>
      <c r="U96" s="983"/>
      <c r="V96" s="983"/>
      <c r="W96" s="983"/>
      <c r="X96" s="983"/>
      <c r="Y96" s="983"/>
      <c r="Z96" s="983"/>
      <c r="AA96" s="983"/>
      <c r="AB96" s="983"/>
      <c r="AC96" s="983"/>
      <c r="AD96" s="983"/>
      <c r="AE96" s="983"/>
      <c r="AF96" s="983"/>
      <c r="AG96" s="983"/>
      <c r="AH96" s="983"/>
      <c r="AI96" s="983"/>
      <c r="AJ96" s="983"/>
      <c r="AK96" s="983"/>
      <c r="AL96" s="361"/>
    </row>
    <row r="97" spans="1:38">
      <c r="A97" s="361"/>
      <c r="B97" s="361"/>
      <c r="C97" s="373"/>
      <c r="D97" s="361"/>
      <c r="E97" s="361"/>
      <c r="F97" s="361"/>
      <c r="G97" s="983"/>
      <c r="H97" s="983"/>
      <c r="I97" s="983"/>
      <c r="J97" s="983"/>
      <c r="K97" s="983"/>
      <c r="L97" s="983"/>
      <c r="M97" s="983"/>
      <c r="N97" s="983"/>
      <c r="O97" s="983"/>
      <c r="P97" s="983"/>
      <c r="Q97" s="983"/>
      <c r="R97" s="983"/>
      <c r="S97" s="983"/>
      <c r="T97" s="983"/>
      <c r="U97" s="983"/>
      <c r="V97" s="983"/>
      <c r="W97" s="983"/>
      <c r="X97" s="983"/>
      <c r="Y97" s="983"/>
      <c r="Z97" s="983"/>
      <c r="AA97" s="983"/>
      <c r="AB97" s="983"/>
      <c r="AC97" s="983"/>
      <c r="AD97" s="983"/>
      <c r="AE97" s="983"/>
      <c r="AF97" s="983"/>
      <c r="AG97" s="983"/>
      <c r="AH97" s="983"/>
      <c r="AI97" s="983"/>
      <c r="AJ97" s="983"/>
      <c r="AK97" s="983"/>
      <c r="AL97" s="361"/>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9" t="s">
        <v>1699</v>
      </c>
      <c r="H99" s="969"/>
      <c r="I99" s="969"/>
      <c r="J99" s="969"/>
      <c r="K99" s="969"/>
      <c r="L99" s="969"/>
      <c r="M99" s="969"/>
      <c r="N99" s="969"/>
      <c r="O99" s="969"/>
      <c r="P99" s="969"/>
      <c r="Q99" s="969"/>
      <c r="R99" s="969"/>
      <c r="S99" s="969"/>
      <c r="T99" s="969"/>
      <c r="U99" s="969"/>
      <c r="V99" s="969"/>
      <c r="W99" s="969"/>
      <c r="X99" s="969"/>
      <c r="Y99" s="969"/>
      <c r="Z99" s="969"/>
      <c r="AA99" s="969"/>
      <c r="AB99" s="969"/>
      <c r="AC99" s="969"/>
      <c r="AD99" s="969"/>
      <c r="AE99" s="969"/>
      <c r="AF99" s="969"/>
      <c r="AG99" s="969"/>
      <c r="AH99" s="969"/>
      <c r="AI99" s="969"/>
      <c r="AJ99" s="969"/>
      <c r="AK99" s="969"/>
    </row>
    <row r="100" spans="1:38">
      <c r="A100" s="5"/>
      <c r="C100" s="3"/>
      <c r="D100" s="5"/>
      <c r="E100" s="5"/>
      <c r="G100" s="969"/>
      <c r="H100" s="969"/>
      <c r="I100" s="969"/>
      <c r="J100" s="969"/>
      <c r="K100" s="969"/>
      <c r="L100" s="969"/>
      <c r="M100" s="969"/>
      <c r="N100" s="969"/>
      <c r="O100" s="969"/>
      <c r="P100" s="969"/>
      <c r="Q100" s="969"/>
      <c r="R100" s="969"/>
      <c r="S100" s="969"/>
      <c r="T100" s="969"/>
      <c r="U100" s="969"/>
      <c r="V100" s="969"/>
      <c r="W100" s="969"/>
      <c r="X100" s="969"/>
      <c r="Y100" s="969"/>
      <c r="Z100" s="969"/>
      <c r="AA100" s="969"/>
      <c r="AB100" s="969"/>
      <c r="AC100" s="969"/>
      <c r="AD100" s="969"/>
      <c r="AE100" s="969"/>
      <c r="AF100" s="969"/>
      <c r="AG100" s="969"/>
      <c r="AH100" s="969"/>
      <c r="AI100" s="969"/>
      <c r="AJ100" s="969"/>
      <c r="AK100" s="969"/>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9" t="s">
        <v>1700</v>
      </c>
      <c r="H102" s="969"/>
      <c r="I102" s="969"/>
      <c r="J102" s="969"/>
      <c r="K102" s="969"/>
      <c r="L102" s="969"/>
      <c r="M102" s="969"/>
      <c r="N102" s="969"/>
      <c r="O102" s="969"/>
      <c r="P102" s="969"/>
      <c r="Q102" s="969"/>
      <c r="R102" s="969"/>
      <c r="S102" s="969"/>
      <c r="T102" s="969"/>
      <c r="U102" s="969"/>
      <c r="V102" s="969"/>
      <c r="W102" s="969"/>
      <c r="X102" s="969"/>
      <c r="Y102" s="969"/>
      <c r="Z102" s="969"/>
      <c r="AA102" s="969"/>
      <c r="AB102" s="969"/>
      <c r="AC102" s="969"/>
      <c r="AD102" s="969"/>
      <c r="AE102" s="969"/>
      <c r="AF102" s="969"/>
      <c r="AG102" s="969"/>
      <c r="AH102" s="969"/>
      <c r="AI102" s="969"/>
      <c r="AJ102" s="969"/>
      <c r="AK102" s="969"/>
    </row>
    <row r="103" spans="1:38">
      <c r="A103" s="5"/>
      <c r="C103" s="3"/>
      <c r="D103" s="5"/>
      <c r="E103" s="5"/>
      <c r="G103" s="969"/>
      <c r="H103" s="969"/>
      <c r="I103" s="969"/>
      <c r="J103" s="969"/>
      <c r="K103" s="969"/>
      <c r="L103" s="969"/>
      <c r="M103" s="969"/>
      <c r="N103" s="969"/>
      <c r="O103" s="969"/>
      <c r="P103" s="969"/>
      <c r="Q103" s="969"/>
      <c r="R103" s="969"/>
      <c r="S103" s="969"/>
      <c r="T103" s="969"/>
      <c r="U103" s="969"/>
      <c r="V103" s="969"/>
      <c r="W103" s="969"/>
      <c r="X103" s="969"/>
      <c r="Y103" s="969"/>
      <c r="Z103" s="969"/>
      <c r="AA103" s="969"/>
      <c r="AB103" s="969"/>
      <c r="AC103" s="969"/>
      <c r="AD103" s="969"/>
      <c r="AE103" s="969"/>
      <c r="AF103" s="969"/>
      <c r="AG103" s="969"/>
      <c r="AH103" s="969"/>
      <c r="AI103" s="969"/>
      <c r="AJ103" s="969"/>
      <c r="AK103" s="969"/>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69" t="s">
        <v>1701</v>
      </c>
      <c r="H105" s="969"/>
      <c r="I105" s="969"/>
      <c r="J105" s="969"/>
      <c r="K105" s="969"/>
      <c r="L105" s="969"/>
      <c r="M105" s="969"/>
      <c r="N105" s="969"/>
      <c r="O105" s="969"/>
      <c r="P105" s="969"/>
      <c r="Q105" s="969"/>
      <c r="R105" s="969"/>
      <c r="S105" s="969"/>
      <c r="T105" s="969"/>
      <c r="U105" s="969"/>
      <c r="V105" s="969"/>
      <c r="W105" s="969"/>
      <c r="X105" s="969"/>
      <c r="Y105" s="969"/>
      <c r="Z105" s="969"/>
      <c r="AA105" s="969"/>
      <c r="AB105" s="969"/>
      <c r="AC105" s="969"/>
      <c r="AD105" s="969"/>
      <c r="AE105" s="969"/>
      <c r="AF105" s="969"/>
      <c r="AG105" s="969"/>
      <c r="AH105" s="969"/>
      <c r="AI105" s="969"/>
      <c r="AJ105" s="969"/>
      <c r="AK105" s="969"/>
    </row>
    <row r="106" spans="1:38">
      <c r="A106" s="5"/>
      <c r="C106" s="3"/>
      <c r="D106" s="5"/>
      <c r="E106" s="5"/>
      <c r="F106" s="5"/>
      <c r="G106" s="969"/>
      <c r="H106" s="969"/>
      <c r="I106" s="969"/>
      <c r="J106" s="969"/>
      <c r="K106" s="969"/>
      <c r="L106" s="969"/>
      <c r="M106" s="969"/>
      <c r="N106" s="969"/>
      <c r="O106" s="969"/>
      <c r="P106" s="969"/>
      <c r="Q106" s="969"/>
      <c r="R106" s="969"/>
      <c r="S106" s="969"/>
      <c r="T106" s="969"/>
      <c r="U106" s="969"/>
      <c r="V106" s="969"/>
      <c r="W106" s="969"/>
      <c r="X106" s="969"/>
      <c r="Y106" s="969"/>
      <c r="Z106" s="969"/>
      <c r="AA106" s="969"/>
      <c r="AB106" s="969"/>
      <c r="AC106" s="969"/>
      <c r="AD106" s="969"/>
      <c r="AE106" s="969"/>
      <c r="AF106" s="969"/>
      <c r="AG106" s="969"/>
      <c r="AH106" s="969"/>
      <c r="AI106" s="969"/>
      <c r="AJ106" s="969"/>
      <c r="AK106" s="969"/>
    </row>
    <row r="107" spans="1:38">
      <c r="A107" s="5"/>
      <c r="C107" s="3"/>
      <c r="D107" s="3"/>
      <c r="E107" s="5"/>
      <c r="F107" s="5"/>
      <c r="G107" s="969"/>
      <c r="H107" s="969"/>
      <c r="I107" s="969"/>
      <c r="J107" s="969"/>
      <c r="K107" s="969"/>
      <c r="L107" s="969"/>
      <c r="M107" s="969"/>
      <c r="N107" s="969"/>
      <c r="O107" s="969"/>
      <c r="P107" s="969"/>
      <c r="Q107" s="969"/>
      <c r="R107" s="969"/>
      <c r="S107" s="969"/>
      <c r="T107" s="969"/>
      <c r="U107" s="969"/>
      <c r="V107" s="969"/>
      <c r="W107" s="969"/>
      <c r="X107" s="969"/>
      <c r="Y107" s="969"/>
      <c r="Z107" s="969"/>
      <c r="AA107" s="969"/>
      <c r="AB107" s="969"/>
      <c r="AC107" s="969"/>
      <c r="AD107" s="969"/>
      <c r="AE107" s="969"/>
      <c r="AF107" s="969"/>
      <c r="AG107" s="969"/>
      <c r="AH107" s="969"/>
      <c r="AI107" s="969"/>
      <c r="AJ107" s="969"/>
      <c r="AK107" s="969"/>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69" t="s">
        <v>1702</v>
      </c>
      <c r="H109" s="969"/>
      <c r="I109" s="969"/>
      <c r="J109" s="969"/>
      <c r="K109" s="969"/>
      <c r="L109" s="969"/>
      <c r="M109" s="969"/>
      <c r="N109" s="969"/>
      <c r="O109" s="969"/>
      <c r="P109" s="969"/>
      <c r="Q109" s="969"/>
      <c r="R109" s="969"/>
      <c r="S109" s="969"/>
      <c r="T109" s="969"/>
      <c r="U109" s="969"/>
      <c r="V109" s="969"/>
      <c r="W109" s="969"/>
      <c r="X109" s="969"/>
      <c r="Y109" s="969"/>
      <c r="Z109" s="969"/>
      <c r="AA109" s="969"/>
      <c r="AB109" s="969"/>
      <c r="AC109" s="969"/>
      <c r="AD109" s="969"/>
      <c r="AE109" s="969"/>
      <c r="AF109" s="969"/>
      <c r="AG109" s="969"/>
      <c r="AH109" s="969"/>
      <c r="AI109" s="969"/>
      <c r="AJ109" s="969"/>
      <c r="AK109" s="969"/>
    </row>
    <row r="110" spans="1:38">
      <c r="A110" s="5"/>
      <c r="C110" s="3"/>
      <c r="D110" s="3"/>
      <c r="E110" s="5"/>
      <c r="F110" s="5"/>
      <c r="G110" s="969"/>
      <c r="H110" s="969"/>
      <c r="I110" s="969"/>
      <c r="J110" s="969"/>
      <c r="K110" s="969"/>
      <c r="L110" s="969"/>
      <c r="M110" s="969"/>
      <c r="N110" s="969"/>
      <c r="O110" s="969"/>
      <c r="P110" s="969"/>
      <c r="Q110" s="969"/>
      <c r="R110" s="969"/>
      <c r="S110" s="969"/>
      <c r="T110" s="969"/>
      <c r="U110" s="969"/>
      <c r="V110" s="969"/>
      <c r="W110" s="969"/>
      <c r="X110" s="969"/>
      <c r="Y110" s="969"/>
      <c r="Z110" s="969"/>
      <c r="AA110" s="969"/>
      <c r="AB110" s="969"/>
      <c r="AC110" s="969"/>
      <c r="AD110" s="969"/>
      <c r="AE110" s="969"/>
      <c r="AF110" s="969"/>
      <c r="AG110" s="969"/>
      <c r="AH110" s="969"/>
      <c r="AI110" s="969"/>
      <c r="AJ110" s="969"/>
      <c r="AK110" s="969"/>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9"/>
      <c r="E112" s="977" t="s">
        <v>1703</v>
      </c>
      <c r="F112" s="977"/>
      <c r="G112" s="977"/>
      <c r="H112" s="977"/>
      <c r="I112" s="977"/>
      <c r="J112" s="977"/>
      <c r="K112" s="977"/>
      <c r="L112" s="977"/>
      <c r="M112" s="977"/>
      <c r="N112" s="977"/>
      <c r="O112" s="977"/>
      <c r="P112" s="977"/>
      <c r="Q112" s="977"/>
      <c r="R112" s="977"/>
      <c r="S112" s="977"/>
      <c r="T112" s="977"/>
      <c r="U112" s="977"/>
      <c r="V112" s="977"/>
      <c r="W112" s="977"/>
      <c r="X112" s="977"/>
      <c r="Y112" s="977"/>
      <c r="Z112" s="977"/>
      <c r="AA112" s="977"/>
      <c r="AB112" s="977"/>
      <c r="AC112" s="977"/>
      <c r="AD112" s="977"/>
      <c r="AE112" s="977"/>
      <c r="AF112" s="977"/>
      <c r="AG112" s="977"/>
      <c r="AH112" s="977"/>
      <c r="AI112" s="977"/>
      <c r="AJ112" s="977"/>
      <c r="AK112" s="977"/>
    </row>
    <row r="113" spans="1:38">
      <c r="A113" s="5"/>
      <c r="D113" s="659"/>
      <c r="E113" s="977"/>
      <c r="F113" s="977"/>
      <c r="G113" s="977"/>
      <c r="H113" s="977"/>
      <c r="I113" s="977"/>
      <c r="J113" s="977"/>
      <c r="K113" s="977"/>
      <c r="L113" s="977"/>
      <c r="M113" s="977"/>
      <c r="N113" s="977"/>
      <c r="O113" s="977"/>
      <c r="P113" s="977"/>
      <c r="Q113" s="977"/>
      <c r="R113" s="977"/>
      <c r="S113" s="977"/>
      <c r="T113" s="977"/>
      <c r="U113" s="977"/>
      <c r="V113" s="977"/>
      <c r="W113" s="977"/>
      <c r="X113" s="977"/>
      <c r="Y113" s="977"/>
      <c r="Z113" s="977"/>
      <c r="AA113" s="977"/>
      <c r="AB113" s="977"/>
      <c r="AC113" s="977"/>
      <c r="AD113" s="977"/>
      <c r="AE113" s="977"/>
      <c r="AF113" s="977"/>
      <c r="AG113" s="977"/>
      <c r="AH113" s="977"/>
      <c r="AI113" s="977"/>
      <c r="AJ113" s="977"/>
      <c r="AK113" s="977"/>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463</v>
      </c>
      <c r="C115" s="168" t="s">
        <v>685</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276</v>
      </c>
      <c r="E117" s="3"/>
      <c r="F117" s="3"/>
      <c r="G117" s="3" t="s">
        <v>1870</v>
      </c>
      <c r="H117" s="3"/>
      <c r="I117" s="3"/>
      <c r="K117" s="3"/>
    </row>
    <row r="118" spans="1:38">
      <c r="B118" s="3"/>
      <c r="C118" s="3"/>
      <c r="D118" s="3" t="s">
        <v>818</v>
      </c>
      <c r="E118" s="3" t="s">
        <v>1870</v>
      </c>
      <c r="F118" s="3"/>
      <c r="G118" s="3"/>
      <c r="H118" s="3"/>
      <c r="I118" s="3"/>
      <c r="J118" s="3"/>
      <c r="K118" s="3"/>
      <c r="L118" s="3"/>
      <c r="M118" s="3"/>
    </row>
    <row r="119" spans="1:38">
      <c r="B119" s="3"/>
      <c r="C119" s="3"/>
      <c r="E119" s="5" t="s">
        <v>899</v>
      </c>
      <c r="F119" s="269" t="s">
        <v>819</v>
      </c>
      <c r="G119" s="3"/>
      <c r="H119" s="3"/>
      <c r="I119" s="3"/>
      <c r="J119" s="3"/>
      <c r="K119" s="3"/>
    </row>
    <row r="120" spans="1:38">
      <c r="E120" s="5"/>
      <c r="F120" t="s">
        <v>821</v>
      </c>
    </row>
    <row r="121" spans="1:38" s="158"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9" t="s">
        <v>823</v>
      </c>
      <c r="G123" s="3"/>
      <c r="H123" s="3"/>
      <c r="I123" s="3"/>
      <c r="J123" s="3"/>
    </row>
    <row r="124" spans="1:38">
      <c r="E124" s="5"/>
      <c r="F124" t="s">
        <v>824</v>
      </c>
    </row>
    <row r="125" spans="1:38">
      <c r="E125" s="5"/>
    </row>
    <row r="126" spans="1:38">
      <c r="E126" s="5" t="s">
        <v>906</v>
      </c>
      <c r="F126" s="269" t="s">
        <v>451</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430</v>
      </c>
      <c r="F130" s="269" t="s">
        <v>1180</v>
      </c>
    </row>
    <row r="131" spans="2:14">
      <c r="F131" s="5" t="s">
        <v>1048</v>
      </c>
      <c r="G131" s="5"/>
    </row>
    <row r="132" spans="2:14">
      <c r="F132" s="659" t="s">
        <v>1871</v>
      </c>
      <c r="G132" s="659"/>
    </row>
    <row r="133" spans="2:14">
      <c r="G133" s="659"/>
    </row>
    <row r="134" spans="2:14">
      <c r="E134" s="5" t="s">
        <v>170</v>
      </c>
      <c r="F134" s="269" t="s">
        <v>509</v>
      </c>
    </row>
    <row r="135" spans="2:14">
      <c r="E135" s="5"/>
      <c r="F135" s="5" t="s">
        <v>1305</v>
      </c>
    </row>
    <row r="136" spans="2:14" ht="12.75" customHeight="1">
      <c r="B136" s="3"/>
      <c r="C136" s="3"/>
      <c r="F136" s="3"/>
    </row>
    <row r="137" spans="2:14">
      <c r="B137" s="3"/>
      <c r="C137" s="3" t="s">
        <v>277</v>
      </c>
      <c r="G137" s="3" t="s">
        <v>510</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464</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69" t="s">
        <v>1706</v>
      </c>
      <c r="F145" s="969"/>
      <c r="G145" s="969"/>
      <c r="H145" s="969"/>
      <c r="I145" s="969"/>
      <c r="J145" s="969"/>
      <c r="K145" s="969"/>
      <c r="L145" s="969"/>
      <c r="M145" s="969"/>
      <c r="N145" s="969"/>
      <c r="O145" s="969"/>
      <c r="P145" s="969"/>
      <c r="Q145" s="969"/>
      <c r="R145" s="969"/>
      <c r="S145" s="969"/>
      <c r="T145" s="969"/>
      <c r="U145" s="969"/>
      <c r="V145" s="969"/>
      <c r="W145" s="969"/>
      <c r="X145" s="969"/>
      <c r="Y145" s="969"/>
      <c r="Z145" s="969"/>
      <c r="AA145" s="969"/>
      <c r="AB145" s="969"/>
      <c r="AC145" s="969"/>
      <c r="AD145" s="969"/>
      <c r="AE145" s="969"/>
      <c r="AF145" s="969"/>
      <c r="AG145" s="969"/>
      <c r="AH145" s="969"/>
      <c r="AI145" s="969"/>
      <c r="AJ145" s="969"/>
      <c r="AK145" s="969"/>
    </row>
    <row r="146" spans="4:37">
      <c r="E146" s="969"/>
      <c r="F146" s="969"/>
      <c r="G146" s="969"/>
      <c r="H146" s="969"/>
      <c r="I146" s="969"/>
      <c r="J146" s="969"/>
      <c r="K146" s="969"/>
      <c r="L146" s="969"/>
      <c r="M146" s="969"/>
      <c r="N146" s="969"/>
      <c r="O146" s="969"/>
      <c r="P146" s="969"/>
      <c r="Q146" s="969"/>
      <c r="R146" s="969"/>
      <c r="S146" s="969"/>
      <c r="T146" s="969"/>
      <c r="U146" s="969"/>
      <c r="V146" s="969"/>
      <c r="W146" s="969"/>
      <c r="X146" s="969"/>
      <c r="Y146" s="969"/>
      <c r="Z146" s="969"/>
      <c r="AA146" s="969"/>
      <c r="AB146" s="969"/>
      <c r="AC146" s="969"/>
      <c r="AD146" s="969"/>
      <c r="AE146" s="969"/>
      <c r="AF146" s="969"/>
      <c r="AG146" s="969"/>
      <c r="AH146" s="969"/>
      <c r="AI146" s="969"/>
      <c r="AJ146" s="969"/>
      <c r="AK146" s="969"/>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1750</v>
      </c>
      <c r="F149" s="5"/>
    </row>
    <row r="150" spans="4:37"/>
    <row r="151" spans="4:37">
      <c r="D151" s="3" t="s">
        <v>501</v>
      </c>
      <c r="E151" s="3" t="s">
        <v>2158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275</v>
      </c>
      <c r="E154" s="3" t="s">
        <v>2159</v>
      </c>
    </row>
    <row r="155" spans="4:37">
      <c r="E155" t="s">
        <v>899</v>
      </c>
      <c r="F155" t="s">
        <v>503</v>
      </c>
    </row>
    <row r="156" spans="4:37">
      <c r="E156" t="s">
        <v>900</v>
      </c>
      <c r="F156" t="s">
        <v>365</v>
      </c>
    </row>
    <row r="157" spans="4:37">
      <c r="F157" t="s">
        <v>820</v>
      </c>
      <c r="G157" s="41" t="s">
        <v>2160</v>
      </c>
    </row>
    <row r="158" spans="4:37">
      <c r="F158" t="s">
        <v>71</v>
      </c>
      <c r="G158" s="969" t="s">
        <v>1707</v>
      </c>
      <c r="H158" s="969"/>
      <c r="I158" s="969"/>
      <c r="J158" s="969"/>
      <c r="K158" s="969"/>
      <c r="L158" s="969"/>
      <c r="M158" s="969"/>
      <c r="N158" s="969"/>
      <c r="O158" s="969"/>
      <c r="P158" s="969"/>
      <c r="Q158" s="969"/>
      <c r="R158" s="969"/>
      <c r="S158" s="969"/>
      <c r="T158" s="969"/>
      <c r="U158" s="969"/>
      <c r="V158" s="969"/>
      <c r="W158" s="969"/>
      <c r="X158" s="969"/>
      <c r="Y158" s="969"/>
      <c r="Z158" s="969"/>
      <c r="AA158" s="969"/>
      <c r="AB158" s="969"/>
      <c r="AC158" s="969"/>
      <c r="AD158" s="969"/>
      <c r="AE158" s="969"/>
      <c r="AF158" s="969"/>
      <c r="AG158" s="969"/>
      <c r="AH158" s="969"/>
      <c r="AI158" s="969"/>
      <c r="AJ158" s="969"/>
      <c r="AK158" s="969"/>
    </row>
    <row r="159" spans="4:37">
      <c r="G159" s="969"/>
      <c r="H159" s="969"/>
      <c r="I159" s="969"/>
      <c r="J159" s="969"/>
      <c r="K159" s="969"/>
      <c r="L159" s="969"/>
      <c r="M159" s="969"/>
      <c r="N159" s="969"/>
      <c r="O159" s="969"/>
      <c r="P159" s="969"/>
      <c r="Q159" s="969"/>
      <c r="R159" s="969"/>
      <c r="S159" s="969"/>
      <c r="T159" s="969"/>
      <c r="U159" s="969"/>
      <c r="V159" s="969"/>
      <c r="W159" s="969"/>
      <c r="X159" s="969"/>
      <c r="Y159" s="969"/>
      <c r="Z159" s="969"/>
      <c r="AA159" s="969"/>
      <c r="AB159" s="969"/>
      <c r="AC159" s="969"/>
      <c r="AD159" s="969"/>
      <c r="AE159" s="969"/>
      <c r="AF159" s="969"/>
      <c r="AG159" s="969"/>
      <c r="AH159" s="969"/>
      <c r="AI159" s="969"/>
      <c r="AJ159" s="969"/>
      <c r="AK159" s="969"/>
    </row>
    <row r="160" spans="4:37"/>
    <row r="161" spans="3:9">
      <c r="D161" s="3" t="s">
        <v>729</v>
      </c>
      <c r="E161" s="3" t="s">
        <v>2161</v>
      </c>
    </row>
    <row r="162" spans="3:9">
      <c r="E162" s="754" t="s">
        <v>2162</v>
      </c>
      <c r="F162" s="361"/>
    </row>
    <row r="163" spans="3:9">
      <c r="D163" s="3"/>
      <c r="E163" s="3"/>
    </row>
    <row r="164" spans="3:9">
      <c r="C164" s="3" t="s">
        <v>329</v>
      </c>
      <c r="G164" s="3" t="s">
        <v>511</v>
      </c>
    </row>
    <row r="165" spans="3:9">
      <c r="C165" s="3"/>
      <c r="D165" s="3" t="s">
        <v>818</v>
      </c>
      <c r="E165" s="3" t="s">
        <v>623</v>
      </c>
      <c r="F165" s="3"/>
      <c r="G165" s="3"/>
      <c r="H165" s="3"/>
    </row>
    <row r="166" spans="3:9">
      <c r="E166" t="s">
        <v>1000</v>
      </c>
    </row>
    <row r="167" spans="3:9"/>
    <row r="168" spans="3:9">
      <c r="D168" s="3" t="s">
        <v>464</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512</v>
      </c>
    </row>
    <row r="178" spans="3:20">
      <c r="E178" s="5" t="s">
        <v>1186</v>
      </c>
    </row>
    <row r="179" spans="3:20"/>
    <row r="180" spans="3:20">
      <c r="D180" s="3" t="s">
        <v>501</v>
      </c>
      <c r="E180" s="3" t="s">
        <v>452</v>
      </c>
    </row>
    <row r="181" spans="3:20">
      <c r="E181" s="5" t="s">
        <v>1187</v>
      </c>
    </row>
    <row r="182" spans="3:20">
      <c r="E182" s="5" t="s">
        <v>1188</v>
      </c>
    </row>
    <row r="183" spans="3:20">
      <c r="F183" s="158" t="s">
        <v>800</v>
      </c>
    </row>
    <row r="184" spans="3:20">
      <c r="F184" s="158"/>
      <c r="I184" s="158"/>
    </row>
    <row r="185" spans="3:20">
      <c r="D185" s="3" t="s">
        <v>275</v>
      </c>
      <c r="E185" s="3" t="s">
        <v>184</v>
      </c>
    </row>
    <row r="186" spans="3:20">
      <c r="E186" t="s">
        <v>899</v>
      </c>
      <c r="F186" t="s">
        <v>289</v>
      </c>
    </row>
    <row r="187" spans="3:20">
      <c r="E187" t="s">
        <v>900</v>
      </c>
      <c r="F187" t="s">
        <v>381</v>
      </c>
    </row>
    <row r="188" spans="3:20">
      <c r="F188" s="5"/>
    </row>
    <row r="189" spans="3:20">
      <c r="C189" s="3" t="s">
        <v>330</v>
      </c>
      <c r="E189" s="5"/>
      <c r="G189" s="3" t="s">
        <v>513</v>
      </c>
    </row>
    <row r="190" spans="3:20">
      <c r="E190" s="361" t="s">
        <v>1049</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331</v>
      </c>
      <c r="D192" s="3"/>
      <c r="F192" s="5"/>
      <c r="G192" s="3" t="s">
        <v>9</v>
      </c>
    </row>
    <row r="193" spans="2:14">
      <c r="D193" s="3" t="s">
        <v>818</v>
      </c>
      <c r="E193" s="3" t="s">
        <v>382</v>
      </c>
      <c r="G193" s="5"/>
      <c r="H193" s="5"/>
      <c r="I193" s="5"/>
      <c r="J193" s="5"/>
      <c r="K193" s="5"/>
      <c r="L193" s="5"/>
      <c r="M193" s="5"/>
      <c r="N193" s="5"/>
    </row>
    <row r="194" spans="2:14">
      <c r="E194" t="s">
        <v>899</v>
      </c>
      <c r="F194" s="361" t="s">
        <v>1189</v>
      </c>
    </row>
    <row r="195" spans="2:14">
      <c r="F195" s="158" t="s">
        <v>1582</v>
      </c>
      <c r="I195" s="158"/>
    </row>
    <row r="196" spans="2:14">
      <c r="I196" s="158"/>
    </row>
    <row r="197" spans="2:14">
      <c r="B197" s="5"/>
      <c r="C197" s="5"/>
      <c r="E197" t="s">
        <v>900</v>
      </c>
      <c r="F197" s="361" t="s">
        <v>1050</v>
      </c>
      <c r="H197" s="5"/>
    </row>
    <row r="198" spans="2:14">
      <c r="B198" s="5"/>
      <c r="C198" s="5"/>
      <c r="F198" t="s">
        <v>820</v>
      </c>
      <c r="G198" t="s">
        <v>311</v>
      </c>
      <c r="H198" s="5"/>
    </row>
    <row r="199" spans="2:14">
      <c r="B199" s="5"/>
      <c r="C199" s="5"/>
      <c r="H199" s="5"/>
    </row>
    <row r="200" spans="2:14">
      <c r="D200" s="3" t="s">
        <v>464</v>
      </c>
      <c r="E200" s="3" t="s">
        <v>1811</v>
      </c>
    </row>
    <row r="201" spans="2:14">
      <c r="B201" s="5"/>
      <c r="C201" s="5"/>
      <c r="E201" s="5" t="s">
        <v>315</v>
      </c>
      <c r="F201" s="5"/>
      <c r="I201" s="5"/>
    </row>
    <row r="202" spans="2:14">
      <c r="B202" s="5"/>
      <c r="C202" s="5"/>
      <c r="E202" s="5" t="s">
        <v>1306</v>
      </c>
      <c r="F202" s="158"/>
      <c r="G202" s="5"/>
      <c r="I202" s="158"/>
    </row>
    <row r="203" spans="2:14">
      <c r="B203" s="5"/>
      <c r="C203" s="5"/>
      <c r="F203" s="158"/>
      <c r="G203" s="5"/>
      <c r="I203" s="158"/>
    </row>
    <row r="204" spans="2:14">
      <c r="B204" s="5"/>
      <c r="C204" s="5"/>
      <c r="D204" s="3" t="s">
        <v>849</v>
      </c>
      <c r="E204" s="3" t="s">
        <v>65</v>
      </c>
      <c r="F204" s="158"/>
      <c r="G204" s="5"/>
      <c r="I204" s="158"/>
    </row>
    <row r="205" spans="2:14">
      <c r="B205" s="5"/>
      <c r="C205" s="5"/>
      <c r="D205" s="3"/>
      <c r="E205" s="5" t="s">
        <v>379</v>
      </c>
      <c r="F205" s="5"/>
      <c r="G205" s="5"/>
      <c r="I205" s="158"/>
    </row>
    <row r="206" spans="2:14">
      <c r="B206" s="5"/>
      <c r="C206" s="5"/>
      <c r="F206" s="158"/>
      <c r="G206" s="5"/>
      <c r="I206" s="158"/>
    </row>
    <row r="207" spans="2:14">
      <c r="D207" s="3" t="s">
        <v>748</v>
      </c>
      <c r="E207" s="3" t="s">
        <v>898</v>
      </c>
    </row>
    <row r="208" spans="2:14">
      <c r="B208" s="5"/>
      <c r="C208" s="3"/>
      <c r="E208" t="s">
        <v>899</v>
      </c>
      <c r="F208" s="5" t="s">
        <v>531</v>
      </c>
      <c r="G208" s="5"/>
      <c r="H208" s="5"/>
      <c r="I208" s="5"/>
    </row>
    <row r="209" spans="2:37">
      <c r="B209" s="5"/>
      <c r="C209" s="3"/>
      <c r="F209" s="5" t="s">
        <v>820</v>
      </c>
      <c r="G209" s="41" t="s">
        <v>1737</v>
      </c>
    </row>
    <row r="210" spans="2:37">
      <c r="B210" s="5"/>
      <c r="C210" s="5"/>
      <c r="F210" s="5" t="s">
        <v>71</v>
      </c>
      <c r="G210" s="41" t="s">
        <v>1738</v>
      </c>
      <c r="I210" s="5"/>
      <c r="J210" s="5"/>
      <c r="M210" s="5"/>
      <c r="N210" s="5"/>
      <c r="O210" s="5"/>
      <c r="P210" s="5"/>
      <c r="Q210" s="5"/>
      <c r="R210" s="5"/>
      <c r="S210" s="5"/>
    </row>
    <row r="211" spans="2:37">
      <c r="B211" s="5"/>
      <c r="C211" s="5"/>
      <c r="F211" s="5" t="s">
        <v>534</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275</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430</v>
      </c>
      <c r="F221" s="5" t="s">
        <v>1193</v>
      </c>
      <c r="M221" s="5"/>
      <c r="N221" s="5"/>
      <c r="O221" s="5"/>
      <c r="P221" s="5"/>
      <c r="Q221" s="5"/>
      <c r="R221" s="5"/>
      <c r="S221" s="5"/>
    </row>
    <row r="222" spans="2:37">
      <c r="B222" s="5"/>
      <c r="C222" s="5"/>
      <c r="D222" s="3"/>
      <c r="F222" t="s">
        <v>820</v>
      </c>
      <c r="G222" s="969" t="s">
        <v>1708</v>
      </c>
      <c r="H222" s="969"/>
      <c r="I222" s="969"/>
      <c r="J222" s="969"/>
      <c r="K222" s="969"/>
      <c r="L222" s="969"/>
      <c r="M222" s="969"/>
      <c r="N222" s="969"/>
      <c r="O222" s="969"/>
      <c r="P222" s="969"/>
      <c r="Q222" s="969"/>
      <c r="R222" s="969"/>
      <c r="S222" s="969"/>
      <c r="T222" s="969"/>
      <c r="U222" s="969"/>
      <c r="V222" s="969"/>
      <c r="W222" s="969"/>
      <c r="X222" s="969"/>
      <c r="Y222" s="969"/>
      <c r="Z222" s="969"/>
      <c r="AA222" s="969"/>
      <c r="AB222" s="969"/>
      <c r="AC222" s="969"/>
      <c r="AD222" s="969"/>
      <c r="AE222" s="969"/>
      <c r="AF222" s="969"/>
      <c r="AG222" s="969"/>
      <c r="AH222" s="969"/>
      <c r="AI222" s="969"/>
      <c r="AJ222" s="969"/>
      <c r="AK222" s="969"/>
    </row>
    <row r="223" spans="2:37">
      <c r="B223" s="5"/>
      <c r="C223" s="5"/>
      <c r="D223" s="3"/>
      <c r="G223" s="969"/>
      <c r="H223" s="969"/>
      <c r="I223" s="969"/>
      <c r="J223" s="969"/>
      <c r="K223" s="969"/>
      <c r="L223" s="969"/>
      <c r="M223" s="969"/>
      <c r="N223" s="969"/>
      <c r="O223" s="969"/>
      <c r="P223" s="969"/>
      <c r="Q223" s="969"/>
      <c r="R223" s="969"/>
      <c r="S223" s="969"/>
      <c r="T223" s="969"/>
      <c r="U223" s="969"/>
      <c r="V223" s="969"/>
      <c r="W223" s="969"/>
      <c r="X223" s="969"/>
      <c r="Y223" s="969"/>
      <c r="Z223" s="969"/>
      <c r="AA223" s="969"/>
      <c r="AB223" s="969"/>
      <c r="AC223" s="969"/>
      <c r="AD223" s="969"/>
      <c r="AE223" s="969"/>
      <c r="AF223" s="969"/>
      <c r="AG223" s="969"/>
      <c r="AH223" s="969"/>
      <c r="AI223" s="969"/>
      <c r="AJ223" s="969"/>
      <c r="AK223" s="969"/>
    </row>
    <row r="224" spans="2:37">
      <c r="B224" s="5"/>
      <c r="C224" s="5"/>
      <c r="D224" s="3"/>
      <c r="M224" s="5"/>
      <c r="N224" s="5"/>
      <c r="O224" s="5"/>
      <c r="P224" s="5"/>
      <c r="Q224" s="5"/>
      <c r="R224" s="5"/>
      <c r="S224" s="5"/>
    </row>
    <row r="225" spans="1:38">
      <c r="B225" s="5"/>
      <c r="C225" s="5"/>
      <c r="D225" s="3" t="s">
        <v>729</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211</v>
      </c>
      <c r="F228" s="5"/>
      <c r="G228" s="5"/>
      <c r="I228" s="5"/>
      <c r="J228" s="5"/>
      <c r="M228" s="5"/>
      <c r="N228" s="5"/>
      <c r="O228" s="5"/>
      <c r="P228" s="5"/>
      <c r="Q228" s="5"/>
      <c r="R228" s="5"/>
      <c r="S228" s="5"/>
      <c r="T228" s="5"/>
      <c r="U228" s="5"/>
      <c r="V228" s="5"/>
      <c r="W228" s="5"/>
    </row>
    <row r="229" spans="1:38">
      <c r="B229" s="5"/>
      <c r="C229" s="5"/>
      <c r="D229" s="3"/>
      <c r="E229" s="5" t="s">
        <v>379</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332</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69" t="s">
        <v>2314</v>
      </c>
      <c r="H233" s="969"/>
      <c r="I233" s="969"/>
      <c r="J233" s="969"/>
      <c r="K233" s="969"/>
      <c r="L233" s="969"/>
      <c r="M233" s="969"/>
      <c r="N233" s="969"/>
      <c r="O233" s="969"/>
      <c r="P233" s="969"/>
      <c r="Q233" s="969"/>
      <c r="R233" s="969"/>
      <c r="S233" s="969"/>
      <c r="T233" s="969"/>
      <c r="U233" s="969"/>
      <c r="V233" s="969"/>
      <c r="W233" s="969"/>
      <c r="X233" s="969"/>
      <c r="Y233" s="969"/>
      <c r="Z233" s="969"/>
      <c r="AA233" s="969"/>
      <c r="AB233" s="969"/>
      <c r="AC233" s="969"/>
      <c r="AD233" s="969"/>
      <c r="AE233" s="969"/>
      <c r="AF233" s="969"/>
      <c r="AG233" s="969"/>
      <c r="AH233" s="969"/>
      <c r="AI233" s="969"/>
      <c r="AJ233" s="969"/>
      <c r="AK233" s="969"/>
    </row>
    <row r="234" spans="1:38">
      <c r="B234" s="5"/>
      <c r="C234" s="5"/>
      <c r="F234" s="5"/>
      <c r="G234" s="969"/>
      <c r="H234" s="969"/>
      <c r="I234" s="969"/>
      <c r="J234" s="969"/>
      <c r="K234" s="969"/>
      <c r="L234" s="969"/>
      <c r="M234" s="969"/>
      <c r="N234" s="969"/>
      <c r="O234" s="969"/>
      <c r="P234" s="969"/>
      <c r="Q234" s="969"/>
      <c r="R234" s="969"/>
      <c r="S234" s="969"/>
      <c r="T234" s="969"/>
      <c r="U234" s="969"/>
      <c r="V234" s="969"/>
      <c r="W234" s="969"/>
      <c r="X234" s="969"/>
      <c r="Y234" s="969"/>
      <c r="Z234" s="969"/>
      <c r="AA234" s="969"/>
      <c r="AB234" s="969"/>
      <c r="AC234" s="969"/>
      <c r="AD234" s="969"/>
      <c r="AE234" s="969"/>
      <c r="AF234" s="969"/>
      <c r="AG234" s="969"/>
      <c r="AH234" s="969"/>
      <c r="AI234" s="969"/>
      <c r="AJ234" s="969"/>
      <c r="AK234" s="969"/>
    </row>
    <row r="235" spans="1:38">
      <c r="B235" s="5"/>
      <c r="C235" s="5"/>
      <c r="E235" t="s">
        <v>900</v>
      </c>
      <c r="F235" s="5" t="s">
        <v>244</v>
      </c>
      <c r="G235" s="5"/>
      <c r="H235" s="5"/>
      <c r="I235" s="5"/>
      <c r="M235" s="5"/>
      <c r="N235" s="5"/>
      <c r="O235" s="5"/>
      <c r="P235" s="5"/>
      <c r="Q235" s="5"/>
      <c r="R235" s="5"/>
      <c r="S235" s="5"/>
    </row>
    <row r="236" spans="1:38">
      <c r="B236" s="5"/>
      <c r="C236" s="5"/>
      <c r="F236" s="5" t="s">
        <v>820</v>
      </c>
      <c r="G236" s="969" t="s">
        <v>1709</v>
      </c>
      <c r="H236" s="969"/>
      <c r="I236" s="969"/>
      <c r="J236" s="969"/>
      <c r="K236" s="969"/>
      <c r="L236" s="969"/>
      <c r="M236" s="969"/>
      <c r="N236" s="969"/>
      <c r="O236" s="969"/>
      <c r="P236" s="969"/>
      <c r="Q236" s="969"/>
      <c r="R236" s="969"/>
      <c r="S236" s="969"/>
      <c r="T236" s="969"/>
      <c r="U236" s="969"/>
      <c r="V236" s="969"/>
      <c r="W236" s="969"/>
      <c r="X236" s="969"/>
      <c r="Y236" s="969"/>
      <c r="Z236" s="969"/>
      <c r="AA236" s="969"/>
      <c r="AB236" s="969"/>
      <c r="AC236" s="969"/>
      <c r="AD236" s="969"/>
      <c r="AE236" s="969"/>
      <c r="AF236" s="969"/>
      <c r="AG236" s="969"/>
      <c r="AH236" s="969"/>
      <c r="AI236" s="969"/>
      <c r="AJ236" s="969"/>
      <c r="AK236" s="969"/>
    </row>
    <row r="237" spans="1:38">
      <c r="B237" s="5"/>
      <c r="C237" s="5"/>
      <c r="F237" s="5"/>
      <c r="G237" s="969"/>
      <c r="H237" s="969"/>
      <c r="I237" s="969"/>
      <c r="J237" s="969"/>
      <c r="K237" s="969"/>
      <c r="L237" s="969"/>
      <c r="M237" s="969"/>
      <c r="N237" s="969"/>
      <c r="O237" s="969"/>
      <c r="P237" s="969"/>
      <c r="Q237" s="969"/>
      <c r="R237" s="969"/>
      <c r="S237" s="969"/>
      <c r="T237" s="969"/>
      <c r="U237" s="969"/>
      <c r="V237" s="969"/>
      <c r="W237" s="969"/>
      <c r="X237" s="969"/>
      <c r="Y237" s="969"/>
      <c r="Z237" s="969"/>
      <c r="AA237" s="969"/>
      <c r="AB237" s="969"/>
      <c r="AC237" s="969"/>
      <c r="AD237" s="969"/>
      <c r="AE237" s="969"/>
      <c r="AF237" s="969"/>
      <c r="AG237" s="969"/>
      <c r="AH237" s="969"/>
      <c r="AI237" s="969"/>
      <c r="AJ237" s="969"/>
      <c r="AK237" s="969"/>
    </row>
    <row r="238" spans="1:38">
      <c r="B238" s="5"/>
      <c r="C238" s="5"/>
      <c r="D238" s="3"/>
      <c r="E238" s="3"/>
      <c r="F238" s="5"/>
      <c r="G238" s="5"/>
      <c r="H238" s="5"/>
      <c r="I238" s="5"/>
      <c r="J238" s="5"/>
      <c r="K238" s="5"/>
      <c r="M238" s="5"/>
      <c r="N238" s="5"/>
      <c r="O238" s="5"/>
      <c r="P238" s="5"/>
      <c r="Q238" s="5"/>
      <c r="R238" s="5"/>
      <c r="S238" s="5"/>
    </row>
    <row r="239" spans="1:38">
      <c r="A239" s="9"/>
      <c r="B239" s="168" t="s">
        <v>333</v>
      </c>
      <c r="C239" s="168"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276</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227</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277</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328</v>
      </c>
      <c r="G247" s="5"/>
      <c r="H247" s="5"/>
      <c r="I247" s="5"/>
      <c r="J247" s="5"/>
      <c r="K247" s="5"/>
      <c r="L247" s="5"/>
      <c r="M247" s="5"/>
      <c r="N247" s="5"/>
      <c r="O247" s="5"/>
      <c r="P247" s="5"/>
      <c r="Q247" s="5"/>
      <c r="R247" s="5"/>
      <c r="S247" s="5"/>
    </row>
    <row r="248" spans="2:21">
      <c r="B248" s="3"/>
      <c r="D248" s="5"/>
      <c r="E248" s="5" t="s">
        <v>900</v>
      </c>
      <c r="F248" s="5" t="s">
        <v>227</v>
      </c>
      <c r="G248" s="5"/>
      <c r="I248" s="5"/>
      <c r="J248" s="5"/>
      <c r="K248" s="5"/>
      <c r="L248" s="5"/>
      <c r="M248" s="5"/>
      <c r="N248" s="5"/>
      <c r="O248" s="5"/>
      <c r="P248" s="5"/>
      <c r="Q248" s="5"/>
      <c r="R248" s="5"/>
      <c r="S248" s="5"/>
    </row>
    <row r="249" spans="2:21">
      <c r="B249" s="3"/>
      <c r="E249" s="5" t="s">
        <v>906</v>
      </c>
      <c r="F249" s="269"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329</v>
      </c>
      <c r="E251" s="5"/>
      <c r="F251" s="5"/>
      <c r="G251" s="3" t="s">
        <v>148</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8" t="s">
        <v>1585</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71</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149</v>
      </c>
      <c r="G260" s="5"/>
      <c r="H260" s="5"/>
      <c r="I260" s="5"/>
      <c r="J260" s="5"/>
      <c r="K260" s="5"/>
      <c r="L260" s="5"/>
      <c r="M260" s="5"/>
      <c r="N260" s="5"/>
      <c r="O260" s="5"/>
      <c r="P260" s="5"/>
      <c r="Q260" s="5"/>
      <c r="R260" s="5"/>
      <c r="S260" s="5"/>
    </row>
    <row r="261" spans="2:21">
      <c r="B261" s="3"/>
      <c r="C261" s="3"/>
      <c r="E261" s="5" t="s">
        <v>899</v>
      </c>
      <c r="F261" s="5" t="s">
        <v>348</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349</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430</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259</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150</v>
      </c>
      <c r="G274" s="5"/>
      <c r="H274" s="5"/>
      <c r="J274" s="5"/>
      <c r="K274" s="5"/>
      <c r="L274" s="5"/>
      <c r="M274" s="5"/>
      <c r="N274" s="5"/>
      <c r="O274" s="5"/>
      <c r="P274" s="5"/>
      <c r="Q274" s="5"/>
      <c r="R274" s="5"/>
      <c r="S274" s="5"/>
      <c r="T274" s="5"/>
      <c r="U274" s="5"/>
    </row>
    <row r="275" spans="2:21">
      <c r="B275" s="3"/>
      <c r="D275" s="5"/>
      <c r="E275" s="41" t="s">
        <v>1917</v>
      </c>
      <c r="J275" s="5"/>
      <c r="K275" s="5"/>
      <c r="L275" s="5"/>
      <c r="M275" s="5"/>
      <c r="N275" s="5"/>
      <c r="O275" s="5"/>
      <c r="P275" s="5"/>
      <c r="Q275" s="5"/>
      <c r="R275" s="5"/>
      <c r="S275" s="5"/>
      <c r="T275" s="5"/>
      <c r="U275" s="5"/>
    </row>
    <row r="276" spans="2:21">
      <c r="B276" s="3"/>
      <c r="D276" s="5"/>
      <c r="E276" s="41" t="s">
        <v>1918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260</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275</v>
      </c>
      <c r="E282" s="3" t="s">
        <v>354</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1583</v>
      </c>
      <c r="F285" s="158"/>
      <c r="G285" s="5"/>
      <c r="H285" s="158"/>
      <c r="I285" s="158"/>
      <c r="J285" s="5"/>
      <c r="K285" s="5"/>
      <c r="L285" s="5"/>
      <c r="M285" s="5"/>
      <c r="P285" s="5"/>
      <c r="Q285" s="5"/>
      <c r="R285" s="5"/>
      <c r="S285" s="5"/>
    </row>
    <row r="286" spans="2:21">
      <c r="B286" s="3"/>
      <c r="D286" s="3"/>
      <c r="E286" s="661" t="s">
        <v>1051</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131</v>
      </c>
      <c r="K288" s="5"/>
      <c r="L288" s="5"/>
      <c r="M288" s="5"/>
      <c r="N288" s="5"/>
      <c r="O288" s="5"/>
      <c r="P288" s="5"/>
      <c r="Q288" s="5"/>
      <c r="R288" s="5"/>
      <c r="S288" s="5"/>
    </row>
    <row r="289" spans="2:24">
      <c r="B289" s="3"/>
      <c r="D289" s="5"/>
      <c r="E289" s="5" t="s">
        <v>899</v>
      </c>
      <c r="F289" s="5" t="s">
        <v>132</v>
      </c>
      <c r="G289" s="5"/>
    </row>
    <row r="290" spans="2:24">
      <c r="B290" s="3"/>
      <c r="D290" s="5"/>
      <c r="E290" s="5"/>
      <c r="F290" s="158" t="s">
        <v>1584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71</v>
      </c>
      <c r="G294" s="5" t="s">
        <v>1197</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458</v>
      </c>
      <c r="G296" s="5" t="s">
        <v>547</v>
      </c>
      <c r="H296" s="5"/>
      <c r="K296" s="5"/>
      <c r="L296" s="5"/>
      <c r="M296" s="5"/>
      <c r="N296" s="5"/>
      <c r="O296" s="5"/>
      <c r="P296" s="5"/>
      <c r="Q296" s="5"/>
      <c r="R296" s="5"/>
      <c r="S296" s="5"/>
      <c r="T296" s="5"/>
      <c r="U296" s="5"/>
      <c r="V296" s="5"/>
      <c r="W296" s="5"/>
    </row>
    <row r="297" spans="2:24">
      <c r="B297" s="3"/>
      <c r="D297" s="5"/>
      <c r="E297" s="5"/>
      <c r="F297" s="5" t="s">
        <v>48</v>
      </c>
      <c r="G297" s="5" t="s">
        <v>54</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430</v>
      </c>
      <c r="F299" s="5" t="s">
        <v>474</v>
      </c>
      <c r="G299" s="5"/>
      <c r="K299" s="5"/>
      <c r="L299" s="5"/>
      <c r="M299" s="5"/>
      <c r="N299" s="5"/>
      <c r="O299" s="5"/>
      <c r="P299" s="5"/>
      <c r="Q299" s="5"/>
      <c r="R299" s="5"/>
      <c r="S299" s="5"/>
      <c r="T299" s="5"/>
      <c r="U299" s="5"/>
      <c r="V299" s="5"/>
      <c r="W299" s="5"/>
    </row>
    <row r="300" spans="2:24">
      <c r="B300" s="3"/>
      <c r="D300" s="5"/>
      <c r="E300" s="5" t="s">
        <v>170</v>
      </c>
      <c r="F300" s="5" t="s">
        <v>1198</v>
      </c>
      <c r="G300" s="5"/>
      <c r="K300" s="5"/>
      <c r="L300" s="5"/>
      <c r="M300" s="5"/>
      <c r="N300" s="5"/>
      <c r="O300" s="5"/>
      <c r="P300" s="5"/>
      <c r="Q300" s="5"/>
      <c r="R300" s="5"/>
      <c r="S300" s="5"/>
      <c r="T300" s="5"/>
      <c r="U300" s="5"/>
      <c r="V300" s="5"/>
      <c r="W300" s="5"/>
    </row>
    <row r="301" spans="2:24">
      <c r="B301" s="3"/>
      <c r="D301" s="5"/>
      <c r="E301" s="5"/>
      <c r="F301" s="158" t="s">
        <v>1005</v>
      </c>
      <c r="G301" s="158"/>
      <c r="H301" s="158"/>
      <c r="I301" s="158"/>
      <c r="J301" s="158"/>
      <c r="K301" s="158"/>
      <c r="L301" s="158"/>
      <c r="M301" s="5"/>
      <c r="N301" s="5"/>
      <c r="O301" s="5"/>
      <c r="P301" s="5"/>
      <c r="Q301" s="5"/>
      <c r="R301" s="5"/>
      <c r="S301" s="5"/>
      <c r="T301" s="5"/>
      <c r="U301" s="5"/>
      <c r="V301" s="5"/>
      <c r="W301" s="5"/>
    </row>
    <row r="302" spans="2:24">
      <c r="B302" s="3"/>
      <c r="D302" s="5"/>
      <c r="E302" s="5"/>
      <c r="F302" s="158" t="s">
        <v>1222</v>
      </c>
      <c r="G302" s="158"/>
      <c r="H302" s="158"/>
      <c r="I302" s="158"/>
      <c r="J302" s="158"/>
      <c r="K302" s="158"/>
      <c r="L302" s="158"/>
      <c r="M302" s="5"/>
      <c r="N302" s="5"/>
      <c r="O302" s="5"/>
      <c r="P302" s="5"/>
      <c r="Q302" s="5"/>
      <c r="R302" s="5"/>
      <c r="S302" s="5"/>
      <c r="T302" s="5"/>
      <c r="U302" s="5"/>
      <c r="V302" s="5"/>
      <c r="W302" s="5"/>
    </row>
    <row r="303" spans="2:24">
      <c r="B303" s="3"/>
      <c r="D303" s="5"/>
      <c r="E303" s="5"/>
      <c r="F303" s="158" t="s">
        <v>1002</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726</v>
      </c>
      <c r="E305" s="3" t="s">
        <v>261</v>
      </c>
      <c r="G305" s="5"/>
      <c r="H305" s="5"/>
      <c r="I305" s="158"/>
      <c r="J305" s="158"/>
      <c r="K305" s="158"/>
      <c r="L305" s="158"/>
      <c r="M305" s="5"/>
      <c r="N305" s="5"/>
      <c r="O305" s="5"/>
      <c r="P305" s="5"/>
      <c r="Q305" s="5"/>
      <c r="R305" s="5"/>
      <c r="S305" s="5"/>
      <c r="T305" s="5"/>
      <c r="U305" s="5"/>
      <c r="V305" s="5"/>
      <c r="W305" s="5"/>
    </row>
    <row r="306" spans="1:38">
      <c r="B306" s="3"/>
      <c r="D306" s="3"/>
      <c r="E306" s="5" t="s">
        <v>1199</v>
      </c>
      <c r="I306" s="158"/>
      <c r="J306" s="158"/>
      <c r="K306" s="158"/>
      <c r="L306" s="158"/>
      <c r="M306" s="5"/>
      <c r="N306" s="5"/>
      <c r="O306" s="5"/>
      <c r="P306" s="5"/>
      <c r="Q306" s="5"/>
      <c r="R306" s="5"/>
      <c r="S306" s="5"/>
      <c r="T306" s="5"/>
      <c r="U306" s="5"/>
      <c r="V306" s="5"/>
      <c r="W306" s="5"/>
    </row>
    <row r="307" spans="1:38">
      <c r="B307" s="3"/>
      <c r="D307" s="3"/>
      <c r="E307" s="5" t="s">
        <v>1196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330</v>
      </c>
      <c r="D309" s="3"/>
      <c r="F309" s="3"/>
      <c r="G309" s="3" t="s">
        <v>152</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849</v>
      </c>
      <c r="E319" s="662"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308</v>
      </c>
      <c r="I320" s="5"/>
      <c r="J320" s="5"/>
      <c r="K320" s="5"/>
      <c r="L320" s="5"/>
      <c r="M320" s="5"/>
      <c r="N320" s="5"/>
      <c r="O320" s="5"/>
      <c r="P320" s="5"/>
      <c r="Q320" s="5"/>
      <c r="R320" s="5"/>
      <c r="S320" s="5"/>
    </row>
    <row r="321" spans="1:38">
      <c r="B321" s="3"/>
      <c r="E321" t="s">
        <v>309</v>
      </c>
      <c r="I321" s="5"/>
      <c r="J321" s="5"/>
      <c r="K321" s="5"/>
      <c r="L321" s="5"/>
      <c r="M321" s="5"/>
      <c r="N321" s="5"/>
      <c r="O321" s="5"/>
      <c r="P321" s="5"/>
      <c r="Q321" s="5"/>
      <c r="R321" s="5"/>
      <c r="S321" s="5"/>
    </row>
    <row r="322" spans="1:38">
      <c r="B322" s="3"/>
      <c r="E322" t="s">
        <v>310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331</v>
      </c>
      <c r="G324" s="3" t="s">
        <v>153</v>
      </c>
      <c r="I324" s="5"/>
      <c r="J324" s="5"/>
      <c r="K324" s="5"/>
      <c r="L324" s="5"/>
      <c r="M324" s="5"/>
      <c r="N324" s="5"/>
      <c r="O324" s="5"/>
      <c r="P324" s="5"/>
      <c r="Q324" s="5"/>
      <c r="R324" s="5"/>
      <c r="S324" s="5"/>
    </row>
    <row r="325" spans="1:38">
      <c r="A325" t="s">
        <v>228</v>
      </c>
      <c r="D325" s="3" t="s">
        <v>818</v>
      </c>
      <c r="E325" s="3" t="s">
        <v>153</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8" t="s">
        <v>1586</v>
      </c>
      <c r="I328" s="158"/>
      <c r="J328" s="5"/>
      <c r="K328" s="5"/>
      <c r="L328" s="5"/>
      <c r="M328" s="5"/>
      <c r="N328" s="5"/>
      <c r="O328" s="5"/>
      <c r="P328" s="5"/>
      <c r="Q328" s="5"/>
      <c r="R328" s="5"/>
      <c r="S328" s="5"/>
    </row>
    <row r="329" spans="1:38">
      <c r="F329" s="158" t="s">
        <v>1587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749</v>
      </c>
      <c r="C331" s="168" t="s">
        <v>795</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276</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1588</v>
      </c>
      <c r="I338" s="5"/>
      <c r="J338" s="5"/>
      <c r="K338" s="5"/>
      <c r="L338" s="5"/>
      <c r="M338" s="5"/>
      <c r="N338" s="5"/>
      <c r="O338" s="5"/>
      <c r="P338" s="5"/>
      <c r="Q338" s="5"/>
      <c r="R338" s="5"/>
      <c r="S338" s="5"/>
    </row>
    <row r="339" spans="2:37">
      <c r="B339" s="3"/>
      <c r="E339" s="5"/>
      <c r="F339" s="5" t="s">
        <v>1589</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277</v>
      </c>
      <c r="G342" s="3" t="s">
        <v>1818</v>
      </c>
      <c r="I342" s="3"/>
      <c r="J342" s="5"/>
      <c r="K342" s="5"/>
      <c r="L342" s="5"/>
      <c r="M342" s="5"/>
      <c r="N342" s="5"/>
      <c r="O342" s="5"/>
      <c r="P342" s="5"/>
      <c r="Q342" s="5"/>
      <c r="R342" s="5"/>
      <c r="S342" s="5"/>
    </row>
    <row r="343" spans="2:37" ht="13.65" customHeight="1">
      <c r="B343" s="3"/>
      <c r="E343" s="978" t="s">
        <v>1819</v>
      </c>
      <c r="F343" s="978"/>
      <c r="G343" s="978"/>
      <c r="H343" s="978"/>
      <c r="I343" s="978"/>
      <c r="J343" s="978"/>
      <c r="K343" s="978"/>
      <c r="L343" s="978"/>
      <c r="M343" s="978"/>
      <c r="N343" s="978"/>
      <c r="O343" s="978"/>
      <c r="P343" s="978"/>
      <c r="Q343" s="978"/>
      <c r="R343" s="978"/>
      <c r="S343" s="978"/>
      <c r="T343" s="978"/>
      <c r="U343" s="978"/>
      <c r="V343" s="978"/>
      <c r="W343" s="978"/>
      <c r="X343" s="978"/>
      <c r="Y343" s="978"/>
      <c r="Z343" s="978"/>
      <c r="AA343" s="978"/>
      <c r="AB343" s="978"/>
      <c r="AC343" s="978"/>
      <c r="AD343" s="978"/>
      <c r="AE343" s="978"/>
      <c r="AF343" s="978"/>
      <c r="AG343" s="978"/>
      <c r="AH343" s="978"/>
      <c r="AI343" s="978"/>
      <c r="AJ343" s="978"/>
      <c r="AK343" s="978"/>
    </row>
    <row r="344" spans="2:37">
      <c r="B344" s="3"/>
      <c r="E344" s="978"/>
      <c r="F344" s="978"/>
      <c r="G344" s="978"/>
      <c r="H344" s="978"/>
      <c r="I344" s="978"/>
      <c r="J344" s="978"/>
      <c r="K344" s="978"/>
      <c r="L344" s="978"/>
      <c r="M344" s="978"/>
      <c r="N344" s="978"/>
      <c r="O344" s="978"/>
      <c r="P344" s="978"/>
      <c r="Q344" s="978"/>
      <c r="R344" s="978"/>
      <c r="S344" s="978"/>
      <c r="T344" s="978"/>
      <c r="U344" s="978"/>
      <c r="V344" s="978"/>
      <c r="W344" s="978"/>
      <c r="X344" s="978"/>
      <c r="Y344" s="978"/>
      <c r="Z344" s="978"/>
      <c r="AA344" s="978"/>
      <c r="AB344" s="978"/>
      <c r="AC344" s="978"/>
      <c r="AD344" s="978"/>
      <c r="AE344" s="978"/>
      <c r="AF344" s="978"/>
      <c r="AG344" s="978"/>
      <c r="AH344" s="978"/>
      <c r="AI344" s="978"/>
      <c r="AJ344" s="978"/>
      <c r="AK344" s="978"/>
    </row>
    <row r="345" spans="2:37">
      <c r="B345" s="3"/>
      <c r="E345" s="978"/>
      <c r="F345" s="978"/>
      <c r="G345" s="978"/>
      <c r="H345" s="978"/>
      <c r="I345" s="978"/>
      <c r="J345" s="978"/>
      <c r="K345" s="978"/>
      <c r="L345" s="978"/>
      <c r="M345" s="978"/>
      <c r="N345" s="978"/>
      <c r="O345" s="978"/>
      <c r="P345" s="978"/>
      <c r="Q345" s="978"/>
      <c r="R345" s="978"/>
      <c r="S345" s="978"/>
      <c r="T345" s="978"/>
      <c r="U345" s="978"/>
      <c r="V345" s="978"/>
      <c r="W345" s="978"/>
      <c r="X345" s="978"/>
      <c r="Y345" s="978"/>
      <c r="Z345" s="978"/>
      <c r="AA345" s="978"/>
      <c r="AB345" s="978"/>
      <c r="AC345" s="978"/>
      <c r="AD345" s="978"/>
      <c r="AE345" s="978"/>
      <c r="AF345" s="978"/>
      <c r="AG345" s="978"/>
      <c r="AH345" s="978"/>
      <c r="AI345" s="978"/>
      <c r="AJ345" s="978"/>
      <c r="AK345" s="978"/>
    </row>
    <row r="346" spans="2:37">
      <c r="B346" s="3"/>
      <c r="E346" s="978"/>
      <c r="F346" s="978"/>
      <c r="G346" s="978"/>
      <c r="H346" s="978"/>
      <c r="I346" s="978"/>
      <c r="J346" s="978"/>
      <c r="K346" s="978"/>
      <c r="L346" s="978"/>
      <c r="M346" s="978"/>
      <c r="N346" s="978"/>
      <c r="O346" s="978"/>
      <c r="P346" s="978"/>
      <c r="Q346" s="978"/>
      <c r="R346" s="978"/>
      <c r="S346" s="978"/>
      <c r="T346" s="978"/>
      <c r="U346" s="978"/>
      <c r="V346" s="978"/>
      <c r="W346" s="978"/>
      <c r="X346" s="978"/>
      <c r="Y346" s="978"/>
      <c r="Z346" s="978"/>
      <c r="AA346" s="978"/>
      <c r="AB346" s="978"/>
      <c r="AC346" s="978"/>
      <c r="AD346" s="978"/>
      <c r="AE346" s="978"/>
      <c r="AF346" s="978"/>
      <c r="AG346" s="978"/>
      <c r="AH346" s="978"/>
      <c r="AI346" s="978"/>
      <c r="AJ346" s="978"/>
      <c r="AK346" s="978"/>
    </row>
    <row r="347" spans="2:37">
      <c r="B347" s="3"/>
      <c r="E347" s="978"/>
      <c r="F347" s="978"/>
      <c r="G347" s="978"/>
      <c r="H347" s="978"/>
      <c r="I347" s="978"/>
      <c r="J347" s="978"/>
      <c r="K347" s="978"/>
      <c r="L347" s="978"/>
      <c r="M347" s="978"/>
      <c r="N347" s="978"/>
      <c r="O347" s="978"/>
      <c r="P347" s="978"/>
      <c r="Q347" s="978"/>
      <c r="R347" s="978"/>
      <c r="S347" s="978"/>
      <c r="T347" s="978"/>
      <c r="U347" s="978"/>
      <c r="V347" s="978"/>
      <c r="W347" s="978"/>
      <c r="X347" s="978"/>
      <c r="Y347" s="978"/>
      <c r="Z347" s="978"/>
      <c r="AA347" s="978"/>
      <c r="AB347" s="978"/>
      <c r="AC347" s="978"/>
      <c r="AD347" s="978"/>
      <c r="AE347" s="978"/>
      <c r="AF347" s="978"/>
      <c r="AG347" s="978"/>
      <c r="AH347" s="978"/>
      <c r="AI347" s="978"/>
      <c r="AJ347" s="978"/>
      <c r="AK347" s="978"/>
    </row>
    <row r="348" spans="2:37">
      <c r="B348" s="3"/>
      <c r="E348" s="5" t="s">
        <v>899</v>
      </c>
      <c r="F348" s="969" t="s">
        <v>1820</v>
      </c>
      <c r="G348" s="976"/>
      <c r="H348" s="976"/>
      <c r="I348" s="976"/>
      <c r="J348" s="976"/>
      <c r="K348" s="976"/>
      <c r="L348" s="976"/>
      <c r="M348" s="976"/>
      <c r="N348" s="976"/>
      <c r="O348" s="976"/>
      <c r="P348" s="976"/>
      <c r="Q348" s="976"/>
      <c r="R348" s="976"/>
      <c r="S348" s="976"/>
      <c r="T348" s="976"/>
      <c r="U348" s="976"/>
      <c r="V348" s="976"/>
      <c r="W348" s="976"/>
      <c r="X348" s="976"/>
      <c r="Y348" s="976"/>
      <c r="Z348" s="976"/>
      <c r="AA348" s="976"/>
      <c r="AB348" s="976"/>
      <c r="AC348" s="976"/>
      <c r="AD348" s="976"/>
      <c r="AE348" s="976"/>
      <c r="AF348" s="976"/>
      <c r="AG348" s="976"/>
      <c r="AH348" s="976"/>
      <c r="AI348" s="976"/>
      <c r="AJ348" s="976"/>
      <c r="AK348" s="976"/>
    </row>
    <row r="349" spans="2:37">
      <c r="B349" s="3"/>
      <c r="E349" s="5"/>
      <c r="F349" s="969"/>
      <c r="G349" s="976"/>
      <c r="H349" s="976"/>
      <c r="I349" s="976"/>
      <c r="J349" s="976"/>
      <c r="K349" s="976"/>
      <c r="L349" s="976"/>
      <c r="M349" s="976"/>
      <c r="N349" s="976"/>
      <c r="O349" s="976"/>
      <c r="P349" s="976"/>
      <c r="Q349" s="976"/>
      <c r="R349" s="976"/>
      <c r="S349" s="976"/>
      <c r="T349" s="976"/>
      <c r="U349" s="976"/>
      <c r="V349" s="976"/>
      <c r="W349" s="976"/>
      <c r="X349" s="976"/>
      <c r="Y349" s="976"/>
      <c r="Z349" s="976"/>
      <c r="AA349" s="976"/>
      <c r="AB349" s="976"/>
      <c r="AC349" s="976"/>
      <c r="AD349" s="976"/>
      <c r="AE349" s="976"/>
      <c r="AF349" s="976"/>
      <c r="AG349" s="976"/>
      <c r="AH349" s="976"/>
      <c r="AI349" s="976"/>
      <c r="AJ349" s="976"/>
      <c r="AK349" s="976"/>
    </row>
    <row r="350" spans="2:37">
      <c r="B350" s="3"/>
      <c r="E350" s="5"/>
      <c r="F350" s="976"/>
      <c r="G350" s="976"/>
      <c r="H350" s="976"/>
      <c r="I350" s="976"/>
      <c r="J350" s="976"/>
      <c r="K350" s="976"/>
      <c r="L350" s="976"/>
      <c r="M350" s="976"/>
      <c r="N350" s="976"/>
      <c r="O350" s="976"/>
      <c r="P350" s="976"/>
      <c r="Q350" s="976"/>
      <c r="R350" s="976"/>
      <c r="S350" s="976"/>
      <c r="T350" s="976"/>
      <c r="U350" s="976"/>
      <c r="V350" s="976"/>
      <c r="W350" s="976"/>
      <c r="X350" s="976"/>
      <c r="Y350" s="976"/>
      <c r="Z350" s="976"/>
      <c r="AA350" s="976"/>
      <c r="AB350" s="976"/>
      <c r="AC350" s="976"/>
      <c r="AD350" s="976"/>
      <c r="AE350" s="976"/>
      <c r="AF350" s="976"/>
      <c r="AG350" s="976"/>
      <c r="AH350" s="976"/>
      <c r="AI350" s="976"/>
      <c r="AJ350" s="976"/>
      <c r="AK350" s="976"/>
    </row>
    <row r="351" spans="2:37">
      <c r="B351" s="3"/>
      <c r="E351" s="5"/>
      <c r="F351" s="976"/>
      <c r="G351" s="976"/>
      <c r="H351" s="976"/>
      <c r="I351" s="976"/>
      <c r="J351" s="976"/>
      <c r="K351" s="976"/>
      <c r="L351" s="976"/>
      <c r="M351" s="976"/>
      <c r="N351" s="976"/>
      <c r="O351" s="976"/>
      <c r="P351" s="976"/>
      <c r="Q351" s="976"/>
      <c r="R351" s="976"/>
      <c r="S351" s="976"/>
      <c r="T351" s="976"/>
      <c r="U351" s="976"/>
      <c r="V351" s="976"/>
      <c r="W351" s="976"/>
      <c r="X351" s="976"/>
      <c r="Y351" s="976"/>
      <c r="Z351" s="976"/>
      <c r="AA351" s="976"/>
      <c r="AB351" s="976"/>
      <c r="AC351" s="976"/>
      <c r="AD351" s="976"/>
      <c r="AE351" s="976"/>
      <c r="AF351" s="976"/>
      <c r="AG351" s="976"/>
      <c r="AH351" s="976"/>
      <c r="AI351" s="976"/>
      <c r="AJ351" s="976"/>
      <c r="AK351" s="976"/>
    </row>
    <row r="352" spans="2:37">
      <c r="B352" s="3"/>
      <c r="E352" s="5" t="s">
        <v>900</v>
      </c>
      <c r="F352" s="969" t="s">
        <v>1821</v>
      </c>
      <c r="G352" s="976"/>
      <c r="H352" s="976"/>
      <c r="I352" s="976"/>
      <c r="J352" s="976"/>
      <c r="K352" s="976"/>
      <c r="L352" s="976"/>
      <c r="M352" s="976"/>
      <c r="N352" s="976"/>
      <c r="O352" s="976"/>
      <c r="P352" s="976"/>
      <c r="Q352" s="976"/>
      <c r="R352" s="976"/>
      <c r="S352" s="976"/>
      <c r="T352" s="976"/>
      <c r="U352" s="976"/>
      <c r="V352" s="976"/>
      <c r="W352" s="976"/>
      <c r="X352" s="976"/>
      <c r="Y352" s="976"/>
      <c r="Z352" s="976"/>
      <c r="AA352" s="976"/>
      <c r="AB352" s="976"/>
      <c r="AC352" s="976"/>
      <c r="AD352" s="976"/>
      <c r="AE352" s="976"/>
      <c r="AF352" s="976"/>
      <c r="AG352" s="976"/>
      <c r="AH352" s="976"/>
      <c r="AI352" s="976"/>
      <c r="AJ352" s="976"/>
      <c r="AK352" s="976"/>
    </row>
    <row r="353" spans="1:38">
      <c r="B353" s="3"/>
      <c r="F353" s="976"/>
      <c r="G353" s="976"/>
      <c r="H353" s="976"/>
      <c r="I353" s="976"/>
      <c r="J353" s="976"/>
      <c r="K353" s="976"/>
      <c r="L353" s="976"/>
      <c r="M353" s="976"/>
      <c r="N353" s="976"/>
      <c r="O353" s="976"/>
      <c r="P353" s="976"/>
      <c r="Q353" s="976"/>
      <c r="R353" s="976"/>
      <c r="S353" s="976"/>
      <c r="T353" s="976"/>
      <c r="U353" s="976"/>
      <c r="V353" s="976"/>
      <c r="W353" s="976"/>
      <c r="X353" s="976"/>
      <c r="Y353" s="976"/>
      <c r="Z353" s="976"/>
      <c r="AA353" s="976"/>
      <c r="AB353" s="976"/>
      <c r="AC353" s="976"/>
      <c r="AD353" s="976"/>
      <c r="AE353" s="976"/>
      <c r="AF353" s="976"/>
      <c r="AG353" s="976"/>
      <c r="AH353" s="976"/>
      <c r="AI353" s="976"/>
      <c r="AJ353" s="976"/>
      <c r="AK353" s="976"/>
    </row>
    <row r="354" spans="1:38">
      <c r="B354" s="3"/>
      <c r="F354" s="976"/>
      <c r="G354" s="976"/>
      <c r="H354" s="976"/>
      <c r="I354" s="976"/>
      <c r="J354" s="976"/>
      <c r="K354" s="976"/>
      <c r="L354" s="976"/>
      <c r="M354" s="976"/>
      <c r="N354" s="976"/>
      <c r="O354" s="976"/>
      <c r="P354" s="976"/>
      <c r="Q354" s="976"/>
      <c r="R354" s="976"/>
      <c r="S354" s="976"/>
      <c r="T354" s="976"/>
      <c r="U354" s="976"/>
      <c r="V354" s="976"/>
      <c r="W354" s="976"/>
      <c r="X354" s="976"/>
      <c r="Y354" s="976"/>
      <c r="Z354" s="976"/>
      <c r="AA354" s="976"/>
      <c r="AB354" s="976"/>
      <c r="AC354" s="976"/>
      <c r="AD354" s="976"/>
      <c r="AE354" s="976"/>
      <c r="AF354" s="976"/>
      <c r="AG354" s="976"/>
      <c r="AH354" s="976"/>
      <c r="AI354" s="976"/>
      <c r="AJ354" s="976"/>
      <c r="AK354" s="976"/>
    </row>
    <row r="355" spans="1:38">
      <c r="B355" s="3"/>
      <c r="F355" s="976"/>
      <c r="G355" s="976"/>
      <c r="H355" s="976"/>
      <c r="I355" s="976"/>
      <c r="J355" s="976"/>
      <c r="K355" s="976"/>
      <c r="L355" s="976"/>
      <c r="M355" s="976"/>
      <c r="N355" s="976"/>
      <c r="O355" s="976"/>
      <c r="P355" s="976"/>
      <c r="Q355" s="976"/>
      <c r="R355" s="976"/>
      <c r="S355" s="976"/>
      <c r="T355" s="976"/>
      <c r="U355" s="976"/>
      <c r="V355" s="976"/>
      <c r="W355" s="976"/>
      <c r="X355" s="976"/>
      <c r="Y355" s="976"/>
      <c r="Z355" s="976"/>
      <c r="AA355" s="976"/>
      <c r="AB355" s="976"/>
      <c r="AC355" s="976"/>
      <c r="AD355" s="976"/>
      <c r="AE355" s="976"/>
      <c r="AF355" s="976"/>
      <c r="AG355" s="976"/>
      <c r="AH355" s="976"/>
      <c r="AI355" s="976"/>
      <c r="AJ355" s="976"/>
      <c r="AK355" s="976"/>
    </row>
    <row r="356" spans="1:38">
      <c r="A356" s="9"/>
      <c r="B356" s="168" t="s">
        <v>447</v>
      </c>
      <c r="C356" s="168" t="s">
        <v>154</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205</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75" customFormat="1">
      <c r="A365"/>
      <c r="B365" s="3"/>
      <c r="C365"/>
      <c r="D365"/>
      <c r="E365" s="975" t="s">
        <v>1816</v>
      </c>
    </row>
    <row r="366" spans="1:38" s="975" customFormat="1">
      <c r="A366"/>
      <c r="B366" s="3"/>
      <c r="C366"/>
      <c r="D366"/>
    </row>
    <row r="367" spans="1:38">
      <c r="B367" s="3"/>
      <c r="F367" s="973" t="s">
        <v>1817</v>
      </c>
      <c r="G367" s="974"/>
      <c r="H367" s="974"/>
      <c r="I367" s="974"/>
      <c r="J367" s="974"/>
      <c r="K367" s="974"/>
      <c r="L367" s="974"/>
      <c r="M367" s="974"/>
      <c r="N367" s="974"/>
      <c r="O367" s="974"/>
      <c r="P367" s="974"/>
      <c r="Q367" s="974"/>
      <c r="R367" s="974"/>
      <c r="S367" s="974"/>
      <c r="T367" s="974"/>
      <c r="U367" s="974"/>
      <c r="V367" s="974"/>
      <c r="W367" s="974"/>
      <c r="X367" s="974"/>
      <c r="Y367" s="974"/>
      <c r="Z367" s="974"/>
      <c r="AA367" s="974"/>
      <c r="AB367" s="974"/>
      <c r="AC367" s="974"/>
      <c r="AD367" s="974"/>
      <c r="AE367" s="974"/>
      <c r="AF367" s="974"/>
      <c r="AG367" s="974"/>
      <c r="AH367" s="974"/>
      <c r="AI367" s="974"/>
      <c r="AJ367" s="974"/>
      <c r="AK367" s="974"/>
      <c r="AL367" s="974"/>
    </row>
    <row r="368" spans="1:38">
      <c r="B368" s="3"/>
      <c r="F368" s="974"/>
      <c r="G368" s="974"/>
      <c r="H368" s="974"/>
      <c r="I368" s="974"/>
      <c r="J368" s="974"/>
      <c r="K368" s="974"/>
      <c r="L368" s="974"/>
      <c r="M368" s="974"/>
      <c r="N368" s="974"/>
      <c r="O368" s="974"/>
      <c r="P368" s="974"/>
      <c r="Q368" s="974"/>
      <c r="R368" s="974"/>
      <c r="S368" s="974"/>
      <c r="T368" s="974"/>
      <c r="U368" s="974"/>
      <c r="V368" s="974"/>
      <c r="W368" s="974"/>
      <c r="X368" s="974"/>
      <c r="Y368" s="974"/>
      <c r="Z368" s="974"/>
      <c r="AA368" s="974"/>
      <c r="AB368" s="974"/>
      <c r="AC368" s="974"/>
      <c r="AD368" s="974"/>
      <c r="AE368" s="974"/>
      <c r="AF368" s="974"/>
      <c r="AG368" s="974"/>
      <c r="AH368" s="974"/>
      <c r="AI368" s="974"/>
      <c r="AJ368" s="974"/>
      <c r="AK368" s="974"/>
      <c r="AL368" s="974"/>
    </row>
    <row r="369" spans="2:19">
      <c r="B369" s="3"/>
      <c r="E369" s="5"/>
      <c r="F369" s="5"/>
      <c r="G369" s="5"/>
      <c r="H369" s="5"/>
      <c r="I369" s="5"/>
      <c r="J369" s="5"/>
      <c r="K369" s="5"/>
      <c r="L369" s="5"/>
      <c r="M369" s="5"/>
      <c r="N369" s="5"/>
      <c r="O369" s="5"/>
      <c r="P369" s="5"/>
      <c r="Q369" s="5"/>
      <c r="R369" s="5"/>
      <c r="S369" s="5"/>
    </row>
    <row r="370" spans="2:19">
      <c r="B370" s="3"/>
      <c r="D370" s="3" t="s">
        <v>464</v>
      </c>
      <c r="E370" s="3" t="s">
        <v>206</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252</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8" t="s">
        <v>1590</v>
      </c>
      <c r="G376" s="5"/>
      <c r="I376" s="158"/>
      <c r="J376" s="5"/>
      <c r="K376" s="5"/>
      <c r="L376" s="5"/>
      <c r="M376" s="5"/>
      <c r="N376" s="5"/>
      <c r="O376" s="5"/>
      <c r="P376" s="5"/>
      <c r="Q376" s="5"/>
      <c r="R376" s="5"/>
      <c r="S376" s="5"/>
    </row>
    <row r="377" spans="2:19">
      <c r="B377" s="3"/>
      <c r="E377" s="5" t="s">
        <v>900</v>
      </c>
      <c r="F377" s="5" t="s">
        <v>759</v>
      </c>
      <c r="G377" s="5"/>
      <c r="I377" s="158"/>
      <c r="J377" s="5"/>
      <c r="K377" s="5"/>
      <c r="L377" s="5"/>
      <c r="M377" s="5"/>
      <c r="N377" s="5"/>
      <c r="O377" s="5"/>
      <c r="P377" s="5"/>
      <c r="Q377" s="5"/>
      <c r="R377" s="5"/>
      <c r="S377" s="5"/>
    </row>
    <row r="378" spans="2:19">
      <c r="B378" s="3"/>
      <c r="E378" s="5"/>
      <c r="F378" s="5" t="s">
        <v>760</v>
      </c>
      <c r="G378" s="5"/>
      <c r="I378" s="663"/>
      <c r="J378" s="5"/>
      <c r="K378" s="5"/>
      <c r="L378" s="5"/>
      <c r="M378" s="5"/>
      <c r="N378" s="5"/>
      <c r="O378" s="5"/>
      <c r="P378" s="5"/>
      <c r="Q378" s="5"/>
      <c r="R378" s="5"/>
      <c r="S378" s="5"/>
    </row>
    <row r="379" spans="2:19">
      <c r="B379" s="3"/>
      <c r="E379" s="5"/>
      <c r="F379" s="5" t="s">
        <v>1031</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254</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8" t="s">
        <v>1590</v>
      </c>
      <c r="G387" s="5"/>
      <c r="I387" s="158"/>
      <c r="J387" s="5"/>
      <c r="K387" s="5"/>
      <c r="L387" s="5"/>
      <c r="M387" s="5"/>
      <c r="N387" s="5"/>
      <c r="O387" s="5"/>
      <c r="P387" s="5"/>
      <c r="Q387" s="5"/>
      <c r="R387" s="5"/>
      <c r="S387" s="5"/>
    </row>
    <row r="388" spans="1:38">
      <c r="B388" s="3"/>
      <c r="E388" s="5" t="s">
        <v>900</v>
      </c>
      <c r="F388" s="5" t="s">
        <v>762</v>
      </c>
      <c r="G388" s="5"/>
      <c r="I388" s="158"/>
      <c r="J388" s="5"/>
      <c r="K388" s="5"/>
      <c r="L388" s="5"/>
      <c r="M388" s="5"/>
      <c r="N388" s="5"/>
      <c r="O388" s="5"/>
      <c r="P388" s="5"/>
      <c r="Q388" s="5"/>
      <c r="R388" s="5"/>
      <c r="S388" s="5"/>
    </row>
    <row r="389" spans="1:38">
      <c r="B389" s="3"/>
      <c r="E389" s="5"/>
      <c r="F389" s="5" t="s">
        <v>763</v>
      </c>
      <c r="G389" s="5"/>
      <c r="I389" s="663"/>
      <c r="J389" s="5"/>
      <c r="K389" s="5"/>
      <c r="L389" s="5"/>
      <c r="M389" s="5"/>
      <c r="N389" s="5"/>
      <c r="O389" s="5"/>
      <c r="P389" s="5"/>
      <c r="Q389" s="5"/>
      <c r="R389" s="5"/>
      <c r="S389" s="5"/>
    </row>
    <row r="390" spans="1:38">
      <c r="B390" s="3"/>
      <c r="E390" s="5"/>
      <c r="F390" s="5" t="s">
        <v>1032</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750</v>
      </c>
      <c r="C393" s="168"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276</v>
      </c>
      <c r="G395" s="3" t="s">
        <v>852</v>
      </c>
      <c r="I395" s="5"/>
      <c r="J395" s="5"/>
      <c r="K395" s="5"/>
      <c r="L395" s="5"/>
      <c r="M395" s="5"/>
      <c r="N395" s="5"/>
      <c r="O395" s="5"/>
      <c r="P395" s="5"/>
      <c r="Q395" s="5"/>
      <c r="R395" s="5"/>
      <c r="S395" s="5"/>
    </row>
    <row r="396" spans="1:38">
      <c r="B396" s="3"/>
      <c r="D396" s="5"/>
      <c r="E396" s="5" t="s">
        <v>899</v>
      </c>
      <c r="F396" s="5" t="s">
        <v>250</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2163</v>
      </c>
      <c r="I398" s="5"/>
      <c r="J398" s="5"/>
      <c r="K398" s="5"/>
      <c r="L398" s="5"/>
      <c r="M398" s="5"/>
      <c r="N398" s="5"/>
      <c r="O398" s="5"/>
      <c r="P398" s="5"/>
      <c r="Q398" s="5"/>
      <c r="R398" s="5"/>
      <c r="S398" s="5"/>
    </row>
    <row r="399" spans="1:38"/>
    <row r="400" spans="1:38">
      <c r="B400" s="3"/>
      <c r="C400" s="3" t="s">
        <v>277</v>
      </c>
      <c r="G400" s="3" t="s">
        <v>884</v>
      </c>
      <c r="I400" s="5"/>
      <c r="S400" s="5"/>
    </row>
    <row r="401" spans="1:38">
      <c r="B401" s="3"/>
      <c r="F401" s="5" t="s">
        <v>1204</v>
      </c>
      <c r="S401" s="5"/>
    </row>
    <row r="402" spans="1:38">
      <c r="B402" s="3"/>
      <c r="S402" s="5"/>
    </row>
    <row r="403" spans="1:38">
      <c r="B403" s="3"/>
      <c r="C403" s="3" t="s">
        <v>329</v>
      </c>
      <c r="G403" s="3" t="s">
        <v>140</v>
      </c>
      <c r="S403" s="5"/>
    </row>
    <row r="404" spans="1:38">
      <c r="B404" s="3"/>
      <c r="E404" t="s">
        <v>899</v>
      </c>
      <c r="F404" t="s">
        <v>141</v>
      </c>
      <c r="S404" s="5"/>
    </row>
    <row r="405" spans="1:38">
      <c r="B405" s="3"/>
      <c r="E405" t="s">
        <v>900</v>
      </c>
      <c r="F405" s="5" t="s">
        <v>1203</v>
      </c>
      <c r="S405" s="5"/>
    </row>
    <row r="406" spans="1:38">
      <c r="B406" s="3"/>
      <c r="F406" t="s">
        <v>142</v>
      </c>
      <c r="S406" s="5"/>
    </row>
    <row r="407" spans="1:38">
      <c r="B407" s="3"/>
      <c r="S407" s="5"/>
    </row>
    <row r="408" spans="1:38">
      <c r="A408" s="9"/>
      <c r="B408" s="59" t="s">
        <v>143</v>
      </c>
      <c r="C408" s="168"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2164</v>
      </c>
      <c r="G409" s="3"/>
      <c r="I409" s="5"/>
      <c r="S409" s="5"/>
    </row>
    <row r="410" spans="1:38">
      <c r="B410" s="3"/>
      <c r="C410" s="41" t="s">
        <v>1919</v>
      </c>
      <c r="S410" s="5"/>
    </row>
    <row r="411" spans="1:38">
      <c r="B411" s="3"/>
      <c r="C411" s="5" t="s">
        <v>2165</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82" zoomScale="80" zoomScaleNormal="80" workbookViewId="0">
      <selection activeCell="D94" sqref="D94"/>
    </sheetView>
  </sheetViews>
  <sheetFormatPr defaultColWidth="0" defaultRowHeight="15" customHeight="1"/>
  <cols>
    <col min="1" max="1" width="3.5546875" style="754" customWidth="1"/>
    <col min="2" max="4" width="17.5546875" style="754" customWidth="1"/>
    <col min="5" max="5" width="15.5546875" style="754" customWidth="1"/>
    <col min="6" max="6" width="2.44140625" style="754" customWidth="1"/>
    <col min="7" max="7" width="14.5546875" style="754" customWidth="1"/>
    <col min="8" max="9" width="2.5546875" style="754" customWidth="1"/>
    <col min="10" max="10" width="3.5546875" style="754" customWidth="1"/>
    <col min="11" max="11" width="2.5546875" style="754" customWidth="1"/>
    <col min="12" max="14" width="2.44140625" style="754" customWidth="1"/>
    <col min="15" max="15" width="43.6640625" style="754" customWidth="1"/>
    <col min="16" max="16" width="7.5546875" style="754" customWidth="1"/>
    <col min="17" max="17" width="3.5546875" style="754" customWidth="1"/>
    <col min="18" max="19" width="10.5546875" style="754" customWidth="1"/>
    <col min="20" max="20" width="8.88671875" style="754" customWidth="1"/>
    <col min="21" max="16384" width="8.88671875" style="754" hidden="1"/>
  </cols>
  <sheetData>
    <row r="1" spans="1:19" ht="15" customHeight="1">
      <c r="A1" s="1932" t="s">
        <v>1861</v>
      </c>
      <c r="B1" s="1932"/>
      <c r="C1" s="1932"/>
      <c r="D1" s="1932"/>
      <c r="E1" s="1932"/>
      <c r="F1" s="1932"/>
      <c r="G1" s="1932"/>
      <c r="H1" s="1932"/>
      <c r="I1" s="1932"/>
      <c r="J1" s="1932"/>
      <c r="K1" s="1932"/>
      <c r="L1" s="1932"/>
      <c r="M1" s="1932"/>
      <c r="N1" s="1932"/>
      <c r="O1" s="1932"/>
      <c r="P1" s="1932"/>
      <c r="Q1" s="1932"/>
      <c r="R1" s="1932"/>
      <c r="S1" s="1932"/>
    </row>
    <row r="2" spans="1:19" ht="15" customHeight="1">
      <c r="A2" s="1932"/>
      <c r="B2" s="1932"/>
      <c r="C2" s="1932"/>
      <c r="D2" s="1932"/>
      <c r="E2" s="1932"/>
      <c r="F2" s="1932"/>
      <c r="G2" s="1932"/>
      <c r="H2" s="1932"/>
      <c r="I2" s="1932"/>
      <c r="J2" s="1932"/>
      <c r="K2" s="1932"/>
      <c r="L2" s="1932"/>
      <c r="M2" s="1932"/>
      <c r="N2" s="1932"/>
      <c r="O2" s="1932"/>
      <c r="P2" s="1932"/>
      <c r="Q2" s="1932"/>
      <c r="R2" s="1932"/>
      <c r="S2" s="1932"/>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6" t="s">
        <v>2118</v>
      </c>
      <c r="C4" s="1916"/>
      <c r="D4" s="1916"/>
      <c r="E4" s="1916"/>
      <c r="F4" s="1916"/>
      <c r="G4" s="1916"/>
      <c r="H4" s="1916"/>
      <c r="I4" s="1916"/>
      <c r="J4" s="1916"/>
      <c r="K4" s="1916"/>
      <c r="L4" s="1916"/>
      <c r="M4" s="1916"/>
      <c r="N4" s="1916"/>
      <c r="O4" s="1916"/>
      <c r="P4" s="1916"/>
      <c r="Q4" s="1916"/>
      <c r="R4" s="1916"/>
    </row>
    <row r="5" spans="1:19" ht="15" customHeight="1">
      <c r="A5" s="507"/>
      <c r="B5" s="1916"/>
      <c r="C5" s="1916"/>
      <c r="D5" s="1916"/>
      <c r="E5" s="1916"/>
      <c r="F5" s="1916"/>
      <c r="G5" s="1916"/>
      <c r="H5" s="1916"/>
      <c r="I5" s="1916"/>
      <c r="J5" s="1916"/>
      <c r="K5" s="1916"/>
      <c r="L5" s="1916"/>
      <c r="M5" s="1916"/>
      <c r="N5" s="1916"/>
      <c r="O5" s="1916"/>
      <c r="P5" s="1916"/>
      <c r="Q5" s="1916"/>
      <c r="R5" s="1916"/>
    </row>
    <row r="6" spans="1:19" ht="15" customHeight="1">
      <c r="A6" s="507"/>
      <c r="B6" s="1916"/>
      <c r="C6" s="1916"/>
      <c r="D6" s="1916"/>
      <c r="E6" s="1916"/>
      <c r="F6" s="1916"/>
      <c r="G6" s="1916"/>
      <c r="H6" s="1916"/>
      <c r="I6" s="1916"/>
      <c r="J6" s="1916"/>
      <c r="K6" s="1916"/>
      <c r="L6" s="1916"/>
      <c r="M6" s="1916"/>
      <c r="N6" s="1916"/>
      <c r="O6" s="1916"/>
      <c r="P6" s="1916"/>
      <c r="Q6" s="1916"/>
      <c r="R6" s="1916"/>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6" t="s">
        <v>2225</v>
      </c>
      <c r="C8" s="1916"/>
      <c r="D8" s="1916"/>
      <c r="E8" s="1916"/>
      <c r="F8" s="1916"/>
      <c r="G8" s="1916"/>
      <c r="H8" s="1916"/>
      <c r="I8" s="1916"/>
      <c r="J8" s="1916"/>
      <c r="K8" s="1916"/>
      <c r="L8" s="1916"/>
      <c r="M8" s="1916"/>
      <c r="N8" s="1916"/>
      <c r="O8" s="1916"/>
      <c r="P8" s="1916"/>
      <c r="Q8" s="1916"/>
      <c r="R8" s="1916"/>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6" t="s">
        <v>2204</v>
      </c>
      <c r="C10" s="1916"/>
      <c r="D10" s="1916"/>
      <c r="E10" s="1916"/>
      <c r="F10" s="1916"/>
      <c r="G10" s="1916"/>
      <c r="H10" s="1916"/>
      <c r="I10" s="1916"/>
      <c r="J10" s="1916"/>
      <c r="K10" s="1916"/>
      <c r="L10" s="1916"/>
      <c r="M10" s="1916"/>
      <c r="N10" s="1916"/>
      <c r="O10" s="1916"/>
      <c r="P10" s="1916"/>
      <c r="Q10" s="1916"/>
      <c r="R10" s="1916"/>
    </row>
    <row r="11" spans="1:19" ht="29.25" customHeight="1">
      <c r="A11" s="507"/>
      <c r="B11" s="1916"/>
      <c r="C11" s="1916"/>
      <c r="D11" s="1916"/>
      <c r="E11" s="1916"/>
      <c r="F11" s="1916"/>
      <c r="G11" s="1916"/>
      <c r="H11" s="1916"/>
      <c r="I11" s="1916"/>
      <c r="J11" s="1916"/>
      <c r="K11" s="1916"/>
      <c r="L11" s="1916"/>
      <c r="M11" s="1916"/>
      <c r="N11" s="1916"/>
      <c r="O11" s="1916"/>
      <c r="P11" s="1916"/>
      <c r="Q11" s="1916"/>
      <c r="R11" s="1916"/>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6" t="s">
        <v>2119</v>
      </c>
      <c r="C13" s="1916"/>
      <c r="D13" s="1916"/>
      <c r="E13" s="1916"/>
      <c r="F13" s="1916"/>
      <c r="G13" s="1916"/>
      <c r="H13" s="1916"/>
      <c r="I13" s="1916"/>
      <c r="J13" s="1916"/>
      <c r="K13" s="1916"/>
      <c r="L13" s="1916"/>
      <c r="M13" s="1916"/>
      <c r="N13" s="1916"/>
      <c r="O13" s="1916"/>
      <c r="P13" s="1916"/>
      <c r="Q13" s="1916"/>
      <c r="R13" s="1916"/>
    </row>
    <row r="14" spans="1:19" ht="15" customHeight="1">
      <c r="A14" s="507"/>
      <c r="B14" s="1916"/>
      <c r="C14" s="1916"/>
      <c r="D14" s="1916"/>
      <c r="E14" s="1916"/>
      <c r="F14" s="1916"/>
      <c r="G14" s="1916"/>
      <c r="H14" s="1916"/>
      <c r="I14" s="1916"/>
      <c r="J14" s="1916"/>
      <c r="K14" s="1916"/>
      <c r="L14" s="1916"/>
      <c r="M14" s="1916"/>
      <c r="N14" s="1916"/>
      <c r="O14" s="1916"/>
      <c r="P14" s="1916"/>
      <c r="Q14" s="1916"/>
      <c r="R14" s="1916"/>
    </row>
    <row r="15" spans="1:19" ht="15" customHeight="1">
      <c r="A15" s="507"/>
      <c r="B15" s="1916"/>
      <c r="C15" s="1916"/>
      <c r="D15" s="1916"/>
      <c r="E15" s="1916"/>
      <c r="F15" s="1916"/>
      <c r="G15" s="1916"/>
      <c r="H15" s="1916"/>
      <c r="I15" s="1916"/>
      <c r="J15" s="1916"/>
      <c r="K15" s="1916"/>
      <c r="L15" s="1916"/>
      <c r="M15" s="1916"/>
      <c r="N15" s="1916"/>
      <c r="O15" s="1916"/>
      <c r="P15" s="1916"/>
      <c r="Q15" s="1916"/>
      <c r="R15" s="1916"/>
    </row>
    <row r="16" spans="1:19" ht="15" customHeight="1">
      <c r="A16" s="507"/>
      <c r="B16" s="1916"/>
      <c r="C16" s="1916"/>
      <c r="D16" s="1916"/>
      <c r="E16" s="1916"/>
      <c r="F16" s="1916"/>
      <c r="G16" s="1916"/>
      <c r="H16" s="1916"/>
      <c r="I16" s="1916"/>
      <c r="J16" s="1916"/>
      <c r="K16" s="1916"/>
      <c r="L16" s="1916"/>
      <c r="M16" s="1916"/>
      <c r="N16" s="1916"/>
      <c r="O16" s="1916"/>
      <c r="P16" s="1916"/>
      <c r="Q16" s="1916"/>
      <c r="R16" s="1916"/>
    </row>
    <row r="17" spans="1:18" ht="15" customHeight="1">
      <c r="A17" s="507"/>
      <c r="B17" s="1916"/>
      <c r="C17" s="1916"/>
      <c r="D17" s="1916"/>
      <c r="E17" s="1916"/>
      <c r="F17" s="1916"/>
      <c r="G17" s="1916"/>
      <c r="H17" s="1916"/>
      <c r="I17" s="1916"/>
      <c r="J17" s="1916"/>
      <c r="K17" s="1916"/>
      <c r="L17" s="1916"/>
      <c r="M17" s="1916"/>
      <c r="N17" s="1916"/>
      <c r="O17" s="1916"/>
      <c r="P17" s="1916"/>
      <c r="Q17" s="1916"/>
      <c r="R17" s="1916"/>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6" t="s">
        <v>1800</v>
      </c>
      <c r="C19" s="1916"/>
      <c r="D19" s="1916"/>
      <c r="E19" s="1916"/>
      <c r="F19" s="1916"/>
      <c r="G19" s="1916"/>
      <c r="H19" s="1916"/>
      <c r="I19" s="1916"/>
      <c r="J19" s="1916"/>
      <c r="K19" s="1916"/>
      <c r="L19" s="1916"/>
      <c r="M19" s="1916"/>
      <c r="N19" s="1916"/>
      <c r="O19" s="1916"/>
      <c r="P19" s="1916"/>
      <c r="Q19" s="1916"/>
      <c r="R19" s="1916"/>
    </row>
    <row r="20" spans="1:18" ht="15" customHeight="1">
      <c r="A20" s="507"/>
      <c r="B20" s="1916"/>
      <c r="C20" s="1916"/>
      <c r="D20" s="1916"/>
      <c r="E20" s="1916"/>
      <c r="F20" s="1916"/>
      <c r="G20" s="1916"/>
      <c r="H20" s="1916"/>
      <c r="I20" s="1916"/>
      <c r="J20" s="1916"/>
      <c r="K20" s="1916"/>
      <c r="L20" s="1916"/>
      <c r="M20" s="1916"/>
      <c r="N20" s="1916"/>
      <c r="O20" s="1916"/>
      <c r="P20" s="1916"/>
      <c r="Q20" s="1916"/>
      <c r="R20" s="1916"/>
    </row>
    <row r="21" spans="1:18" ht="15" customHeight="1">
      <c r="A21" s="507"/>
      <c r="B21" s="1916"/>
      <c r="C21" s="1916"/>
      <c r="D21" s="1916"/>
      <c r="E21" s="1916"/>
      <c r="F21" s="1916"/>
      <c r="G21" s="1916"/>
      <c r="H21" s="1916"/>
      <c r="I21" s="1916"/>
      <c r="J21" s="1916"/>
      <c r="K21" s="1916"/>
      <c r="L21" s="1916"/>
      <c r="M21" s="1916"/>
      <c r="N21" s="1916"/>
      <c r="O21" s="1916"/>
      <c r="P21" s="1916"/>
      <c r="Q21" s="1916"/>
      <c r="R21" s="1916"/>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6" t="s">
        <v>1801</v>
      </c>
      <c r="C23" s="1916"/>
      <c r="D23" s="1916"/>
      <c r="E23" s="1916"/>
      <c r="F23" s="1916"/>
      <c r="G23" s="1916"/>
      <c r="H23" s="1916"/>
      <c r="I23" s="1916"/>
      <c r="J23" s="1916"/>
      <c r="K23" s="1916"/>
      <c r="L23" s="1916"/>
      <c r="M23" s="1916"/>
      <c r="N23" s="1916"/>
      <c r="O23" s="1916"/>
      <c r="P23" s="1916"/>
      <c r="Q23" s="1916"/>
      <c r="R23" s="1916"/>
    </row>
    <row r="24" spans="1:18" ht="15" customHeight="1">
      <c r="B24" s="1916"/>
      <c r="C24" s="1916"/>
      <c r="D24" s="1916"/>
      <c r="E24" s="1916"/>
      <c r="F24" s="1916"/>
      <c r="G24" s="1916"/>
      <c r="H24" s="1916"/>
      <c r="I24" s="1916"/>
      <c r="J24" s="1916"/>
      <c r="K24" s="1916"/>
      <c r="L24" s="1916"/>
      <c r="M24" s="1916"/>
      <c r="N24" s="1916"/>
      <c r="O24" s="1916"/>
      <c r="P24" s="1916"/>
      <c r="Q24" s="1916"/>
      <c r="R24" s="1916"/>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6" t="s">
        <v>1694</v>
      </c>
      <c r="C26" s="1916"/>
      <c r="D26" s="1916"/>
      <c r="E26" s="1916"/>
      <c r="F26" s="1916"/>
      <c r="G26" s="1916"/>
      <c r="H26" s="1916"/>
      <c r="I26" s="1916"/>
      <c r="J26" s="1916"/>
      <c r="K26" s="1916"/>
      <c r="L26" s="1916"/>
      <c r="M26" s="1916"/>
      <c r="N26" s="1916"/>
      <c r="O26" s="1916"/>
      <c r="P26" s="1916"/>
      <c r="Q26" s="1916"/>
      <c r="R26" s="1916"/>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139</v>
      </c>
    </row>
    <row r="29" spans="1:18" ht="15" customHeight="1">
      <c r="B29" s="1924" t="s">
        <v>1607</v>
      </c>
      <c r="C29" s="1924"/>
      <c r="D29" s="1924"/>
      <c r="E29" s="1924"/>
      <c r="F29" s="1924"/>
      <c r="G29" s="1924"/>
      <c r="H29" s="376"/>
      <c r="I29" s="376"/>
      <c r="J29" s="376"/>
      <c r="K29" s="376"/>
      <c r="L29" s="376"/>
      <c r="M29" s="376"/>
      <c r="N29" s="376"/>
      <c r="O29" s="1922" t="s">
        <v>1616</v>
      </c>
    </row>
    <row r="30" spans="1:18" ht="15" customHeight="1">
      <c r="B30" s="1924"/>
      <c r="C30" s="1924"/>
      <c r="D30" s="1924"/>
      <c r="E30" s="1924"/>
      <c r="F30" s="1924"/>
      <c r="G30" s="1924"/>
      <c r="H30" s="376"/>
      <c r="I30" s="376"/>
      <c r="J30" s="376"/>
      <c r="K30" s="376"/>
      <c r="L30" s="376"/>
      <c r="M30" s="376"/>
      <c r="N30" s="376"/>
      <c r="O30" s="1922"/>
    </row>
    <row r="31" spans="1:18" ht="15" customHeight="1">
      <c r="B31" s="1924"/>
      <c r="C31" s="1924"/>
      <c r="D31" s="1924"/>
      <c r="E31" s="1924"/>
      <c r="F31" s="1924"/>
      <c r="G31" s="1924"/>
      <c r="H31" s="376"/>
      <c r="I31" s="376"/>
      <c r="J31" s="376"/>
      <c r="K31" s="376"/>
      <c r="L31" s="376"/>
      <c r="M31" s="376"/>
      <c r="N31" s="376"/>
      <c r="O31" s="1922"/>
    </row>
    <row r="32" spans="1:18" ht="15" customHeight="1">
      <c r="B32" s="1925"/>
      <c r="C32" s="1925"/>
      <c r="D32" s="1925"/>
      <c r="E32" s="1925"/>
      <c r="F32" s="1925"/>
      <c r="G32" s="1925"/>
      <c r="I32" s="1926" t="s">
        <v>138</v>
      </c>
      <c r="J32" s="1927" t="s">
        <v>991</v>
      </c>
      <c r="K32" s="1928">
        <v>1</v>
      </c>
      <c r="M32" s="509"/>
      <c r="O32" s="1923"/>
      <c r="P32" s="1927" t="s">
        <v>1939</v>
      </c>
    </row>
    <row r="33" spans="1:21" ht="15" customHeight="1">
      <c r="B33" s="1929" t="s">
        <v>1611</v>
      </c>
      <c r="C33" s="1929"/>
      <c r="D33" s="1929"/>
      <c r="E33" s="1929"/>
      <c r="F33" s="1929"/>
      <c r="G33" s="1929"/>
      <c r="I33" s="1926"/>
      <c r="J33" s="1927"/>
      <c r="K33" s="1928"/>
      <c r="M33" s="510"/>
      <c r="O33" s="1929" t="s">
        <v>1611</v>
      </c>
      <c r="P33" s="1927"/>
    </row>
    <row r="34" spans="1:21" ht="15" customHeight="1">
      <c r="B34" s="1926"/>
      <c r="C34" s="1926"/>
      <c r="D34" s="1926"/>
      <c r="E34" s="1926"/>
      <c r="F34" s="1926"/>
      <c r="G34" s="1926"/>
      <c r="I34" s="648"/>
      <c r="J34" s="647"/>
      <c r="K34" s="527"/>
      <c r="M34" s="510"/>
      <c r="O34" s="1926"/>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3" t="s">
        <v>1601</v>
      </c>
      <c r="C37" s="1933"/>
      <c r="D37" s="1933"/>
      <c r="E37" s="1933"/>
      <c r="F37" s="516"/>
      <c r="G37" s="516"/>
      <c r="H37" s="517"/>
      <c r="I37" s="376"/>
      <c r="J37" s="376"/>
      <c r="L37" s="529"/>
      <c r="M37" s="529"/>
      <c r="N37" s="529"/>
      <c r="O37" s="529"/>
      <c r="P37" s="529"/>
      <c r="Q37" s="529"/>
      <c r="R37" s="529"/>
      <c r="S37" s="529"/>
    </row>
    <row r="38" spans="1:21" ht="15" customHeight="1">
      <c r="B38" s="1938" t="s">
        <v>1617</v>
      </c>
      <c r="C38" s="1938"/>
      <c r="D38" s="1938"/>
      <c r="E38" s="1938"/>
      <c r="F38" s="650"/>
      <c r="G38" s="518">
        <f>D110</f>
        <v>6652358.9136113105</v>
      </c>
      <c r="H38" s="384"/>
      <c r="I38" s="519"/>
      <c r="J38" s="384"/>
      <c r="K38" s="1945" t="s">
        <v>2222</v>
      </c>
      <c r="L38" s="1945"/>
      <c r="M38" s="1945"/>
      <c r="N38" s="1945"/>
      <c r="O38" s="1945"/>
      <c r="P38" s="1945"/>
      <c r="Q38" s="1945"/>
      <c r="R38" s="1945"/>
      <c r="S38" s="1945"/>
    </row>
    <row r="39" spans="1:21" ht="15" customHeight="1">
      <c r="B39" s="1939" t="s">
        <v>1282</v>
      </c>
      <c r="C39" s="1939"/>
      <c r="D39" s="1939"/>
      <c r="E39" s="1939"/>
      <c r="F39" s="650"/>
      <c r="G39" s="632">
        <v>0</v>
      </c>
      <c r="H39" s="384"/>
      <c r="I39" s="519"/>
      <c r="J39" s="384"/>
      <c r="K39" s="1945"/>
      <c r="L39" s="1945"/>
      <c r="M39" s="1945"/>
      <c r="N39" s="1945"/>
      <c r="O39" s="1945"/>
      <c r="P39" s="1945"/>
      <c r="Q39" s="1945"/>
      <c r="R39" s="1945"/>
      <c r="S39" s="1945"/>
    </row>
    <row r="40" spans="1:21" ht="15" customHeight="1">
      <c r="B40" s="1939" t="s">
        <v>1283</v>
      </c>
      <c r="C40" s="1939"/>
      <c r="D40" s="1939"/>
      <c r="E40" s="1939"/>
      <c r="F40" s="650"/>
      <c r="G40" s="632">
        <v>0</v>
      </c>
      <c r="H40" s="384"/>
      <c r="I40" s="519"/>
      <c r="J40" s="384"/>
      <c r="K40" s="1945"/>
      <c r="L40" s="1945"/>
      <c r="M40" s="1945"/>
      <c r="N40" s="1945"/>
      <c r="O40" s="1945"/>
      <c r="P40" s="1945"/>
      <c r="Q40" s="1945"/>
      <c r="R40" s="1945"/>
      <c r="S40" s="1945"/>
    </row>
    <row r="41" spans="1:21" ht="15" customHeight="1">
      <c r="B41" s="1940" t="s">
        <v>1612</v>
      </c>
      <c r="C41" s="1940"/>
      <c r="D41" s="1940"/>
      <c r="E41" s="1940"/>
      <c r="F41" s="650"/>
      <c r="G41" s="384"/>
      <c r="H41" s="384"/>
      <c r="I41" s="519"/>
      <c r="J41" s="384"/>
      <c r="K41" s="1944" t="s">
        <v>123</v>
      </c>
      <c r="L41" s="1944"/>
      <c r="M41" s="1944"/>
      <c r="N41" s="1944"/>
      <c r="O41" s="1944"/>
      <c r="P41" s="1944"/>
      <c r="Q41" s="1944"/>
      <c r="R41" s="1944"/>
      <c r="S41" s="1944"/>
    </row>
    <row r="42" spans="1:21" ht="15" customHeight="1">
      <c r="B42" s="634" t="s">
        <v>2279</v>
      </c>
      <c r="C42" s="634"/>
      <c r="D42" s="628"/>
      <c r="E42" s="652">
        <v>4822998</v>
      </c>
      <c r="F42" s="650"/>
      <c r="G42" s="384"/>
      <c r="H42" s="384"/>
      <c r="I42" s="519"/>
      <c r="J42" s="384"/>
      <c r="K42" s="1943"/>
      <c r="L42" s="1943"/>
      <c r="M42" s="1943"/>
      <c r="N42" s="1943"/>
      <c r="O42" s="1943"/>
      <c r="Q42" s="1946"/>
      <c r="R42" s="1946"/>
      <c r="U42" s="754" t="s">
        <v>123</v>
      </c>
    </row>
    <row r="43" spans="1:21" ht="15" customHeight="1">
      <c r="B43" s="634" t="s">
        <v>2422</v>
      </c>
      <c r="C43" s="634"/>
      <c r="D43" s="504"/>
      <c r="E43" s="652">
        <v>2057850</v>
      </c>
      <c r="F43" s="650"/>
      <c r="G43" s="384"/>
      <c r="H43" s="384"/>
      <c r="I43" s="519"/>
      <c r="J43" s="384"/>
      <c r="L43" s="384"/>
      <c r="M43" s="376"/>
      <c r="N43" s="376"/>
      <c r="O43" s="376"/>
      <c r="Q43" s="520"/>
      <c r="R43" s="520"/>
      <c r="U43" s="754" t="s">
        <v>2221</v>
      </c>
    </row>
    <row r="44" spans="1:21" ht="15" customHeight="1">
      <c r="B44" s="634" t="s">
        <v>2427</v>
      </c>
      <c r="C44" s="634"/>
      <c r="D44" s="504"/>
      <c r="E44" s="652">
        <v>4000000</v>
      </c>
      <c r="F44" s="650"/>
      <c r="G44" s="384"/>
      <c r="H44" s="384"/>
      <c r="I44" s="519"/>
      <c r="K44" s="383" t="s">
        <v>1852</v>
      </c>
      <c r="Q44" s="1946"/>
      <c r="R44" s="1946"/>
    </row>
    <row r="45" spans="1:21" ht="15" customHeight="1">
      <c r="B45" s="634"/>
      <c r="C45" s="634"/>
      <c r="D45" s="504"/>
      <c r="E45" s="652"/>
      <c r="F45" s="650"/>
      <c r="G45" s="384"/>
      <c r="H45" s="384"/>
      <c r="I45" s="519"/>
      <c r="K45" s="388" t="s">
        <v>1847</v>
      </c>
      <c r="L45" s="388"/>
      <c r="M45" s="384"/>
      <c r="N45" s="384"/>
      <c r="O45" s="384"/>
      <c r="P45" s="384"/>
    </row>
    <row r="46" spans="1:21" ht="15" customHeight="1">
      <c r="B46" s="634"/>
      <c r="C46" s="634"/>
      <c r="D46" s="504"/>
      <c r="E46" s="652"/>
      <c r="F46" s="650"/>
      <c r="G46" s="384"/>
      <c r="H46" s="384"/>
      <c r="I46" s="519"/>
      <c r="J46" s="384"/>
      <c r="K46" s="1920" t="s">
        <v>1848</v>
      </c>
      <c r="L46" s="1920"/>
      <c r="M46" s="1920"/>
      <c r="N46" s="1920"/>
      <c r="O46" s="1920"/>
      <c r="Q46" s="1917"/>
      <c r="R46" s="1917"/>
    </row>
    <row r="47" spans="1:21" ht="15" customHeight="1">
      <c r="B47" s="634"/>
      <c r="C47" s="634"/>
      <c r="D47" s="504"/>
      <c r="E47" s="652"/>
      <c r="F47" s="650"/>
      <c r="G47" s="384"/>
      <c r="H47" s="384"/>
      <c r="I47" s="519"/>
      <c r="J47" s="384"/>
      <c r="K47" s="1921" t="s">
        <v>1849</v>
      </c>
      <c r="L47" s="1921"/>
      <c r="M47" s="1921"/>
      <c r="N47" s="1921"/>
      <c r="O47" s="1921"/>
      <c r="Q47" s="1919"/>
      <c r="R47" s="1919"/>
    </row>
    <row r="48" spans="1:21" ht="15" customHeight="1">
      <c r="B48" s="634"/>
      <c r="C48" s="634"/>
      <c r="D48" s="504"/>
      <c r="E48" s="652"/>
      <c r="F48" s="650"/>
      <c r="G48" s="384"/>
      <c r="H48" s="384"/>
      <c r="I48" s="519"/>
      <c r="J48" s="384"/>
      <c r="K48" s="1918" t="s">
        <v>1850</v>
      </c>
      <c r="L48" s="1918"/>
      <c r="M48" s="1918"/>
      <c r="N48" s="1918"/>
      <c r="O48" s="1918"/>
      <c r="Q48" s="1920">
        <f>Q46+Q47</f>
        <v>0</v>
      </c>
      <c r="R48" s="1920"/>
    </row>
    <row r="49" spans="1:29" ht="15" customHeight="1">
      <c r="B49" s="634"/>
      <c r="C49" s="634"/>
      <c r="D49" s="504"/>
      <c r="E49" s="652"/>
      <c r="F49" s="650"/>
      <c r="G49" s="384"/>
      <c r="H49" s="384"/>
      <c r="I49" s="519"/>
      <c r="J49" s="384"/>
    </row>
    <row r="50" spans="1:29" ht="15" customHeight="1">
      <c r="B50" s="630" t="s">
        <v>1695</v>
      </c>
      <c r="C50" s="630"/>
      <c r="D50" s="633"/>
      <c r="E50" s="631">
        <f>MAX(IF('Sources and Uses Budget'!B15="",0,'Sources and Uses Budget'!B15),IF(Application!AG387="",0,Application!AG387))</f>
        <v>0</v>
      </c>
      <c r="F50" s="650"/>
      <c r="G50" s="384"/>
      <c r="H50" s="384"/>
      <c r="I50" s="519"/>
      <c r="J50" s="384"/>
    </row>
    <row r="51" spans="1:29" ht="15" customHeight="1">
      <c r="B51" s="629" t="s">
        <v>1345</v>
      </c>
      <c r="C51" s="629"/>
      <c r="D51" s="633"/>
      <c r="E51" s="631"/>
      <c r="F51" s="650"/>
      <c r="G51" s="384"/>
      <c r="H51" s="384"/>
      <c r="I51" s="519"/>
      <c r="J51" s="384"/>
    </row>
    <row r="52" spans="1:29" ht="15" customHeight="1">
      <c r="B52" s="1938" t="s">
        <v>1608</v>
      </c>
      <c r="C52" s="1938"/>
      <c r="D52" s="1938"/>
      <c r="E52" s="1938"/>
      <c r="F52" s="650"/>
      <c r="G52" s="518">
        <f>SUM(E42:E49)-ABS(E50)-ABS(E51)</f>
        <v>10880848</v>
      </c>
      <c r="H52" s="384"/>
      <c r="I52" s="519"/>
      <c r="J52" s="384"/>
    </row>
    <row r="53" spans="1:29" ht="15" customHeight="1">
      <c r="C53" s="523"/>
      <c r="D53" s="523" t="s">
        <v>874</v>
      </c>
      <c r="E53" s="523"/>
      <c r="F53" s="523"/>
      <c r="G53" s="524">
        <f>SUM(G38:G40)+G52</f>
        <v>17533206.913611311</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123</v>
      </c>
      <c r="AC55" s="754" t="s">
        <v>973</v>
      </c>
    </row>
    <row r="56" spans="1:29" ht="15" customHeight="1">
      <c r="B56" s="1941" t="s">
        <v>1263</v>
      </c>
      <c r="C56" s="1941"/>
      <c r="D56" s="650"/>
      <c r="E56" s="650"/>
      <c r="F56" s="650"/>
      <c r="G56" s="650"/>
      <c r="H56" s="650"/>
      <c r="I56" s="650"/>
      <c r="J56" s="650"/>
      <c r="K56" s="650"/>
      <c r="L56" s="650"/>
      <c r="M56" s="650"/>
      <c r="N56" s="650"/>
      <c r="O56" s="650"/>
      <c r="P56" s="650"/>
      <c r="U56" s="952" t="s">
        <v>1795</v>
      </c>
      <c r="AC56" s="953">
        <v>0.2</v>
      </c>
    </row>
    <row r="57" spans="1:29" ht="15" customHeight="1">
      <c r="A57" s="521"/>
      <c r="B57" s="1942" t="s">
        <v>1603</v>
      </c>
      <c r="C57" s="1942"/>
      <c r="D57" s="1942"/>
      <c r="E57" s="1942"/>
      <c r="F57" s="1942"/>
      <c r="G57" s="1942"/>
      <c r="H57" s="1942"/>
      <c r="I57" s="1942"/>
      <c r="J57" s="1942"/>
      <c r="K57" s="1942"/>
      <c r="L57" s="1942"/>
      <c r="M57" s="1942"/>
      <c r="N57" s="1942"/>
      <c r="O57" s="1942"/>
      <c r="P57" s="650"/>
      <c r="U57" s="952" t="s">
        <v>1796</v>
      </c>
      <c r="AC57" s="953">
        <v>0.1</v>
      </c>
    </row>
    <row r="58" spans="1:29" ht="15" customHeight="1">
      <c r="B58" s="1933" t="s">
        <v>2220</v>
      </c>
      <c r="C58" s="1934"/>
      <c r="D58" s="1934"/>
      <c r="E58" s="1934"/>
      <c r="F58" s="526"/>
      <c r="G58" s="526"/>
      <c r="H58" s="516"/>
      <c r="I58" s="516"/>
      <c r="J58" s="1935">
        <f>('Sources and Uses Budget'!D104+Q47)/('Sources and Uses Budget'!B104+Q48)</f>
        <v>0</v>
      </c>
      <c r="K58" s="1936"/>
      <c r="L58" s="1936"/>
      <c r="M58" s="1936"/>
      <c r="N58" s="1937"/>
      <c r="O58" s="516"/>
      <c r="P58" s="516"/>
      <c r="U58" s="952" t="s">
        <v>1797</v>
      </c>
      <c r="AC58" s="953">
        <v>0.1</v>
      </c>
    </row>
    <row r="59" spans="1:29" ht="15" customHeight="1">
      <c r="B59" s="1916" t="s">
        <v>2120</v>
      </c>
      <c r="C59" s="1916"/>
      <c r="D59" s="1916"/>
      <c r="E59" s="1916"/>
      <c r="F59" s="1916"/>
      <c r="G59" s="1916"/>
      <c r="H59" s="1916"/>
      <c r="I59" s="1916"/>
      <c r="J59" s="1916"/>
      <c r="K59" s="1916"/>
      <c r="L59" s="1916"/>
      <c r="M59" s="1916"/>
      <c r="N59" s="1916"/>
      <c r="O59" s="1916"/>
      <c r="P59" s="516"/>
      <c r="U59" s="952" t="s">
        <v>1798</v>
      </c>
      <c r="AC59" s="953">
        <v>0.05</v>
      </c>
    </row>
    <row r="60" spans="1:29" ht="15" customHeight="1">
      <c r="B60" s="1916"/>
      <c r="C60" s="1916"/>
      <c r="D60" s="1916"/>
      <c r="E60" s="1916"/>
      <c r="F60" s="1916"/>
      <c r="G60" s="1916"/>
      <c r="H60" s="1916"/>
      <c r="I60" s="1916"/>
      <c r="J60" s="1916"/>
      <c r="K60" s="1916"/>
      <c r="L60" s="1916"/>
      <c r="M60" s="1916"/>
      <c r="N60" s="1916"/>
      <c r="O60" s="1916"/>
      <c r="P60" s="516"/>
      <c r="AC60" s="954"/>
    </row>
    <row r="61" spans="1:29" ht="15" customHeight="1">
      <c r="B61" s="1942"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2"/>
      <c r="D61" s="1942"/>
      <c r="E61" s="1942"/>
      <c r="F61" s="1942"/>
      <c r="G61" s="1942"/>
      <c r="H61" s="1942"/>
      <c r="I61" s="1942"/>
      <c r="J61" s="1942"/>
      <c r="K61" s="1942"/>
      <c r="L61" s="1942"/>
      <c r="M61" s="1942"/>
      <c r="N61" s="1942"/>
      <c r="O61" s="1942"/>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8" t="s">
        <v>2223</v>
      </c>
      <c r="K63" s="1949"/>
      <c r="L63" s="1949"/>
      <c r="M63" s="1949"/>
      <c r="N63" s="1949"/>
      <c r="O63" s="1949"/>
      <c r="P63" s="1949"/>
      <c r="Q63" s="1949"/>
      <c r="R63" s="1949"/>
    </row>
    <row r="64" spans="1:29" ht="15" customHeight="1" thickBot="1">
      <c r="B64" s="1941" t="s">
        <v>1613</v>
      </c>
      <c r="C64" s="1941"/>
      <c r="D64" s="376"/>
      <c r="F64" s="376"/>
      <c r="G64" s="523" t="s">
        <v>1851</v>
      </c>
      <c r="H64" s="376"/>
      <c r="I64" s="758"/>
      <c r="J64" s="1950"/>
      <c r="K64" s="1951"/>
      <c r="L64" s="1951"/>
      <c r="M64" s="1951"/>
      <c r="N64" s="1951"/>
      <c r="O64" s="1951"/>
      <c r="P64" s="1951"/>
      <c r="Q64" s="1951"/>
      <c r="R64" s="1951"/>
      <c r="U64" s="951">
        <f>IF(K41="Rural project in a county where no tax credit applications have been received within 5 years",AC59,0)</f>
        <v>0</v>
      </c>
    </row>
    <row r="65" spans="1:22" ht="15" customHeight="1" thickBot="1">
      <c r="B65" s="527" t="s">
        <v>1606</v>
      </c>
      <c r="C65" s="512" t="str">
        <f>IF(OR(Application!M349="Yes",Application!M350="Yes"),"Yes","No")</f>
        <v>Yes</v>
      </c>
      <c r="E65" s="788"/>
      <c r="F65" s="788"/>
      <c r="G65" s="523" t="s">
        <v>1853</v>
      </c>
      <c r="H65" s="376"/>
      <c r="I65" s="758"/>
      <c r="J65" s="1950"/>
      <c r="K65" s="1951"/>
      <c r="L65" s="1951"/>
      <c r="M65" s="1951"/>
      <c r="N65" s="1951"/>
      <c r="O65" s="1951"/>
      <c r="P65" s="1951"/>
      <c r="Q65" s="1951"/>
      <c r="R65" s="1951"/>
      <c r="U65" s="951">
        <f>IF(J67="Non-rural project, Census Tract is Highest Resource (20 percentage points)",AC56,0)</f>
        <v>0</v>
      </c>
    </row>
    <row r="66" spans="1:22" ht="15" customHeight="1" thickBot="1">
      <c r="B66" s="528" t="s">
        <v>1682</v>
      </c>
      <c r="C66" s="638">
        <f>Application!AG430-Application!AG431</f>
        <v>35</v>
      </c>
      <c r="D66" s="788"/>
      <c r="E66" s="528" t="s">
        <v>1854</v>
      </c>
      <c r="F66" s="788"/>
      <c r="G66" s="655">
        <v>0</v>
      </c>
      <c r="H66" s="529"/>
      <c r="I66" s="759"/>
      <c r="J66" s="1950"/>
      <c r="K66" s="1951"/>
      <c r="L66" s="1951"/>
      <c r="M66" s="1951"/>
      <c r="N66" s="1951"/>
      <c r="O66" s="1951"/>
      <c r="P66" s="1951"/>
      <c r="Q66" s="1951"/>
      <c r="R66" s="1951"/>
      <c r="U66" s="951">
        <f>IF(J67="Non-rural project, Census Tract is High Resource (10 percentage points)",AC57,0)</f>
        <v>0</v>
      </c>
    </row>
    <row r="67" spans="1:22" ht="15" customHeight="1" thickBot="1">
      <c r="B67" s="528" t="s">
        <v>1602</v>
      </c>
      <c r="C67" s="639">
        <f>MIN(IF(AND(C65="Yes",G67&gt;=50),(0.75+(G67/200)),1),1.5)</f>
        <v>1</v>
      </c>
      <c r="D67" s="529"/>
      <c r="E67" s="528" t="s">
        <v>1683</v>
      </c>
      <c r="G67" s="638">
        <f>C66+G66</f>
        <v>35</v>
      </c>
      <c r="H67" s="529"/>
      <c r="I67" s="759"/>
      <c r="J67" s="1947" t="s">
        <v>123</v>
      </c>
      <c r="K67" s="1944"/>
      <c r="L67" s="1944"/>
      <c r="M67" s="1944"/>
      <c r="N67" s="1944"/>
      <c r="O67" s="1944"/>
      <c r="P67" s="1944"/>
      <c r="Q67" s="1944"/>
      <c r="R67" s="1944"/>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30">
        <f>SUM(U62:U68)</f>
        <v>0</v>
      </c>
    </row>
    <row r="70" spans="1:22" ht="15" customHeight="1" thickBot="1">
      <c r="B70" s="508" t="s">
        <v>1610</v>
      </c>
      <c r="C70" s="508"/>
      <c r="D70" s="508"/>
      <c r="E70" s="508"/>
      <c r="F70" s="508"/>
      <c r="G70" s="508"/>
      <c r="U70" s="1931"/>
      <c r="V70" s="373" t="s">
        <v>1799</v>
      </c>
    </row>
    <row r="71" spans="1:22" ht="15" customHeight="1">
      <c r="B71" s="1938" t="s">
        <v>1614</v>
      </c>
      <c r="C71" s="1938"/>
      <c r="D71" s="1938"/>
      <c r="E71" s="508"/>
      <c r="F71" s="508"/>
      <c r="G71" s="518">
        <f>G53*(1-J58)</f>
        <v>17533206.913611311</v>
      </c>
      <c r="J71" s="530"/>
      <c r="K71" s="687" t="s">
        <v>1616</v>
      </c>
      <c r="L71" s="687"/>
      <c r="M71" s="687"/>
      <c r="N71" s="687"/>
      <c r="O71" s="687"/>
      <c r="Q71" s="1920">
        <f>'Basis &amp; Credits'!T23+'Basis &amp; Credits'!Y23+'Basis &amp; Credits'!AD23+'Basis &amp; Credits'!AI23</f>
        <v>11626999</v>
      </c>
      <c r="R71" s="1920"/>
    </row>
    <row r="72" spans="1:22" ht="15" customHeight="1">
      <c r="B72" s="1952" t="s">
        <v>1615</v>
      </c>
      <c r="C72" s="1952"/>
      <c r="D72" s="1952"/>
      <c r="E72" s="508"/>
      <c r="F72" s="508"/>
      <c r="G72" s="518">
        <f>G71*C67</f>
        <v>17533206.913611311</v>
      </c>
      <c r="J72" s="530"/>
      <c r="K72" s="650"/>
      <c r="L72" s="650"/>
      <c r="M72" s="650"/>
      <c r="N72" s="650"/>
      <c r="O72" s="650"/>
      <c r="Q72" s="1946"/>
      <c r="R72" s="1946"/>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3">
        <f>$G$72</f>
        <v>17533206.913611311</v>
      </c>
      <c r="C75" s="1954"/>
      <c r="D75" s="1954"/>
      <c r="E75" s="1954"/>
      <c r="F75" s="1954"/>
      <c r="G75" s="1954"/>
      <c r="H75" s="531"/>
      <c r="I75" s="1926" t="s">
        <v>138</v>
      </c>
      <c r="J75" s="1927" t="s">
        <v>991</v>
      </c>
      <c r="K75" s="1926">
        <v>1</v>
      </c>
      <c r="M75" s="395"/>
      <c r="N75" s="510"/>
      <c r="O75" s="657">
        <f>$Q$71</f>
        <v>11626999</v>
      </c>
      <c r="P75" s="1927" t="s">
        <v>1939</v>
      </c>
      <c r="Q75" s="1955" t="s">
        <v>137</v>
      </c>
      <c r="R75" s="1958">
        <f>((B75/B76)+((1-(O75/O76))/2))+U69</f>
        <v>0.91893254229881283</v>
      </c>
    </row>
    <row r="76" spans="1:22" ht="15" customHeight="1" thickBot="1">
      <c r="B76" s="1956">
        <f>'Sources and Uses Budget'!$C$104+$Q$46-($E$50+$E$51)*(1-$J$58)</f>
        <v>27975166</v>
      </c>
      <c r="C76" s="1957"/>
      <c r="D76" s="1957"/>
      <c r="E76" s="1957"/>
      <c r="F76" s="1957"/>
      <c r="G76" s="1956"/>
      <c r="I76" s="1926"/>
      <c r="J76" s="1927"/>
      <c r="K76" s="1926"/>
      <c r="M76" s="648"/>
      <c r="O76" s="656">
        <f>B76</f>
        <v>27975166</v>
      </c>
      <c r="P76" s="1927"/>
      <c r="Q76" s="1955"/>
      <c r="R76" s="1959"/>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1609</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1845</v>
      </c>
      <c r="C81" s="651"/>
      <c r="D81" s="651"/>
      <c r="E81" s="651"/>
      <c r="F81" s="651"/>
      <c r="H81" s="651"/>
      <c r="I81" s="519"/>
      <c r="J81" s="651"/>
      <c r="K81" s="383" t="s">
        <v>1846</v>
      </c>
      <c r="L81" s="651"/>
      <c r="M81" s="651"/>
      <c r="N81" s="651"/>
      <c r="O81" s="651"/>
    </row>
    <row r="82" spans="2:18" ht="15" customHeight="1">
      <c r="B82" s="774" t="s">
        <v>1804</v>
      </c>
      <c r="C82" s="766"/>
      <c r="D82" s="761"/>
      <c r="E82" s="766"/>
      <c r="F82" s="766"/>
      <c r="G82" s="767"/>
      <c r="I82" s="519"/>
    </row>
    <row r="83" spans="2:18" ht="15" customHeight="1">
      <c r="B83" s="772" t="s">
        <v>1807</v>
      </c>
      <c r="C83" s="766"/>
      <c r="D83" s="766"/>
      <c r="E83" s="764"/>
      <c r="F83" s="764"/>
      <c r="G83" s="767"/>
      <c r="I83" s="519"/>
      <c r="K83" s="755" t="s">
        <v>1684</v>
      </c>
    </row>
    <row r="84" spans="2:18" ht="15" customHeight="1">
      <c r="B84" s="773" t="s">
        <v>2121</v>
      </c>
      <c r="C84" s="768"/>
      <c r="D84" s="768"/>
      <c r="E84" s="762"/>
      <c r="F84" s="762"/>
      <c r="G84" s="769"/>
      <c r="I84" s="519"/>
      <c r="K84" s="755" t="s">
        <v>1623</v>
      </c>
      <c r="L84" s="651"/>
      <c r="M84" s="651"/>
      <c r="N84" s="651"/>
      <c r="O84" s="651"/>
      <c r="P84" s="651"/>
      <c r="Q84" s="1917"/>
      <c r="R84" s="1917"/>
    </row>
    <row r="85" spans="2:18" ht="15" customHeight="1">
      <c r="B85" s="773" t="s">
        <v>1803</v>
      </c>
      <c r="C85" s="770"/>
      <c r="D85" s="770"/>
      <c r="E85" s="765"/>
      <c r="F85" s="765"/>
      <c r="G85" s="771"/>
      <c r="I85" s="519"/>
      <c r="L85" s="684"/>
      <c r="M85" s="684"/>
      <c r="N85" s="684"/>
      <c r="O85" s="684"/>
      <c r="P85" s="684"/>
    </row>
    <row r="86" spans="2:18" ht="15" customHeight="1">
      <c r="B86" s="774" t="s">
        <v>1859</v>
      </c>
      <c r="C86" s="768"/>
      <c r="D86" s="768"/>
      <c r="E86" s="762"/>
      <c r="F86" s="762"/>
      <c r="G86" s="763"/>
      <c r="I86" s="519"/>
      <c r="L86" s="685"/>
      <c r="M86" s="685"/>
      <c r="N86" s="685"/>
      <c r="O86" s="789" t="s">
        <v>1015</v>
      </c>
      <c r="P86" s="685"/>
    </row>
    <row r="87" spans="2:18" ht="15" customHeight="1">
      <c r="B87" s="774" t="s">
        <v>1927</v>
      </c>
      <c r="C87" s="770"/>
      <c r="D87" s="761"/>
      <c r="E87" s="766"/>
      <c r="F87" s="766"/>
      <c r="G87" s="792"/>
      <c r="I87" s="519"/>
    </row>
    <row r="88" spans="2:18" ht="15" customHeight="1">
      <c r="B88" s="790"/>
      <c r="C88" s="766"/>
      <c r="D88" s="766"/>
      <c r="E88" s="791" t="s">
        <v>1802</v>
      </c>
      <c r="F88" s="764"/>
      <c r="G88" s="764" t="s">
        <v>992</v>
      </c>
      <c r="I88" s="519"/>
      <c r="K88" s="756" t="s">
        <v>1622</v>
      </c>
      <c r="L88" s="651"/>
      <c r="M88" s="651"/>
      <c r="N88" s="651"/>
      <c r="O88" s="651"/>
      <c r="P88" s="651"/>
    </row>
    <row r="89" spans="2:18" ht="15" customHeight="1">
      <c r="B89" s="532" t="s">
        <v>985</v>
      </c>
      <c r="C89" s="533" t="s">
        <v>986</v>
      </c>
      <c r="D89" s="775" t="s">
        <v>1805</v>
      </c>
      <c r="E89" s="775" t="s">
        <v>1860</v>
      </c>
      <c r="F89" s="511"/>
      <c r="G89" s="511" t="s">
        <v>1806</v>
      </c>
      <c r="I89" s="519"/>
      <c r="K89" s="756" t="s">
        <v>1624</v>
      </c>
      <c r="L89" s="684"/>
      <c r="M89" s="684"/>
      <c r="N89" s="684"/>
      <c r="O89" s="684"/>
      <c r="P89" s="684"/>
      <c r="Q89" s="1917"/>
      <c r="R89" s="1917"/>
    </row>
    <row r="90" spans="2:18" ht="15" customHeight="1">
      <c r="B90" s="497" t="s">
        <v>2432</v>
      </c>
      <c r="C90" s="498">
        <v>15</v>
      </c>
      <c r="D90" s="499">
        <v>854</v>
      </c>
      <c r="E90" s="499">
        <v>2563</v>
      </c>
      <c r="F90" s="540"/>
      <c r="G90" s="384">
        <f>MAX(($E90-$D90)*$C90*12,0)</f>
        <v>307620</v>
      </c>
      <c r="I90" s="519"/>
      <c r="K90" s="756" t="s">
        <v>1625</v>
      </c>
      <c r="L90" s="684"/>
      <c r="M90" s="684"/>
      <c r="N90" s="684"/>
      <c r="O90" s="684"/>
      <c r="P90" s="684"/>
      <c r="Q90" s="1960"/>
      <c r="R90" s="1960"/>
    </row>
    <row r="91" spans="2:18" ht="15" customHeight="1">
      <c r="B91" s="497" t="s">
        <v>2432</v>
      </c>
      <c r="C91" s="498">
        <v>12</v>
      </c>
      <c r="D91" s="499">
        <v>854</v>
      </c>
      <c r="E91" s="499">
        <v>2563</v>
      </c>
      <c r="F91" s="540"/>
      <c r="G91" s="384">
        <f t="shared" ref="G91:G97" si="0">MAX(($E91-$D91)*$C91*12,0)</f>
        <v>246096</v>
      </c>
      <c r="I91" s="519"/>
      <c r="K91" s="756" t="s">
        <v>1628</v>
      </c>
      <c r="L91" s="684"/>
      <c r="M91" s="684"/>
      <c r="N91" s="684"/>
      <c r="O91" s="684"/>
      <c r="P91" s="684"/>
      <c r="Q91" s="1921">
        <f>IFERROR(Q89/Q90,0)</f>
        <v>0</v>
      </c>
      <c r="R91" s="1921"/>
    </row>
    <row r="92" spans="2:18" ht="15" customHeight="1">
      <c r="B92" s="497" t="s">
        <v>2432</v>
      </c>
      <c r="C92" s="498">
        <v>2</v>
      </c>
      <c r="D92" s="499">
        <v>854</v>
      </c>
      <c r="E92" s="499">
        <v>2563</v>
      </c>
      <c r="F92" s="540"/>
      <c r="G92" s="384">
        <f t="shared" si="0"/>
        <v>41016</v>
      </c>
      <c r="I92" s="519"/>
    </row>
    <row r="93" spans="2:18" ht="15" customHeight="1">
      <c r="B93" s="497" t="s">
        <v>2433</v>
      </c>
      <c r="C93" s="498">
        <v>2</v>
      </c>
      <c r="D93" s="499">
        <v>915</v>
      </c>
      <c r="E93" s="499">
        <v>2916</v>
      </c>
      <c r="F93" s="540"/>
      <c r="G93" s="384">
        <f t="shared" si="0"/>
        <v>48024</v>
      </c>
      <c r="I93" s="519"/>
      <c r="K93" s="376" t="s">
        <v>1629</v>
      </c>
      <c r="L93" s="528"/>
      <c r="M93" s="528"/>
      <c r="N93" s="528"/>
      <c r="O93" s="528"/>
      <c r="P93" s="528"/>
      <c r="Q93" s="1920">
        <f>MAX(Q84,Q91)</f>
        <v>0</v>
      </c>
      <c r="R93" s="1920"/>
    </row>
    <row r="94" spans="2:18" ht="15" customHeight="1">
      <c r="B94" s="497" t="s">
        <v>2433</v>
      </c>
      <c r="C94" s="498">
        <v>3</v>
      </c>
      <c r="D94" s="499">
        <v>915</v>
      </c>
      <c r="E94" s="499">
        <v>2916</v>
      </c>
      <c r="F94" s="540"/>
      <c r="G94" s="384">
        <f t="shared" si="0"/>
        <v>72036</v>
      </c>
      <c r="I94" s="519"/>
      <c r="K94" s="376"/>
      <c r="L94" s="528"/>
      <c r="M94" s="528"/>
      <c r="N94" s="528"/>
      <c r="O94" s="528"/>
      <c r="P94" s="528"/>
      <c r="Q94" s="520"/>
      <c r="R94" s="520"/>
    </row>
    <row r="95" spans="2:18" ht="15" customHeight="1">
      <c r="B95" s="497" t="s">
        <v>614</v>
      </c>
      <c r="C95" s="498"/>
      <c r="D95" s="499"/>
      <c r="E95" s="499"/>
      <c r="F95" s="540"/>
      <c r="G95" s="384">
        <f t="shared" si="0"/>
        <v>0</v>
      </c>
      <c r="I95" s="519"/>
      <c r="K95" s="376"/>
      <c r="L95" s="528"/>
      <c r="M95" s="528"/>
      <c r="N95" s="528"/>
      <c r="O95" s="528"/>
      <c r="P95" s="528"/>
      <c r="Q95" s="520"/>
      <c r="R95" s="520"/>
    </row>
    <row r="96" spans="2:18" ht="15" customHeight="1">
      <c r="B96" s="497" t="s">
        <v>614</v>
      </c>
      <c r="C96" s="498"/>
      <c r="D96" s="499"/>
      <c r="E96" s="499"/>
      <c r="F96" s="540"/>
      <c r="G96" s="384">
        <f t="shared" si="0"/>
        <v>0</v>
      </c>
      <c r="I96" s="519"/>
    </row>
    <row r="97" spans="2:9" ht="15" customHeight="1">
      <c r="B97" s="497" t="s">
        <v>614</v>
      </c>
      <c r="C97" s="498"/>
      <c r="D97" s="499"/>
      <c r="E97" s="499"/>
      <c r="F97" s="540"/>
      <c r="G97" s="384">
        <f t="shared" si="0"/>
        <v>0</v>
      </c>
      <c r="I97" s="519"/>
    </row>
    <row r="98" spans="2:9" ht="15" customHeight="1">
      <c r="C98" s="535"/>
      <c r="D98" s="376"/>
      <c r="E98" s="528" t="s">
        <v>1716</v>
      </c>
      <c r="F98" s="528"/>
      <c r="G98" s="524">
        <f>SUM(G90:G97)</f>
        <v>714792</v>
      </c>
      <c r="I98" s="519"/>
    </row>
    <row r="99" spans="2:9" ht="15" customHeight="1">
      <c r="I99" s="519"/>
    </row>
    <row r="100" spans="2:9" ht="15" customHeight="1">
      <c r="B100" s="376" t="s">
        <v>1626</v>
      </c>
      <c r="D100" s="520">
        <f>G98+Q93</f>
        <v>714792</v>
      </c>
      <c r="I100" s="519"/>
    </row>
    <row r="101" spans="2:9" ht="15" customHeight="1">
      <c r="B101" s="376" t="s">
        <v>987</v>
      </c>
      <c r="D101" s="536">
        <v>0.05</v>
      </c>
      <c r="I101" s="519"/>
    </row>
    <row r="102" spans="2:9" ht="15" customHeight="1">
      <c r="B102" s="376" t="s">
        <v>1016</v>
      </c>
      <c r="D102" s="520">
        <f>D100-(D100*D101)</f>
        <v>679052.4</v>
      </c>
    </row>
    <row r="103" spans="2:9" ht="15" customHeight="1">
      <c r="B103" s="376" t="s">
        <v>1618</v>
      </c>
      <c r="D103" s="537"/>
    </row>
    <row r="104" spans="2:9" ht="15" customHeight="1">
      <c r="B104" s="376" t="s">
        <v>1627</v>
      </c>
      <c r="D104" s="520">
        <f>D102/D108</f>
        <v>590480.34782608703</v>
      </c>
    </row>
    <row r="106" spans="2:9" ht="15" customHeight="1">
      <c r="B106" s="376" t="s">
        <v>1619</v>
      </c>
      <c r="D106" s="376">
        <v>15</v>
      </c>
    </row>
    <row r="107" spans="2:9" ht="15" customHeight="1">
      <c r="B107" s="376" t="s">
        <v>1620</v>
      </c>
      <c r="D107" s="643">
        <v>0.04</v>
      </c>
    </row>
    <row r="108" spans="2:9" ht="15" customHeight="1">
      <c r="B108" s="376" t="s">
        <v>1089</v>
      </c>
      <c r="D108" s="538">
        <v>1.1499999999999999</v>
      </c>
    </row>
    <row r="109" spans="2:9" ht="15" customHeight="1">
      <c r="B109" s="376"/>
      <c r="C109" s="376"/>
      <c r="D109" s="539"/>
      <c r="E109" s="539"/>
      <c r="F109" s="539"/>
    </row>
    <row r="110" spans="2:9" ht="15" customHeight="1">
      <c r="B110" s="376" t="s">
        <v>1621</v>
      </c>
      <c r="C110" s="376"/>
      <c r="D110" s="637">
        <f>PV(D107/12,D106*12,-D104/12, ,0)</f>
        <v>6652358.9136113105</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14" zoomScale="90" zoomScaleNormal="90" workbookViewId="0">
      <selection activeCell="E29" sqref="E29"/>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2122</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1055</v>
      </c>
      <c r="B3" s="378"/>
      <c r="C3" s="404" t="s">
        <v>1056</v>
      </c>
      <c r="D3" s="379"/>
      <c r="E3" s="405" t="s">
        <v>1057</v>
      </c>
      <c r="F3" s="375"/>
      <c r="G3" s="405" t="s">
        <v>1058</v>
      </c>
      <c r="H3" s="375"/>
      <c r="I3" s="405" t="s">
        <v>1059</v>
      </c>
      <c r="J3" s="375"/>
      <c r="K3" s="405" t="s">
        <v>1060</v>
      </c>
      <c r="L3" s="375"/>
      <c r="M3" s="405" t="s">
        <v>1061</v>
      </c>
      <c r="N3" s="375"/>
      <c r="O3" s="405" t="s">
        <v>1062</v>
      </c>
      <c r="P3" s="375"/>
      <c r="Q3" s="405" t="s">
        <v>1063</v>
      </c>
      <c r="R3" s="375"/>
      <c r="S3" s="405" t="s">
        <v>1064</v>
      </c>
      <c r="T3" s="375"/>
      <c r="U3" s="405" t="s">
        <v>1065</v>
      </c>
      <c r="V3" s="375"/>
      <c r="W3" s="405" t="s">
        <v>1066</v>
      </c>
      <c r="X3" s="375"/>
      <c r="Y3" s="405" t="s">
        <v>1067</v>
      </c>
      <c r="Z3" s="375"/>
      <c r="AA3" s="405" t="s">
        <v>1068</v>
      </c>
      <c r="AB3" s="375"/>
      <c r="AC3" s="405" t="s">
        <v>1069</v>
      </c>
      <c r="AD3" s="375"/>
      <c r="AE3" s="405" t="s">
        <v>1070</v>
      </c>
      <c r="AF3" s="375"/>
      <c r="AG3" s="405" t="s">
        <v>1071</v>
      </c>
      <c r="AH3" s="379"/>
    </row>
    <row r="4" spans="1:34" ht="13.8">
      <c r="A4" s="384" t="s">
        <v>1072</v>
      </c>
      <c r="B4" s="384"/>
      <c r="C4" s="407">
        <v>1.0249999999999999</v>
      </c>
      <c r="D4" s="384"/>
      <c r="E4" s="384">
        <f>Application!Y780</f>
        <v>440676</v>
      </c>
      <c r="F4" s="384"/>
      <c r="G4" s="384">
        <f>E4*$C$4</f>
        <v>451692.89999999997</v>
      </c>
      <c r="H4" s="384"/>
      <c r="I4" s="384">
        <f>G4*$C$4</f>
        <v>462985.22249999992</v>
      </c>
      <c r="J4" s="384"/>
      <c r="K4" s="384">
        <f>I4*$C$4</f>
        <v>474559.8530624999</v>
      </c>
      <c r="L4" s="384"/>
      <c r="M4" s="384">
        <f>K4*$C$4</f>
        <v>486423.84938906238</v>
      </c>
      <c r="N4" s="384"/>
      <c r="O4" s="384">
        <f>M4*$C$4</f>
        <v>498584.44562378892</v>
      </c>
      <c r="P4" s="384"/>
      <c r="Q4" s="384">
        <f>O4*$C$4</f>
        <v>511049.05676438363</v>
      </c>
      <c r="R4" s="384"/>
      <c r="S4" s="384">
        <f>Q4*$C$4</f>
        <v>523825.28318349319</v>
      </c>
      <c r="T4" s="384"/>
      <c r="U4" s="384">
        <f>S4*$C$4</f>
        <v>536920.9152630805</v>
      </c>
      <c r="V4" s="384"/>
      <c r="W4" s="384">
        <f>U4*$C$4</f>
        <v>550343.93814465741</v>
      </c>
      <c r="X4" s="384"/>
      <c r="Y4" s="384">
        <f>W4*$C$4</f>
        <v>564102.53659827379</v>
      </c>
      <c r="Z4" s="384"/>
      <c r="AA4" s="384">
        <f>Y4*$C$4</f>
        <v>578205.10001323058</v>
      </c>
      <c r="AB4" s="384"/>
      <c r="AC4" s="384">
        <f>AA4*$C$4</f>
        <v>592660.22751356126</v>
      </c>
      <c r="AD4" s="384"/>
      <c r="AE4" s="384">
        <f>AC4*$C$4</f>
        <v>607476.73320140026</v>
      </c>
      <c r="AF4" s="384"/>
      <c r="AG4" s="384">
        <f>AE4*$C$4</f>
        <v>622663.6515314352</v>
      </c>
      <c r="AH4" s="384"/>
    </row>
    <row r="5" spans="1:34" ht="13.8">
      <c r="A5" s="376"/>
      <c r="B5" s="376" t="s">
        <v>987</v>
      </c>
      <c r="C5" s="408">
        <v>0.05</v>
      </c>
      <c r="D5" s="376"/>
      <c r="E5" s="386">
        <f>-E4*$C$5</f>
        <v>-22033.800000000003</v>
      </c>
      <c r="F5" s="386"/>
      <c r="G5" s="386">
        <f>-G4*$C$5</f>
        <v>-22584.645</v>
      </c>
      <c r="H5" s="386"/>
      <c r="I5" s="386">
        <f>-I4*$C$5</f>
        <v>-23149.261124999997</v>
      </c>
      <c r="J5" s="386"/>
      <c r="K5" s="386">
        <f>-K4*$C$5</f>
        <v>-23727.992653124995</v>
      </c>
      <c r="L5" s="386"/>
      <c r="M5" s="386">
        <f>-M4*$C$5</f>
        <v>-24321.192469453119</v>
      </c>
      <c r="N5" s="386"/>
      <c r="O5" s="386">
        <f>-O4*$C$5</f>
        <v>-24929.222281189446</v>
      </c>
      <c r="P5" s="386"/>
      <c r="Q5" s="386">
        <f>-Q4*$C$5</f>
        <v>-25552.452838219182</v>
      </c>
      <c r="R5" s="386"/>
      <c r="S5" s="386">
        <f>-S4*$C$5</f>
        <v>-26191.264159174661</v>
      </c>
      <c r="T5" s="386"/>
      <c r="U5" s="386">
        <f>-U4*$C$5</f>
        <v>-26846.045763154027</v>
      </c>
      <c r="V5" s="386"/>
      <c r="W5" s="386">
        <f>-W4*$C$5</f>
        <v>-27517.196907232872</v>
      </c>
      <c r="X5" s="386"/>
      <c r="Y5" s="386">
        <f>-Y4*$C$5</f>
        <v>-28205.12682991369</v>
      </c>
      <c r="Z5" s="386"/>
      <c r="AA5" s="386">
        <f>-AA4*$C$5</f>
        <v>-28910.255000661531</v>
      </c>
      <c r="AB5" s="386"/>
      <c r="AC5" s="386">
        <f>-AC4*$C$5</f>
        <v>-29633.011375678063</v>
      </c>
      <c r="AD5" s="386"/>
      <c r="AE5" s="386">
        <f>-AE4*$C$5</f>
        <v>-30373.836660070014</v>
      </c>
      <c r="AF5" s="386"/>
      <c r="AG5" s="386">
        <f>-AG4*$C$5</f>
        <v>-31133.182576571762</v>
      </c>
      <c r="AH5" s="376"/>
    </row>
    <row r="6" spans="1:34" ht="13.8">
      <c r="A6" s="376" t="s">
        <v>1073</v>
      </c>
      <c r="B6" s="376"/>
      <c r="C6" s="407">
        <v>1.0249999999999999</v>
      </c>
      <c r="D6" s="376"/>
      <c r="E6" s="387">
        <f>Application!Z788</f>
        <v>626208</v>
      </c>
      <c r="F6" s="387"/>
      <c r="G6" s="387">
        <f>E6*$C$6</f>
        <v>641863.19999999995</v>
      </c>
      <c r="H6" s="387"/>
      <c r="I6" s="387">
        <f>G6*$C$6</f>
        <v>657909.77999999991</v>
      </c>
      <c r="J6" s="387"/>
      <c r="K6" s="387">
        <f>I6*$C$6</f>
        <v>674357.52449999982</v>
      </c>
      <c r="L6" s="387"/>
      <c r="M6" s="387">
        <f>K6*$C$6</f>
        <v>691216.46261249972</v>
      </c>
      <c r="N6" s="387"/>
      <c r="O6" s="387">
        <f>M6*$C$6</f>
        <v>708496.87417781213</v>
      </c>
      <c r="P6" s="387"/>
      <c r="Q6" s="387">
        <f>O6*$C$6</f>
        <v>726209.29603225738</v>
      </c>
      <c r="R6" s="387"/>
      <c r="S6" s="387">
        <f>Q6*$C$6</f>
        <v>744364.52843306377</v>
      </c>
      <c r="T6" s="387"/>
      <c r="U6" s="387">
        <f>S6*$C$6</f>
        <v>762973.6416438903</v>
      </c>
      <c r="V6" s="387"/>
      <c r="W6" s="387">
        <f>U6*$C$6</f>
        <v>782047.98268498748</v>
      </c>
      <c r="X6" s="387"/>
      <c r="Y6" s="387">
        <f>W6*$C$6</f>
        <v>801599.18225211208</v>
      </c>
      <c r="Z6" s="387"/>
      <c r="AA6" s="387">
        <f>Y6*$C$6</f>
        <v>821639.16180841485</v>
      </c>
      <c r="AB6" s="387"/>
      <c r="AC6" s="387">
        <f>AA6*$C$6</f>
        <v>842180.14085362514</v>
      </c>
      <c r="AD6" s="387"/>
      <c r="AE6" s="387">
        <f>AC6*$C$6</f>
        <v>863234.64437496569</v>
      </c>
      <c r="AF6" s="387"/>
      <c r="AG6" s="387">
        <f>AE6*$C$6</f>
        <v>884815.51048433979</v>
      </c>
      <c r="AH6" s="376"/>
    </row>
    <row r="7" spans="1:34" ht="13.8">
      <c r="A7" s="376"/>
      <c r="B7" s="376" t="s">
        <v>987</v>
      </c>
      <c r="C7" s="408">
        <v>0.05</v>
      </c>
      <c r="D7" s="376"/>
      <c r="E7" s="386">
        <f>-E6*$C$7</f>
        <v>-31310.400000000001</v>
      </c>
      <c r="F7" s="386"/>
      <c r="G7" s="386">
        <f>-G6*$C$7</f>
        <v>-32093.16</v>
      </c>
      <c r="H7" s="386"/>
      <c r="I7" s="386">
        <f>-I6*$C$7</f>
        <v>-32895.488999999994</v>
      </c>
      <c r="J7" s="386"/>
      <c r="K7" s="386">
        <f>-K6*$C$7</f>
        <v>-33717.876224999993</v>
      </c>
      <c r="L7" s="386"/>
      <c r="M7" s="386">
        <f>-M6*$C$7</f>
        <v>-34560.823130624987</v>
      </c>
      <c r="N7" s="386"/>
      <c r="O7" s="386">
        <f>-O6*$C$7</f>
        <v>-35424.843708890607</v>
      </c>
      <c r="P7" s="386"/>
      <c r="Q7" s="386">
        <f>-Q6*$C$7</f>
        <v>-36310.46480161287</v>
      </c>
      <c r="R7" s="386"/>
      <c r="S7" s="386">
        <f>-S6*$C$7</f>
        <v>-37218.226421653191</v>
      </c>
      <c r="T7" s="386"/>
      <c r="U7" s="386">
        <f>-U6*$C$7</f>
        <v>-38148.682082194515</v>
      </c>
      <c r="V7" s="386"/>
      <c r="W7" s="386">
        <f>-W6*$C$7</f>
        <v>-39102.399134249375</v>
      </c>
      <c r="X7" s="386"/>
      <c r="Y7" s="386">
        <f>-Y6*$C$7</f>
        <v>-40079.959112605604</v>
      </c>
      <c r="Z7" s="386"/>
      <c r="AA7" s="386">
        <f>-AA6*$C$7</f>
        <v>-41081.958090420747</v>
      </c>
      <c r="AB7" s="386"/>
      <c r="AC7" s="386">
        <f>-AC6*$C$7</f>
        <v>-42109.00704268126</v>
      </c>
      <c r="AD7" s="386"/>
      <c r="AE7" s="386">
        <f>-AE6*$C$7</f>
        <v>-43161.732218748286</v>
      </c>
      <c r="AF7" s="386"/>
      <c r="AG7" s="386">
        <f>-AG6*$C$7</f>
        <v>-44240.775524216995</v>
      </c>
      <c r="AH7" s="376"/>
    </row>
    <row r="8" spans="1:34" ht="13.8">
      <c r="A8" s="376" t="s">
        <v>260</v>
      </c>
      <c r="B8" s="376"/>
      <c r="C8" s="407">
        <v>1.0249999999999999</v>
      </c>
      <c r="D8" s="376"/>
      <c r="E8" s="387">
        <f>Application!Z796</f>
        <v>5100</v>
      </c>
      <c r="F8" s="387"/>
      <c r="G8" s="387">
        <f>E8*$C$8</f>
        <v>5227.5</v>
      </c>
      <c r="H8" s="387"/>
      <c r="I8" s="387">
        <f>G8*$C$8</f>
        <v>5358.1874999999991</v>
      </c>
      <c r="J8" s="387"/>
      <c r="K8" s="387">
        <f>I8*$C$8</f>
        <v>5492.1421874999987</v>
      </c>
      <c r="L8" s="387"/>
      <c r="M8" s="387">
        <f>K8*$C$8</f>
        <v>5629.4457421874986</v>
      </c>
      <c r="N8" s="387"/>
      <c r="O8" s="387">
        <f>M8*$C$8</f>
        <v>5770.1818857421858</v>
      </c>
      <c r="P8" s="387"/>
      <c r="Q8" s="387">
        <f>O8*$C$8</f>
        <v>5914.43643288574</v>
      </c>
      <c r="R8" s="387"/>
      <c r="S8" s="387">
        <f>Q8*$C$8</f>
        <v>6062.2973437078826</v>
      </c>
      <c r="T8" s="387"/>
      <c r="U8" s="387">
        <f>S8*$C$8</f>
        <v>6213.8547773005794</v>
      </c>
      <c r="V8" s="387"/>
      <c r="W8" s="387">
        <f>U8*$C$8</f>
        <v>6369.2011467330931</v>
      </c>
      <c r="X8" s="387"/>
      <c r="Y8" s="387">
        <f>W8*$C$8</f>
        <v>6528.4311754014198</v>
      </c>
      <c r="Z8" s="387"/>
      <c r="AA8" s="387">
        <f>Y8*$C$8</f>
        <v>6691.6419547864543</v>
      </c>
      <c r="AB8" s="387"/>
      <c r="AC8" s="387">
        <f>AA8*$C$8</f>
        <v>6858.933003656115</v>
      </c>
      <c r="AD8" s="387"/>
      <c r="AE8" s="387">
        <f>AC8*$C$8</f>
        <v>7030.4063287475174</v>
      </c>
      <c r="AF8" s="387"/>
      <c r="AG8" s="387">
        <f>AE8*$C$8</f>
        <v>7206.1664869662045</v>
      </c>
      <c r="AH8" s="376"/>
    </row>
    <row r="9" spans="1:34" ht="13.8">
      <c r="A9" s="376"/>
      <c r="B9" s="376" t="s">
        <v>987</v>
      </c>
      <c r="C9" s="408">
        <v>0.05</v>
      </c>
      <c r="D9" s="376"/>
      <c r="E9" s="386">
        <f>-E8*$C$9</f>
        <v>-255</v>
      </c>
      <c r="F9" s="386"/>
      <c r="G9" s="386">
        <f>-G8*$C$9</f>
        <v>-261.375</v>
      </c>
      <c r="H9" s="386"/>
      <c r="I9" s="386">
        <f>-I8*$C$9</f>
        <v>-267.90937499999995</v>
      </c>
      <c r="J9" s="386"/>
      <c r="K9" s="386">
        <f>-K8*$C$9</f>
        <v>-274.60710937499994</v>
      </c>
      <c r="L9" s="386"/>
      <c r="M9" s="386">
        <f>-M8*$C$9</f>
        <v>-281.47228710937492</v>
      </c>
      <c r="N9" s="386"/>
      <c r="O9" s="386">
        <f>-O8*$C$9</f>
        <v>-288.50909428710929</v>
      </c>
      <c r="P9" s="386"/>
      <c r="Q9" s="386">
        <f>-Q8*$C$9</f>
        <v>-295.72182164428699</v>
      </c>
      <c r="R9" s="386"/>
      <c r="S9" s="386">
        <f>-S8*$C$9</f>
        <v>-303.11486718539413</v>
      </c>
      <c r="T9" s="386"/>
      <c r="U9" s="386">
        <f>-U8*$C$9</f>
        <v>-310.69273886502901</v>
      </c>
      <c r="V9" s="386"/>
      <c r="W9" s="386">
        <f>-W8*$C$9</f>
        <v>-318.4600573366547</v>
      </c>
      <c r="X9" s="386"/>
      <c r="Y9" s="386">
        <f>-Y8*$C$9</f>
        <v>-326.42155877007099</v>
      </c>
      <c r="Z9" s="386"/>
      <c r="AA9" s="386">
        <f>-AA8*$C$9</f>
        <v>-334.58209773932276</v>
      </c>
      <c r="AB9" s="386"/>
      <c r="AC9" s="386">
        <f>-AC8*$C$9</f>
        <v>-342.9466501828058</v>
      </c>
      <c r="AD9" s="386"/>
      <c r="AE9" s="386">
        <f>-AE8*$C$9</f>
        <v>-351.52031643737587</v>
      </c>
      <c r="AF9" s="386"/>
      <c r="AG9" s="386">
        <f>-AG8*$C$9</f>
        <v>-360.30832434831024</v>
      </c>
      <c r="AH9" s="376"/>
    </row>
    <row r="10" spans="1:34" ht="13.8">
      <c r="A10" s="935" t="s">
        <v>2310</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3.8">
      <c r="A11" s="388" t="s">
        <v>1074</v>
      </c>
      <c r="B11" s="388"/>
      <c r="C11" s="381"/>
      <c r="D11" s="388"/>
      <c r="E11" s="388">
        <f>SUM(E4:E10)</f>
        <v>1018384.7999999999</v>
      </c>
      <c r="F11" s="388"/>
      <c r="G11" s="388">
        <f>SUM(G4:G10)</f>
        <v>1043844.4199999998</v>
      </c>
      <c r="H11" s="388"/>
      <c r="I11" s="388">
        <f>SUM(I4:I10)</f>
        <v>1069940.5304999996</v>
      </c>
      <c r="J11" s="388"/>
      <c r="K11" s="388">
        <f>SUM(K4:K10)</f>
        <v>1096689.0437624995</v>
      </c>
      <c r="L11" s="388"/>
      <c r="M11" s="388">
        <f>SUM(M4:M10)</f>
        <v>1124106.2698565621</v>
      </c>
      <c r="N11" s="388"/>
      <c r="O11" s="388">
        <f>SUM(O4:O10)</f>
        <v>1152208.9266029759</v>
      </c>
      <c r="P11" s="388"/>
      <c r="Q11" s="388">
        <f>SUM(Q4:Q10)</f>
        <v>1181014.1497680505</v>
      </c>
      <c r="R11" s="388"/>
      <c r="S11" s="388">
        <f>SUM(S4:S10)</f>
        <v>1210539.5035122514</v>
      </c>
      <c r="T11" s="388"/>
      <c r="U11" s="388">
        <f>SUM(U4:U10)</f>
        <v>1240802.9911000575</v>
      </c>
      <c r="V11" s="388"/>
      <c r="W11" s="388">
        <f>SUM(W4:W10)</f>
        <v>1271823.0658775589</v>
      </c>
      <c r="X11" s="388"/>
      <c r="Y11" s="388">
        <f>SUM(Y4:Y10)</f>
        <v>1303618.6425244978</v>
      </c>
      <c r="Z11" s="388"/>
      <c r="AA11" s="388">
        <f>SUM(AA4:AA10)</f>
        <v>1336209.1085876103</v>
      </c>
      <c r="AB11" s="388"/>
      <c r="AC11" s="388">
        <f>SUM(AC4:AC10)</f>
        <v>1369614.3363023004</v>
      </c>
      <c r="AD11" s="388"/>
      <c r="AE11" s="388">
        <f>SUM(AE4:AE10)</f>
        <v>1403854.6947098579</v>
      </c>
      <c r="AF11" s="388"/>
      <c r="AG11" s="388">
        <f>SUM(AG4:AG10)</f>
        <v>1438951.062077604</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1075</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1076</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1077</v>
      </c>
      <c r="B15" s="384"/>
      <c r="C15" s="399"/>
      <c r="D15" s="384"/>
      <c r="E15" s="384">
        <f>Application!W826</f>
        <v>30740</v>
      </c>
      <c r="F15" s="384"/>
      <c r="G15" s="384">
        <f t="shared" ref="G15:G21" si="0">E15*$C$14</f>
        <v>31815.899999999998</v>
      </c>
      <c r="H15" s="384"/>
      <c r="I15" s="384">
        <f t="shared" ref="I15:I21" si="1">G15*$C$14</f>
        <v>32929.456499999993</v>
      </c>
      <c r="J15" s="384"/>
      <c r="K15" s="384">
        <f t="shared" ref="K15:K21" si="2">I15*$C$14</f>
        <v>34081.987477499992</v>
      </c>
      <c r="L15" s="384"/>
      <c r="M15" s="384">
        <f t="shared" ref="M15:M21" si="3">K15*$C$14</f>
        <v>35274.857039212489</v>
      </c>
      <c r="N15" s="384"/>
      <c r="O15" s="384">
        <f t="shared" ref="O15:O21" si="4">M15*$C$14</f>
        <v>36509.477035584925</v>
      </c>
      <c r="P15" s="384"/>
      <c r="Q15" s="384">
        <f t="shared" ref="Q15:Q21" si="5">O15*$C$14</f>
        <v>37787.308731830395</v>
      </c>
      <c r="R15" s="384"/>
      <c r="S15" s="384">
        <f t="shared" ref="S15:S21" si="6">Q15*$C$14</f>
        <v>39109.864537444453</v>
      </c>
      <c r="T15" s="384"/>
      <c r="U15" s="384">
        <f t="shared" ref="U15:U21" si="7">S15*$C$14</f>
        <v>40478.709796255003</v>
      </c>
      <c r="V15" s="384"/>
      <c r="W15" s="384">
        <f t="shared" ref="W15:W21" si="8">U15*$C$14</f>
        <v>41895.464639123922</v>
      </c>
      <c r="X15" s="384"/>
      <c r="Y15" s="384">
        <f t="shared" ref="Y15:Y21" si="9">W15*$C$14</f>
        <v>43361.805901493259</v>
      </c>
      <c r="Z15" s="384"/>
      <c r="AA15" s="384">
        <f t="shared" ref="AA15:AA21" si="10">Y15*$C$14</f>
        <v>44879.469108045516</v>
      </c>
      <c r="AB15" s="384"/>
      <c r="AC15" s="384">
        <f t="shared" ref="AC15:AC21" si="11">AA15*$C$14</f>
        <v>46450.250526827105</v>
      </c>
      <c r="AD15" s="384"/>
      <c r="AE15" s="384">
        <f t="shared" ref="AE15:AE21" si="12">AC15*$C$14</f>
        <v>48076.009295266049</v>
      </c>
      <c r="AF15" s="384"/>
      <c r="AG15" s="384">
        <f t="shared" ref="AG15:AG21" si="13">AE15*$C$14</f>
        <v>49758.669620600354</v>
      </c>
      <c r="AH15" s="384"/>
    </row>
    <row r="16" spans="1:34" ht="13.8">
      <c r="A16" s="376" t="s">
        <v>467</v>
      </c>
      <c r="B16" s="376"/>
      <c r="C16" s="398"/>
      <c r="D16" s="376"/>
      <c r="E16" s="387">
        <f>Application!W828</f>
        <v>47271</v>
      </c>
      <c r="F16" s="387"/>
      <c r="G16" s="387">
        <f t="shared" si="0"/>
        <v>48925.484999999993</v>
      </c>
      <c r="H16" s="387"/>
      <c r="I16" s="387">
        <f t="shared" si="1"/>
        <v>50637.876974999992</v>
      </c>
      <c r="J16" s="387"/>
      <c r="K16" s="387">
        <f t="shared" si="2"/>
        <v>52410.202669124985</v>
      </c>
      <c r="L16" s="387"/>
      <c r="M16" s="387">
        <f t="shared" si="3"/>
        <v>54244.559762544355</v>
      </c>
      <c r="N16" s="387"/>
      <c r="O16" s="387">
        <f t="shared" si="4"/>
        <v>56143.1193542334</v>
      </c>
      <c r="P16" s="387"/>
      <c r="Q16" s="387">
        <f t="shared" si="5"/>
        <v>58108.128531631563</v>
      </c>
      <c r="R16" s="387"/>
      <c r="S16" s="387">
        <f t="shared" si="6"/>
        <v>60141.913030238662</v>
      </c>
      <c r="T16" s="387"/>
      <c r="U16" s="387">
        <f t="shared" si="7"/>
        <v>62246.879986297012</v>
      </c>
      <c r="V16" s="387"/>
      <c r="W16" s="387">
        <f t="shared" si="8"/>
        <v>64425.520785817404</v>
      </c>
      <c r="X16" s="387"/>
      <c r="Y16" s="387">
        <f t="shared" si="9"/>
        <v>66680.414013321002</v>
      </c>
      <c r="Z16" s="387"/>
      <c r="AA16" s="387">
        <f t="shared" si="10"/>
        <v>69014.228503787235</v>
      </c>
      <c r="AB16" s="387"/>
      <c r="AC16" s="387">
        <f t="shared" si="11"/>
        <v>71429.726501419776</v>
      </c>
      <c r="AD16" s="387"/>
      <c r="AE16" s="387">
        <f t="shared" si="12"/>
        <v>73929.76692896946</v>
      </c>
      <c r="AF16" s="387"/>
      <c r="AG16" s="387">
        <f t="shared" si="13"/>
        <v>76517.308771483382</v>
      </c>
      <c r="AH16" s="376"/>
    </row>
    <row r="17" spans="1:34" ht="13.8">
      <c r="A17" s="376" t="s">
        <v>733</v>
      </c>
      <c r="B17" s="376"/>
      <c r="C17" s="398"/>
      <c r="D17" s="376"/>
      <c r="E17" s="387">
        <f>Application!W834</f>
        <v>54000</v>
      </c>
      <c r="F17" s="387"/>
      <c r="G17" s="387">
        <f t="shared" si="0"/>
        <v>55889.999999999993</v>
      </c>
      <c r="H17" s="387"/>
      <c r="I17" s="387">
        <f t="shared" si="1"/>
        <v>57846.149999999987</v>
      </c>
      <c r="J17" s="387"/>
      <c r="K17" s="387">
        <f t="shared" si="2"/>
        <v>59870.765249999982</v>
      </c>
      <c r="L17" s="387"/>
      <c r="M17" s="387">
        <f t="shared" si="3"/>
        <v>61966.242033749979</v>
      </c>
      <c r="N17" s="387"/>
      <c r="O17" s="387">
        <f t="shared" si="4"/>
        <v>64135.060504931222</v>
      </c>
      <c r="P17" s="387"/>
      <c r="Q17" s="387">
        <f t="shared" si="5"/>
        <v>66379.787622603806</v>
      </c>
      <c r="R17" s="387"/>
      <c r="S17" s="387">
        <f t="shared" si="6"/>
        <v>68703.080189394939</v>
      </c>
      <c r="T17" s="387"/>
      <c r="U17" s="387">
        <f t="shared" si="7"/>
        <v>71107.687996023757</v>
      </c>
      <c r="V17" s="387"/>
      <c r="W17" s="387">
        <f t="shared" si="8"/>
        <v>73596.45707588458</v>
      </c>
      <c r="X17" s="387"/>
      <c r="Y17" s="387">
        <f t="shared" si="9"/>
        <v>76172.333073540532</v>
      </c>
      <c r="Z17" s="387"/>
      <c r="AA17" s="387">
        <f t="shared" si="10"/>
        <v>78838.364731114445</v>
      </c>
      <c r="AB17" s="387"/>
      <c r="AC17" s="387">
        <f t="shared" si="11"/>
        <v>81597.707496703442</v>
      </c>
      <c r="AD17" s="387"/>
      <c r="AE17" s="387">
        <f t="shared" si="12"/>
        <v>84453.627259088054</v>
      </c>
      <c r="AF17" s="387"/>
      <c r="AG17" s="387">
        <f t="shared" si="13"/>
        <v>87409.504213156135</v>
      </c>
      <c r="AH17" s="376"/>
    </row>
    <row r="18" spans="1:34" ht="13.8">
      <c r="A18" s="376" t="s">
        <v>1078</v>
      </c>
      <c r="B18" s="376"/>
      <c r="C18" s="398"/>
      <c r="D18" s="376"/>
      <c r="E18" s="387">
        <f>Application!W841</f>
        <v>175655</v>
      </c>
      <c r="F18" s="387"/>
      <c r="G18" s="387">
        <f t="shared" si="0"/>
        <v>181802.92499999999</v>
      </c>
      <c r="H18" s="387"/>
      <c r="I18" s="387">
        <f t="shared" si="1"/>
        <v>188166.02737499998</v>
      </c>
      <c r="J18" s="387"/>
      <c r="K18" s="387">
        <f t="shared" si="2"/>
        <v>194751.83833312496</v>
      </c>
      <c r="L18" s="387"/>
      <c r="M18" s="387">
        <f t="shared" si="3"/>
        <v>201568.15267478433</v>
      </c>
      <c r="N18" s="387"/>
      <c r="O18" s="387">
        <f t="shared" si="4"/>
        <v>208623.03801840177</v>
      </c>
      <c r="P18" s="387"/>
      <c r="Q18" s="387">
        <f t="shared" si="5"/>
        <v>215924.8443490458</v>
      </c>
      <c r="R18" s="387"/>
      <c r="S18" s="387">
        <f t="shared" si="6"/>
        <v>223482.21390126238</v>
      </c>
      <c r="T18" s="387"/>
      <c r="U18" s="387">
        <f t="shared" si="7"/>
        <v>231304.09138780655</v>
      </c>
      <c r="V18" s="387"/>
      <c r="W18" s="387">
        <f t="shared" si="8"/>
        <v>239399.73458637975</v>
      </c>
      <c r="X18" s="387"/>
      <c r="Y18" s="387">
        <f t="shared" si="9"/>
        <v>247778.72529690302</v>
      </c>
      <c r="Z18" s="387"/>
      <c r="AA18" s="387">
        <f t="shared" si="10"/>
        <v>256450.98068229461</v>
      </c>
      <c r="AB18" s="387"/>
      <c r="AC18" s="387">
        <f t="shared" si="11"/>
        <v>265426.76500617492</v>
      </c>
      <c r="AD18" s="387"/>
      <c r="AE18" s="387">
        <f t="shared" si="12"/>
        <v>274716.70178139099</v>
      </c>
      <c r="AF18" s="387"/>
      <c r="AG18" s="387">
        <f t="shared" si="13"/>
        <v>284331.78634373966</v>
      </c>
    </row>
    <row r="19" spans="1:34" ht="13.8">
      <c r="A19" s="376" t="s">
        <v>930</v>
      </c>
      <c r="B19" s="376"/>
      <c r="C19" s="398"/>
      <c r="D19" s="376"/>
      <c r="E19" s="387">
        <f>Application!W842</f>
        <v>10000</v>
      </c>
      <c r="F19" s="387"/>
      <c r="G19" s="387">
        <f t="shared" si="0"/>
        <v>10350</v>
      </c>
      <c r="H19" s="387"/>
      <c r="I19" s="387">
        <f t="shared" si="1"/>
        <v>10712.25</v>
      </c>
      <c r="J19" s="387"/>
      <c r="K19" s="387">
        <f t="shared" si="2"/>
        <v>11087.178749999999</v>
      </c>
      <c r="L19" s="387"/>
      <c r="M19" s="387">
        <f t="shared" si="3"/>
        <v>11475.230006249998</v>
      </c>
      <c r="N19" s="387"/>
      <c r="O19" s="387">
        <f t="shared" si="4"/>
        <v>11876.863056468746</v>
      </c>
      <c r="P19" s="387"/>
      <c r="Q19" s="387">
        <f t="shared" si="5"/>
        <v>12292.553263445152</v>
      </c>
      <c r="R19" s="387"/>
      <c r="S19" s="387">
        <f t="shared" si="6"/>
        <v>12722.792627665731</v>
      </c>
      <c r="T19" s="387"/>
      <c r="U19" s="387">
        <f t="shared" si="7"/>
        <v>13168.09036963403</v>
      </c>
      <c r="V19" s="387"/>
      <c r="W19" s="387">
        <f t="shared" si="8"/>
        <v>13628.973532571221</v>
      </c>
      <c r="X19" s="387"/>
      <c r="Y19" s="387">
        <f t="shared" si="9"/>
        <v>14105.987606211213</v>
      </c>
      <c r="Z19" s="387"/>
      <c r="AA19" s="387">
        <f t="shared" si="10"/>
        <v>14599.697172428603</v>
      </c>
      <c r="AB19" s="387"/>
      <c r="AC19" s="387">
        <f t="shared" si="11"/>
        <v>15110.686573463603</v>
      </c>
      <c r="AD19" s="387"/>
      <c r="AE19" s="387">
        <f t="shared" si="12"/>
        <v>15639.560603534828</v>
      </c>
      <c r="AF19" s="387"/>
      <c r="AG19" s="387">
        <f t="shared" si="13"/>
        <v>16186.945224658546</v>
      </c>
    </row>
    <row r="20" spans="1:34" ht="13.8">
      <c r="A20" s="376" t="s">
        <v>54</v>
      </c>
      <c r="B20" s="376"/>
      <c r="C20" s="398"/>
      <c r="D20" s="376"/>
      <c r="E20" s="387">
        <f>Application!W851</f>
        <v>109575</v>
      </c>
      <c r="F20" s="387"/>
      <c r="G20" s="387">
        <f t="shared" si="0"/>
        <v>113410.12499999999</v>
      </c>
      <c r="H20" s="387"/>
      <c r="I20" s="387">
        <f t="shared" si="1"/>
        <v>117379.47937499998</v>
      </c>
      <c r="J20" s="387"/>
      <c r="K20" s="387">
        <f t="shared" si="2"/>
        <v>121487.76115312497</v>
      </c>
      <c r="L20" s="387"/>
      <c r="M20" s="387">
        <f t="shared" si="3"/>
        <v>125739.83279348434</v>
      </c>
      <c r="N20" s="387"/>
      <c r="O20" s="387">
        <f t="shared" si="4"/>
        <v>130140.72694125629</v>
      </c>
      <c r="P20" s="387"/>
      <c r="Q20" s="387">
        <f t="shared" si="5"/>
        <v>134695.65238420025</v>
      </c>
      <c r="R20" s="387"/>
      <c r="S20" s="387">
        <f t="shared" si="6"/>
        <v>139410.00021764723</v>
      </c>
      <c r="T20" s="387"/>
      <c r="U20" s="387">
        <f t="shared" si="7"/>
        <v>144289.35022526488</v>
      </c>
      <c r="V20" s="387"/>
      <c r="W20" s="387">
        <f t="shared" si="8"/>
        <v>149339.47748314912</v>
      </c>
      <c r="X20" s="387"/>
      <c r="Y20" s="387">
        <f t="shared" si="9"/>
        <v>154566.35919505934</v>
      </c>
      <c r="Z20" s="387"/>
      <c r="AA20" s="387">
        <f t="shared" si="10"/>
        <v>159976.18176688641</v>
      </c>
      <c r="AB20" s="387"/>
      <c r="AC20" s="387">
        <f t="shared" si="11"/>
        <v>165575.34812872743</v>
      </c>
      <c r="AD20" s="387"/>
      <c r="AE20" s="387">
        <f t="shared" si="12"/>
        <v>171370.48531323287</v>
      </c>
      <c r="AF20" s="387"/>
      <c r="AG20" s="387">
        <f t="shared" si="13"/>
        <v>177368.45229919601</v>
      </c>
    </row>
    <row r="21" spans="1:34" ht="13.8">
      <c r="A21" s="599" t="s">
        <v>1218</v>
      </c>
      <c r="B21" s="599"/>
      <c r="C21" s="398"/>
      <c r="D21" s="376"/>
      <c r="E21" s="397">
        <f>Application!W858</f>
        <v>21000</v>
      </c>
      <c r="F21" s="387"/>
      <c r="G21" s="397">
        <f t="shared" si="0"/>
        <v>21735</v>
      </c>
      <c r="H21" s="387"/>
      <c r="I21" s="397">
        <f t="shared" si="1"/>
        <v>22495.724999999999</v>
      </c>
      <c r="J21" s="387"/>
      <c r="K21" s="397">
        <f t="shared" si="2"/>
        <v>23283.075374999997</v>
      </c>
      <c r="L21" s="387"/>
      <c r="M21" s="397">
        <f t="shared" si="3"/>
        <v>24097.983013124995</v>
      </c>
      <c r="N21" s="387"/>
      <c r="O21" s="397">
        <f t="shared" si="4"/>
        <v>24941.412418584368</v>
      </c>
      <c r="P21" s="387"/>
      <c r="Q21" s="397">
        <f t="shared" si="5"/>
        <v>25814.361853234819</v>
      </c>
      <c r="R21" s="387"/>
      <c r="S21" s="397">
        <f t="shared" si="6"/>
        <v>26717.864518098035</v>
      </c>
      <c r="T21" s="387"/>
      <c r="U21" s="397">
        <f t="shared" si="7"/>
        <v>27652.989776231465</v>
      </c>
      <c r="V21" s="387"/>
      <c r="W21" s="397">
        <f t="shared" si="8"/>
        <v>28620.844418399563</v>
      </c>
      <c r="X21" s="387"/>
      <c r="Y21" s="397">
        <f t="shared" si="9"/>
        <v>29622.573973043545</v>
      </c>
      <c r="Z21" s="387"/>
      <c r="AA21" s="397">
        <f t="shared" si="10"/>
        <v>30659.364062100067</v>
      </c>
      <c r="AB21" s="387"/>
      <c r="AC21" s="397">
        <f t="shared" si="11"/>
        <v>31732.441804273567</v>
      </c>
      <c r="AD21" s="387"/>
      <c r="AE21" s="397">
        <f t="shared" si="12"/>
        <v>32843.077267423141</v>
      </c>
      <c r="AF21" s="387"/>
      <c r="AG21" s="397">
        <f t="shared" si="13"/>
        <v>33992.584971782948</v>
      </c>
    </row>
    <row r="22" spans="1:34" ht="13.8">
      <c r="A22" s="388" t="s">
        <v>1079</v>
      </c>
      <c r="B22" s="388"/>
      <c r="C22" s="398"/>
      <c r="D22" s="388"/>
      <c r="E22" s="388">
        <f>SUM(E15:E21)</f>
        <v>448241</v>
      </c>
      <c r="F22" s="388"/>
      <c r="G22" s="388">
        <f>SUM(G15:G21)</f>
        <v>463929.43499999994</v>
      </c>
      <c r="H22" s="388"/>
      <c r="I22" s="388">
        <f>SUM(I15:I21)</f>
        <v>480166.96522499993</v>
      </c>
      <c r="J22" s="388"/>
      <c r="K22" s="388">
        <f>SUM(K15:K21)</f>
        <v>496972.80900787498</v>
      </c>
      <c r="L22" s="388"/>
      <c r="M22" s="388">
        <f>SUM(M15:M21)</f>
        <v>514366.8573231505</v>
      </c>
      <c r="N22" s="388"/>
      <c r="O22" s="388">
        <f>SUM(O15:O21)</f>
        <v>532369.69732946064</v>
      </c>
      <c r="P22" s="388"/>
      <c r="Q22" s="388">
        <f>SUM(Q15:Q21)</f>
        <v>551002.63673599181</v>
      </c>
      <c r="R22" s="388"/>
      <c r="S22" s="388">
        <f>SUM(S15:S21)</f>
        <v>570287.72902175144</v>
      </c>
      <c r="T22" s="388"/>
      <c r="U22" s="388">
        <f>SUM(U15:U21)</f>
        <v>590247.79953751271</v>
      </c>
      <c r="V22" s="388"/>
      <c r="W22" s="388">
        <f>SUM(W15:W21)</f>
        <v>610906.47252132569</v>
      </c>
      <c r="X22" s="388"/>
      <c r="Y22" s="388">
        <f>SUM(Y15:Y21)</f>
        <v>632288.19905957195</v>
      </c>
      <c r="Z22" s="388"/>
      <c r="AA22" s="388">
        <f>SUM(AA15:AA21)</f>
        <v>654418.28602665686</v>
      </c>
      <c r="AB22" s="388"/>
      <c r="AC22" s="388">
        <f>SUM(AC15:AC21)</f>
        <v>677322.92603758979</v>
      </c>
      <c r="AD22" s="388"/>
      <c r="AE22" s="388">
        <f>SUM(AE15:AE21)</f>
        <v>701029.2284489054</v>
      </c>
      <c r="AF22" s="388"/>
      <c r="AG22" s="388">
        <f>SUM(AG15:AG21)</f>
        <v>725565.25144461705</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1935</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1360</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1080</v>
      </c>
      <c r="B27" s="376"/>
      <c r="C27" s="407">
        <v>1.0349999999999999</v>
      </c>
      <c r="D27" s="376"/>
      <c r="E27" s="387">
        <f>Application!AC867</f>
        <v>110000</v>
      </c>
      <c r="F27" s="387"/>
      <c r="G27" s="387">
        <f>E27*$C$27</f>
        <v>113849.99999999999</v>
      </c>
      <c r="H27" s="387"/>
      <c r="I27" s="387">
        <f>G27*$C$27</f>
        <v>117834.74999999997</v>
      </c>
      <c r="J27" s="387"/>
      <c r="K27" s="387">
        <f>I27*$C$27</f>
        <v>121958.96624999995</v>
      </c>
      <c r="L27" s="387"/>
      <c r="M27" s="387">
        <f>K27*$C$27</f>
        <v>126227.53006874994</v>
      </c>
      <c r="N27" s="387"/>
      <c r="O27" s="387">
        <f>M27*$C$27</f>
        <v>130645.49362115617</v>
      </c>
      <c r="P27" s="387"/>
      <c r="Q27" s="387">
        <f>O27*$C$27</f>
        <v>135218.08589789664</v>
      </c>
      <c r="R27" s="387"/>
      <c r="S27" s="387">
        <f>Q27*$C$27</f>
        <v>139950.718904323</v>
      </c>
      <c r="T27" s="387"/>
      <c r="U27" s="387">
        <f>S27*$C$27</f>
        <v>144848.99406597429</v>
      </c>
      <c r="V27" s="387"/>
      <c r="W27" s="387">
        <f>U27*$C$27</f>
        <v>149918.70885828338</v>
      </c>
      <c r="X27" s="387"/>
      <c r="Y27" s="387">
        <f>W27*$C$27</f>
        <v>155165.86366832329</v>
      </c>
      <c r="Z27" s="387"/>
      <c r="AA27" s="387">
        <f>Y27*$C$27</f>
        <v>160596.6688967146</v>
      </c>
      <c r="AB27" s="387"/>
      <c r="AC27" s="387">
        <f>AA27*$C$27</f>
        <v>166217.55230809961</v>
      </c>
      <c r="AD27" s="387"/>
      <c r="AE27" s="387">
        <f>AC27*$C$27</f>
        <v>172035.16663888309</v>
      </c>
      <c r="AF27" s="387"/>
      <c r="AG27" s="387">
        <f>AE27*$C$27</f>
        <v>178056.39747124398</v>
      </c>
    </row>
    <row r="28" spans="1:34" ht="13.8">
      <c r="A28" s="599" t="s">
        <v>1081</v>
      </c>
      <c r="B28" s="376"/>
      <c r="C28" s="407"/>
      <c r="D28" s="376"/>
      <c r="E28" s="387">
        <f>Application!AC868</f>
        <v>17500</v>
      </c>
      <c r="F28" s="387"/>
      <c r="G28" s="387">
        <f>$E$28</f>
        <v>17500</v>
      </c>
      <c r="H28" s="387"/>
      <c r="I28" s="387">
        <f>$E$28</f>
        <v>17500</v>
      </c>
      <c r="J28" s="387"/>
      <c r="K28" s="387">
        <f>$E$28</f>
        <v>17500</v>
      </c>
      <c r="L28" s="387"/>
      <c r="M28" s="387">
        <f>$E$28</f>
        <v>17500</v>
      </c>
      <c r="N28" s="387"/>
      <c r="O28" s="387">
        <f>$E$28</f>
        <v>17500</v>
      </c>
      <c r="P28" s="387"/>
      <c r="Q28" s="387">
        <f>$E$28</f>
        <v>17500</v>
      </c>
      <c r="R28" s="387"/>
      <c r="S28" s="387">
        <f>$E$28</f>
        <v>17500</v>
      </c>
      <c r="T28" s="387"/>
      <c r="U28" s="387">
        <f>$E$28</f>
        <v>17500</v>
      </c>
      <c r="V28" s="387"/>
      <c r="W28" s="387">
        <f>$E$28</f>
        <v>17500</v>
      </c>
      <c r="X28" s="387"/>
      <c r="Y28" s="387">
        <f>$E$28</f>
        <v>17500</v>
      </c>
      <c r="Z28" s="387"/>
      <c r="AA28" s="387">
        <f>$E$28</f>
        <v>17500</v>
      </c>
      <c r="AB28" s="387"/>
      <c r="AC28" s="387">
        <f>$E$28</f>
        <v>17500</v>
      </c>
      <c r="AD28" s="387"/>
      <c r="AE28" s="387">
        <f>$E$28</f>
        <v>17500</v>
      </c>
      <c r="AF28" s="387"/>
      <c r="AG28" s="387">
        <f>$E$28</f>
        <v>17500</v>
      </c>
    </row>
    <row r="29" spans="1:34" ht="13.8">
      <c r="A29" s="599" t="s">
        <v>1936</v>
      </c>
      <c r="B29" s="376"/>
      <c r="C29" s="407"/>
      <c r="D29" s="376"/>
      <c r="E29" s="387">
        <f>Application!AC869</f>
        <v>20257</v>
      </c>
      <c r="F29" s="387"/>
      <c r="G29" s="387">
        <f>$E$29</f>
        <v>20257</v>
      </c>
      <c r="H29" s="387"/>
      <c r="I29" s="387">
        <f>$E$29</f>
        <v>20257</v>
      </c>
      <c r="J29" s="387"/>
      <c r="K29" s="387">
        <f>$E$29</f>
        <v>20257</v>
      </c>
      <c r="L29" s="387"/>
      <c r="M29" s="387">
        <f>$E$29</f>
        <v>20257</v>
      </c>
      <c r="N29" s="387"/>
      <c r="O29" s="387">
        <f>$E$29</f>
        <v>20257</v>
      </c>
      <c r="P29" s="387"/>
      <c r="Q29" s="387">
        <f>$E$29</f>
        <v>20257</v>
      </c>
      <c r="R29" s="387"/>
      <c r="S29" s="387">
        <f>$E$29</f>
        <v>20257</v>
      </c>
      <c r="T29" s="387"/>
      <c r="U29" s="387">
        <f>$E$29</f>
        <v>20257</v>
      </c>
      <c r="V29" s="387"/>
      <c r="W29" s="387">
        <f>$E$29</f>
        <v>20257</v>
      </c>
      <c r="X29" s="387"/>
      <c r="Y29" s="387">
        <f>$E$29</f>
        <v>20257</v>
      </c>
      <c r="Z29" s="387"/>
      <c r="AA29" s="387">
        <f>$E$29</f>
        <v>20257</v>
      </c>
      <c r="AB29" s="387"/>
      <c r="AC29" s="387">
        <f>$E$29</f>
        <v>20257</v>
      </c>
      <c r="AD29" s="387"/>
      <c r="AE29" s="387">
        <f>$E$29</f>
        <v>20257</v>
      </c>
      <c r="AF29" s="387"/>
      <c r="AG29" s="387">
        <f>$E$29</f>
        <v>20257</v>
      </c>
    </row>
    <row r="30" spans="1:34" ht="13.8">
      <c r="A30" s="599" t="s">
        <v>1082</v>
      </c>
      <c r="B30" s="376"/>
      <c r="C30" s="407">
        <v>1.02</v>
      </c>
      <c r="D30" s="376"/>
      <c r="E30" s="387">
        <f>Application!AC870</f>
        <v>5250</v>
      </c>
      <c r="F30" s="387"/>
      <c r="G30" s="387">
        <f>E30*$C$30</f>
        <v>5355</v>
      </c>
      <c r="H30" s="387"/>
      <c r="I30" s="387">
        <f>G30*$C$30</f>
        <v>5462.1</v>
      </c>
      <c r="J30" s="387"/>
      <c r="K30" s="387">
        <f>I30*$C$30</f>
        <v>5571.3420000000006</v>
      </c>
      <c r="L30" s="387"/>
      <c r="M30" s="387">
        <f>K30*$C$30</f>
        <v>5682.7688400000006</v>
      </c>
      <c r="N30" s="387"/>
      <c r="O30" s="387">
        <f>M30*$C$30</f>
        <v>5796.424216800001</v>
      </c>
      <c r="P30" s="387"/>
      <c r="Q30" s="387">
        <f>O30*$C$30</f>
        <v>5912.3527011360011</v>
      </c>
      <c r="R30" s="387"/>
      <c r="S30" s="387">
        <f>Q30*$C$30</f>
        <v>6030.5997551587216</v>
      </c>
      <c r="T30" s="387"/>
      <c r="U30" s="387">
        <f>S30*$C$30</f>
        <v>6151.2117502618958</v>
      </c>
      <c r="V30" s="387"/>
      <c r="W30" s="387">
        <f>U30*$C$30</f>
        <v>6274.2359852671334</v>
      </c>
      <c r="X30" s="387"/>
      <c r="Y30" s="387">
        <f>W30*$C$30</f>
        <v>6399.7207049724766</v>
      </c>
      <c r="Z30" s="387"/>
      <c r="AA30" s="387">
        <f>Y30*$C$30</f>
        <v>6527.715119071926</v>
      </c>
      <c r="AB30" s="387"/>
      <c r="AC30" s="387">
        <f>AA30*$C$30</f>
        <v>6658.2694214533649</v>
      </c>
      <c r="AD30" s="387"/>
      <c r="AE30" s="387">
        <f>AC30*$C$30</f>
        <v>6791.4348098824321</v>
      </c>
      <c r="AF30" s="387"/>
      <c r="AG30" s="387">
        <f>AE30*$C$30</f>
        <v>6927.2635060800812</v>
      </c>
    </row>
    <row r="31" spans="1:34" ht="13.8">
      <c r="A31" s="599" t="s">
        <v>1937</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147</v>
      </c>
      <c r="B35" s="388"/>
      <c r="C35" s="389"/>
      <c r="D35" s="388"/>
      <c r="E35" s="388">
        <f>SUM(E22:E33)</f>
        <v>601248</v>
      </c>
      <c r="F35" s="388"/>
      <c r="G35" s="388">
        <f>SUM(G22:G33)</f>
        <v>620891.43499999994</v>
      </c>
      <c r="H35" s="388"/>
      <c r="I35" s="388">
        <f>SUM(I22:I33)</f>
        <v>641220.81522499991</v>
      </c>
      <c r="J35" s="388"/>
      <c r="K35" s="388">
        <f>SUM(K22:K33)</f>
        <v>662260.11725787492</v>
      </c>
      <c r="L35" s="388"/>
      <c r="M35" s="388">
        <f>SUM(M22:M33)</f>
        <v>684034.15623190044</v>
      </c>
      <c r="N35" s="388"/>
      <c r="O35" s="388">
        <f>SUM(O22:O33)</f>
        <v>706568.61516741687</v>
      </c>
      <c r="P35" s="388"/>
      <c r="Q35" s="388">
        <f>SUM(Q22:Q33)</f>
        <v>729890.07533502451</v>
      </c>
      <c r="R35" s="388"/>
      <c r="S35" s="388">
        <f>SUM(S22:S33)</f>
        <v>754026.04768123326</v>
      </c>
      <c r="T35" s="388"/>
      <c r="U35" s="388">
        <f>SUM(U22:U33)</f>
        <v>779005.00535374891</v>
      </c>
      <c r="V35" s="388"/>
      <c r="W35" s="388">
        <f>SUM(W22:W33)</f>
        <v>804856.41736487614</v>
      </c>
      <c r="X35" s="388"/>
      <c r="Y35" s="388">
        <f>SUM(Y22:Y33)</f>
        <v>831610.78343286773</v>
      </c>
      <c r="Z35" s="388"/>
      <c r="AA35" s="388">
        <f>SUM(AA22:AA33)</f>
        <v>859299.67004244332</v>
      </c>
      <c r="AB35" s="388"/>
      <c r="AC35" s="388">
        <f>SUM(AC22:AC33)</f>
        <v>887955.74776714272</v>
      </c>
      <c r="AD35" s="388"/>
      <c r="AE35" s="388">
        <f>SUM(AE22:AE33)</f>
        <v>917612.82989767089</v>
      </c>
      <c r="AF35" s="388"/>
      <c r="AG35" s="388">
        <f>SUM(AG22:AG33)</f>
        <v>948305.91242194106</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1083</v>
      </c>
      <c r="B37" s="388"/>
      <c r="C37" s="389"/>
      <c r="D37" s="388"/>
      <c r="E37" s="388">
        <f>E11-E35</f>
        <v>417136.79999999993</v>
      </c>
      <c r="F37" s="388"/>
      <c r="G37" s="388">
        <f>G11-G35</f>
        <v>422952.98499999987</v>
      </c>
      <c r="H37" s="388"/>
      <c r="I37" s="388">
        <f>I11-I35</f>
        <v>428719.71527499973</v>
      </c>
      <c r="J37" s="388"/>
      <c r="K37" s="388">
        <f>K11-K35</f>
        <v>434428.92650462454</v>
      </c>
      <c r="L37" s="388"/>
      <c r="M37" s="388">
        <f>M11-M35</f>
        <v>440072.1136246617</v>
      </c>
      <c r="N37" s="388"/>
      <c r="O37" s="388">
        <f>O11-O35</f>
        <v>445640.31143555907</v>
      </c>
      <c r="P37" s="388"/>
      <c r="Q37" s="388">
        <f>Q11-Q35</f>
        <v>451124.07443302602</v>
      </c>
      <c r="R37" s="388"/>
      <c r="S37" s="388">
        <f>S11-S35</f>
        <v>456513.45583101816</v>
      </c>
      <c r="T37" s="388"/>
      <c r="U37" s="388">
        <f>U11-U35</f>
        <v>461797.98574630858</v>
      </c>
      <c r="V37" s="388"/>
      <c r="W37" s="388">
        <f>W11-W35</f>
        <v>466966.64851268276</v>
      </c>
      <c r="X37" s="388"/>
      <c r="Y37" s="388">
        <f>Y11-Y35</f>
        <v>472007.85909163009</v>
      </c>
      <c r="Z37" s="388"/>
      <c r="AA37" s="388">
        <f>AA11-AA35</f>
        <v>476909.43854516698</v>
      </c>
      <c r="AB37" s="388"/>
      <c r="AC37" s="388">
        <f>AC11-AC35</f>
        <v>481658.58853515773</v>
      </c>
      <c r="AD37" s="388"/>
      <c r="AE37" s="388">
        <f>AE11-AE35</f>
        <v>486241.86481218704</v>
      </c>
      <c r="AF37" s="388"/>
      <c r="AG37" s="388">
        <f>AG11-AG35</f>
        <v>490645.14965566294</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1084</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Banc of CA (TranchB)</v>
      </c>
      <c r="B40" s="391"/>
      <c r="C40" s="385"/>
      <c r="D40" s="376"/>
      <c r="E40" s="384">
        <f>Application!AF621</f>
        <v>362278</v>
      </c>
      <c r="F40" s="384"/>
      <c r="G40" s="384">
        <f>$E$40</f>
        <v>362278</v>
      </c>
      <c r="H40" s="384"/>
      <c r="I40" s="384">
        <f>$E$40</f>
        <v>362278</v>
      </c>
      <c r="J40" s="384"/>
      <c r="K40" s="384">
        <f>$E$40</f>
        <v>362278</v>
      </c>
      <c r="L40" s="384"/>
      <c r="M40" s="384">
        <f>$E$40</f>
        <v>362278</v>
      </c>
      <c r="N40" s="384"/>
      <c r="O40" s="384">
        <f>$E$40</f>
        <v>362278</v>
      </c>
      <c r="P40" s="384"/>
      <c r="Q40" s="384">
        <f>$E$40</f>
        <v>362278</v>
      </c>
      <c r="R40" s="384"/>
      <c r="S40" s="384">
        <f>$E$40</f>
        <v>362278</v>
      </c>
      <c r="T40" s="384"/>
      <c r="U40" s="384">
        <f>$E$40</f>
        <v>362278</v>
      </c>
      <c r="V40" s="384"/>
      <c r="W40" s="384">
        <f>$E$40</f>
        <v>362278</v>
      </c>
      <c r="X40" s="384"/>
      <c r="Y40" s="384">
        <f>$E$40</f>
        <v>362278</v>
      </c>
      <c r="Z40" s="384"/>
      <c r="AA40" s="384">
        <f>$E$40</f>
        <v>362278</v>
      </c>
      <c r="AB40" s="384"/>
      <c r="AC40" s="384">
        <f>$E$40</f>
        <v>362278</v>
      </c>
      <c r="AD40" s="384"/>
      <c r="AE40" s="384">
        <f>$E$40</f>
        <v>362278</v>
      </c>
      <c r="AF40" s="384"/>
      <c r="AG40" s="384">
        <f>$E$40</f>
        <v>362278</v>
      </c>
      <c r="AH40" s="376"/>
      <c r="AI40" s="376"/>
    </row>
    <row r="41" spans="1:35" ht="13.8">
      <c r="A41" s="390" t="s">
        <v>2434</v>
      </c>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1085</v>
      </c>
      <c r="B43" s="388"/>
      <c r="C43" s="389"/>
      <c r="D43" s="388"/>
      <c r="E43" s="388">
        <f>SUM(E40:E42)</f>
        <v>362278</v>
      </c>
      <c r="F43" s="388"/>
      <c r="G43" s="388">
        <f>SUM(G40:G42)</f>
        <v>362278</v>
      </c>
      <c r="H43" s="388"/>
      <c r="I43" s="388">
        <f>SUM(I40:I42)</f>
        <v>362278</v>
      </c>
      <c r="J43" s="388"/>
      <c r="K43" s="388">
        <f>SUM(K40:K42)</f>
        <v>362278</v>
      </c>
      <c r="L43" s="388"/>
      <c r="M43" s="388">
        <f>SUM(M40:M42)</f>
        <v>362278</v>
      </c>
      <c r="N43" s="388"/>
      <c r="O43" s="388">
        <f>SUM(O40:O42)</f>
        <v>362278</v>
      </c>
      <c r="P43" s="388"/>
      <c r="Q43" s="388">
        <f>SUM(Q40:Q42)</f>
        <v>362278</v>
      </c>
      <c r="R43" s="388"/>
      <c r="S43" s="388">
        <f>SUM(S40:S42)</f>
        <v>362278</v>
      </c>
      <c r="T43" s="388"/>
      <c r="U43" s="388">
        <f>SUM(U40:U42)</f>
        <v>362278</v>
      </c>
      <c r="V43" s="388"/>
      <c r="W43" s="388">
        <f>SUM(W40:W42)</f>
        <v>362278</v>
      </c>
      <c r="X43" s="388"/>
      <c r="Y43" s="388">
        <f>SUM(Y40:Y42)</f>
        <v>362278</v>
      </c>
      <c r="Z43" s="388"/>
      <c r="AA43" s="388">
        <f>SUM(AA40:AA42)</f>
        <v>362278</v>
      </c>
      <c r="AB43" s="388"/>
      <c r="AC43" s="388">
        <f>SUM(AC40:AC42)</f>
        <v>362278</v>
      </c>
      <c r="AD43" s="388"/>
      <c r="AE43" s="388">
        <f>SUM(AE40:AE42)</f>
        <v>362278</v>
      </c>
      <c r="AF43" s="388"/>
      <c r="AG43" s="388">
        <f>SUM(AG40:AG42)</f>
        <v>362278</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1086</v>
      </c>
      <c r="B45" s="388"/>
      <c r="C45" s="389"/>
      <c r="D45" s="388"/>
      <c r="E45" s="388">
        <f>E37-E43</f>
        <v>54858.79999999993</v>
      </c>
      <c r="F45" s="388"/>
      <c r="G45" s="388">
        <f>G37-G43</f>
        <v>60674.98499999987</v>
      </c>
      <c r="H45" s="388"/>
      <c r="I45" s="388">
        <f>I37-I43</f>
        <v>66441.715274999733</v>
      </c>
      <c r="J45" s="388"/>
      <c r="K45" s="388">
        <f>K37-K43</f>
        <v>72150.926504624542</v>
      </c>
      <c r="L45" s="388"/>
      <c r="M45" s="388">
        <f>M37-M43</f>
        <v>77794.113624661695</v>
      </c>
      <c r="N45" s="388"/>
      <c r="O45" s="388">
        <f>O37-O43</f>
        <v>83362.311435559066</v>
      </c>
      <c r="P45" s="388"/>
      <c r="Q45" s="388">
        <f>Q37-Q43</f>
        <v>88846.07443302602</v>
      </c>
      <c r="R45" s="388"/>
      <c r="S45" s="388">
        <f>S37-S43</f>
        <v>94235.45583101816</v>
      </c>
      <c r="T45" s="388"/>
      <c r="U45" s="388">
        <f>U37-U43</f>
        <v>99519.985746308579</v>
      </c>
      <c r="V45" s="388"/>
      <c r="W45" s="388">
        <f>W37-W43</f>
        <v>104688.64851268276</v>
      </c>
      <c r="X45" s="388"/>
      <c r="Y45" s="388">
        <f>Y37-Y43</f>
        <v>109729.85909163009</v>
      </c>
      <c r="Z45" s="388"/>
      <c r="AA45" s="388">
        <f>AA37-AA43</f>
        <v>114631.43854516698</v>
      </c>
      <c r="AB45" s="388"/>
      <c r="AC45" s="388">
        <f>AC37-AC43</f>
        <v>119380.58853515773</v>
      </c>
      <c r="AD45" s="388"/>
      <c r="AE45" s="388">
        <f>AE37-AE43</f>
        <v>123963.86481218704</v>
      </c>
      <c r="AF45" s="388"/>
      <c r="AG45" s="388">
        <f>AG37-AG43</f>
        <v>128367.14965566294</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1087</v>
      </c>
      <c r="B47" s="392"/>
      <c r="C47" s="385"/>
      <c r="D47" s="392"/>
      <c r="E47" s="392">
        <f>E45/(E4+E6+E8)</f>
        <v>5.117501753757512E-2</v>
      </c>
      <c r="F47" s="392"/>
      <c r="G47" s="392">
        <f>G45/(G4+G6+G8)</f>
        <v>5.5220140708324983E-2</v>
      </c>
      <c r="H47" s="392"/>
      <c r="I47" s="392">
        <f>I45/(I4+I6+I8)</f>
        <v>5.8993586757343376E-2</v>
      </c>
      <c r="J47" s="392"/>
      <c r="K47" s="392">
        <f>K45/(K4+K6+K8)</f>
        <v>6.2500287177335162E-2</v>
      </c>
      <c r="L47" s="392"/>
      <c r="M47" s="392">
        <f>M45/(M4+M6+M8)</f>
        <v>6.5745036679547147E-2</v>
      </c>
      <c r="N47" s="392"/>
      <c r="O47" s="392">
        <f>O45/(O4+O6+O8)</f>
        <v>6.8732496368750631E-2</v>
      </c>
      <c r="P47" s="392"/>
      <c r="Q47" s="392">
        <f>Q45/(Q4+Q6+Q8)</f>
        <v>7.1467196839217817E-2</v>
      </c>
      <c r="R47" s="392"/>
      <c r="S47" s="392">
        <f>S45/(S4+S6+S8)</f>
        <v>7.3953541193594929E-2</v>
      </c>
      <c r="T47" s="392"/>
      <c r="U47" s="392">
        <f>U45/(U4+U6+U8)</f>
        <v>7.6195807986546973E-2</v>
      </c>
      <c r="V47" s="392"/>
      <c r="W47" s="392">
        <f>W45/(W4+W6+W8)</f>
        <v>7.8198154094984221E-2</v>
      </c>
      <c r="X47" s="392"/>
      <c r="Y47" s="392">
        <f>Y45/(Y4+Y6+Y8)</f>
        <v>7.9964617516652015E-2</v>
      </c>
      <c r="Z47" s="392"/>
      <c r="AA47" s="392">
        <f>AA45/(AA4+AA6+AA8)</f>
        <v>8.1499120098812355E-2</v>
      </c>
      <c r="AB47" s="392"/>
      <c r="AC47" s="392">
        <f>AC45/(AC4+AC6+AC8)</f>
        <v>8.2805470198705433E-2</v>
      </c>
      <c r="AD47" s="392"/>
      <c r="AE47" s="392">
        <f>AE45/(AE4+AE6+AE8)</f>
        <v>8.3887365277442005E-2</v>
      </c>
      <c r="AF47" s="392"/>
      <c r="AG47" s="392">
        <f>AG45/(AG4+AG6+AG8)</f>
        <v>8.4748394428929494E-2</v>
      </c>
      <c r="AH47" s="392"/>
      <c r="AI47" s="392"/>
    </row>
    <row r="48" spans="1:35" ht="13.8">
      <c r="A48" s="392" t="s">
        <v>1088</v>
      </c>
      <c r="B48" s="392"/>
      <c r="C48" s="385"/>
      <c r="D48" s="392"/>
      <c r="E48" s="392">
        <f>E45/E43</f>
        <v>0.15142735689166864</v>
      </c>
      <c r="F48" s="392"/>
      <c r="G48" s="392">
        <f>G45/G43</f>
        <v>0.1674818371526835</v>
      </c>
      <c r="H48" s="392"/>
      <c r="I48" s="392">
        <f>I45/I43</f>
        <v>0.18339980698524264</v>
      </c>
      <c r="J48" s="392"/>
      <c r="K48" s="392">
        <f>K45/K43</f>
        <v>0.19915900635596018</v>
      </c>
      <c r="L48" s="392"/>
      <c r="M48" s="392">
        <f>M45/M43</f>
        <v>0.21473595864132433</v>
      </c>
      <c r="N48" s="392"/>
      <c r="O48" s="392">
        <f>O45/O43</f>
        <v>0.23010591710111866</v>
      </c>
      <c r="P48" s="392"/>
      <c r="Q48" s="392">
        <f>Q45/Q43</f>
        <v>0.24524280920460537</v>
      </c>
      <c r="R48" s="392"/>
      <c r="S48" s="392">
        <f>S45/S43</f>
        <v>0.26011917872743628</v>
      </c>
      <c r="T48" s="392"/>
      <c r="U48" s="392">
        <f>U45/U43</f>
        <v>0.27470612553428192</v>
      </c>
      <c r="V48" s="392"/>
      <c r="W48" s="392">
        <f>W45/W43</f>
        <v>0.28897324295895077</v>
      </c>
      <c r="X48" s="392"/>
      <c r="Y48" s="392">
        <f>Y45/Y43</f>
        <v>0.30288855269055831</v>
      </c>
      <c r="Z48" s="392"/>
      <c r="AA48" s="392">
        <f>AA45/AA43</f>
        <v>0.31641843707088751</v>
      </c>
      <c r="AB48" s="392"/>
      <c r="AC48" s="392">
        <f>AC45/AC43</f>
        <v>0.32952756870457972</v>
      </c>
      <c r="AD48" s="392"/>
      <c r="AE48" s="392">
        <f>AE45/AE43</f>
        <v>0.34217883728017445</v>
      </c>
      <c r="AF48" s="392"/>
      <c r="AG48" s="392">
        <f>AG45/AG43</f>
        <v>0.35433327349621824</v>
      </c>
      <c r="AH48" s="392"/>
      <c r="AI48" s="392"/>
    </row>
    <row r="49" spans="1:35" ht="13.8">
      <c r="A49" s="393" t="s">
        <v>1089</v>
      </c>
      <c r="B49" s="393"/>
      <c r="C49" s="394"/>
      <c r="D49" s="393"/>
      <c r="E49" s="393">
        <f>E37/E43</f>
        <v>1.1514273568916686</v>
      </c>
      <c r="F49" s="393"/>
      <c r="G49" s="393">
        <f>G37/G43</f>
        <v>1.1674818371526834</v>
      </c>
      <c r="H49" s="393"/>
      <c r="I49" s="393">
        <f>I37/I43</f>
        <v>1.1833998069852427</v>
      </c>
      <c r="J49" s="393"/>
      <c r="K49" s="393">
        <f>K37/K43</f>
        <v>1.1991590063559603</v>
      </c>
      <c r="L49" s="393"/>
      <c r="M49" s="393">
        <f>M37/M43</f>
        <v>1.2147359586413242</v>
      </c>
      <c r="N49" s="393"/>
      <c r="O49" s="393">
        <f>O37/O43</f>
        <v>1.2301059171011186</v>
      </c>
      <c r="P49" s="393"/>
      <c r="Q49" s="393">
        <f>Q37/Q43</f>
        <v>1.2452428092046053</v>
      </c>
      <c r="R49" s="393"/>
      <c r="S49" s="393">
        <f>S37/S43</f>
        <v>1.2601191787274362</v>
      </c>
      <c r="T49" s="393"/>
      <c r="U49" s="393">
        <f>U37/U43</f>
        <v>1.274706125534282</v>
      </c>
      <c r="V49" s="393"/>
      <c r="W49" s="393">
        <f>W37/W43</f>
        <v>1.2889732429589507</v>
      </c>
      <c r="X49" s="393"/>
      <c r="Y49" s="393">
        <f>Y37/Y43</f>
        <v>1.3028885526905583</v>
      </c>
      <c r="Z49" s="393"/>
      <c r="AA49" s="393">
        <f>AA37/AA43</f>
        <v>1.3164184370708876</v>
      </c>
      <c r="AB49" s="393"/>
      <c r="AC49" s="393">
        <f>AC37/AC43</f>
        <v>1.3295275687045798</v>
      </c>
      <c r="AD49" s="393"/>
      <c r="AE49" s="393">
        <f>AE37/AE43</f>
        <v>1.3421788372801744</v>
      </c>
      <c r="AF49" s="393"/>
      <c r="AG49" s="393">
        <f>AG37/AG43</f>
        <v>1.3543332734962181</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1090</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1091</v>
      </c>
      <c r="B53" s="374"/>
      <c r="C53" s="817"/>
      <c r="D53" s="374"/>
      <c r="E53" s="401">
        <f>10000+10000</f>
        <v>20000</v>
      </c>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1092</v>
      </c>
      <c r="B54" s="361"/>
      <c r="C54" s="409"/>
      <c r="D54" s="361"/>
      <c r="E54" s="402">
        <f>5000+5000</f>
        <v>10000</v>
      </c>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1093</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968" t="s">
        <v>2426</v>
      </c>
      <c r="B56" s="400"/>
      <c r="C56" s="409"/>
      <c r="D56" s="361"/>
      <c r="E56" s="402">
        <v>10000</v>
      </c>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1094</v>
      </c>
      <c r="B58" s="361"/>
      <c r="C58" s="398"/>
      <c r="D58" s="361"/>
      <c r="E58" s="380">
        <f>SUM(E53:E57)</f>
        <v>40000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1095</v>
      </c>
      <c r="B60" s="374"/>
      <c r="C60" s="399"/>
      <c r="D60" s="374"/>
      <c r="E60" s="374">
        <f>E45-E58</f>
        <v>14858.79999999993</v>
      </c>
      <c r="F60" s="374"/>
      <c r="G60" s="374">
        <f>G45-G58</f>
        <v>60674.98499999987</v>
      </c>
      <c r="H60" s="374"/>
      <c r="I60" s="374">
        <f>I45-I58</f>
        <v>66441.715274999733</v>
      </c>
      <c r="J60" s="374"/>
      <c r="K60" s="374">
        <f>K45-K58</f>
        <v>72150.926504624542</v>
      </c>
      <c r="L60" s="374"/>
      <c r="M60" s="374">
        <f>M45-M58</f>
        <v>77794.113624661695</v>
      </c>
      <c r="N60" s="374"/>
      <c r="O60" s="374">
        <f>O45-O58</f>
        <v>83362.311435559066</v>
      </c>
      <c r="P60" s="374"/>
      <c r="Q60" s="374">
        <f>Q45-Q58</f>
        <v>88846.07443302602</v>
      </c>
      <c r="R60" s="374"/>
      <c r="S60" s="374">
        <f>S45-S58</f>
        <v>94235.45583101816</v>
      </c>
      <c r="T60" s="374"/>
      <c r="U60" s="374">
        <f>U45-U58</f>
        <v>99519.985746308579</v>
      </c>
      <c r="V60" s="374"/>
      <c r="W60" s="374">
        <f>W45-W58</f>
        <v>104688.64851268276</v>
      </c>
      <c r="X60" s="374"/>
      <c r="Y60" s="374">
        <f>Y45-Y58</f>
        <v>109729.85909163009</v>
      </c>
      <c r="Z60" s="374"/>
      <c r="AA60" s="374">
        <f>AA45-AA58</f>
        <v>114631.43854516698</v>
      </c>
      <c r="AB60" s="374"/>
      <c r="AC60" s="374">
        <f>AC45-AC58</f>
        <v>119380.58853515773</v>
      </c>
      <c r="AD60" s="374"/>
      <c r="AE60" s="374">
        <f>AE45-AE58</f>
        <v>123963.86481218704</v>
      </c>
      <c r="AF60" s="374"/>
      <c r="AG60" s="374">
        <f>AG45-AG58</f>
        <v>128367.14965566294</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1096</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1097</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1094</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1938</v>
      </c>
      <c r="B72" s="380"/>
      <c r="C72" s="382"/>
      <c r="D72" s="380"/>
      <c r="E72" s="374">
        <f>E60-E62-E70</f>
        <v>14858.79999999993</v>
      </c>
      <c r="F72" s="380"/>
      <c r="G72" s="374">
        <f>G60-G62-G70</f>
        <v>60674.98499999987</v>
      </c>
      <c r="H72" s="380"/>
      <c r="I72" s="374">
        <f>I60-I62-I70</f>
        <v>66441.715274999733</v>
      </c>
      <c r="J72" s="380"/>
      <c r="K72" s="374">
        <f>K60-K62-K70</f>
        <v>72150.926504624542</v>
      </c>
      <c r="L72" s="380"/>
      <c r="M72" s="374">
        <f>M60-M62-M70</f>
        <v>77794.113624661695</v>
      </c>
      <c r="N72" s="380"/>
      <c r="O72" s="374">
        <f>O60-O62-O70</f>
        <v>83362.311435559066</v>
      </c>
      <c r="P72" s="380"/>
      <c r="Q72" s="374">
        <f>Q60-Q62-Q70</f>
        <v>88846.07443302602</v>
      </c>
      <c r="R72" s="380"/>
      <c r="S72" s="374">
        <f>S60-S62-S70</f>
        <v>94235.45583101816</v>
      </c>
      <c r="T72" s="380"/>
      <c r="U72" s="374">
        <f>U60-U62-U70</f>
        <v>99519.985746308579</v>
      </c>
      <c r="V72" s="380"/>
      <c r="W72" s="374">
        <f>W60-W62-W70</f>
        <v>104688.64851268276</v>
      </c>
      <c r="X72" s="380"/>
      <c r="Y72" s="374">
        <f>Y60-Y62-Y70</f>
        <v>109729.85909163009</v>
      </c>
      <c r="Z72" s="380"/>
      <c r="AA72" s="374">
        <f>AA60-AA62-AA70</f>
        <v>114631.43854516698</v>
      </c>
      <c r="AB72" s="380"/>
      <c r="AC72" s="374">
        <f>AC60-AC62-AC70</f>
        <v>119380.58853515773</v>
      </c>
      <c r="AD72" s="380"/>
      <c r="AE72" s="374">
        <f>AE60-AE62-AE70</f>
        <v>123963.86481218704</v>
      </c>
      <c r="AF72" s="380"/>
      <c r="AG72" s="374">
        <f>AG60-AG62-AG70</f>
        <v>128367.14965566294</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1361</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1" t="s">
        <v>1098</v>
      </c>
      <c r="B77" s="1961"/>
      <c r="C77" s="1961"/>
      <c r="D77" s="1961"/>
      <c r="E77" s="1961"/>
      <c r="F77" s="1961"/>
      <c r="G77" s="1961"/>
      <c r="H77" s="1961"/>
      <c r="I77" s="1961"/>
      <c r="J77" s="1961"/>
      <c r="K77" s="1961"/>
      <c r="L77" s="1961"/>
      <c r="M77" s="1961"/>
      <c r="N77" s="1961"/>
      <c r="O77" s="1961"/>
      <c r="P77" s="1961"/>
      <c r="Q77" s="1961"/>
      <c r="R77" s="1961"/>
      <c r="S77" s="1961"/>
      <c r="T77" s="1961"/>
      <c r="U77" s="1961"/>
      <c r="V77" s="1961"/>
      <c r="W77" s="1961"/>
      <c r="X77" s="1961"/>
      <c r="Y77" s="1961"/>
      <c r="Z77" s="1961"/>
      <c r="AA77" s="1961"/>
      <c r="AB77" s="1961"/>
      <c r="AC77" s="1961"/>
      <c r="AD77" s="1961"/>
      <c r="AE77" s="1961"/>
      <c r="AF77" s="1961"/>
      <c r="AG77" s="1961"/>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12" workbookViewId="0">
      <selection activeCell="I40" sqref="I40"/>
    </sheetView>
  </sheetViews>
  <sheetFormatPr defaultColWidth="9.1093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109375" style="288"/>
    <col min="16384" max="16384" width="0.44140625" style="288" customWidth="1"/>
  </cols>
  <sheetData>
    <row r="1" spans="1:9">
      <c r="A1" s="1962" t="s">
        <v>1169</v>
      </c>
      <c r="B1" s="1962"/>
      <c r="C1" s="1962"/>
      <c r="D1" s="1962"/>
      <c r="E1" s="1962"/>
      <c r="F1" s="1962"/>
      <c r="G1" s="1962"/>
      <c r="H1" s="1962"/>
      <c r="I1" s="1962"/>
    </row>
    <row r="2" spans="1:9">
      <c r="A2" s="599"/>
      <c r="B2" s="599"/>
      <c r="C2" s="599"/>
      <c r="D2" s="599"/>
      <c r="E2" s="599"/>
      <c r="F2" s="599"/>
      <c r="G2" s="599"/>
      <c r="H2" s="599"/>
      <c r="I2" s="599"/>
    </row>
    <row r="3" spans="1:9" ht="105" customHeight="1">
      <c r="A3" s="600" t="s">
        <v>1162</v>
      </c>
      <c r="B3" s="600" t="s">
        <v>1362</v>
      </c>
      <c r="C3" s="469" t="s">
        <v>1164</v>
      </c>
      <c r="D3" s="599"/>
      <c r="E3" s="469" t="s">
        <v>1165</v>
      </c>
      <c r="F3" s="600" t="s">
        <v>1166</v>
      </c>
      <c r="G3" s="601"/>
      <c r="H3" s="600" t="s">
        <v>1163</v>
      </c>
      <c r="I3" s="600" t="s">
        <v>1167</v>
      </c>
    </row>
    <row r="4" spans="1:9">
      <c r="A4" s="602" t="str">
        <f>Application!$B695</f>
        <v>SRO/Studio</v>
      </c>
      <c r="B4" s="944">
        <f>Application!$G695</f>
        <v>15</v>
      </c>
      <c r="C4" s="602">
        <f>Application!$O695</f>
        <v>427</v>
      </c>
      <c r="D4" s="603"/>
      <c r="E4" s="942">
        <v>2563</v>
      </c>
      <c r="F4" s="602">
        <f>$E4*$B4</f>
        <v>38445</v>
      </c>
      <c r="G4" s="603"/>
      <c r="H4" s="602">
        <f>IF($E4=0,0,MAX($E4-$C4,0))</f>
        <v>2136</v>
      </c>
      <c r="I4" s="602">
        <f>IF($H4=0,0,($H4*$B4))</f>
        <v>32040</v>
      </c>
    </row>
    <row r="5" spans="1:9">
      <c r="A5" s="602" t="str">
        <f>Application!$B696</f>
        <v>SRO/Studio</v>
      </c>
      <c r="B5" s="943">
        <f>Application!$G696</f>
        <v>12</v>
      </c>
      <c r="C5" s="602">
        <f>Application!$O696</f>
        <v>1708</v>
      </c>
      <c r="D5" s="603"/>
      <c r="E5" s="942">
        <v>2563</v>
      </c>
      <c r="F5" s="602">
        <f t="shared" ref="F5:F38" si="0">$E5*$B5</f>
        <v>30756</v>
      </c>
      <c r="G5" s="603"/>
      <c r="H5" s="602">
        <f t="shared" ref="H5:H38" si="1">IF($E5=0,0,MAX($E5-$C5,0))</f>
        <v>855</v>
      </c>
      <c r="I5" s="602">
        <f t="shared" ref="I5:I38" si="2">IF($H5=0,0,($H5*$B5))</f>
        <v>10260</v>
      </c>
    </row>
    <row r="6" spans="1:9">
      <c r="A6" s="602" t="str">
        <f>Application!$B697</f>
        <v>SRO/Studio</v>
      </c>
      <c r="B6" s="943">
        <f>Application!$G697</f>
        <v>2</v>
      </c>
      <c r="C6" s="602">
        <f>Application!$O697</f>
        <v>1708</v>
      </c>
      <c r="D6" s="603"/>
      <c r="E6" s="942">
        <v>2563</v>
      </c>
      <c r="F6" s="602">
        <f t="shared" si="0"/>
        <v>5126</v>
      </c>
      <c r="G6" s="603"/>
      <c r="H6" s="602">
        <f t="shared" si="1"/>
        <v>855</v>
      </c>
      <c r="I6" s="602">
        <f t="shared" si="2"/>
        <v>1710</v>
      </c>
    </row>
    <row r="7" spans="1:9">
      <c r="A7" s="602" t="str">
        <f>Application!$B698</f>
        <v>1 Bedroom</v>
      </c>
      <c r="B7" s="943">
        <f>Application!$G698</f>
        <v>2</v>
      </c>
      <c r="C7" s="602">
        <f>Application!$O698</f>
        <v>458</v>
      </c>
      <c r="D7" s="603"/>
      <c r="E7" s="942">
        <v>2916</v>
      </c>
      <c r="F7" s="602">
        <f t="shared" si="0"/>
        <v>5832</v>
      </c>
      <c r="G7" s="603"/>
      <c r="H7" s="602">
        <f t="shared" si="1"/>
        <v>2458</v>
      </c>
      <c r="I7" s="602">
        <f t="shared" si="2"/>
        <v>4916</v>
      </c>
    </row>
    <row r="8" spans="1:9">
      <c r="A8" s="602" t="str">
        <f>Application!$B699</f>
        <v>1 Bedroom</v>
      </c>
      <c r="B8" s="943">
        <f>Application!$G699</f>
        <v>3</v>
      </c>
      <c r="C8" s="602">
        <f>Application!$O699</f>
        <v>1830</v>
      </c>
      <c r="D8" s="603"/>
      <c r="E8" s="942">
        <v>2916</v>
      </c>
      <c r="F8" s="602">
        <f t="shared" si="0"/>
        <v>8748</v>
      </c>
      <c r="G8" s="603"/>
      <c r="H8" s="602">
        <f t="shared" si="1"/>
        <v>1086</v>
      </c>
      <c r="I8" s="602">
        <f t="shared" si="2"/>
        <v>3258</v>
      </c>
    </row>
    <row r="9" spans="1:9">
      <c r="A9" s="602">
        <f>Application!$B700</f>
        <v>0</v>
      </c>
      <c r="B9" s="943">
        <f>Application!$G700</f>
        <v>0</v>
      </c>
      <c r="C9" s="602">
        <f>Application!$O700</f>
        <v>0</v>
      </c>
      <c r="D9" s="603"/>
      <c r="E9" s="942"/>
      <c r="F9" s="602">
        <f t="shared" si="0"/>
        <v>0</v>
      </c>
      <c r="G9" s="603"/>
      <c r="H9" s="602">
        <f t="shared" si="1"/>
        <v>0</v>
      </c>
      <c r="I9" s="602">
        <f t="shared" si="2"/>
        <v>0</v>
      </c>
    </row>
    <row r="10" spans="1:9">
      <c r="A10" s="602">
        <f>Application!$B701</f>
        <v>0</v>
      </c>
      <c r="B10" s="943">
        <f>Application!$G701</f>
        <v>0</v>
      </c>
      <c r="C10" s="602">
        <f>Application!$O701</f>
        <v>0</v>
      </c>
      <c r="D10" s="603"/>
      <c r="E10" s="942"/>
      <c r="F10" s="602">
        <f t="shared" si="0"/>
        <v>0</v>
      </c>
      <c r="G10" s="603"/>
      <c r="H10" s="602">
        <f t="shared" si="1"/>
        <v>0</v>
      </c>
      <c r="I10" s="602">
        <f t="shared" si="2"/>
        <v>0</v>
      </c>
    </row>
    <row r="11" spans="1:9">
      <c r="A11" s="602">
        <f>Application!$B702</f>
        <v>0</v>
      </c>
      <c r="B11" s="943">
        <f>Application!$G702</f>
        <v>0</v>
      </c>
      <c r="C11" s="602">
        <f>Application!$O702</f>
        <v>0</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1168</v>
      </c>
      <c r="B40" s="605"/>
      <c r="C40" s="606">
        <f>Application!$T$730*12</f>
        <v>440676</v>
      </c>
      <c r="D40" s="603"/>
      <c r="E40" s="603"/>
      <c r="F40" s="606">
        <f>SUM(F4:F38)*12</f>
        <v>1066884</v>
      </c>
      <c r="G40" s="607"/>
      <c r="H40" s="605"/>
      <c r="I40" s="606">
        <f>SUM(I4:I38)*12</f>
        <v>626208</v>
      </c>
    </row>
    <row r="41" spans="1:9">
      <c r="A41" s="604"/>
      <c r="B41" s="605"/>
      <c r="C41" s="607"/>
      <c r="D41" s="603"/>
      <c r="E41" s="603"/>
      <c r="F41" s="607"/>
      <c r="G41" s="607"/>
      <c r="H41" s="605"/>
      <c r="I41" s="607"/>
    </row>
    <row r="42" spans="1:9">
      <c r="A42" s="599" t="s">
        <v>1170</v>
      </c>
      <c r="B42" s="599"/>
      <c r="C42" s="599"/>
      <c r="D42" s="599"/>
      <c r="E42" s="599"/>
      <c r="F42" s="599"/>
      <c r="G42" s="599"/>
      <c r="H42" s="599"/>
      <c r="I42" s="599"/>
    </row>
    <row r="43" spans="1:9">
      <c r="A43" s="599" t="s">
        <v>1172</v>
      </c>
      <c r="B43" s="599"/>
      <c r="C43" s="599"/>
      <c r="D43" s="599"/>
      <c r="E43" s="599"/>
      <c r="F43" s="599"/>
      <c r="G43" s="599"/>
      <c r="H43" s="599"/>
      <c r="I43" s="599"/>
    </row>
    <row r="44" spans="1:9">
      <c r="A44" s="599" t="s">
        <v>2123</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election activeCell="T34" sqref="T34"/>
    </sheetView>
  </sheetViews>
  <sheetFormatPr defaultColWidth="9.109375" defaultRowHeight="13.2"/>
  <cols>
    <col min="1" max="16384" width="9.1093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2" customFormat="1" ht="45" customHeight="1">
      <c r="A1" s="487" t="s">
        <v>1228</v>
      </c>
    </row>
    <row r="2" spans="1:1" ht="15.6">
      <c r="A2" s="485"/>
    </row>
    <row r="3" spans="1:1" ht="15.6">
      <c r="A3" s="486" t="s">
        <v>1223</v>
      </c>
    </row>
    <row r="4" spans="1:1" ht="15.6">
      <c r="A4" s="486" t="s">
        <v>1224</v>
      </c>
    </row>
    <row r="5" spans="1:1" ht="15.6">
      <c r="A5" s="486" t="s">
        <v>1225</v>
      </c>
    </row>
    <row r="6" spans="1:1" ht="15.6">
      <c r="A6" s="486" t="s">
        <v>1226</v>
      </c>
    </row>
    <row r="7" spans="1:1" ht="15.6">
      <c r="A7" s="486" t="s">
        <v>1227</v>
      </c>
    </row>
    <row r="8" spans="1:1" ht="15.6">
      <c r="A8" s="564" t="s">
        <v>1343</v>
      </c>
    </row>
    <row r="9" spans="1:1" ht="15.6">
      <c r="A9" s="486" t="s">
        <v>1344</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4"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5" t="s">
        <v>1099</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c r="AN1" s="1626"/>
    </row>
    <row r="2" spans="1:40" ht="12.9"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1627"/>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205</v>
      </c>
      <c r="F5" s="3"/>
    </row>
    <row r="6" spans="1:40" ht="12.9" customHeight="1">
      <c r="B6" s="90"/>
    </row>
    <row r="7" spans="1:40" ht="12.9" customHeight="1">
      <c r="B7" s="6"/>
      <c r="C7" s="7"/>
      <c r="D7" s="7"/>
      <c r="E7" s="7"/>
      <c r="F7" s="7"/>
      <c r="G7" s="7"/>
      <c r="H7" s="7"/>
      <c r="I7" s="7"/>
      <c r="J7" s="7"/>
      <c r="K7" s="7"/>
      <c r="L7" s="7"/>
      <c r="M7" s="7"/>
      <c r="N7" s="7"/>
      <c r="O7" s="7"/>
      <c r="P7" s="7"/>
      <c r="Q7" s="7"/>
      <c r="R7" s="7"/>
      <c r="S7" s="7"/>
      <c r="T7" s="1611" t="s">
        <v>1605</v>
      </c>
      <c r="U7" s="1611"/>
      <c r="V7" s="1611"/>
      <c r="W7" s="1611"/>
      <c r="X7" s="1611"/>
      <c r="Y7" s="1611" t="s">
        <v>1747</v>
      </c>
      <c r="Z7" s="1611"/>
      <c r="AA7" s="1611"/>
      <c r="AB7" s="1611"/>
      <c r="AC7" s="1611"/>
      <c r="AD7" s="1611" t="s">
        <v>1359</v>
      </c>
      <c r="AE7" s="1611"/>
      <c r="AF7" s="1611"/>
      <c r="AG7" s="1611"/>
      <c r="AH7" s="1611"/>
      <c r="AI7" s="1611" t="s">
        <v>1748</v>
      </c>
      <c r="AJ7" s="1611"/>
      <c r="AK7" s="1611"/>
      <c r="AL7" s="1611"/>
      <c r="AM7" s="1611"/>
    </row>
    <row r="8" spans="1:40" ht="12.9" customHeight="1">
      <c r="B8" s="204"/>
      <c r="T8" s="1611"/>
      <c r="U8" s="1611"/>
      <c r="V8" s="1611"/>
      <c r="W8" s="1611"/>
      <c r="X8" s="1611"/>
      <c r="Y8" s="1611"/>
      <c r="Z8" s="1611"/>
      <c r="AA8" s="1611"/>
      <c r="AB8" s="1611"/>
      <c r="AC8" s="1611"/>
      <c r="AD8" s="1611"/>
      <c r="AE8" s="1611"/>
      <c r="AF8" s="1611"/>
      <c r="AG8" s="1611"/>
      <c r="AH8" s="1611"/>
      <c r="AI8" s="1611"/>
      <c r="AJ8" s="1611"/>
      <c r="AK8" s="1611"/>
      <c r="AL8" s="1611"/>
      <c r="AM8" s="1611"/>
    </row>
    <row r="9" spans="1:40" ht="12.9" customHeight="1">
      <c r="B9" s="204"/>
      <c r="T9" s="1611"/>
      <c r="U9" s="1611"/>
      <c r="V9" s="1611"/>
      <c r="W9" s="1611"/>
      <c r="X9" s="1611"/>
      <c r="Y9" s="1611"/>
      <c r="Z9" s="1611"/>
      <c r="AA9" s="1611"/>
      <c r="AB9" s="1611"/>
      <c r="AC9" s="1611"/>
      <c r="AD9" s="1611"/>
      <c r="AE9" s="1611"/>
      <c r="AF9" s="1611"/>
      <c r="AG9" s="1611"/>
      <c r="AH9" s="1611"/>
      <c r="AI9" s="1611"/>
      <c r="AJ9" s="1611"/>
      <c r="AK9" s="1611"/>
      <c r="AL9" s="1611"/>
      <c r="AM9" s="1611"/>
    </row>
    <row r="10" spans="1:40" ht="12.9" customHeight="1">
      <c r="B10" s="53"/>
      <c r="C10" s="54"/>
      <c r="D10" s="54"/>
      <c r="E10" s="54"/>
      <c r="F10" s="54"/>
      <c r="G10" s="54"/>
      <c r="H10" s="54"/>
      <c r="I10" s="54"/>
      <c r="J10" s="54"/>
      <c r="K10" s="54"/>
      <c r="L10" s="54"/>
      <c r="M10" s="54"/>
      <c r="N10" s="54"/>
      <c r="O10" s="54"/>
      <c r="P10" s="54"/>
      <c r="Q10" s="54"/>
      <c r="R10" s="54"/>
      <c r="S10" s="54"/>
      <c r="T10" s="1611"/>
      <c r="U10" s="1611"/>
      <c r="V10" s="1611"/>
      <c r="W10" s="1611"/>
      <c r="X10" s="1611"/>
      <c r="Y10" s="1611"/>
      <c r="Z10" s="1611"/>
      <c r="AA10" s="1611"/>
      <c r="AB10" s="1611"/>
      <c r="AC10" s="1611"/>
      <c r="AD10" s="1611"/>
      <c r="AE10" s="1611"/>
      <c r="AF10" s="1611"/>
      <c r="AG10" s="1611"/>
      <c r="AH10" s="1611"/>
      <c r="AI10" s="1611"/>
      <c r="AJ10" s="1611"/>
      <c r="AK10" s="1611"/>
      <c r="AL10" s="1611"/>
      <c r="AM10" s="1611"/>
    </row>
    <row r="11" spans="1:40" ht="12.9" customHeight="1">
      <c r="B11" s="1183" t="s">
        <v>507</v>
      </c>
      <c r="C11" s="1184"/>
      <c r="D11" s="1184"/>
      <c r="E11" s="1184"/>
      <c r="F11" s="1184"/>
      <c r="G11" s="1184"/>
      <c r="H11" s="1184"/>
      <c r="I11" s="1184"/>
      <c r="J11" s="1184"/>
      <c r="K11" s="1184"/>
      <c r="L11" s="1184"/>
      <c r="M11" s="1184"/>
      <c r="N11" s="1184"/>
      <c r="O11" s="1184"/>
      <c r="P11" s="1184"/>
      <c r="Q11" s="1184"/>
      <c r="R11" s="1184"/>
      <c r="S11" s="1185"/>
      <c r="T11" s="1619">
        <f>IF('Sources and Basis Breakdown'!F105=0,'Sources and Basis Breakdown'!E105,'Sources and Basis Breakdown'!F105)</f>
        <v>22526999</v>
      </c>
      <c r="U11" s="1612"/>
      <c r="V11" s="1612"/>
      <c r="W11" s="1612"/>
      <c r="X11" s="1612"/>
      <c r="Y11" s="1628">
        <f>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0</v>
      </c>
      <c r="AE11" s="1612"/>
      <c r="AF11" s="1612"/>
      <c r="AG11" s="1612"/>
      <c r="AH11" s="1612"/>
      <c r="AI11" s="1612">
        <f>IF('Sources and Basis Breakdown'!I105+'Sources and Basis Breakdown'!J105='Sources and Basis Breakdown'!H105,'Sources and Basis Breakdown'!J105,0)</f>
        <v>0</v>
      </c>
      <c r="AJ11" s="1612"/>
      <c r="AK11" s="1612"/>
      <c r="AL11" s="1612"/>
      <c r="AM11" s="1612"/>
    </row>
    <row r="12" spans="1:40" ht="12.9" customHeight="1">
      <c r="B12" s="1613" t="s">
        <v>446</v>
      </c>
      <c r="C12" s="1030"/>
      <c r="D12" s="1030"/>
      <c r="E12" s="1030"/>
      <c r="F12" s="1030"/>
      <c r="G12" s="1030"/>
      <c r="H12" s="1030"/>
      <c r="I12" s="1030"/>
      <c r="J12" s="1030"/>
      <c r="K12" s="1030"/>
      <c r="L12" s="1030"/>
      <c r="M12" s="1030"/>
      <c r="N12" s="1030"/>
      <c r="O12" s="1030"/>
      <c r="P12" s="1030"/>
      <c r="Q12" s="1030"/>
      <c r="R12" s="1030"/>
      <c r="S12" s="1614"/>
      <c r="T12" s="1622"/>
      <c r="U12" s="1623"/>
      <c r="V12" s="1623"/>
      <c r="W12" s="1623"/>
      <c r="X12" s="1624"/>
      <c r="Y12" s="1622"/>
      <c r="Z12" s="1623"/>
      <c r="AA12" s="1623"/>
      <c r="AB12" s="1623"/>
      <c r="AC12" s="1624"/>
      <c r="AD12" s="1622"/>
      <c r="AE12" s="1623"/>
      <c r="AF12" s="1623"/>
      <c r="AG12" s="1623"/>
      <c r="AH12" s="1624"/>
      <c r="AI12" s="1622"/>
      <c r="AJ12" s="1623"/>
      <c r="AK12" s="1623"/>
      <c r="AL12" s="1623"/>
      <c r="AM12" s="1624"/>
    </row>
    <row r="13" spans="1:40" ht="12.9" customHeight="1">
      <c r="B13" s="8"/>
      <c r="C13" s="1615" t="s">
        <v>1711</v>
      </c>
      <c r="D13" s="1616"/>
      <c r="E13" s="1616"/>
      <c r="F13" s="1616"/>
      <c r="G13" s="1616"/>
      <c r="H13" s="1616"/>
      <c r="I13" s="1616"/>
      <c r="J13" s="1616"/>
      <c r="K13" s="1616"/>
      <c r="L13" s="1616"/>
      <c r="M13" s="1616"/>
      <c r="N13" s="1616"/>
      <c r="O13" s="1616"/>
      <c r="P13" s="1616"/>
      <c r="Q13" s="1616"/>
      <c r="R13" s="1616"/>
      <c r="S13" s="1617"/>
      <c r="T13" s="1620">
        <f>'Basis &amp; Credits'!T13</f>
        <v>0</v>
      </c>
      <c r="U13" s="1621"/>
      <c r="V13" s="1621"/>
      <c r="W13" s="1621"/>
      <c r="X13" s="1621"/>
      <c r="Y13" s="1620">
        <f>'Basis &amp; Credits'!Y13</f>
        <v>0</v>
      </c>
      <c r="Z13" s="1621"/>
      <c r="AA13" s="1621"/>
      <c r="AB13" s="1621"/>
      <c r="AC13" s="1621"/>
      <c r="AD13" s="1621">
        <f>'Basis &amp; Credits'!AD13</f>
        <v>0</v>
      </c>
      <c r="AE13" s="1621"/>
      <c r="AF13" s="1621"/>
      <c r="AG13" s="1621"/>
      <c r="AH13" s="1621"/>
      <c r="AI13" s="1621">
        <f>'Basis &amp; Credits'!AI13</f>
        <v>0</v>
      </c>
      <c r="AJ13" s="1621"/>
      <c r="AK13" s="1621"/>
      <c r="AL13" s="1621"/>
      <c r="AM13" s="1621"/>
    </row>
    <row r="14" spans="1:40" ht="12.9" customHeight="1">
      <c r="B14" s="8"/>
      <c r="C14" s="1616" t="s">
        <v>767</v>
      </c>
      <c r="D14" s="1616"/>
      <c r="E14" s="1616"/>
      <c r="F14" s="1616"/>
      <c r="G14" s="1616"/>
      <c r="H14" s="1616"/>
      <c r="I14" s="1616"/>
      <c r="J14" s="1616"/>
      <c r="K14" s="1616"/>
      <c r="L14" s="1616"/>
      <c r="M14" s="1616"/>
      <c r="N14" s="1616"/>
      <c r="O14" s="1616"/>
      <c r="P14" s="1616"/>
      <c r="Q14" s="1616"/>
      <c r="R14" s="1616"/>
      <c r="S14" s="1617"/>
      <c r="T14" s="1211">
        <f>'Basis &amp; Credits'!T14</f>
        <v>0</v>
      </c>
      <c r="U14" s="1065"/>
      <c r="V14" s="1065"/>
      <c r="W14" s="1065"/>
      <c r="X14" s="1065"/>
      <c r="Y14" s="1211">
        <f>'Basis &amp; Credits'!Y14</f>
        <v>0</v>
      </c>
      <c r="Z14" s="1065"/>
      <c r="AA14" s="1065"/>
      <c r="AB14" s="1065"/>
      <c r="AC14" s="1065"/>
      <c r="AD14" s="1065">
        <f>'Basis &amp; Credits'!AD14</f>
        <v>0</v>
      </c>
      <c r="AE14" s="1065"/>
      <c r="AF14" s="1065"/>
      <c r="AG14" s="1065"/>
      <c r="AH14" s="1065"/>
      <c r="AI14" s="1065">
        <f>'Basis &amp; Credits'!AI14</f>
        <v>0</v>
      </c>
      <c r="AJ14" s="1065"/>
      <c r="AK14" s="1065"/>
      <c r="AL14" s="1065"/>
      <c r="AM14" s="1065"/>
    </row>
    <row r="15" spans="1:40" ht="12.9" customHeight="1">
      <c r="B15" s="8"/>
      <c r="C15" s="1616" t="s">
        <v>768</v>
      </c>
      <c r="D15" s="1616"/>
      <c r="E15" s="1616"/>
      <c r="F15" s="1616"/>
      <c r="G15" s="1616"/>
      <c r="H15" s="1616"/>
      <c r="I15" s="1616"/>
      <c r="J15" s="1616"/>
      <c r="K15" s="1616"/>
      <c r="L15" s="1616"/>
      <c r="M15" s="1616"/>
      <c r="N15" s="1616"/>
      <c r="O15" s="1616"/>
      <c r="P15" s="1616"/>
      <c r="Q15" s="1616"/>
      <c r="R15" s="1616"/>
      <c r="S15" s="1617"/>
      <c r="T15" s="1211">
        <f>'Basis &amp; Credits'!T15</f>
        <v>0</v>
      </c>
      <c r="U15" s="1065"/>
      <c r="V15" s="1065"/>
      <c r="W15" s="1065"/>
      <c r="X15" s="1065"/>
      <c r="Y15" s="1211">
        <f>'Basis &amp; Credits'!Y15</f>
        <v>0</v>
      </c>
      <c r="Z15" s="1065"/>
      <c r="AA15" s="1065"/>
      <c r="AB15" s="1065"/>
      <c r="AC15" s="1065"/>
      <c r="AD15" s="1065">
        <f>'Basis &amp; Credits'!AD15</f>
        <v>0</v>
      </c>
      <c r="AE15" s="1065"/>
      <c r="AF15" s="1065"/>
      <c r="AG15" s="1065"/>
      <c r="AH15" s="1065"/>
      <c r="AI15" s="1065">
        <f>'Basis &amp; Credits'!AI15</f>
        <v>0</v>
      </c>
      <c r="AJ15" s="1065"/>
      <c r="AK15" s="1065"/>
      <c r="AL15" s="1065"/>
      <c r="AM15" s="1065"/>
    </row>
    <row r="16" spans="1:40" ht="12.9" customHeight="1">
      <c r="B16" s="8"/>
      <c r="C16" s="1615" t="s">
        <v>1011</v>
      </c>
      <c r="D16" s="1615"/>
      <c r="E16" s="1615"/>
      <c r="F16" s="1615"/>
      <c r="G16" s="1615"/>
      <c r="H16" s="1615"/>
      <c r="I16" s="1615"/>
      <c r="J16" s="1615"/>
      <c r="K16" s="1615"/>
      <c r="L16" s="1615"/>
      <c r="M16" s="1615"/>
      <c r="N16" s="1615"/>
      <c r="O16" s="1615"/>
      <c r="P16" s="1615"/>
      <c r="Q16" s="1615"/>
      <c r="R16" s="1615"/>
      <c r="S16" s="1618"/>
      <c r="T16" s="1211">
        <f>'Basis &amp; Credits'!T16</f>
        <v>0</v>
      </c>
      <c r="U16" s="1065"/>
      <c r="V16" s="1065"/>
      <c r="W16" s="1065"/>
      <c r="X16" s="1065"/>
      <c r="Y16" s="1211">
        <f>'Basis &amp; Credits'!Y16</f>
        <v>0</v>
      </c>
      <c r="Z16" s="1065"/>
      <c r="AA16" s="1065"/>
      <c r="AB16" s="1065"/>
      <c r="AC16" s="1065"/>
      <c r="AD16" s="1065">
        <f>'Basis &amp; Credits'!AD16</f>
        <v>0</v>
      </c>
      <c r="AE16" s="1065"/>
      <c r="AF16" s="1065"/>
      <c r="AG16" s="1065"/>
      <c r="AH16" s="1065"/>
      <c r="AI16" s="1065">
        <f>'Basis &amp; Credits'!AI16</f>
        <v>0</v>
      </c>
      <c r="AJ16" s="1065"/>
      <c r="AK16" s="1065"/>
      <c r="AL16" s="1065"/>
      <c r="AM16" s="1065"/>
    </row>
    <row r="17" spans="1:39" ht="12.9" customHeight="1">
      <c r="B17" s="8"/>
      <c r="C17" s="1616" t="s">
        <v>769</v>
      </c>
      <c r="D17" s="1616"/>
      <c r="E17" s="1616"/>
      <c r="F17" s="1616"/>
      <c r="G17" s="1616"/>
      <c r="H17" s="1616"/>
      <c r="I17" s="1616"/>
      <c r="J17" s="1616"/>
      <c r="K17" s="1616"/>
      <c r="L17" s="1616"/>
      <c r="M17" s="1616"/>
      <c r="N17" s="1616"/>
      <c r="O17" s="1616"/>
      <c r="P17" s="1616"/>
      <c r="Q17" s="1616"/>
      <c r="R17" s="1616"/>
      <c r="S17" s="1617"/>
      <c r="T17" s="1211">
        <f>'Basis &amp; Credits'!T17</f>
        <v>0</v>
      </c>
      <c r="U17" s="1065"/>
      <c r="V17" s="1065"/>
      <c r="W17" s="1065"/>
      <c r="X17" s="1065"/>
      <c r="Y17" s="1211">
        <f>'Basis &amp; Credits'!Y17</f>
        <v>0</v>
      </c>
      <c r="Z17" s="1065"/>
      <c r="AA17" s="1065"/>
      <c r="AB17" s="1065"/>
      <c r="AC17" s="1065"/>
      <c r="AD17" s="1065">
        <f>'Basis &amp; Credits'!AD17</f>
        <v>0</v>
      </c>
      <c r="AE17" s="1065"/>
      <c r="AF17" s="1065"/>
      <c r="AG17" s="1065"/>
      <c r="AH17" s="1065"/>
      <c r="AI17" s="1065">
        <f>'Basis &amp; Credits'!AI17</f>
        <v>0</v>
      </c>
      <c r="AJ17" s="1065"/>
      <c r="AK17" s="1065"/>
      <c r="AL17" s="1065"/>
      <c r="AM17" s="1065"/>
    </row>
    <row r="18" spans="1:39" ht="12.9" customHeight="1">
      <c r="B18" s="593"/>
      <c r="C18" s="1615" t="s">
        <v>1363</v>
      </c>
      <c r="D18" s="1616"/>
      <c r="E18" s="1616"/>
      <c r="F18" s="1616"/>
      <c r="G18" s="1616"/>
      <c r="H18" s="1616"/>
      <c r="I18" s="1616"/>
      <c r="J18" s="1616"/>
      <c r="K18" s="1616"/>
      <c r="L18" s="1616"/>
      <c r="M18" s="1616"/>
      <c r="N18" s="1616"/>
      <c r="O18" s="1616"/>
      <c r="P18" s="1616"/>
      <c r="Q18" s="1616"/>
      <c r="R18" s="1616"/>
      <c r="S18" s="1617"/>
      <c r="T18" s="1209">
        <f>'Basis &amp; Credits'!T18</f>
        <v>0</v>
      </c>
      <c r="U18" s="1210"/>
      <c r="V18" s="1210"/>
      <c r="W18" s="1210"/>
      <c r="X18" s="1211"/>
      <c r="Y18" s="1211">
        <f>'Basis &amp; Credits'!Y18</f>
        <v>0</v>
      </c>
      <c r="Z18" s="1065"/>
      <c r="AA18" s="1065"/>
      <c r="AB18" s="1065"/>
      <c r="AC18" s="1065"/>
      <c r="AD18" s="1065">
        <f>'Basis &amp; Credits'!AD18</f>
        <v>0</v>
      </c>
      <c r="AE18" s="1065"/>
      <c r="AF18" s="1065"/>
      <c r="AG18" s="1065"/>
      <c r="AH18" s="1065"/>
      <c r="AI18" s="1065">
        <f>'Basis &amp; Credits'!AI18</f>
        <v>0</v>
      </c>
      <c r="AJ18" s="1065"/>
      <c r="AK18" s="1065"/>
      <c r="AL18" s="1065"/>
      <c r="AM18" s="1065"/>
    </row>
    <row r="19" spans="1:39" ht="12.9" customHeight="1">
      <c r="B19" s="484"/>
      <c r="C19" s="1592" t="str">
        <f>'Basis &amp; Credits'!C19:S19</f>
        <v>Subtract (specify other ineligible amounts):</v>
      </c>
      <c r="D19" s="1592"/>
      <c r="E19" s="1592"/>
      <c r="F19" s="1592"/>
      <c r="G19" s="1592"/>
      <c r="H19" s="1592"/>
      <c r="I19" s="1592"/>
      <c r="J19" s="1592"/>
      <c r="K19" s="1592"/>
      <c r="L19" s="1592"/>
      <c r="M19" s="1592"/>
      <c r="N19" s="1592"/>
      <c r="O19" s="1592"/>
      <c r="P19" s="1592"/>
      <c r="Q19" s="1592"/>
      <c r="R19" s="1592"/>
      <c r="S19" s="1593"/>
      <c r="T19" s="1211">
        <f>'Basis &amp; Credits'!T19</f>
        <v>0</v>
      </c>
      <c r="U19" s="1065"/>
      <c r="V19" s="1065"/>
      <c r="W19" s="1065"/>
      <c r="X19" s="1065"/>
      <c r="Y19" s="1211">
        <f>'Basis &amp; Credits'!Y19</f>
        <v>0</v>
      </c>
      <c r="Z19" s="1065"/>
      <c r="AA19" s="1065"/>
      <c r="AB19" s="1065"/>
      <c r="AC19" s="1065"/>
      <c r="AD19" s="1065">
        <f>'Basis &amp; Credits'!AD19</f>
        <v>0</v>
      </c>
      <c r="AE19" s="1065"/>
      <c r="AF19" s="1065"/>
      <c r="AG19" s="1065"/>
      <c r="AH19" s="1065"/>
      <c r="AI19" s="1065">
        <f>'Basis &amp; Credits'!AI19</f>
        <v>0</v>
      </c>
      <c r="AJ19" s="1065"/>
      <c r="AK19" s="1065"/>
      <c r="AL19" s="1065"/>
      <c r="AM19" s="1065"/>
    </row>
    <row r="20" spans="1:39" ht="12.9" customHeight="1">
      <c r="B20" s="1183" t="s">
        <v>770</v>
      </c>
      <c r="C20" s="1184"/>
      <c r="D20" s="1184"/>
      <c r="E20" s="1184"/>
      <c r="F20" s="1184"/>
      <c r="G20" s="1184"/>
      <c r="H20" s="1184"/>
      <c r="I20" s="1184"/>
      <c r="J20" s="1184"/>
      <c r="K20" s="1184"/>
      <c r="L20" s="1184"/>
      <c r="M20" s="1184"/>
      <c r="N20" s="1184"/>
      <c r="O20" s="1184"/>
      <c r="P20" s="1184"/>
      <c r="Q20" s="1184"/>
      <c r="R20" s="1184"/>
      <c r="S20" s="1185"/>
      <c r="T20" s="1604">
        <f>SUM(T13:X19)</f>
        <v>0</v>
      </c>
      <c r="U20" s="1203"/>
      <c r="V20" s="1203"/>
      <c r="W20" s="1203"/>
      <c r="X20" s="1203"/>
      <c r="Y20" s="1604">
        <f>SUM(Y13:AC19)</f>
        <v>0</v>
      </c>
      <c r="Z20" s="1203"/>
      <c r="AA20" s="1203"/>
      <c r="AB20" s="1203"/>
      <c r="AC20" s="1203"/>
      <c r="AD20" s="1203">
        <f>SUM(AD13:AH19)</f>
        <v>0</v>
      </c>
      <c r="AE20" s="1203"/>
      <c r="AF20" s="1203"/>
      <c r="AG20" s="1203"/>
      <c r="AH20" s="1203"/>
      <c r="AI20" s="1203">
        <f>SUM(AI13:AM19)</f>
        <v>0</v>
      </c>
      <c r="AJ20" s="1203"/>
      <c r="AK20" s="1203"/>
      <c r="AL20" s="1203"/>
      <c r="AM20" s="1203"/>
    </row>
    <row r="21" spans="1:39" ht="12.9" customHeight="1">
      <c r="B21" s="1183" t="s">
        <v>1710</v>
      </c>
      <c r="C21" s="1184"/>
      <c r="D21" s="1184"/>
      <c r="E21" s="1184"/>
      <c r="F21" s="1184"/>
      <c r="G21" s="1184"/>
      <c r="H21" s="1184"/>
      <c r="I21" s="1184"/>
      <c r="J21" s="1184"/>
      <c r="K21" s="1184"/>
      <c r="L21" s="1184"/>
      <c r="M21" s="1184"/>
      <c r="N21" s="1184"/>
      <c r="O21" s="1184"/>
      <c r="P21" s="1184"/>
      <c r="Q21" s="1184"/>
      <c r="R21" s="1184"/>
      <c r="S21" s="1185"/>
      <c r="T21" s="1211">
        <f>'Basis &amp; Credits'!E21</f>
        <v>0</v>
      </c>
      <c r="U21" s="1065"/>
      <c r="V21" s="1065"/>
      <c r="W21" s="1065"/>
      <c r="X21" s="1065"/>
      <c r="Y21" s="1211">
        <f>'Basis &amp; Credits'!J21</f>
        <v>0</v>
      </c>
      <c r="Z21" s="1065"/>
      <c r="AA21" s="1065"/>
      <c r="AB21" s="1065"/>
      <c r="AC21" s="1065"/>
      <c r="AD21" s="1065">
        <f>'Basis &amp; Credits'!O21</f>
        <v>0</v>
      </c>
      <c r="AE21" s="1065"/>
      <c r="AF21" s="1065"/>
      <c r="AG21" s="1065"/>
      <c r="AH21" s="1065"/>
      <c r="AI21" s="1065">
        <f>'Basis &amp; Credits'!T21</f>
        <v>10900000</v>
      </c>
      <c r="AJ21" s="1065"/>
      <c r="AK21" s="1065"/>
      <c r="AL21" s="1065"/>
      <c r="AM21" s="1065"/>
    </row>
    <row r="22" spans="1:39" ht="12.9" customHeight="1">
      <c r="B22" s="1183" t="s">
        <v>771</v>
      </c>
      <c r="C22" s="1184"/>
      <c r="D22" s="1184"/>
      <c r="E22" s="1184"/>
      <c r="F22" s="1184"/>
      <c r="G22" s="1184"/>
      <c r="H22" s="1184"/>
      <c r="I22" s="1184"/>
      <c r="J22" s="1184"/>
      <c r="K22" s="1184"/>
      <c r="L22" s="1184"/>
      <c r="M22" s="1184"/>
      <c r="N22" s="1184"/>
      <c r="O22" s="1184"/>
      <c r="P22" s="1184"/>
      <c r="Q22" s="1184"/>
      <c r="R22" s="1184"/>
      <c r="S22" s="1185"/>
      <c r="T22" s="1605">
        <f>(T20+T21)*-1</f>
        <v>0</v>
      </c>
      <c r="U22" s="1606"/>
      <c r="V22" s="1606"/>
      <c r="W22" s="1606"/>
      <c r="X22" s="1606"/>
      <c r="Y22" s="1605">
        <f>(Y20+Y21)*-1</f>
        <v>0</v>
      </c>
      <c r="Z22" s="1606"/>
      <c r="AA22" s="1606"/>
      <c r="AB22" s="1606"/>
      <c r="AC22" s="1606"/>
      <c r="AD22" s="1605">
        <f>(AD20+AD21)*-1</f>
        <v>0</v>
      </c>
      <c r="AE22" s="1606"/>
      <c r="AF22" s="1606"/>
      <c r="AG22" s="1606"/>
      <c r="AH22" s="1606"/>
      <c r="AI22" s="1605">
        <f>(AI20+AI21)*-1</f>
        <v>-10900000</v>
      </c>
      <c r="AJ22" s="1606"/>
      <c r="AK22" s="1606"/>
      <c r="AL22" s="1606"/>
      <c r="AM22" s="1606"/>
    </row>
    <row r="23" spans="1:39" ht="12.9" customHeight="1">
      <c r="B23" s="1183" t="s">
        <v>772</v>
      </c>
      <c r="C23" s="1184"/>
      <c r="D23" s="1184"/>
      <c r="E23" s="1184"/>
      <c r="F23" s="1184"/>
      <c r="G23" s="1184"/>
      <c r="H23" s="1184"/>
      <c r="I23" s="1184"/>
      <c r="J23" s="1184"/>
      <c r="K23" s="1184"/>
      <c r="L23" s="1184"/>
      <c r="M23" s="1184"/>
      <c r="N23" s="1184"/>
      <c r="O23" s="1184"/>
      <c r="P23" s="1184"/>
      <c r="Q23" s="1184"/>
      <c r="R23" s="1184"/>
      <c r="S23" s="1185"/>
      <c r="T23" s="1604">
        <f>T11+T22</f>
        <v>22526999</v>
      </c>
      <c r="U23" s="1203"/>
      <c r="V23" s="1203"/>
      <c r="W23" s="1203"/>
      <c r="X23" s="1203"/>
      <c r="Y23" s="1604">
        <f>Y11+Y22</f>
        <v>0</v>
      </c>
      <c r="Z23" s="1203"/>
      <c r="AA23" s="1203"/>
      <c r="AB23" s="1203"/>
      <c r="AC23" s="1203"/>
      <c r="AD23" s="1604">
        <f>AD11+AD22</f>
        <v>0</v>
      </c>
      <c r="AE23" s="1203"/>
      <c r="AF23" s="1203"/>
      <c r="AG23" s="1203"/>
      <c r="AH23" s="1203"/>
      <c r="AI23" s="1604">
        <f>AI11+AI22</f>
        <v>-10900000</v>
      </c>
      <c r="AJ23" s="1203"/>
      <c r="AK23" s="1203"/>
      <c r="AL23" s="1203"/>
      <c r="AM23" s="1203"/>
    </row>
    <row r="24" spans="1:39" ht="12.9" customHeight="1">
      <c r="B24" s="1183" t="s">
        <v>1217</v>
      </c>
      <c r="C24" s="1184"/>
      <c r="D24" s="1184"/>
      <c r="E24" s="1184"/>
      <c r="F24" s="1184"/>
      <c r="G24" s="1184"/>
      <c r="H24" s="1184"/>
      <c r="I24" s="1184"/>
      <c r="J24" s="1184"/>
      <c r="K24" s="1184"/>
      <c r="L24" s="1184"/>
      <c r="M24" s="1184"/>
      <c r="N24" s="1184"/>
      <c r="O24" s="1184"/>
      <c r="P24" s="1184"/>
      <c r="Q24" s="1184"/>
      <c r="R24" s="1184"/>
      <c r="S24" s="1185"/>
      <c r="T24" s="1602">
        <f>Application!AD1011</f>
        <v>0</v>
      </c>
      <c r="U24" s="1603"/>
      <c r="V24" s="1603"/>
      <c r="W24" s="1603"/>
      <c r="X24" s="1603"/>
      <c r="Y24" s="1603"/>
      <c r="Z24" s="1603"/>
      <c r="AA24" s="1603"/>
      <c r="AB24" s="1603"/>
      <c r="AC24" s="1603"/>
      <c r="AD24" s="1603"/>
      <c r="AE24" s="1603"/>
      <c r="AF24" s="1603"/>
      <c r="AG24" s="1603"/>
      <c r="AH24" s="1603"/>
      <c r="AI24" s="1603"/>
      <c r="AJ24" s="1603"/>
      <c r="AK24" s="1603"/>
      <c r="AL24" s="1603"/>
      <c r="AM24" s="1604"/>
    </row>
    <row r="25" spans="1:39" ht="12.9" customHeight="1">
      <c r="B25" s="1594" t="s">
        <v>1746</v>
      </c>
      <c r="C25" s="1595"/>
      <c r="D25" s="1595"/>
      <c r="E25" s="1595"/>
      <c r="F25" s="1595"/>
      <c r="G25" s="1595"/>
      <c r="H25" s="1595"/>
      <c r="I25" s="1595"/>
      <c r="J25" s="1595"/>
      <c r="K25" s="1595"/>
      <c r="L25" s="1595"/>
      <c r="M25" s="1595"/>
      <c r="N25" s="1595"/>
      <c r="O25" s="1595"/>
      <c r="P25" s="1595"/>
      <c r="Q25" s="1595"/>
      <c r="R25" s="1595"/>
      <c r="S25" s="1596"/>
      <c r="T25" s="1608">
        <v>1</v>
      </c>
      <c r="U25" s="1609"/>
      <c r="V25" s="1609"/>
      <c r="W25" s="1609"/>
      <c r="X25" s="1610"/>
      <c r="Y25" s="1608">
        <v>1</v>
      </c>
      <c r="Z25" s="1609"/>
      <c r="AA25" s="1609"/>
      <c r="AB25" s="1609"/>
      <c r="AC25" s="1610"/>
      <c r="AD25" s="1608">
        <v>1</v>
      </c>
      <c r="AE25" s="1609"/>
      <c r="AF25" s="1609"/>
      <c r="AG25" s="1609"/>
      <c r="AH25" s="1610"/>
      <c r="AI25" s="1608">
        <v>1</v>
      </c>
      <c r="AJ25" s="1609"/>
      <c r="AK25" s="1609"/>
      <c r="AL25" s="1609"/>
      <c r="AM25" s="1610"/>
    </row>
    <row r="26" spans="1:39" ht="12.9" customHeight="1">
      <c r="B26" s="1183" t="s">
        <v>773</v>
      </c>
      <c r="C26" s="1184"/>
      <c r="D26" s="1184"/>
      <c r="E26" s="1184"/>
      <c r="F26" s="1184"/>
      <c r="G26" s="1184"/>
      <c r="H26" s="1184"/>
      <c r="I26" s="1184"/>
      <c r="J26" s="1184"/>
      <c r="K26" s="1184"/>
      <c r="L26" s="1184"/>
      <c r="M26" s="1184"/>
      <c r="N26" s="1184"/>
      <c r="O26" s="1184"/>
      <c r="P26" s="1184"/>
      <c r="Q26" s="1184"/>
      <c r="R26" s="1184"/>
      <c r="S26" s="1185"/>
      <c r="T26" s="1228">
        <f>T23*T25</f>
        <v>22526999</v>
      </c>
      <c r="U26" s="1607"/>
      <c r="V26" s="1607"/>
      <c r="W26" s="1607"/>
      <c r="X26" s="1607"/>
      <c r="Y26" s="1228">
        <f>Y23*Y25</f>
        <v>0</v>
      </c>
      <c r="Z26" s="1607"/>
      <c r="AA26" s="1607"/>
      <c r="AB26" s="1607"/>
      <c r="AC26" s="1607"/>
      <c r="AD26" s="1228">
        <f>AD23*AD25</f>
        <v>0</v>
      </c>
      <c r="AE26" s="1607"/>
      <c r="AF26" s="1607"/>
      <c r="AG26" s="1607"/>
      <c r="AH26" s="1607"/>
      <c r="AI26" s="1228">
        <f>AI23*AI25</f>
        <v>-10900000</v>
      </c>
      <c r="AJ26" s="1607"/>
      <c r="AK26" s="1607"/>
      <c r="AL26" s="1607"/>
      <c r="AM26" s="1607"/>
    </row>
    <row r="27" spans="1:39" ht="12.9" customHeight="1">
      <c r="A27" s="4"/>
      <c r="B27" s="1597" t="s">
        <v>878</v>
      </c>
      <c r="C27" s="1598"/>
      <c r="D27" s="1598"/>
      <c r="E27" s="1598"/>
      <c r="F27" s="1598"/>
      <c r="G27" s="1598"/>
      <c r="H27" s="1598"/>
      <c r="I27" s="1598"/>
      <c r="J27" s="1598"/>
      <c r="K27" s="1598"/>
      <c r="L27" s="1598"/>
      <c r="M27" s="1598"/>
      <c r="N27" s="1598"/>
      <c r="O27" s="1598"/>
      <c r="P27" s="1598"/>
      <c r="Q27" s="1598"/>
      <c r="R27" s="1598"/>
      <c r="S27" s="1599"/>
      <c r="T27" s="1600">
        <f>Application!AG438</f>
        <v>1</v>
      </c>
      <c r="U27" s="1601"/>
      <c r="V27" s="1601"/>
      <c r="W27" s="1601"/>
      <c r="X27" s="1601"/>
      <c r="Y27" s="1600">
        <f>Application!AG438</f>
        <v>1</v>
      </c>
      <c r="Z27" s="1601"/>
      <c r="AA27" s="1601"/>
      <c r="AB27" s="1601"/>
      <c r="AC27" s="1601"/>
      <c r="AD27" s="1600">
        <f>Application!AG438</f>
        <v>1</v>
      </c>
      <c r="AE27" s="1601"/>
      <c r="AF27" s="1601"/>
      <c r="AG27" s="1601"/>
      <c r="AH27" s="1601"/>
      <c r="AI27" s="1600">
        <f>Application!AG438</f>
        <v>1</v>
      </c>
      <c r="AJ27" s="1601"/>
      <c r="AK27" s="1601"/>
      <c r="AL27" s="1601"/>
      <c r="AM27" s="1601"/>
    </row>
    <row r="28" spans="1:39" ht="12.9" customHeight="1">
      <c r="A28" s="3"/>
      <c r="B28" s="1183" t="s">
        <v>842</v>
      </c>
      <c r="C28" s="1184"/>
      <c r="D28" s="1184"/>
      <c r="E28" s="1184"/>
      <c r="F28" s="1184"/>
      <c r="G28" s="1184"/>
      <c r="H28" s="1184"/>
      <c r="I28" s="1184"/>
      <c r="J28" s="1184"/>
      <c r="K28" s="1184"/>
      <c r="L28" s="1184"/>
      <c r="M28" s="1184"/>
      <c r="N28" s="1184"/>
      <c r="O28" s="1184"/>
      <c r="P28" s="1184"/>
      <c r="Q28" s="1184"/>
      <c r="R28" s="1184"/>
      <c r="S28" s="1185"/>
      <c r="T28" s="1228">
        <f>IF(ISERROR((T26*T27)),0,(T26*T27))</f>
        <v>22526999</v>
      </c>
      <c r="U28" s="1607"/>
      <c r="V28" s="1607"/>
      <c r="W28" s="1607"/>
      <c r="X28" s="1607"/>
      <c r="Y28" s="1228">
        <f>IF(ISERROR((Y26*Y27)),0,(Y26*Y27))</f>
        <v>0</v>
      </c>
      <c r="Z28" s="1607"/>
      <c r="AA28" s="1607"/>
      <c r="AB28" s="1607"/>
      <c r="AC28" s="1607"/>
      <c r="AD28" s="1228">
        <f>IF(ISERROR((AD26*AD27)),0,(AD26*AD27))</f>
        <v>0</v>
      </c>
      <c r="AE28" s="1607"/>
      <c r="AF28" s="1607"/>
      <c r="AG28" s="1607"/>
      <c r="AH28" s="1607"/>
      <c r="AI28" s="1228">
        <f>IF(ISERROR((AI26*AI27)),0,(AI26*AI27))</f>
        <v>-10900000</v>
      </c>
      <c r="AJ28" s="1607"/>
      <c r="AK28" s="1607"/>
      <c r="AL28" s="1607"/>
      <c r="AM28" s="1607"/>
    </row>
    <row r="29" spans="1:39" ht="12.9" customHeight="1">
      <c r="B29" s="1183" t="s">
        <v>622</v>
      </c>
      <c r="C29" s="1184"/>
      <c r="D29" s="1184"/>
      <c r="E29" s="1184"/>
      <c r="F29" s="1184"/>
      <c r="G29" s="1184"/>
      <c r="H29" s="1184"/>
      <c r="I29" s="1184"/>
      <c r="J29" s="1184"/>
      <c r="K29" s="1184"/>
      <c r="L29" s="1184"/>
      <c r="M29" s="1184"/>
      <c r="N29" s="1184"/>
      <c r="O29" s="1184"/>
      <c r="P29" s="1184"/>
      <c r="Q29" s="1184"/>
      <c r="R29" s="1184"/>
      <c r="S29" s="1185"/>
      <c r="T29" s="1602">
        <f>T28+Y28+AD28+AI28</f>
        <v>11626999</v>
      </c>
      <c r="U29" s="1603"/>
      <c r="V29" s="1603"/>
      <c r="W29" s="1603"/>
      <c r="X29" s="1603"/>
      <c r="Y29" s="1603"/>
      <c r="Z29" s="1603"/>
      <c r="AA29" s="1603"/>
      <c r="AB29" s="1603"/>
      <c r="AC29" s="1603"/>
      <c r="AD29" s="1603"/>
      <c r="AE29" s="1603"/>
      <c r="AF29" s="1603"/>
      <c r="AG29" s="1603"/>
      <c r="AH29" s="1603"/>
      <c r="AI29" s="1603"/>
      <c r="AJ29" s="1603"/>
      <c r="AK29" s="1603"/>
      <c r="AL29" s="1603"/>
      <c r="AM29" s="1604"/>
    </row>
    <row r="30" spans="1:39" ht="12.9" customHeight="1">
      <c r="B30" s="1964"/>
      <c r="C30" s="1964"/>
      <c r="D30" s="1964"/>
      <c r="E30" s="1964"/>
      <c r="F30" s="1964"/>
      <c r="G30" s="1964"/>
      <c r="H30" s="1964"/>
      <c r="I30" s="1964"/>
      <c r="J30" s="1964"/>
      <c r="K30" s="1964"/>
      <c r="L30" s="1964"/>
      <c r="M30" s="1964"/>
      <c r="N30" s="1964"/>
      <c r="O30" s="1964"/>
      <c r="P30" s="1964"/>
      <c r="Q30" s="1964"/>
      <c r="R30" s="1964"/>
      <c r="S30" s="1964"/>
      <c r="T30" s="1964"/>
      <c r="U30" s="1964"/>
      <c r="V30" s="1964"/>
      <c r="W30" s="1964"/>
      <c r="X30" s="1964"/>
      <c r="Y30" s="1964"/>
      <c r="Z30" s="1964"/>
      <c r="AA30" s="1964"/>
      <c r="AB30" s="1964"/>
      <c r="AC30" s="1964"/>
      <c r="AD30" s="1964"/>
      <c r="AE30" s="1964"/>
      <c r="AF30" s="1964"/>
      <c r="AG30" s="1964"/>
      <c r="AH30" s="1964"/>
      <c r="AI30" s="1964"/>
      <c r="AJ30" s="1964"/>
      <c r="AK30" s="1964"/>
      <c r="AL30" s="1964"/>
      <c r="AM30" s="1964"/>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1" t="s">
        <v>1604</v>
      </c>
      <c r="Z35" s="1611"/>
      <c r="AA35" s="1611"/>
      <c r="AB35" s="1611"/>
      <c r="AC35" s="1611"/>
      <c r="AD35" s="1499" t="s">
        <v>41</v>
      </c>
      <c r="AE35" s="1499"/>
      <c r="AF35" s="1499"/>
      <c r="AG35" s="1499"/>
      <c r="AH35" s="1499"/>
    </row>
    <row r="36" spans="1:40" ht="12.9" customHeight="1">
      <c r="B36" s="204"/>
      <c r="X36" s="71"/>
      <c r="Y36" s="1611"/>
      <c r="Z36" s="1611"/>
      <c r="AA36" s="1611"/>
      <c r="AB36" s="1611"/>
      <c r="AC36" s="1611"/>
      <c r="AD36" s="1499"/>
      <c r="AE36" s="1499"/>
      <c r="AF36" s="1499"/>
      <c r="AG36" s="1499"/>
      <c r="AH36" s="1499"/>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1"/>
      <c r="Z37" s="1611"/>
      <c r="AA37" s="1611"/>
      <c r="AB37" s="1611"/>
      <c r="AC37" s="1611"/>
      <c r="AD37" s="1499"/>
      <c r="AE37" s="1499"/>
      <c r="AF37" s="1499"/>
      <c r="AG37" s="1499"/>
      <c r="AH37" s="1499"/>
    </row>
    <row r="38" spans="1:40" ht="12.9" customHeight="1">
      <c r="A38" s="3"/>
      <c r="B38" s="1183" t="s">
        <v>842</v>
      </c>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5"/>
      <c r="Y38" s="1203">
        <f>IF(T24&gt;=(T23+Y23+AD23+AI23),T28+Y28,0)</f>
        <v>0</v>
      </c>
      <c r="Z38" s="1203"/>
      <c r="AA38" s="1203"/>
      <c r="AB38" s="1203"/>
      <c r="AC38" s="1203"/>
      <c r="AD38" s="1203">
        <f>IF(T24&gt;=(T23+Y23+AD23+AI23),AD28+AI28,0)</f>
        <v>0</v>
      </c>
      <c r="AE38" s="1203"/>
      <c r="AF38" s="1203"/>
      <c r="AG38" s="1203"/>
      <c r="AH38" s="1203"/>
    </row>
    <row r="39" spans="1:40" ht="12.9" customHeight="1">
      <c r="B39" s="1183" t="s">
        <v>764</v>
      </c>
      <c r="C39" s="1184"/>
      <c r="D39" s="1184"/>
      <c r="E39" s="1184"/>
      <c r="F39" s="1184"/>
      <c r="G39" s="1184"/>
      <c r="H39" s="1184"/>
      <c r="I39" s="1184"/>
      <c r="J39" s="1184"/>
      <c r="K39" s="1184"/>
      <c r="L39" s="1184"/>
      <c r="M39" s="1184"/>
      <c r="N39" s="1184"/>
      <c r="O39" s="1184"/>
      <c r="P39" s="1184"/>
      <c r="Q39" s="1184"/>
      <c r="R39" s="1184"/>
      <c r="S39" s="1184"/>
      <c r="T39" s="1184"/>
      <c r="U39" s="1184"/>
      <c r="V39" s="1184"/>
      <c r="W39" s="1184"/>
      <c r="X39" s="1185"/>
      <c r="Y39" s="1963">
        <v>0.09</v>
      </c>
      <c r="Z39" s="1963"/>
      <c r="AA39" s="1963"/>
      <c r="AB39" s="1963"/>
      <c r="AC39" s="1963"/>
      <c r="AD39" s="1642">
        <v>0.04</v>
      </c>
      <c r="AE39" s="1642"/>
      <c r="AF39" s="1642"/>
      <c r="AG39" s="1642"/>
      <c r="AH39" s="1642"/>
    </row>
    <row r="40" spans="1:40" ht="12.9" customHeight="1">
      <c r="A40" s="3"/>
      <c r="B40" s="1183" t="s">
        <v>23</v>
      </c>
      <c r="C40" s="1184"/>
      <c r="D40" s="1184"/>
      <c r="E40" s="1184"/>
      <c r="F40" s="1184"/>
      <c r="G40" s="1184"/>
      <c r="H40" s="1184"/>
      <c r="I40" s="1184"/>
      <c r="J40" s="1184"/>
      <c r="K40" s="1184"/>
      <c r="L40" s="1184"/>
      <c r="M40" s="1184"/>
      <c r="N40" s="1184"/>
      <c r="O40" s="1184"/>
      <c r="P40" s="1184"/>
      <c r="Q40" s="1184"/>
      <c r="R40" s="1184"/>
      <c r="S40" s="1184"/>
      <c r="T40" s="1184"/>
      <c r="U40" s="1184"/>
      <c r="V40" s="1184"/>
      <c r="W40" s="1184"/>
      <c r="X40" s="1185"/>
      <c r="Y40" s="1203">
        <f>ROUND(Y38*Y39,0)</f>
        <v>0</v>
      </c>
      <c r="Z40" s="1203"/>
      <c r="AA40" s="1203"/>
      <c r="AB40" s="1203"/>
      <c r="AC40" s="1203"/>
      <c r="AD40" s="1604">
        <f>ROUND(AD38*AD39,0)</f>
        <v>0</v>
      </c>
      <c r="AE40" s="1203"/>
      <c r="AF40" s="1203"/>
      <c r="AG40" s="1203"/>
      <c r="AH40" s="1203"/>
    </row>
    <row r="41" spans="1:40" ht="12.9" customHeight="1">
      <c r="B41" s="1183" t="s">
        <v>616</v>
      </c>
      <c r="C41" s="1184"/>
      <c r="D41" s="1184"/>
      <c r="E41" s="1184"/>
      <c r="F41" s="1184"/>
      <c r="G41" s="1184"/>
      <c r="H41" s="1184"/>
      <c r="I41" s="1184"/>
      <c r="J41" s="1184"/>
      <c r="K41" s="1184"/>
      <c r="L41" s="1184"/>
      <c r="M41" s="1184"/>
      <c r="N41" s="1184"/>
      <c r="O41" s="1184"/>
      <c r="P41" s="1184"/>
      <c r="Q41" s="1184"/>
      <c r="R41" s="1184"/>
      <c r="S41" s="1184"/>
      <c r="T41" s="1184"/>
      <c r="U41" s="1184"/>
      <c r="V41" s="1184"/>
      <c r="W41" s="1184"/>
      <c r="X41" s="1185"/>
      <c r="Y41" s="1602">
        <f>IF((Y40+AD40)&gt;2500000,2500000,Y40+AD40)</f>
        <v>0</v>
      </c>
      <c r="Z41" s="1603"/>
      <c r="AA41" s="1603"/>
      <c r="AB41" s="1603"/>
      <c r="AC41" s="1603"/>
      <c r="AD41" s="1603"/>
      <c r="AE41" s="1603"/>
      <c r="AF41" s="1603"/>
      <c r="AG41" s="1603"/>
      <c r="AH41" s="1604"/>
    </row>
    <row r="42" spans="1:40" ht="12.9" customHeight="1">
      <c r="A42" s="3"/>
      <c r="B42" s="1636" t="s">
        <v>1161</v>
      </c>
      <c r="C42" s="1636"/>
      <c r="D42" s="1636"/>
      <c r="E42" s="1636"/>
      <c r="F42" s="1636"/>
      <c r="G42" s="1636"/>
      <c r="H42" s="1636"/>
      <c r="I42" s="1636"/>
      <c r="J42" s="1636"/>
      <c r="K42" s="1636"/>
      <c r="L42" s="1636"/>
      <c r="M42" s="1636"/>
      <c r="N42" s="1636"/>
      <c r="O42" s="1636"/>
      <c r="P42" s="1636"/>
      <c r="Q42" s="1636"/>
      <c r="R42" s="1636"/>
      <c r="S42" s="1636"/>
      <c r="T42" s="1636"/>
      <c r="U42" s="1636"/>
      <c r="V42" s="1636"/>
      <c r="W42" s="1636"/>
      <c r="X42" s="1636"/>
      <c r="Y42" s="1636"/>
      <c r="Z42" s="1636"/>
      <c r="AA42" s="1636"/>
      <c r="AB42" s="1636"/>
      <c r="AC42" s="1636"/>
      <c r="AD42" s="1636"/>
      <c r="AE42" s="1636"/>
      <c r="AF42" s="1636"/>
      <c r="AG42" s="1636"/>
      <c r="AH42" s="1636"/>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228</v>
      </c>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118</v>
      </c>
      <c r="C45" s="3" t="s">
        <v>252</v>
      </c>
    </row>
    <row r="46" spans="1:40" ht="12.9" customHeight="1">
      <c r="D46" s="3" t="s">
        <v>253</v>
      </c>
      <c r="AB46" s="1194">
        <f>'Sources and Uses Budget'!B104-'Sources and Uses Budget'!$B$15</f>
        <v>27975166</v>
      </c>
      <c r="AC46" s="1195"/>
      <c r="AD46" s="1195"/>
      <c r="AE46" s="1195"/>
      <c r="AF46" s="1196"/>
    </row>
    <row r="47" spans="1:40" ht="12.9" customHeight="1">
      <c r="D47" s="3" t="s">
        <v>836</v>
      </c>
      <c r="AB47" s="1194">
        <f>Application!AG633-MIN('Sources and Uses Budget'!B15,Application!AG385)</f>
        <v>0</v>
      </c>
      <c r="AC47" s="1195"/>
      <c r="AD47" s="1195"/>
      <c r="AE47" s="1195"/>
      <c r="AF47" s="1196"/>
    </row>
    <row r="48" spans="1:40" ht="12.9" customHeight="1">
      <c r="D48" s="3" t="s">
        <v>377</v>
      </c>
      <c r="AB48" s="1194">
        <f>AB46-AB47</f>
        <v>27975166</v>
      </c>
      <c r="AC48" s="1195"/>
      <c r="AD48" s="1195"/>
      <c r="AE48" s="1195"/>
      <c r="AF48" s="1196"/>
    </row>
    <row r="49" spans="1:40" ht="12.9" customHeight="1">
      <c r="D49" s="3" t="s">
        <v>871</v>
      </c>
      <c r="AA49" s="34"/>
      <c r="AB49" s="1631"/>
      <c r="AC49" s="1632"/>
      <c r="AD49" s="1632"/>
      <c r="AE49" s="1632"/>
      <c r="AF49" s="1633"/>
    </row>
    <row r="50" spans="1:40" s="323" customFormat="1" ht="12.9" customHeight="1">
      <c r="A50"/>
      <c r="B50"/>
      <c r="C50"/>
      <c r="D50"/>
      <c r="E50" s="1637" t="s">
        <v>1352</v>
      </c>
      <c r="F50" s="1637"/>
      <c r="G50" s="1637"/>
      <c r="H50" s="1637"/>
      <c r="I50" s="1637"/>
      <c r="J50" s="1637"/>
      <c r="K50" s="1637"/>
      <c r="L50" s="1637"/>
      <c r="M50" s="1637"/>
      <c r="N50" s="1637"/>
      <c r="O50" s="1637"/>
      <c r="P50" s="1637"/>
      <c r="Q50" s="1637"/>
      <c r="R50" s="1637"/>
      <c r="S50" s="1637"/>
      <c r="T50" s="1637"/>
      <c r="U50" s="1637"/>
      <c r="V50" s="1637"/>
      <c r="W50" s="1637"/>
      <c r="X50" s="1637"/>
      <c r="Y50" s="1637"/>
      <c r="Z50" s="1637"/>
      <c r="AA50" s="354"/>
      <c r="AB50" s="354"/>
      <c r="AC50" s="354"/>
      <c r="AD50" s="354"/>
      <c r="AE50" s="354"/>
      <c r="AF50" s="354"/>
      <c r="AG50"/>
      <c r="AH50"/>
      <c r="AI50"/>
      <c r="AJ50"/>
      <c r="AK50"/>
      <c r="AL50"/>
      <c r="AM50"/>
      <c r="AN50"/>
    </row>
    <row r="51" spans="1:40" s="323" customFormat="1" ht="12.9" customHeight="1">
      <c r="A51"/>
      <c r="B51"/>
      <c r="C51"/>
      <c r="D51"/>
      <c r="E51" s="1637"/>
      <c r="F51" s="1637"/>
      <c r="G51" s="1637"/>
      <c r="H51" s="1637"/>
      <c r="I51" s="1637"/>
      <c r="J51" s="1637"/>
      <c r="K51" s="1637"/>
      <c r="L51" s="1637"/>
      <c r="M51" s="1637"/>
      <c r="N51" s="1637"/>
      <c r="O51" s="1637"/>
      <c r="P51" s="1637"/>
      <c r="Q51" s="1637"/>
      <c r="R51" s="1637"/>
      <c r="S51" s="1637"/>
      <c r="T51" s="1637"/>
      <c r="U51" s="1637"/>
      <c r="V51" s="1637"/>
      <c r="W51" s="1637"/>
      <c r="X51" s="1637"/>
      <c r="Y51" s="1637"/>
      <c r="Z51" s="1637"/>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4">
        <f>ROUND(IF(ISERROR((AB48/AB49)),0,(AB48/AB49)),0)</f>
        <v>0</v>
      </c>
      <c r="AC53" s="1195"/>
      <c r="AD53" s="1195"/>
      <c r="AE53" s="1195"/>
      <c r="AF53" s="1196"/>
    </row>
    <row r="54" spans="1:40" ht="12.9" customHeight="1">
      <c r="D54" s="3" t="s">
        <v>560</v>
      </c>
      <c r="AB54" s="1194">
        <f>(AB53/10)</f>
        <v>0</v>
      </c>
      <c r="AC54" s="1195"/>
      <c r="AD54" s="1195"/>
      <c r="AE54" s="1195"/>
      <c r="AF54" s="1196"/>
    </row>
    <row r="55" spans="1:40" ht="12.9" customHeight="1">
      <c r="D55" s="3" t="s">
        <v>340</v>
      </c>
      <c r="AB55" s="1194">
        <f>(IF((Y41&lt;AB54),Y41,AB54))</f>
        <v>0</v>
      </c>
      <c r="AC55" s="1195"/>
      <c r="AD55" s="1195"/>
      <c r="AE55" s="1195"/>
      <c r="AF55" s="1196"/>
    </row>
    <row r="56" spans="1:40" ht="12.9" customHeight="1">
      <c r="D56" s="3" t="s">
        <v>106</v>
      </c>
      <c r="AB56" s="1194">
        <f>ROUND((10*AB55*AB49),0)</f>
        <v>0</v>
      </c>
      <c r="AC56" s="1195"/>
      <c r="AD56" s="1195"/>
      <c r="AE56" s="1195"/>
      <c r="AF56" s="1196"/>
    </row>
    <row r="57" spans="1:40" ht="12.9" customHeight="1">
      <c r="D57" s="3"/>
      <c r="AB57" s="276"/>
      <c r="AC57" s="276"/>
      <c r="AD57" s="276"/>
      <c r="AE57" s="276"/>
      <c r="AF57" s="276"/>
    </row>
    <row r="58" spans="1:40" ht="12.9" customHeight="1">
      <c r="D58" s="3" t="s">
        <v>105</v>
      </c>
      <c r="AB58" s="1216">
        <f>AB48-AB56</f>
        <v>27975166</v>
      </c>
      <c r="AC58" s="1216"/>
      <c r="AD58" s="1216"/>
      <c r="AE58" s="1216"/>
      <c r="AF58" s="1216"/>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40" t="s">
        <v>1749</v>
      </c>
      <c r="B60" s="1640"/>
      <c r="C60" s="1640"/>
      <c r="D60" s="1640"/>
      <c r="E60" s="1640"/>
      <c r="F60" s="1640"/>
      <c r="G60" s="1640"/>
      <c r="H60" s="1640"/>
      <c r="I60" s="1640"/>
      <c r="J60" s="1640"/>
      <c r="K60" s="1640"/>
      <c r="L60" s="1640"/>
      <c r="M60" s="1640"/>
      <c r="N60" s="1640"/>
      <c r="O60" s="1640"/>
      <c r="P60" s="1640"/>
      <c r="Q60" s="1640"/>
      <c r="R60" s="1640"/>
      <c r="S60" s="1640"/>
      <c r="T60" s="1640"/>
      <c r="U60" s="1640"/>
      <c r="V60" s="1640"/>
      <c r="W60" s="1640"/>
      <c r="X60" s="1640"/>
      <c r="Y60" s="1640"/>
      <c r="Z60" s="1640"/>
      <c r="AA60" s="1640"/>
      <c r="AB60" s="1640"/>
      <c r="AC60" s="1640"/>
      <c r="AD60" s="1640"/>
      <c r="AE60" s="1640"/>
      <c r="AF60" s="1640"/>
      <c r="AG60" s="1640"/>
      <c r="AH60" s="1640"/>
      <c r="AI60" s="1640"/>
      <c r="AJ60" s="1640"/>
      <c r="AK60" s="1640"/>
      <c r="AL60" s="1640"/>
      <c r="AM60" s="1640"/>
      <c r="AN60" s="1640"/>
    </row>
    <row r="61" spans="1:40" ht="12.9" customHeight="1" thickTop="1">
      <c r="A61" s="1541"/>
      <c r="B61" s="1541"/>
      <c r="C61" s="1541"/>
      <c r="D61" s="1541"/>
      <c r="E61" s="1541"/>
      <c r="F61" s="1541"/>
      <c r="G61" s="1541"/>
      <c r="H61" s="1541"/>
      <c r="I61" s="1541"/>
      <c r="J61" s="1541"/>
      <c r="K61" s="1541"/>
      <c r="L61" s="1541"/>
      <c r="M61" s="1541"/>
      <c r="N61" s="1541"/>
      <c r="O61" s="1541"/>
      <c r="P61" s="1541"/>
      <c r="Q61" s="1541"/>
      <c r="R61" s="1541"/>
      <c r="S61" s="1541"/>
      <c r="T61" s="1541"/>
      <c r="U61" s="1541"/>
      <c r="V61" s="1541"/>
      <c r="W61" s="1541"/>
      <c r="X61" s="1541"/>
      <c r="Y61" s="1541"/>
      <c r="Z61" s="1541"/>
      <c r="AA61" s="1541"/>
      <c r="AB61" s="1541"/>
      <c r="AC61" s="1541"/>
      <c r="AD61" s="1541"/>
      <c r="AE61" s="1541"/>
      <c r="AF61" s="1541"/>
      <c r="AG61" s="1541"/>
      <c r="AH61" s="1541"/>
      <c r="AI61" s="1541"/>
      <c r="AJ61" s="1541"/>
      <c r="AK61" s="1541"/>
      <c r="AL61" s="1541"/>
      <c r="AM61" s="1541"/>
      <c r="AN61" s="1541"/>
    </row>
    <row r="62" spans="1:40" ht="12.9" customHeight="1">
      <c r="A62" s="3" t="s">
        <v>121</v>
      </c>
      <c r="C62" s="3" t="s">
        <v>508</v>
      </c>
      <c r="Y62" s="1170" t="s">
        <v>297</v>
      </c>
      <c r="Z62" s="1170"/>
      <c r="AA62" s="1170"/>
      <c r="AB62" s="1170"/>
      <c r="AC62" s="1170"/>
      <c r="AD62" s="1170" t="s">
        <v>41</v>
      </c>
      <c r="AE62" s="1170"/>
      <c r="AF62" s="1170"/>
      <c r="AG62" s="1170"/>
      <c r="AH62" s="1170"/>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203">
        <f>Y28</f>
        <v>0</v>
      </c>
      <c r="Z63" s="1634"/>
      <c r="AA63" s="1634"/>
      <c r="AB63" s="1634"/>
      <c r="AC63" s="1634"/>
      <c r="AD63" s="1203">
        <f>AI28</f>
        <v>-10900000</v>
      </c>
      <c r="AE63" s="1634"/>
      <c r="AF63" s="1634"/>
      <c r="AG63" s="1634"/>
      <c r="AH63" s="1634"/>
    </row>
    <row r="64" spans="1:40" ht="12.9" customHeight="1">
      <c r="C64" s="3"/>
      <c r="E64" s="1641" t="s">
        <v>1288</v>
      </c>
      <c r="F64" s="1641"/>
      <c r="G64" s="1641"/>
      <c r="H64" s="1641"/>
      <c r="I64" s="1641"/>
      <c r="J64" s="1641"/>
      <c r="K64" s="1641"/>
      <c r="L64" s="1641"/>
      <c r="M64" s="1641"/>
      <c r="N64" s="1641"/>
      <c r="O64" s="1641"/>
      <c r="P64" s="1641"/>
      <c r="Q64" s="1641"/>
      <c r="R64" s="1641"/>
      <c r="S64" s="1641"/>
      <c r="T64" s="1641"/>
      <c r="U64" s="1641"/>
      <c r="V64" s="1641"/>
      <c r="W64" s="1641"/>
      <c r="X64" s="1641"/>
      <c r="Y64" s="1641"/>
      <c r="Z64" s="1641"/>
      <c r="AA64" s="1641"/>
      <c r="AB64" s="1641"/>
      <c r="AC64" s="1641"/>
      <c r="AD64" s="1641"/>
      <c r="AE64" s="1641"/>
      <c r="AF64" s="1641"/>
      <c r="AG64" s="1641"/>
      <c r="AH64" s="1641"/>
    </row>
    <row r="65" spans="1:34" ht="32.25" customHeight="1">
      <c r="C65" s="3"/>
      <c r="E65" s="1641"/>
      <c r="F65" s="1641"/>
      <c r="G65" s="1641"/>
      <c r="H65" s="1641"/>
      <c r="I65" s="1641"/>
      <c r="J65" s="1641"/>
      <c r="K65" s="1641"/>
      <c r="L65" s="1641"/>
      <c r="M65" s="1641"/>
      <c r="N65" s="1641"/>
      <c r="O65" s="1641"/>
      <c r="P65" s="1641"/>
      <c r="Q65" s="1641"/>
      <c r="R65" s="1641"/>
      <c r="S65" s="1641"/>
      <c r="T65" s="1641"/>
      <c r="U65" s="1641"/>
      <c r="V65" s="1641"/>
      <c r="W65" s="1641"/>
      <c r="X65" s="1641"/>
      <c r="Y65" s="1641"/>
      <c r="Z65" s="1641"/>
      <c r="AA65" s="1641"/>
      <c r="AB65" s="1641"/>
      <c r="AC65" s="1641"/>
      <c r="AD65" s="1641"/>
      <c r="AE65" s="1641"/>
      <c r="AF65" s="1641"/>
      <c r="AG65" s="1641"/>
      <c r="AH65" s="1641"/>
    </row>
    <row r="66" spans="1:34" ht="12.9"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30">
        <v>0.3</v>
      </c>
      <c r="Z66" s="1630"/>
      <c r="AA66" s="1630"/>
      <c r="AB66" s="1630"/>
      <c r="AC66" s="1630"/>
      <c r="AD66" s="1630">
        <v>0.13</v>
      </c>
      <c r="AE66" s="1630"/>
      <c r="AF66" s="1630"/>
      <c r="AG66" s="1630"/>
      <c r="AH66" s="1630"/>
    </row>
    <row r="67" spans="1:34" ht="12.9" customHeight="1">
      <c r="C67" s="3"/>
      <c r="D67" s="3" t="s">
        <v>940</v>
      </c>
      <c r="Y67" s="1203">
        <f>ROUND(Y63*Y66,0)</f>
        <v>0</v>
      </c>
      <c r="Z67" s="1634"/>
      <c r="AA67" s="1634"/>
      <c r="AB67" s="1634"/>
      <c r="AC67" s="1634"/>
      <c r="AD67" s="1203" t="str">
        <f>IF(OR(Application!D211="At-Risk",Application!D211="At-Risk/Located in Rural Census Tract",Application!D214="At-Risk"),ROUND(AD63*AD66,0),"$0")</f>
        <v>$0</v>
      </c>
      <c r="AE67" s="1203"/>
      <c r="AF67" s="1203"/>
      <c r="AG67" s="1203"/>
      <c r="AH67" s="1203"/>
    </row>
    <row r="68" spans="1:34" ht="12.9" customHeight="1">
      <c r="C68" s="3"/>
      <c r="E68" s="3"/>
      <c r="AB68" s="2"/>
      <c r="AC68" s="2"/>
      <c r="AD68" s="2"/>
      <c r="AE68" s="2"/>
      <c r="AF68" s="2"/>
    </row>
    <row r="69" spans="1:34" ht="12.9" customHeight="1">
      <c r="A69" s="3" t="s">
        <v>122</v>
      </c>
      <c r="C69" s="3" t="s">
        <v>254</v>
      </c>
    </row>
    <row r="70" spans="1:34" ht="12.9" customHeight="1">
      <c r="A70" s="3"/>
      <c r="C70" s="3"/>
      <c r="D70" s="3" t="s">
        <v>872</v>
      </c>
      <c r="AB70" s="1631"/>
      <c r="AC70" s="1632"/>
      <c r="AD70" s="1632"/>
      <c r="AE70" s="1632"/>
      <c r="AF70" s="1633"/>
    </row>
    <row r="71" spans="1:34" ht="12.9" customHeight="1">
      <c r="A71" s="3"/>
      <c r="C71" s="3"/>
      <c r="D71" s="3"/>
      <c r="E71" s="1635" t="s">
        <v>1744</v>
      </c>
      <c r="F71" s="1635"/>
      <c r="G71" s="1635"/>
      <c r="H71" s="1635"/>
      <c r="I71" s="1635"/>
      <c r="J71" s="1635"/>
      <c r="K71" s="1635"/>
      <c r="L71" s="1635"/>
      <c r="M71" s="1635"/>
      <c r="N71" s="1635"/>
      <c r="O71" s="1635"/>
      <c r="P71" s="1635"/>
      <c r="Q71" s="1635"/>
      <c r="R71" s="1635"/>
      <c r="S71" s="1635"/>
      <c r="T71" s="1635"/>
      <c r="U71" s="1635"/>
      <c r="V71" s="1635"/>
      <c r="W71" s="1635"/>
      <c r="X71" s="1635"/>
      <c r="Y71" s="1635"/>
      <c r="Z71" s="1635"/>
      <c r="AA71" s="253"/>
      <c r="AB71" s="253"/>
      <c r="AC71" s="253"/>
    </row>
    <row r="72" spans="1:34" ht="12.9" customHeight="1">
      <c r="A72" s="3"/>
      <c r="C72" s="3"/>
      <c r="D72" s="3"/>
      <c r="E72" s="1635"/>
      <c r="F72" s="1635"/>
      <c r="G72" s="1635"/>
      <c r="H72" s="1635"/>
      <c r="I72" s="1635"/>
      <c r="J72" s="1635"/>
      <c r="K72" s="1635"/>
      <c r="L72" s="1635"/>
      <c r="M72" s="1635"/>
      <c r="N72" s="1635"/>
      <c r="O72" s="1635"/>
      <c r="P72" s="1635"/>
      <c r="Q72" s="1635"/>
      <c r="R72" s="1635"/>
      <c r="S72" s="1635"/>
      <c r="T72" s="1635"/>
      <c r="U72" s="1635"/>
      <c r="V72" s="1635"/>
      <c r="W72" s="1635"/>
      <c r="X72" s="1635"/>
      <c r="Y72" s="1635"/>
      <c r="Z72" s="1635"/>
      <c r="AA72" s="253"/>
      <c r="AB72" s="253"/>
      <c r="AC72" s="253"/>
    </row>
    <row r="73" spans="1:34" ht="12.9" customHeight="1">
      <c r="A73" s="3"/>
      <c r="C73" s="3"/>
      <c r="D73" s="3"/>
      <c r="E73" s="1635"/>
      <c r="F73" s="1635"/>
      <c r="G73" s="1635"/>
      <c r="H73" s="1635"/>
      <c r="I73" s="1635"/>
      <c r="J73" s="1635"/>
      <c r="K73" s="1635"/>
      <c r="L73" s="1635"/>
      <c r="M73" s="1635"/>
      <c r="N73" s="1635"/>
      <c r="O73" s="1635"/>
      <c r="P73" s="1635"/>
      <c r="Q73" s="1635"/>
      <c r="R73" s="1635"/>
      <c r="S73" s="1635"/>
      <c r="T73" s="1635"/>
      <c r="U73" s="1635"/>
      <c r="V73" s="1635"/>
      <c r="W73" s="1635"/>
      <c r="X73" s="1635"/>
      <c r="Y73" s="1635"/>
      <c r="Z73" s="1635"/>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518">
        <f>ROUND(IF(ISERROR((AB58/AB70)),0,(AB58/AB70)),0)</f>
        <v>0</v>
      </c>
      <c r="AC75" s="1518"/>
      <c r="AD75" s="1518"/>
      <c r="AE75" s="1518"/>
      <c r="AF75" s="1518"/>
    </row>
    <row r="76" spans="1:34" ht="12.9" customHeight="1">
      <c r="C76" s="3"/>
      <c r="D76" s="3" t="s">
        <v>104</v>
      </c>
      <c r="AB76" s="1553">
        <f>IF((Y67+AD67&lt;AB75),Y67+AD67,AB75)</f>
        <v>0</v>
      </c>
      <c r="AC76" s="1554"/>
      <c r="AD76" s="1554"/>
      <c r="AE76" s="1554"/>
      <c r="AF76" s="1555"/>
    </row>
    <row r="77" spans="1:34" ht="12.9" customHeight="1">
      <c r="C77" s="3"/>
      <c r="D77" s="3" t="s">
        <v>941</v>
      </c>
      <c r="AB77" s="1629">
        <f>AB76*AB70</f>
        <v>0</v>
      </c>
      <c r="AC77" s="1629"/>
      <c r="AD77" s="1629"/>
      <c r="AE77" s="1629"/>
      <c r="AF77" s="1629"/>
    </row>
    <row r="78" spans="1:34" ht="12.9" customHeight="1">
      <c r="C78" s="3"/>
      <c r="D78" s="3"/>
      <c r="AB78" s="598"/>
      <c r="AC78" s="598"/>
      <c r="AD78" s="598"/>
      <c r="AE78" s="598"/>
      <c r="AF78" s="598"/>
    </row>
    <row r="79" spans="1:34" ht="12.9" customHeight="1">
      <c r="D79" s="3" t="s">
        <v>105</v>
      </c>
      <c r="AB79" s="1216">
        <f>AB48-(AB56+AB77)</f>
        <v>27975166</v>
      </c>
      <c r="AC79" s="1216"/>
      <c r="AD79" s="1216"/>
      <c r="AE79" s="1216"/>
      <c r="AF79" s="1216"/>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5" t="s">
        <v>1353</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c r="AN1" s="1626"/>
    </row>
    <row r="2" spans="1:40" ht="12.9"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1627"/>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205</v>
      </c>
      <c r="F5" s="3"/>
    </row>
    <row r="6" spans="1:40" ht="12.9" customHeight="1">
      <c r="B6" s="90"/>
    </row>
    <row r="7" spans="1:40" ht="12.9" customHeight="1">
      <c r="B7" s="6"/>
      <c r="C7" s="7"/>
      <c r="D7" s="7"/>
      <c r="E7" s="7"/>
      <c r="F7" s="7"/>
      <c r="G7" s="7"/>
      <c r="H7" s="7"/>
      <c r="I7" s="7"/>
      <c r="J7" s="7"/>
      <c r="K7" s="7"/>
      <c r="L7" s="7"/>
      <c r="M7" s="7"/>
      <c r="N7" s="7"/>
      <c r="O7" s="7"/>
      <c r="P7" s="7"/>
      <c r="Q7" s="7"/>
      <c r="R7" s="7"/>
      <c r="S7" s="7"/>
      <c r="T7" s="1611" t="s">
        <v>1605</v>
      </c>
      <c r="U7" s="1611"/>
      <c r="V7" s="1611"/>
      <c r="W7" s="1611"/>
      <c r="X7" s="1611"/>
      <c r="Y7" s="1611" t="s">
        <v>1747</v>
      </c>
      <c r="Z7" s="1611"/>
      <c r="AA7" s="1611"/>
      <c r="AB7" s="1611"/>
      <c r="AC7" s="1611"/>
      <c r="AD7" s="1611" t="s">
        <v>1359</v>
      </c>
      <c r="AE7" s="1611"/>
      <c r="AF7" s="1611"/>
      <c r="AG7" s="1611"/>
      <c r="AH7" s="1611"/>
      <c r="AI7" s="1611" t="s">
        <v>1748</v>
      </c>
      <c r="AJ7" s="1611"/>
      <c r="AK7" s="1611"/>
      <c r="AL7" s="1611"/>
      <c r="AM7" s="1611"/>
    </row>
    <row r="8" spans="1:40" ht="12.9" customHeight="1">
      <c r="B8" s="204"/>
      <c r="T8" s="1611"/>
      <c r="U8" s="1611"/>
      <c r="V8" s="1611"/>
      <c r="W8" s="1611"/>
      <c r="X8" s="1611"/>
      <c r="Y8" s="1611"/>
      <c r="Z8" s="1611"/>
      <c r="AA8" s="1611"/>
      <c r="AB8" s="1611"/>
      <c r="AC8" s="1611"/>
      <c r="AD8" s="1611"/>
      <c r="AE8" s="1611"/>
      <c r="AF8" s="1611"/>
      <c r="AG8" s="1611"/>
      <c r="AH8" s="1611"/>
      <c r="AI8" s="1611"/>
      <c r="AJ8" s="1611"/>
      <c r="AK8" s="1611"/>
      <c r="AL8" s="1611"/>
      <c r="AM8" s="1611"/>
    </row>
    <row r="9" spans="1:40" ht="12.9" customHeight="1">
      <c r="B9" s="204"/>
      <c r="T9" s="1611"/>
      <c r="U9" s="1611"/>
      <c r="V9" s="1611"/>
      <c r="W9" s="1611"/>
      <c r="X9" s="1611"/>
      <c r="Y9" s="1611"/>
      <c r="Z9" s="1611"/>
      <c r="AA9" s="1611"/>
      <c r="AB9" s="1611"/>
      <c r="AC9" s="1611"/>
      <c r="AD9" s="1611"/>
      <c r="AE9" s="1611"/>
      <c r="AF9" s="1611"/>
      <c r="AG9" s="1611"/>
      <c r="AH9" s="1611"/>
      <c r="AI9" s="1611"/>
      <c r="AJ9" s="1611"/>
      <c r="AK9" s="1611"/>
      <c r="AL9" s="1611"/>
      <c r="AM9" s="1611"/>
    </row>
    <row r="10" spans="1:40" ht="40.5" customHeight="1">
      <c r="B10" s="53"/>
      <c r="C10" s="54"/>
      <c r="D10" s="54"/>
      <c r="E10" s="54"/>
      <c r="F10" s="54"/>
      <c r="G10" s="54"/>
      <c r="H10" s="54"/>
      <c r="I10" s="54"/>
      <c r="J10" s="54"/>
      <c r="K10" s="54"/>
      <c r="L10" s="54"/>
      <c r="M10" s="54"/>
      <c r="N10" s="54"/>
      <c r="O10" s="54"/>
      <c r="P10" s="54"/>
      <c r="Q10" s="54"/>
      <c r="R10" s="54"/>
      <c r="S10" s="54"/>
      <c r="T10" s="1611"/>
      <c r="U10" s="1611"/>
      <c r="V10" s="1611"/>
      <c r="W10" s="1611"/>
      <c r="X10" s="1611"/>
      <c r="Y10" s="1611"/>
      <c r="Z10" s="1611"/>
      <c r="AA10" s="1611"/>
      <c r="AB10" s="1611"/>
      <c r="AC10" s="1611"/>
      <c r="AD10" s="1611"/>
      <c r="AE10" s="1611"/>
      <c r="AF10" s="1611"/>
      <c r="AG10" s="1611"/>
      <c r="AH10" s="1611"/>
      <c r="AI10" s="1611"/>
      <c r="AJ10" s="1611"/>
      <c r="AK10" s="1611"/>
      <c r="AL10" s="1611"/>
      <c r="AM10" s="1611"/>
    </row>
    <row r="11" spans="1:40" ht="12.9" customHeight="1">
      <c r="B11" s="1183" t="s">
        <v>507</v>
      </c>
      <c r="C11" s="1184"/>
      <c r="D11" s="1184"/>
      <c r="E11" s="1184"/>
      <c r="F11" s="1184"/>
      <c r="G11" s="1184"/>
      <c r="H11" s="1184"/>
      <c r="I11" s="1184"/>
      <c r="J11" s="1184"/>
      <c r="K11" s="1184"/>
      <c r="L11" s="1184"/>
      <c r="M11" s="1184"/>
      <c r="N11" s="1184"/>
      <c r="O11" s="1184"/>
      <c r="P11" s="1184"/>
      <c r="Q11" s="1184"/>
      <c r="R11" s="1184"/>
      <c r="S11" s="1185"/>
      <c r="T11" s="1619">
        <f>IF('Sources and Basis Breakdown'!F105=0,'Sources and Basis Breakdown'!E105,'Sources and Basis Breakdown'!F105)</f>
        <v>22526999</v>
      </c>
      <c r="U11" s="1612"/>
      <c r="V11" s="1612"/>
      <c r="W11" s="1612"/>
      <c r="X11" s="1612"/>
      <c r="Y11" s="1628">
        <f>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0</v>
      </c>
      <c r="AE11" s="1612"/>
      <c r="AF11" s="1612"/>
      <c r="AG11" s="1612"/>
      <c r="AH11" s="1612"/>
      <c r="AI11" s="1612">
        <f>IF('Sources and Basis Breakdown'!I105+'Sources and Basis Breakdown'!J105='Sources and Basis Breakdown'!H105,'Sources and Basis Breakdown'!J105,0)</f>
        <v>0</v>
      </c>
      <c r="AJ11" s="1612"/>
      <c r="AK11" s="1612"/>
      <c r="AL11" s="1612"/>
      <c r="AM11" s="1612"/>
    </row>
    <row r="12" spans="1:40" ht="12.9" customHeight="1">
      <c r="B12" s="1613" t="s">
        <v>446</v>
      </c>
      <c r="C12" s="1030"/>
      <c r="D12" s="1030"/>
      <c r="E12" s="1030"/>
      <c r="F12" s="1030"/>
      <c r="G12" s="1030"/>
      <c r="H12" s="1030"/>
      <c r="I12" s="1030"/>
      <c r="J12" s="1030"/>
      <c r="K12" s="1030"/>
      <c r="L12" s="1030"/>
      <c r="M12" s="1030"/>
      <c r="N12" s="1030"/>
      <c r="O12" s="1030"/>
      <c r="P12" s="1030"/>
      <c r="Q12" s="1030"/>
      <c r="R12" s="1030"/>
      <c r="S12" s="1614"/>
      <c r="T12" s="1622"/>
      <c r="U12" s="1623"/>
      <c r="V12" s="1623"/>
      <c r="W12" s="1623"/>
      <c r="X12" s="1624"/>
      <c r="Y12" s="1622"/>
      <c r="Z12" s="1623"/>
      <c r="AA12" s="1623"/>
      <c r="AB12" s="1623"/>
      <c r="AC12" s="1624"/>
      <c r="AD12" s="1622"/>
      <c r="AE12" s="1623"/>
      <c r="AF12" s="1623"/>
      <c r="AG12" s="1623"/>
      <c r="AH12" s="1624"/>
      <c r="AI12" s="1622"/>
      <c r="AJ12" s="1623"/>
      <c r="AK12" s="1623"/>
      <c r="AL12" s="1623"/>
      <c r="AM12" s="1624"/>
    </row>
    <row r="13" spans="1:40" ht="12.9" customHeight="1">
      <c r="B13" s="8"/>
      <c r="C13" s="1615" t="s">
        <v>1711</v>
      </c>
      <c r="D13" s="1616"/>
      <c r="E13" s="1616"/>
      <c r="F13" s="1616"/>
      <c r="G13" s="1616"/>
      <c r="H13" s="1616"/>
      <c r="I13" s="1616"/>
      <c r="J13" s="1616"/>
      <c r="K13" s="1616"/>
      <c r="L13" s="1616"/>
      <c r="M13" s="1616"/>
      <c r="N13" s="1616"/>
      <c r="O13" s="1616"/>
      <c r="P13" s="1616"/>
      <c r="Q13" s="1616"/>
      <c r="R13" s="1616"/>
      <c r="S13" s="1617"/>
      <c r="T13" s="1620">
        <f>'Basis &amp; Credits'!T13</f>
        <v>0</v>
      </c>
      <c r="U13" s="1621"/>
      <c r="V13" s="1621"/>
      <c r="W13" s="1621"/>
      <c r="X13" s="1621"/>
      <c r="Y13" s="1620">
        <f>'Basis &amp; Credits'!Y13</f>
        <v>0</v>
      </c>
      <c r="Z13" s="1621"/>
      <c r="AA13" s="1621"/>
      <c r="AB13" s="1621"/>
      <c r="AC13" s="1621"/>
      <c r="AD13" s="1621">
        <f>'Basis &amp; Credits'!AD13</f>
        <v>0</v>
      </c>
      <c r="AE13" s="1621"/>
      <c r="AF13" s="1621"/>
      <c r="AG13" s="1621"/>
      <c r="AH13" s="1621"/>
      <c r="AI13" s="1621">
        <f>'Basis &amp; Credits'!AI13</f>
        <v>0</v>
      </c>
      <c r="AJ13" s="1621"/>
      <c r="AK13" s="1621"/>
      <c r="AL13" s="1621"/>
      <c r="AM13" s="1621"/>
    </row>
    <row r="14" spans="1:40" ht="12.9" customHeight="1">
      <c r="B14" s="8"/>
      <c r="C14" s="1616" t="s">
        <v>767</v>
      </c>
      <c r="D14" s="1616"/>
      <c r="E14" s="1616"/>
      <c r="F14" s="1616"/>
      <c r="G14" s="1616"/>
      <c r="H14" s="1616"/>
      <c r="I14" s="1616"/>
      <c r="J14" s="1616"/>
      <c r="K14" s="1616"/>
      <c r="L14" s="1616"/>
      <c r="M14" s="1616"/>
      <c r="N14" s="1616"/>
      <c r="O14" s="1616"/>
      <c r="P14" s="1616"/>
      <c r="Q14" s="1616"/>
      <c r="R14" s="1616"/>
      <c r="S14" s="1617"/>
      <c r="T14" s="1211">
        <f>'Basis &amp; Credits'!T14</f>
        <v>0</v>
      </c>
      <c r="U14" s="1065"/>
      <c r="V14" s="1065"/>
      <c r="W14" s="1065"/>
      <c r="X14" s="1065"/>
      <c r="Y14" s="1211">
        <f>'Basis &amp; Credits'!Y14</f>
        <v>0</v>
      </c>
      <c r="Z14" s="1065"/>
      <c r="AA14" s="1065"/>
      <c r="AB14" s="1065"/>
      <c r="AC14" s="1065"/>
      <c r="AD14" s="1065">
        <f>'Basis &amp; Credits'!AD14</f>
        <v>0</v>
      </c>
      <c r="AE14" s="1065"/>
      <c r="AF14" s="1065"/>
      <c r="AG14" s="1065"/>
      <c r="AH14" s="1065"/>
      <c r="AI14" s="1065">
        <f>'Basis &amp; Credits'!AI14</f>
        <v>0</v>
      </c>
      <c r="AJ14" s="1065"/>
      <c r="AK14" s="1065"/>
      <c r="AL14" s="1065"/>
      <c r="AM14" s="1065"/>
    </row>
    <row r="15" spans="1:40" ht="12.9" customHeight="1">
      <c r="B15" s="8"/>
      <c r="C15" s="1616" t="s">
        <v>768</v>
      </c>
      <c r="D15" s="1616"/>
      <c r="E15" s="1616"/>
      <c r="F15" s="1616"/>
      <c r="G15" s="1616"/>
      <c r="H15" s="1616"/>
      <c r="I15" s="1616"/>
      <c r="J15" s="1616"/>
      <c r="K15" s="1616"/>
      <c r="L15" s="1616"/>
      <c r="M15" s="1616"/>
      <c r="N15" s="1616"/>
      <c r="O15" s="1616"/>
      <c r="P15" s="1616"/>
      <c r="Q15" s="1616"/>
      <c r="R15" s="1616"/>
      <c r="S15" s="1617"/>
      <c r="T15" s="1211">
        <f>'Basis &amp; Credits'!T15</f>
        <v>0</v>
      </c>
      <c r="U15" s="1065"/>
      <c r="V15" s="1065"/>
      <c r="W15" s="1065"/>
      <c r="X15" s="1065"/>
      <c r="Y15" s="1211">
        <f>'Basis &amp; Credits'!Y15</f>
        <v>0</v>
      </c>
      <c r="Z15" s="1065"/>
      <c r="AA15" s="1065"/>
      <c r="AB15" s="1065"/>
      <c r="AC15" s="1065"/>
      <c r="AD15" s="1065">
        <f>'Basis &amp; Credits'!AD15</f>
        <v>0</v>
      </c>
      <c r="AE15" s="1065"/>
      <c r="AF15" s="1065"/>
      <c r="AG15" s="1065"/>
      <c r="AH15" s="1065"/>
      <c r="AI15" s="1065">
        <f>'Basis &amp; Credits'!AI15</f>
        <v>0</v>
      </c>
      <c r="AJ15" s="1065"/>
      <c r="AK15" s="1065"/>
      <c r="AL15" s="1065"/>
      <c r="AM15" s="1065"/>
    </row>
    <row r="16" spans="1:40" ht="12.9" customHeight="1">
      <c r="B16" s="8"/>
      <c r="C16" s="1615" t="s">
        <v>1011</v>
      </c>
      <c r="D16" s="1615"/>
      <c r="E16" s="1615"/>
      <c r="F16" s="1615"/>
      <c r="G16" s="1615"/>
      <c r="H16" s="1615"/>
      <c r="I16" s="1615"/>
      <c r="J16" s="1615"/>
      <c r="K16" s="1615"/>
      <c r="L16" s="1615"/>
      <c r="M16" s="1615"/>
      <c r="N16" s="1615"/>
      <c r="O16" s="1615"/>
      <c r="P16" s="1615"/>
      <c r="Q16" s="1615"/>
      <c r="R16" s="1615"/>
      <c r="S16" s="1618"/>
      <c r="T16" s="1211">
        <f>'Basis &amp; Credits'!T16</f>
        <v>0</v>
      </c>
      <c r="U16" s="1065"/>
      <c r="V16" s="1065"/>
      <c r="W16" s="1065"/>
      <c r="X16" s="1065"/>
      <c r="Y16" s="1211">
        <f>'Basis &amp; Credits'!Y16</f>
        <v>0</v>
      </c>
      <c r="Z16" s="1065"/>
      <c r="AA16" s="1065"/>
      <c r="AB16" s="1065"/>
      <c r="AC16" s="1065"/>
      <c r="AD16" s="1065">
        <f>'Basis &amp; Credits'!AD16</f>
        <v>0</v>
      </c>
      <c r="AE16" s="1065"/>
      <c r="AF16" s="1065"/>
      <c r="AG16" s="1065"/>
      <c r="AH16" s="1065"/>
      <c r="AI16" s="1065">
        <f>'Basis &amp; Credits'!AI16</f>
        <v>0</v>
      </c>
      <c r="AJ16" s="1065"/>
      <c r="AK16" s="1065"/>
      <c r="AL16" s="1065"/>
      <c r="AM16" s="1065"/>
    </row>
    <row r="17" spans="1:39" ht="12.9" customHeight="1">
      <c r="B17" s="8"/>
      <c r="C17" s="1616" t="s">
        <v>769</v>
      </c>
      <c r="D17" s="1616"/>
      <c r="E17" s="1616"/>
      <c r="F17" s="1616"/>
      <c r="G17" s="1616"/>
      <c r="H17" s="1616"/>
      <c r="I17" s="1616"/>
      <c r="J17" s="1616"/>
      <c r="K17" s="1616"/>
      <c r="L17" s="1616"/>
      <c r="M17" s="1616"/>
      <c r="N17" s="1616"/>
      <c r="O17" s="1616"/>
      <c r="P17" s="1616"/>
      <c r="Q17" s="1616"/>
      <c r="R17" s="1616"/>
      <c r="S17" s="1617"/>
      <c r="T17" s="1211">
        <f>'Basis &amp; Credits'!T17</f>
        <v>0</v>
      </c>
      <c r="U17" s="1065"/>
      <c r="V17" s="1065"/>
      <c r="W17" s="1065"/>
      <c r="X17" s="1065"/>
      <c r="Y17" s="1211">
        <f>'Basis &amp; Credits'!Y17</f>
        <v>0</v>
      </c>
      <c r="Z17" s="1065"/>
      <c r="AA17" s="1065"/>
      <c r="AB17" s="1065"/>
      <c r="AC17" s="1065"/>
      <c r="AD17" s="1065">
        <f>'Basis &amp; Credits'!AD17</f>
        <v>0</v>
      </c>
      <c r="AE17" s="1065"/>
      <c r="AF17" s="1065"/>
      <c r="AG17" s="1065"/>
      <c r="AH17" s="1065"/>
      <c r="AI17" s="1065">
        <f>'Basis &amp; Credits'!AI17</f>
        <v>0</v>
      </c>
      <c r="AJ17" s="1065"/>
      <c r="AK17" s="1065"/>
      <c r="AL17" s="1065"/>
      <c r="AM17" s="1065"/>
    </row>
    <row r="18" spans="1:39" ht="12.9" customHeight="1">
      <c r="B18" s="593"/>
      <c r="C18" s="1615" t="s">
        <v>1363</v>
      </c>
      <c r="D18" s="1616"/>
      <c r="E18" s="1616"/>
      <c r="F18" s="1616"/>
      <c r="G18" s="1616"/>
      <c r="H18" s="1616"/>
      <c r="I18" s="1616"/>
      <c r="J18" s="1616"/>
      <c r="K18" s="1616"/>
      <c r="L18" s="1616"/>
      <c r="M18" s="1616"/>
      <c r="N18" s="1616"/>
      <c r="O18" s="1616"/>
      <c r="P18" s="1616"/>
      <c r="Q18" s="1616"/>
      <c r="R18" s="1616"/>
      <c r="S18" s="1617"/>
      <c r="T18" s="1209">
        <f>'Basis &amp; Credits'!T18</f>
        <v>0</v>
      </c>
      <c r="U18" s="1210"/>
      <c r="V18" s="1210"/>
      <c r="W18" s="1210"/>
      <c r="X18" s="1211"/>
      <c r="Y18" s="1211">
        <f>'Basis &amp; Credits'!Y18</f>
        <v>0</v>
      </c>
      <c r="Z18" s="1065"/>
      <c r="AA18" s="1065"/>
      <c r="AB18" s="1065"/>
      <c r="AC18" s="1065"/>
      <c r="AD18" s="1065">
        <f>'Basis &amp; Credits'!AD18</f>
        <v>0</v>
      </c>
      <c r="AE18" s="1065"/>
      <c r="AF18" s="1065"/>
      <c r="AG18" s="1065"/>
      <c r="AH18" s="1065"/>
      <c r="AI18" s="1065">
        <f>'Basis &amp; Credits'!AI18</f>
        <v>0</v>
      </c>
      <c r="AJ18" s="1065"/>
      <c r="AK18" s="1065"/>
      <c r="AL18" s="1065"/>
      <c r="AM18" s="1065"/>
    </row>
    <row r="19" spans="1:39" ht="12.9" customHeight="1">
      <c r="B19" s="484"/>
      <c r="C19" s="1592" t="str">
        <f>'Basis &amp; Credits'!C19:S19</f>
        <v>Subtract (specify other ineligible amounts):</v>
      </c>
      <c r="D19" s="1592"/>
      <c r="E19" s="1592"/>
      <c r="F19" s="1592"/>
      <c r="G19" s="1592"/>
      <c r="H19" s="1592"/>
      <c r="I19" s="1592"/>
      <c r="J19" s="1592"/>
      <c r="K19" s="1592"/>
      <c r="L19" s="1592"/>
      <c r="M19" s="1592"/>
      <c r="N19" s="1592"/>
      <c r="O19" s="1592"/>
      <c r="P19" s="1592"/>
      <c r="Q19" s="1592"/>
      <c r="R19" s="1592"/>
      <c r="S19" s="1593"/>
      <c r="T19" s="1211">
        <f>'Basis &amp; Credits'!T19</f>
        <v>0</v>
      </c>
      <c r="U19" s="1065"/>
      <c r="V19" s="1065"/>
      <c r="W19" s="1065"/>
      <c r="X19" s="1065"/>
      <c r="Y19" s="1211">
        <f>'Basis &amp; Credits'!Y19</f>
        <v>0</v>
      </c>
      <c r="Z19" s="1065"/>
      <c r="AA19" s="1065"/>
      <c r="AB19" s="1065"/>
      <c r="AC19" s="1065"/>
      <c r="AD19" s="1065">
        <f>'Basis &amp; Credits'!AD19</f>
        <v>0</v>
      </c>
      <c r="AE19" s="1065"/>
      <c r="AF19" s="1065"/>
      <c r="AG19" s="1065"/>
      <c r="AH19" s="1065"/>
      <c r="AI19" s="1065">
        <f>'Basis &amp; Credits'!AI19</f>
        <v>0</v>
      </c>
      <c r="AJ19" s="1065"/>
      <c r="AK19" s="1065"/>
      <c r="AL19" s="1065"/>
      <c r="AM19" s="1065"/>
    </row>
    <row r="20" spans="1:39" ht="12.9" customHeight="1">
      <c r="B20" s="1183" t="s">
        <v>770</v>
      </c>
      <c r="C20" s="1184"/>
      <c r="D20" s="1184"/>
      <c r="E20" s="1184"/>
      <c r="F20" s="1184"/>
      <c r="G20" s="1184"/>
      <c r="H20" s="1184"/>
      <c r="I20" s="1184"/>
      <c r="J20" s="1184"/>
      <c r="K20" s="1184"/>
      <c r="L20" s="1184"/>
      <c r="M20" s="1184"/>
      <c r="N20" s="1184"/>
      <c r="O20" s="1184"/>
      <c r="P20" s="1184"/>
      <c r="Q20" s="1184"/>
      <c r="R20" s="1184"/>
      <c r="S20" s="1185"/>
      <c r="T20" s="1604">
        <f>SUM(T13:X19)</f>
        <v>0</v>
      </c>
      <c r="U20" s="1203"/>
      <c r="V20" s="1203"/>
      <c r="W20" s="1203"/>
      <c r="X20" s="1203"/>
      <c r="Y20" s="1604">
        <f>SUM(Y13:AC19)</f>
        <v>0</v>
      </c>
      <c r="Z20" s="1203"/>
      <c r="AA20" s="1203"/>
      <c r="AB20" s="1203"/>
      <c r="AC20" s="1203"/>
      <c r="AD20" s="1203">
        <f>SUM(AD13:AH19)</f>
        <v>0</v>
      </c>
      <c r="AE20" s="1203"/>
      <c r="AF20" s="1203"/>
      <c r="AG20" s="1203"/>
      <c r="AH20" s="1203"/>
      <c r="AI20" s="1203">
        <f>SUM(AI13:AM19)</f>
        <v>0</v>
      </c>
      <c r="AJ20" s="1203"/>
      <c r="AK20" s="1203"/>
      <c r="AL20" s="1203"/>
      <c r="AM20" s="1203"/>
    </row>
    <row r="21" spans="1:39" ht="12.9" customHeight="1">
      <c r="B21" s="1183" t="s">
        <v>1710</v>
      </c>
      <c r="C21" s="1184"/>
      <c r="D21" s="1184"/>
      <c r="E21" s="1184"/>
      <c r="F21" s="1184"/>
      <c r="G21" s="1184"/>
      <c r="H21" s="1184"/>
      <c r="I21" s="1184"/>
      <c r="J21" s="1184"/>
      <c r="K21" s="1184"/>
      <c r="L21" s="1184"/>
      <c r="M21" s="1184"/>
      <c r="N21" s="1184"/>
      <c r="O21" s="1184"/>
      <c r="P21" s="1184"/>
      <c r="Q21" s="1184"/>
      <c r="R21" s="1184"/>
      <c r="S21" s="1185"/>
      <c r="T21" s="1211">
        <f>'Basis &amp; Credits'!T21</f>
        <v>10900000</v>
      </c>
      <c r="U21" s="1065"/>
      <c r="V21" s="1065"/>
      <c r="W21" s="1065"/>
      <c r="X21" s="1065"/>
      <c r="Y21" s="1211">
        <f>'Basis &amp; Credits'!Y21</f>
        <v>0</v>
      </c>
      <c r="Z21" s="1065"/>
      <c r="AA21" s="1065"/>
      <c r="AB21" s="1065"/>
      <c r="AC21" s="1065"/>
      <c r="AD21" s="1065">
        <f>'Basis &amp; Credits'!AD21</f>
        <v>0</v>
      </c>
      <c r="AE21" s="1065"/>
      <c r="AF21" s="1065"/>
      <c r="AG21" s="1065"/>
      <c r="AH21" s="1065"/>
      <c r="AI21" s="1065">
        <f>'Basis &amp; Credits'!AI21</f>
        <v>0</v>
      </c>
      <c r="AJ21" s="1065"/>
      <c r="AK21" s="1065"/>
      <c r="AL21" s="1065"/>
      <c r="AM21" s="1065"/>
    </row>
    <row r="22" spans="1:39" ht="12.9" customHeight="1">
      <c r="B22" s="1183" t="s">
        <v>771</v>
      </c>
      <c r="C22" s="1184"/>
      <c r="D22" s="1184"/>
      <c r="E22" s="1184"/>
      <c r="F22" s="1184"/>
      <c r="G22" s="1184"/>
      <c r="H22" s="1184"/>
      <c r="I22" s="1184"/>
      <c r="J22" s="1184"/>
      <c r="K22" s="1184"/>
      <c r="L22" s="1184"/>
      <c r="M22" s="1184"/>
      <c r="N22" s="1184"/>
      <c r="O22" s="1184"/>
      <c r="P22" s="1184"/>
      <c r="Q22" s="1184"/>
      <c r="R22" s="1184"/>
      <c r="S22" s="1185"/>
      <c r="T22" s="1605">
        <f>(T20+T21)*-1</f>
        <v>-10900000</v>
      </c>
      <c r="U22" s="1606"/>
      <c r="V22" s="1606"/>
      <c r="W22" s="1606"/>
      <c r="X22" s="1606"/>
      <c r="Y22" s="1605">
        <f>(Y20+Y21)*-1</f>
        <v>0</v>
      </c>
      <c r="Z22" s="1606"/>
      <c r="AA22" s="1606"/>
      <c r="AB22" s="1606"/>
      <c r="AC22" s="1606"/>
      <c r="AD22" s="1605">
        <f>(AD20+AD21)*-1</f>
        <v>0</v>
      </c>
      <c r="AE22" s="1606"/>
      <c r="AF22" s="1606"/>
      <c r="AG22" s="1606"/>
      <c r="AH22" s="1606"/>
      <c r="AI22" s="1605">
        <f>(AI20+AI21)*-1</f>
        <v>0</v>
      </c>
      <c r="AJ22" s="1606"/>
      <c r="AK22" s="1606"/>
      <c r="AL22" s="1606"/>
      <c r="AM22" s="1606"/>
    </row>
    <row r="23" spans="1:39" ht="12.9" customHeight="1">
      <c r="B23" s="1183" t="s">
        <v>772</v>
      </c>
      <c r="C23" s="1184"/>
      <c r="D23" s="1184"/>
      <c r="E23" s="1184"/>
      <c r="F23" s="1184"/>
      <c r="G23" s="1184"/>
      <c r="H23" s="1184"/>
      <c r="I23" s="1184"/>
      <c r="J23" s="1184"/>
      <c r="K23" s="1184"/>
      <c r="L23" s="1184"/>
      <c r="M23" s="1184"/>
      <c r="N23" s="1184"/>
      <c r="O23" s="1184"/>
      <c r="P23" s="1184"/>
      <c r="Q23" s="1184"/>
      <c r="R23" s="1184"/>
      <c r="S23" s="1185"/>
      <c r="T23" s="1604">
        <f>T11+T22</f>
        <v>11626999</v>
      </c>
      <c r="U23" s="1203"/>
      <c r="V23" s="1203"/>
      <c r="W23" s="1203"/>
      <c r="X23" s="1203"/>
      <c r="Y23" s="1604">
        <f>Y11+Y22</f>
        <v>0</v>
      </c>
      <c r="Z23" s="1203"/>
      <c r="AA23" s="1203"/>
      <c r="AB23" s="1203"/>
      <c r="AC23" s="1203"/>
      <c r="AD23" s="1604">
        <f>AD11+AD22</f>
        <v>0</v>
      </c>
      <c r="AE23" s="1203"/>
      <c r="AF23" s="1203"/>
      <c r="AG23" s="1203"/>
      <c r="AH23" s="1203"/>
      <c r="AI23" s="1604">
        <f>AI11+AI22</f>
        <v>0</v>
      </c>
      <c r="AJ23" s="1203"/>
      <c r="AK23" s="1203"/>
      <c r="AL23" s="1203"/>
      <c r="AM23" s="1203"/>
    </row>
    <row r="24" spans="1:39" ht="12.9" customHeight="1">
      <c r="B24" s="1183" t="s">
        <v>1217</v>
      </c>
      <c r="C24" s="1184"/>
      <c r="D24" s="1184"/>
      <c r="E24" s="1184"/>
      <c r="F24" s="1184"/>
      <c r="G24" s="1184"/>
      <c r="H24" s="1184"/>
      <c r="I24" s="1184"/>
      <c r="J24" s="1184"/>
      <c r="K24" s="1184"/>
      <c r="L24" s="1184"/>
      <c r="M24" s="1184"/>
      <c r="N24" s="1184"/>
      <c r="O24" s="1184"/>
      <c r="P24" s="1184"/>
      <c r="Q24" s="1184"/>
      <c r="R24" s="1184"/>
      <c r="S24" s="1185"/>
      <c r="T24" s="1602">
        <f>Application!AD1011</f>
        <v>0</v>
      </c>
      <c r="U24" s="1603"/>
      <c r="V24" s="1603"/>
      <c r="W24" s="1603"/>
      <c r="X24" s="1603"/>
      <c r="Y24" s="1603"/>
      <c r="Z24" s="1603"/>
      <c r="AA24" s="1603"/>
      <c r="AB24" s="1603"/>
      <c r="AC24" s="1603"/>
      <c r="AD24" s="1603"/>
      <c r="AE24" s="1603"/>
      <c r="AF24" s="1603"/>
      <c r="AG24" s="1603"/>
      <c r="AH24" s="1603"/>
      <c r="AI24" s="1603"/>
      <c r="AJ24" s="1603"/>
      <c r="AK24" s="1603"/>
      <c r="AL24" s="1603"/>
      <c r="AM24" s="1604"/>
    </row>
    <row r="25" spans="1:39" ht="12.9" customHeight="1">
      <c r="B25" s="1594" t="s">
        <v>1746</v>
      </c>
      <c r="C25" s="1595"/>
      <c r="D25" s="1595"/>
      <c r="E25" s="1595"/>
      <c r="F25" s="1595"/>
      <c r="G25" s="1595"/>
      <c r="H25" s="1595"/>
      <c r="I25" s="1595"/>
      <c r="J25" s="1595"/>
      <c r="K25" s="1595"/>
      <c r="L25" s="1595"/>
      <c r="M25" s="1595"/>
      <c r="N25" s="1595"/>
      <c r="O25" s="1595"/>
      <c r="P25" s="1595"/>
      <c r="Q25" s="1595"/>
      <c r="R25" s="1595"/>
      <c r="S25" s="1596"/>
      <c r="T25" s="1608">
        <v>1</v>
      </c>
      <c r="U25" s="1609"/>
      <c r="V25" s="1609"/>
      <c r="W25" s="1609"/>
      <c r="X25" s="1609"/>
      <c r="Y25" s="1608">
        <v>1</v>
      </c>
      <c r="Z25" s="1609"/>
      <c r="AA25" s="1609"/>
      <c r="AB25" s="1609"/>
      <c r="AC25" s="1610"/>
      <c r="AD25" s="1608">
        <v>1</v>
      </c>
      <c r="AE25" s="1609"/>
      <c r="AF25" s="1609"/>
      <c r="AG25" s="1609"/>
      <c r="AH25" s="1610"/>
      <c r="AI25" s="1608">
        <v>1</v>
      </c>
      <c r="AJ25" s="1609"/>
      <c r="AK25" s="1609"/>
      <c r="AL25" s="1609"/>
      <c r="AM25" s="1610"/>
    </row>
    <row r="26" spans="1:39" ht="12.9" customHeight="1">
      <c r="B26" s="1183" t="s">
        <v>773</v>
      </c>
      <c r="C26" s="1184"/>
      <c r="D26" s="1184"/>
      <c r="E26" s="1184"/>
      <c r="F26" s="1184"/>
      <c r="G26" s="1184"/>
      <c r="H26" s="1184"/>
      <c r="I26" s="1184"/>
      <c r="J26" s="1184"/>
      <c r="K26" s="1184"/>
      <c r="L26" s="1184"/>
      <c r="M26" s="1184"/>
      <c r="N26" s="1184"/>
      <c r="O26" s="1184"/>
      <c r="P26" s="1184"/>
      <c r="Q26" s="1184"/>
      <c r="R26" s="1184"/>
      <c r="S26" s="1185"/>
      <c r="T26" s="1228">
        <f>T23*T25</f>
        <v>11626999</v>
      </c>
      <c r="U26" s="1607"/>
      <c r="V26" s="1607"/>
      <c r="W26" s="1607"/>
      <c r="X26" s="1607"/>
      <c r="Y26" s="1228">
        <f>Y23*Y25</f>
        <v>0</v>
      </c>
      <c r="Z26" s="1607"/>
      <c r="AA26" s="1607"/>
      <c r="AB26" s="1607"/>
      <c r="AC26" s="1607"/>
      <c r="AD26" s="1228">
        <f>AD23*AD25</f>
        <v>0</v>
      </c>
      <c r="AE26" s="1607"/>
      <c r="AF26" s="1607"/>
      <c r="AG26" s="1607"/>
      <c r="AH26" s="1607"/>
      <c r="AI26" s="1228">
        <f>AI23*AI25</f>
        <v>0</v>
      </c>
      <c r="AJ26" s="1607"/>
      <c r="AK26" s="1607"/>
      <c r="AL26" s="1607"/>
      <c r="AM26" s="1607"/>
    </row>
    <row r="27" spans="1:39" ht="12.9" customHeight="1">
      <c r="A27" s="4"/>
      <c r="B27" s="1597" t="s">
        <v>878</v>
      </c>
      <c r="C27" s="1598"/>
      <c r="D27" s="1598"/>
      <c r="E27" s="1598"/>
      <c r="F27" s="1598"/>
      <c r="G27" s="1598"/>
      <c r="H27" s="1598"/>
      <c r="I27" s="1598"/>
      <c r="J27" s="1598"/>
      <c r="K27" s="1598"/>
      <c r="L27" s="1598"/>
      <c r="M27" s="1598"/>
      <c r="N27" s="1598"/>
      <c r="O27" s="1598"/>
      <c r="P27" s="1598"/>
      <c r="Q27" s="1598"/>
      <c r="R27" s="1598"/>
      <c r="S27" s="1599"/>
      <c r="T27" s="1600">
        <f>Application!AG438</f>
        <v>1</v>
      </c>
      <c r="U27" s="1601"/>
      <c r="V27" s="1601"/>
      <c r="W27" s="1601"/>
      <c r="X27" s="1601"/>
      <c r="Y27" s="1600">
        <f>Application!AG438</f>
        <v>1</v>
      </c>
      <c r="Z27" s="1601"/>
      <c r="AA27" s="1601"/>
      <c r="AB27" s="1601"/>
      <c r="AC27" s="1601"/>
      <c r="AD27" s="1600">
        <f>Application!AG438</f>
        <v>1</v>
      </c>
      <c r="AE27" s="1601"/>
      <c r="AF27" s="1601"/>
      <c r="AG27" s="1601"/>
      <c r="AH27" s="1601"/>
      <c r="AI27" s="1600">
        <f>Application!AG438</f>
        <v>1</v>
      </c>
      <c r="AJ27" s="1601"/>
      <c r="AK27" s="1601"/>
      <c r="AL27" s="1601"/>
      <c r="AM27" s="1601"/>
    </row>
    <row r="28" spans="1:39" ht="12.9" customHeight="1">
      <c r="A28" s="3"/>
      <c r="B28" s="1183" t="s">
        <v>842</v>
      </c>
      <c r="C28" s="1184"/>
      <c r="D28" s="1184"/>
      <c r="E28" s="1184"/>
      <c r="F28" s="1184"/>
      <c r="G28" s="1184"/>
      <c r="H28" s="1184"/>
      <c r="I28" s="1184"/>
      <c r="J28" s="1184"/>
      <c r="K28" s="1184"/>
      <c r="L28" s="1184"/>
      <c r="M28" s="1184"/>
      <c r="N28" s="1184"/>
      <c r="O28" s="1184"/>
      <c r="P28" s="1184"/>
      <c r="Q28" s="1184"/>
      <c r="R28" s="1184"/>
      <c r="S28" s="1185"/>
      <c r="T28" s="1228">
        <f>IF(ISERROR((T26*T27)),0,(T26*T27))</f>
        <v>11626999</v>
      </c>
      <c r="U28" s="1607"/>
      <c r="V28" s="1607"/>
      <c r="W28" s="1607"/>
      <c r="X28" s="1607"/>
      <c r="Y28" s="1228">
        <f>IF(ISERROR((Y26*Y27)),0,(Y26*Y27))</f>
        <v>0</v>
      </c>
      <c r="Z28" s="1607"/>
      <c r="AA28" s="1607"/>
      <c r="AB28" s="1607"/>
      <c r="AC28" s="1607"/>
      <c r="AD28" s="1228">
        <f>IF(ISERROR((AD26*AD27)),0,(AD26*AD27))</f>
        <v>0</v>
      </c>
      <c r="AE28" s="1607"/>
      <c r="AF28" s="1607"/>
      <c r="AG28" s="1607"/>
      <c r="AH28" s="1607"/>
      <c r="AI28" s="1228">
        <f>IF(ISERROR((AI26*AI27)),0,(AI26*AI27))</f>
        <v>0</v>
      </c>
      <c r="AJ28" s="1607"/>
      <c r="AK28" s="1607"/>
      <c r="AL28" s="1607"/>
      <c r="AM28" s="1607"/>
    </row>
    <row r="29" spans="1:39" ht="12.9" customHeight="1">
      <c r="B29" s="1183" t="s">
        <v>622</v>
      </c>
      <c r="C29" s="1184"/>
      <c r="D29" s="1184"/>
      <c r="E29" s="1184"/>
      <c r="F29" s="1184"/>
      <c r="G29" s="1184"/>
      <c r="H29" s="1184"/>
      <c r="I29" s="1184"/>
      <c r="J29" s="1184"/>
      <c r="K29" s="1184"/>
      <c r="L29" s="1184"/>
      <c r="M29" s="1184"/>
      <c r="N29" s="1184"/>
      <c r="O29" s="1184"/>
      <c r="P29" s="1184"/>
      <c r="Q29" s="1184"/>
      <c r="R29" s="1184"/>
      <c r="S29" s="1185"/>
      <c r="T29" s="1602">
        <f>T28+Y28+AD28+AI28</f>
        <v>11626999</v>
      </c>
      <c r="U29" s="1603"/>
      <c r="V29" s="1603"/>
      <c r="W29" s="1603"/>
      <c r="X29" s="1603"/>
      <c r="Y29" s="1603"/>
      <c r="Z29" s="1603"/>
      <c r="AA29" s="1603"/>
      <c r="AB29" s="1603"/>
      <c r="AC29" s="1603"/>
      <c r="AD29" s="1603"/>
      <c r="AE29" s="1603"/>
      <c r="AF29" s="1603"/>
      <c r="AG29" s="1603"/>
      <c r="AH29" s="1603"/>
      <c r="AI29" s="1603"/>
      <c r="AJ29" s="1603"/>
      <c r="AK29" s="1603"/>
      <c r="AL29" s="1603"/>
      <c r="AM29" s="1604"/>
    </row>
    <row r="30" spans="1:39" ht="12.9" customHeight="1">
      <c r="B30" s="1964"/>
      <c r="C30" s="1964"/>
      <c r="D30" s="1964"/>
      <c r="E30" s="1964"/>
      <c r="F30" s="1964"/>
      <c r="G30" s="1964"/>
      <c r="H30" s="1964"/>
      <c r="I30" s="1964"/>
      <c r="J30" s="1964"/>
      <c r="K30" s="1964"/>
      <c r="L30" s="1964"/>
      <c r="M30" s="1964"/>
      <c r="N30" s="1964"/>
      <c r="O30" s="1964"/>
      <c r="P30" s="1964"/>
      <c r="Q30" s="1964"/>
      <c r="R30" s="1964"/>
      <c r="S30" s="1964"/>
      <c r="T30" s="1964"/>
      <c r="U30" s="1964"/>
      <c r="V30" s="1964"/>
      <c r="W30" s="1964"/>
      <c r="X30" s="1964"/>
      <c r="Y30" s="1964"/>
      <c r="Z30" s="1964"/>
      <c r="AA30" s="1964"/>
      <c r="AB30" s="1964"/>
      <c r="AC30" s="1964"/>
      <c r="AD30" s="1964"/>
      <c r="AE30" s="1964"/>
      <c r="AF30" s="1964"/>
      <c r="AG30" s="1964"/>
      <c r="AH30" s="1964"/>
      <c r="AI30" s="1964"/>
      <c r="AJ30" s="1964"/>
      <c r="AK30" s="1964"/>
      <c r="AL30" s="1964"/>
      <c r="AM30" s="1964"/>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1" t="s">
        <v>1604</v>
      </c>
      <c r="Z35" s="1611"/>
      <c r="AA35" s="1611"/>
      <c r="AB35" s="1611"/>
      <c r="AC35" s="1611"/>
      <c r="AD35" s="1499" t="s">
        <v>41</v>
      </c>
      <c r="AE35" s="1499"/>
      <c r="AF35" s="1499"/>
      <c r="AG35" s="1499"/>
      <c r="AH35" s="1499"/>
    </row>
    <row r="36" spans="1:40" ht="12.9" customHeight="1">
      <c r="B36" s="204"/>
      <c r="X36" s="71"/>
      <c r="Y36" s="1611"/>
      <c r="Z36" s="1611"/>
      <c r="AA36" s="1611"/>
      <c r="AB36" s="1611"/>
      <c r="AC36" s="1611"/>
      <c r="AD36" s="1499"/>
      <c r="AE36" s="1499"/>
      <c r="AF36" s="1499"/>
      <c r="AG36" s="1499"/>
      <c r="AH36" s="1499"/>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1"/>
      <c r="Z37" s="1611"/>
      <c r="AA37" s="1611"/>
      <c r="AB37" s="1611"/>
      <c r="AC37" s="1611"/>
      <c r="AD37" s="1499"/>
      <c r="AE37" s="1499"/>
      <c r="AF37" s="1499"/>
      <c r="AG37" s="1499"/>
      <c r="AH37" s="1499"/>
    </row>
    <row r="38" spans="1:40" ht="12.9" customHeight="1">
      <c r="A38" s="3"/>
      <c r="B38" s="1183" t="s">
        <v>842</v>
      </c>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5"/>
      <c r="Y38" s="1203">
        <f>IF(T24&gt;=(T23+Y23+AD23+AI23),T28+Y28,0)</f>
        <v>0</v>
      </c>
      <c r="Z38" s="1203"/>
      <c r="AA38" s="1203"/>
      <c r="AB38" s="1203"/>
      <c r="AC38" s="1203"/>
      <c r="AD38" s="1203">
        <f>IF(T24&gt;=(T23+Y23+AD23+AI23),AD28+AI28,0)</f>
        <v>0</v>
      </c>
      <c r="AE38" s="1203"/>
      <c r="AF38" s="1203"/>
      <c r="AG38" s="1203"/>
      <c r="AH38" s="1203"/>
    </row>
    <row r="39" spans="1:40" ht="12.9" customHeight="1">
      <c r="B39" s="1183" t="s">
        <v>764</v>
      </c>
      <c r="C39" s="1184"/>
      <c r="D39" s="1184"/>
      <c r="E39" s="1184"/>
      <c r="F39" s="1184"/>
      <c r="G39" s="1184"/>
      <c r="H39" s="1184"/>
      <c r="I39" s="1184"/>
      <c r="J39" s="1184"/>
      <c r="K39" s="1184"/>
      <c r="L39" s="1184"/>
      <c r="M39" s="1184"/>
      <c r="N39" s="1184"/>
      <c r="O39" s="1184"/>
      <c r="P39" s="1184"/>
      <c r="Q39" s="1184"/>
      <c r="R39" s="1184"/>
      <c r="S39" s="1184"/>
      <c r="T39" s="1184"/>
      <c r="U39" s="1184"/>
      <c r="V39" s="1184"/>
      <c r="W39" s="1184"/>
      <c r="X39" s="1185"/>
      <c r="Y39" s="1963">
        <v>0.09</v>
      </c>
      <c r="Z39" s="1963"/>
      <c r="AA39" s="1963"/>
      <c r="AB39" s="1963"/>
      <c r="AC39" s="1963"/>
      <c r="AD39" s="1963">
        <f>'Basis &amp; Credits'!AD39:AH39</f>
        <v>0.04</v>
      </c>
      <c r="AE39" s="1963"/>
      <c r="AF39" s="1963"/>
      <c r="AG39" s="1963"/>
      <c r="AH39" s="1963"/>
    </row>
    <row r="40" spans="1:40" ht="12.9" customHeight="1">
      <c r="A40" s="3"/>
      <c r="B40" s="1183" t="s">
        <v>23</v>
      </c>
      <c r="C40" s="1184"/>
      <c r="D40" s="1184"/>
      <c r="E40" s="1184"/>
      <c r="F40" s="1184"/>
      <c r="G40" s="1184"/>
      <c r="H40" s="1184"/>
      <c r="I40" s="1184"/>
      <c r="J40" s="1184"/>
      <c r="K40" s="1184"/>
      <c r="L40" s="1184"/>
      <c r="M40" s="1184"/>
      <c r="N40" s="1184"/>
      <c r="O40" s="1184"/>
      <c r="P40" s="1184"/>
      <c r="Q40" s="1184"/>
      <c r="R40" s="1184"/>
      <c r="S40" s="1184"/>
      <c r="T40" s="1184"/>
      <c r="U40" s="1184"/>
      <c r="V40" s="1184"/>
      <c r="W40" s="1184"/>
      <c r="X40" s="1185"/>
      <c r="Y40" s="1203">
        <f>ROUND(Y38*Y39,0)</f>
        <v>0</v>
      </c>
      <c r="Z40" s="1203"/>
      <c r="AA40" s="1203"/>
      <c r="AB40" s="1203"/>
      <c r="AC40" s="1203"/>
      <c r="AD40" s="1604">
        <f>ROUND(AD38*AD39,0)</f>
        <v>0</v>
      </c>
      <c r="AE40" s="1203"/>
      <c r="AF40" s="1203"/>
      <c r="AG40" s="1203"/>
      <c r="AH40" s="1203"/>
    </row>
    <row r="41" spans="1:40" ht="12.9" customHeight="1">
      <c r="B41" s="1183" t="s">
        <v>616</v>
      </c>
      <c r="C41" s="1184"/>
      <c r="D41" s="1184"/>
      <c r="E41" s="1184"/>
      <c r="F41" s="1184"/>
      <c r="G41" s="1184"/>
      <c r="H41" s="1184"/>
      <c r="I41" s="1184"/>
      <c r="J41" s="1184"/>
      <c r="K41" s="1184"/>
      <c r="L41" s="1184"/>
      <c r="M41" s="1184"/>
      <c r="N41" s="1184"/>
      <c r="O41" s="1184"/>
      <c r="P41" s="1184"/>
      <c r="Q41" s="1184"/>
      <c r="R41" s="1184"/>
      <c r="S41" s="1184"/>
      <c r="T41" s="1184"/>
      <c r="U41" s="1184"/>
      <c r="V41" s="1184"/>
      <c r="W41" s="1184"/>
      <c r="X41" s="1185"/>
      <c r="Y41" s="1602">
        <f>IF((Y40+AD40)&gt;2500000,2500000,Y40+AD40)</f>
        <v>0</v>
      </c>
      <c r="Z41" s="1603"/>
      <c r="AA41" s="1603"/>
      <c r="AB41" s="1603"/>
      <c r="AC41" s="1603"/>
      <c r="AD41" s="1603"/>
      <c r="AE41" s="1603"/>
      <c r="AF41" s="1603"/>
      <c r="AG41" s="1603"/>
      <c r="AH41" s="1604"/>
    </row>
    <row r="42" spans="1:40" ht="12.9" customHeight="1">
      <c r="A42" s="3"/>
      <c r="B42" s="1636" t="s">
        <v>1161</v>
      </c>
      <c r="C42" s="1636"/>
      <c r="D42" s="1636"/>
      <c r="E42" s="1636"/>
      <c r="F42" s="1636"/>
      <c r="G42" s="1636"/>
      <c r="H42" s="1636"/>
      <c r="I42" s="1636"/>
      <c r="J42" s="1636"/>
      <c r="K42" s="1636"/>
      <c r="L42" s="1636"/>
      <c r="M42" s="1636"/>
      <c r="N42" s="1636"/>
      <c r="O42" s="1636"/>
      <c r="P42" s="1636"/>
      <c r="Q42" s="1636"/>
      <c r="R42" s="1636"/>
      <c r="S42" s="1636"/>
      <c r="T42" s="1636"/>
      <c r="U42" s="1636"/>
      <c r="V42" s="1636"/>
      <c r="W42" s="1636"/>
      <c r="X42" s="1636"/>
      <c r="Y42" s="1636"/>
      <c r="Z42" s="1636"/>
      <c r="AA42" s="1636"/>
      <c r="AB42" s="1636"/>
      <c r="AC42" s="1636"/>
      <c r="AD42" s="1636"/>
      <c r="AE42" s="1636"/>
      <c r="AF42" s="1636"/>
      <c r="AG42" s="1636"/>
      <c r="AH42" s="1636"/>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118</v>
      </c>
      <c r="C45" s="3" t="s">
        <v>252</v>
      </c>
    </row>
    <row r="46" spans="1:40" ht="12.9" customHeight="1">
      <c r="D46" s="3" t="s">
        <v>253</v>
      </c>
      <c r="AB46" s="1194">
        <f>'Sources and Uses Budget'!B104-'Sources and Uses Budget'!$B$15</f>
        <v>27975166</v>
      </c>
      <c r="AC46" s="1195"/>
      <c r="AD46" s="1195"/>
      <c r="AE46" s="1195"/>
      <c r="AF46" s="1196"/>
    </row>
    <row r="47" spans="1:40" ht="12.9" customHeight="1">
      <c r="D47" s="3" t="s">
        <v>836</v>
      </c>
      <c r="AB47" s="1194">
        <f>Application!AG633-MIN('Sources and Uses Budget'!B15,Application!AG385)</f>
        <v>0</v>
      </c>
      <c r="AC47" s="1195"/>
      <c r="AD47" s="1195"/>
      <c r="AE47" s="1195"/>
      <c r="AF47" s="1196"/>
    </row>
    <row r="48" spans="1:40" ht="12.9" customHeight="1">
      <c r="D48" s="3" t="s">
        <v>377</v>
      </c>
      <c r="AB48" s="1194">
        <f>AB46-AB47</f>
        <v>27975166</v>
      </c>
      <c r="AC48" s="1195"/>
      <c r="AD48" s="1195"/>
      <c r="AE48" s="1195"/>
      <c r="AF48" s="1196"/>
    </row>
    <row r="49" spans="1:40" ht="12.9" customHeight="1">
      <c r="D49" s="3" t="s">
        <v>871</v>
      </c>
      <c r="AA49" s="34"/>
      <c r="AB49" s="1631"/>
      <c r="AC49" s="1632"/>
      <c r="AD49" s="1632"/>
      <c r="AE49" s="1632"/>
      <c r="AF49" s="1633"/>
    </row>
    <row r="50" spans="1:40" s="323" customFormat="1" ht="12.9" customHeight="1">
      <c r="A50"/>
      <c r="B50"/>
      <c r="C50"/>
      <c r="D50"/>
      <c r="E50" s="1637" t="s">
        <v>1352</v>
      </c>
      <c r="F50" s="1637"/>
      <c r="G50" s="1637"/>
      <c r="H50" s="1637"/>
      <c r="I50" s="1637"/>
      <c r="J50" s="1637"/>
      <c r="K50" s="1637"/>
      <c r="L50" s="1637"/>
      <c r="M50" s="1637"/>
      <c r="N50" s="1637"/>
      <c r="O50" s="1637"/>
      <c r="P50" s="1637"/>
      <c r="Q50" s="1637"/>
      <c r="R50" s="1637"/>
      <c r="S50" s="1637"/>
      <c r="T50" s="1637"/>
      <c r="U50" s="1637"/>
      <c r="V50" s="1637"/>
      <c r="W50" s="1637"/>
      <c r="X50" s="1637"/>
      <c r="Y50" s="1637"/>
      <c r="Z50" s="1637"/>
      <c r="AA50" s="354"/>
      <c r="AB50" s="354"/>
      <c r="AC50" s="354"/>
      <c r="AD50" s="354"/>
      <c r="AE50" s="354"/>
      <c r="AF50" s="354"/>
      <c r="AG50"/>
      <c r="AH50"/>
      <c r="AI50"/>
      <c r="AJ50"/>
      <c r="AK50"/>
      <c r="AL50"/>
      <c r="AM50"/>
      <c r="AN50"/>
    </row>
    <row r="51" spans="1:40" s="323" customFormat="1" ht="12.9" customHeight="1">
      <c r="A51"/>
      <c r="B51"/>
      <c r="C51"/>
      <c r="D51"/>
      <c r="E51" s="1637"/>
      <c r="F51" s="1637"/>
      <c r="G51" s="1637"/>
      <c r="H51" s="1637"/>
      <c r="I51" s="1637"/>
      <c r="J51" s="1637"/>
      <c r="K51" s="1637"/>
      <c r="L51" s="1637"/>
      <c r="M51" s="1637"/>
      <c r="N51" s="1637"/>
      <c r="O51" s="1637"/>
      <c r="P51" s="1637"/>
      <c r="Q51" s="1637"/>
      <c r="R51" s="1637"/>
      <c r="S51" s="1637"/>
      <c r="T51" s="1637"/>
      <c r="U51" s="1637"/>
      <c r="V51" s="1637"/>
      <c r="W51" s="1637"/>
      <c r="X51" s="1637"/>
      <c r="Y51" s="1637"/>
      <c r="Z51" s="1637"/>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4">
        <f>ROUND(IF(ISERROR((AB48/AB49)),0,(AB48/AB49)),0)</f>
        <v>0</v>
      </c>
      <c r="AC53" s="1195"/>
      <c r="AD53" s="1195"/>
      <c r="AE53" s="1195"/>
      <c r="AF53" s="1196"/>
    </row>
    <row r="54" spans="1:40" ht="12.9" customHeight="1">
      <c r="D54" s="3" t="s">
        <v>560</v>
      </c>
      <c r="AB54" s="1194">
        <f>(AB53/10)</f>
        <v>0</v>
      </c>
      <c r="AC54" s="1195"/>
      <c r="AD54" s="1195"/>
      <c r="AE54" s="1195"/>
      <c r="AF54" s="1196"/>
    </row>
    <row r="55" spans="1:40" ht="12.9" customHeight="1">
      <c r="D55" s="3" t="s">
        <v>340</v>
      </c>
      <c r="AB55" s="1965">
        <f>(IF((Y41&lt;AB54),Y41,AB54))</f>
        <v>0</v>
      </c>
      <c r="AC55" s="1966"/>
      <c r="AD55" s="1966"/>
      <c r="AE55" s="1966"/>
      <c r="AF55" s="1967"/>
    </row>
    <row r="56" spans="1:40" ht="12.9" customHeight="1">
      <c r="D56" s="3" t="s">
        <v>106</v>
      </c>
      <c r="AB56" s="1194">
        <f>ROUND((10*AB55*AB49),0)</f>
        <v>0</v>
      </c>
      <c r="AC56" s="1195"/>
      <c r="AD56" s="1195"/>
      <c r="AE56" s="1195"/>
      <c r="AF56" s="1196"/>
    </row>
    <row r="57" spans="1:40" ht="12.9" customHeight="1">
      <c r="D57" s="3"/>
      <c r="AB57" s="276"/>
      <c r="AC57" s="276"/>
      <c r="AD57" s="276"/>
      <c r="AE57" s="276"/>
      <c r="AF57" s="276"/>
    </row>
    <row r="58" spans="1:40" ht="12.9" customHeight="1">
      <c r="D58" s="3" t="s">
        <v>105</v>
      </c>
      <c r="AB58" s="1216">
        <f>AB48-AB56</f>
        <v>27975166</v>
      </c>
      <c r="AC58" s="1216"/>
      <c r="AD58" s="1216"/>
      <c r="AE58" s="1216"/>
      <c r="AF58" s="1216"/>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40" t="s">
        <v>1749</v>
      </c>
      <c r="B60" s="1640"/>
      <c r="C60" s="1640"/>
      <c r="D60" s="1640"/>
      <c r="E60" s="1640"/>
      <c r="F60" s="1640"/>
      <c r="G60" s="1640"/>
      <c r="H60" s="1640"/>
      <c r="I60" s="1640"/>
      <c r="J60" s="1640"/>
      <c r="K60" s="1640"/>
      <c r="L60" s="1640"/>
      <c r="M60" s="1640"/>
      <c r="N60" s="1640"/>
      <c r="O60" s="1640"/>
      <c r="P60" s="1640"/>
      <c r="Q60" s="1640"/>
      <c r="R60" s="1640"/>
      <c r="S60" s="1640"/>
      <c r="T60" s="1640"/>
      <c r="U60" s="1640"/>
      <c r="V60" s="1640"/>
      <c r="W60" s="1640"/>
      <c r="X60" s="1640"/>
      <c r="Y60" s="1640"/>
      <c r="Z60" s="1640"/>
      <c r="AA60" s="1640"/>
      <c r="AB60" s="1640"/>
      <c r="AC60" s="1640"/>
      <c r="AD60" s="1640"/>
      <c r="AE60" s="1640"/>
      <c r="AF60" s="1640"/>
      <c r="AG60" s="1640"/>
      <c r="AH60" s="1640"/>
      <c r="AI60" s="1640"/>
      <c r="AJ60" s="1640"/>
      <c r="AK60" s="1640"/>
      <c r="AL60" s="1640"/>
      <c r="AM60" s="1640"/>
      <c r="AN60" s="1640"/>
    </row>
    <row r="61" spans="1:40" ht="12.9" customHeight="1" thickTop="1">
      <c r="A61" s="1541"/>
      <c r="B61" s="1541"/>
      <c r="C61" s="1541"/>
      <c r="D61" s="1541"/>
      <c r="E61" s="1541"/>
      <c r="F61" s="1541"/>
      <c r="G61" s="1541"/>
      <c r="H61" s="1541"/>
      <c r="I61" s="1541"/>
      <c r="J61" s="1541"/>
      <c r="K61" s="1541"/>
      <c r="L61" s="1541"/>
      <c r="M61" s="1541"/>
      <c r="N61" s="1541"/>
      <c r="O61" s="1541"/>
      <c r="P61" s="1541"/>
      <c r="Q61" s="1541"/>
      <c r="R61" s="1541"/>
      <c r="S61" s="1541"/>
      <c r="T61" s="1541"/>
      <c r="U61" s="1541"/>
      <c r="V61" s="1541"/>
      <c r="W61" s="1541"/>
      <c r="X61" s="1541"/>
      <c r="Y61" s="1541"/>
      <c r="Z61" s="1541"/>
      <c r="AA61" s="1541"/>
      <c r="AB61" s="1541"/>
      <c r="AC61" s="1541"/>
      <c r="AD61" s="1541"/>
      <c r="AE61" s="1541"/>
      <c r="AF61" s="1541"/>
      <c r="AG61" s="1541"/>
      <c r="AH61" s="1541"/>
      <c r="AI61" s="1541"/>
      <c r="AJ61" s="1541"/>
      <c r="AK61" s="1541"/>
      <c r="AL61" s="1541"/>
      <c r="AM61" s="1541"/>
      <c r="AN61" s="1541"/>
    </row>
    <row r="62" spans="1:40" ht="12.9" customHeight="1">
      <c r="A62" s="3" t="s">
        <v>121</v>
      </c>
      <c r="C62" s="3" t="s">
        <v>508</v>
      </c>
      <c r="Y62" s="1170" t="s">
        <v>297</v>
      </c>
      <c r="Z62" s="1170"/>
      <c r="AA62" s="1170"/>
      <c r="AB62" s="1170"/>
      <c r="AC62" s="1170"/>
      <c r="AD62" s="1170" t="s">
        <v>41</v>
      </c>
      <c r="AE62" s="1170"/>
      <c r="AF62" s="1170"/>
      <c r="AG62" s="1170"/>
      <c r="AH62" s="1170"/>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203">
        <f>Y28</f>
        <v>0</v>
      </c>
      <c r="Z63" s="1634"/>
      <c r="AA63" s="1634"/>
      <c r="AB63" s="1634"/>
      <c r="AC63" s="1634"/>
      <c r="AD63" s="1203">
        <f>AI28</f>
        <v>0</v>
      </c>
      <c r="AE63" s="1634"/>
      <c r="AF63" s="1634"/>
      <c r="AG63" s="1634"/>
      <c r="AH63" s="1634"/>
    </row>
    <row r="64" spans="1:40" ht="12.9" customHeight="1">
      <c r="C64" s="3"/>
      <c r="E64" s="1641" t="s">
        <v>1288</v>
      </c>
      <c r="F64" s="1641"/>
      <c r="G64" s="1641"/>
      <c r="H64" s="1641"/>
      <c r="I64" s="1641"/>
      <c r="J64" s="1641"/>
      <c r="K64" s="1641"/>
      <c r="L64" s="1641"/>
      <c r="M64" s="1641"/>
      <c r="N64" s="1641"/>
      <c r="O64" s="1641"/>
      <c r="P64" s="1641"/>
      <c r="Q64" s="1641"/>
      <c r="R64" s="1641"/>
      <c r="S64" s="1641"/>
      <c r="T64" s="1641"/>
      <c r="U64" s="1641"/>
      <c r="V64" s="1641"/>
      <c r="W64" s="1641"/>
      <c r="X64" s="1641"/>
      <c r="Y64" s="1641"/>
      <c r="Z64" s="1641"/>
      <c r="AA64" s="1641"/>
      <c r="AB64" s="1641"/>
      <c r="AC64" s="1641"/>
      <c r="AD64" s="1641"/>
      <c r="AE64" s="1641"/>
      <c r="AF64" s="1641"/>
      <c r="AG64" s="1641"/>
      <c r="AH64" s="1641"/>
    </row>
    <row r="65" spans="1:34" ht="30.75" customHeight="1">
      <c r="C65" s="3"/>
      <c r="E65" s="1641"/>
      <c r="F65" s="1641"/>
      <c r="G65" s="1641"/>
      <c r="H65" s="1641"/>
      <c r="I65" s="1641"/>
      <c r="J65" s="1641"/>
      <c r="K65" s="1641"/>
      <c r="L65" s="1641"/>
      <c r="M65" s="1641"/>
      <c r="N65" s="1641"/>
      <c r="O65" s="1641"/>
      <c r="P65" s="1641"/>
      <c r="Q65" s="1641"/>
      <c r="R65" s="1641"/>
      <c r="S65" s="1641"/>
      <c r="T65" s="1641"/>
      <c r="U65" s="1641"/>
      <c r="V65" s="1641"/>
      <c r="W65" s="1641"/>
      <c r="X65" s="1641"/>
      <c r="Y65" s="1641"/>
      <c r="Z65" s="1641"/>
      <c r="AA65" s="1641"/>
      <c r="AB65" s="1641"/>
      <c r="AC65" s="1641"/>
      <c r="AD65" s="1641"/>
      <c r="AE65" s="1641"/>
      <c r="AF65" s="1641"/>
      <c r="AG65" s="1641"/>
      <c r="AH65" s="1641"/>
    </row>
    <row r="66" spans="1:34" ht="12.9"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30">
        <v>0.3</v>
      </c>
      <c r="Z66" s="1630"/>
      <c r="AA66" s="1630"/>
      <c r="AB66" s="1630"/>
      <c r="AC66" s="1630"/>
      <c r="AD66" s="1630">
        <v>0.13</v>
      </c>
      <c r="AE66" s="1630"/>
      <c r="AF66" s="1630"/>
      <c r="AG66" s="1630"/>
      <c r="AH66" s="1630"/>
    </row>
    <row r="67" spans="1:34" ht="12.9" customHeight="1">
      <c r="C67" s="3"/>
      <c r="D67" s="3" t="s">
        <v>940</v>
      </c>
      <c r="Y67" s="1203">
        <f>ROUND(Y63*Y66,0)</f>
        <v>0</v>
      </c>
      <c r="Z67" s="1634"/>
      <c r="AA67" s="1634"/>
      <c r="AB67" s="1634"/>
      <c r="AC67" s="1634"/>
      <c r="AD67" s="1203" t="str">
        <f>IF(OR(Application!D211="At-Risk",Application!D211="At-Risk/Located in Rural Census Tract",Application!D214="At-Risk"),ROUND(AD63*AD66,0),"$0")</f>
        <v>$0</v>
      </c>
      <c r="AE67" s="1203"/>
      <c r="AF67" s="1203"/>
      <c r="AG67" s="1203"/>
      <c r="AH67" s="1203"/>
    </row>
    <row r="68" spans="1:34" ht="12.9" customHeight="1">
      <c r="C68" s="3"/>
      <c r="E68" s="3"/>
      <c r="AB68" s="2"/>
      <c r="AC68" s="2"/>
      <c r="AD68" s="2"/>
      <c r="AE68" s="2"/>
      <c r="AF68" s="2"/>
    </row>
    <row r="69" spans="1:34" ht="12.9" customHeight="1">
      <c r="A69" s="3" t="s">
        <v>122</v>
      </c>
      <c r="C69" s="3" t="s">
        <v>254</v>
      </c>
    </row>
    <row r="70" spans="1:34" ht="12.9" customHeight="1">
      <c r="A70" s="3"/>
      <c r="C70" s="3"/>
      <c r="D70" s="3" t="s">
        <v>872</v>
      </c>
      <c r="AB70" s="1631"/>
      <c r="AC70" s="1632"/>
      <c r="AD70" s="1632"/>
      <c r="AE70" s="1632"/>
      <c r="AF70" s="1633"/>
    </row>
    <row r="71" spans="1:34" ht="12.9" customHeight="1">
      <c r="A71" s="3"/>
      <c r="C71" s="3"/>
      <c r="D71" s="3"/>
      <c r="E71" s="1635" t="s">
        <v>1744</v>
      </c>
      <c r="F71" s="1635"/>
      <c r="G71" s="1635"/>
      <c r="H71" s="1635"/>
      <c r="I71" s="1635"/>
      <c r="J71" s="1635"/>
      <c r="K71" s="1635"/>
      <c r="L71" s="1635"/>
      <c r="M71" s="1635"/>
      <c r="N71" s="1635"/>
      <c r="O71" s="1635"/>
      <c r="P71" s="1635"/>
      <c r="Q71" s="1635"/>
      <c r="R71" s="1635"/>
      <c r="S71" s="1635"/>
      <c r="T71" s="1635"/>
      <c r="U71" s="1635"/>
      <c r="V71" s="1635"/>
      <c r="W71" s="1635"/>
      <c r="X71" s="1635"/>
      <c r="Y71" s="1635"/>
      <c r="Z71" s="1635"/>
      <c r="AA71" s="253"/>
      <c r="AB71" s="253"/>
      <c r="AC71" s="253"/>
    </row>
    <row r="72" spans="1:34" ht="12.9" customHeight="1">
      <c r="A72" s="3"/>
      <c r="C72" s="3"/>
      <c r="D72" s="3"/>
      <c r="E72" s="1635"/>
      <c r="F72" s="1635"/>
      <c r="G72" s="1635"/>
      <c r="H72" s="1635"/>
      <c r="I72" s="1635"/>
      <c r="J72" s="1635"/>
      <c r="K72" s="1635"/>
      <c r="L72" s="1635"/>
      <c r="M72" s="1635"/>
      <c r="N72" s="1635"/>
      <c r="O72" s="1635"/>
      <c r="P72" s="1635"/>
      <c r="Q72" s="1635"/>
      <c r="R72" s="1635"/>
      <c r="S72" s="1635"/>
      <c r="T72" s="1635"/>
      <c r="U72" s="1635"/>
      <c r="V72" s="1635"/>
      <c r="W72" s="1635"/>
      <c r="X72" s="1635"/>
      <c r="Y72" s="1635"/>
      <c r="Z72" s="1635"/>
      <c r="AA72" s="253"/>
      <c r="AB72" s="253"/>
      <c r="AC72" s="253"/>
    </row>
    <row r="73" spans="1:34" ht="12.9" customHeight="1">
      <c r="A73" s="3"/>
      <c r="C73" s="3"/>
      <c r="D73" s="3"/>
      <c r="E73" s="1635"/>
      <c r="F73" s="1635"/>
      <c r="G73" s="1635"/>
      <c r="H73" s="1635"/>
      <c r="I73" s="1635"/>
      <c r="J73" s="1635"/>
      <c r="K73" s="1635"/>
      <c r="L73" s="1635"/>
      <c r="M73" s="1635"/>
      <c r="N73" s="1635"/>
      <c r="O73" s="1635"/>
      <c r="P73" s="1635"/>
      <c r="Q73" s="1635"/>
      <c r="R73" s="1635"/>
      <c r="S73" s="1635"/>
      <c r="T73" s="1635"/>
      <c r="U73" s="1635"/>
      <c r="V73" s="1635"/>
      <c r="W73" s="1635"/>
      <c r="X73" s="1635"/>
      <c r="Y73" s="1635"/>
      <c r="Z73" s="1635"/>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518">
        <f>ROUND(IF(ISERROR((AB58/AB70)),0,(AB58/AB70)),0)</f>
        <v>0</v>
      </c>
      <c r="AC75" s="1518"/>
      <c r="AD75" s="1518"/>
      <c r="AE75" s="1518"/>
      <c r="AF75" s="1518"/>
    </row>
    <row r="76" spans="1:34" ht="12.9" customHeight="1">
      <c r="C76" s="3"/>
      <c r="D76" s="3" t="s">
        <v>104</v>
      </c>
      <c r="AB76" s="1553">
        <f>IF((Y67+AD67&lt;AB75),Y67+AD67,AB75)</f>
        <v>0</v>
      </c>
      <c r="AC76" s="1554"/>
      <c r="AD76" s="1554"/>
      <c r="AE76" s="1554"/>
      <c r="AF76" s="1555"/>
    </row>
    <row r="77" spans="1:34" ht="12.9" customHeight="1">
      <c r="C77" s="3"/>
      <c r="D77" s="3" t="s">
        <v>941</v>
      </c>
      <c r="AB77" s="1629">
        <f>AB76*AB70</f>
        <v>0</v>
      </c>
      <c r="AC77" s="1629"/>
      <c r="AD77" s="1629"/>
      <c r="AE77" s="1629"/>
      <c r="AF77" s="1629"/>
    </row>
    <row r="78" spans="1:34" ht="12.9" customHeight="1">
      <c r="C78" s="3"/>
      <c r="D78" s="3"/>
      <c r="AB78" s="598"/>
      <c r="AC78" s="598"/>
      <c r="AD78" s="598"/>
      <c r="AE78" s="598"/>
      <c r="AF78" s="598"/>
    </row>
    <row r="79" spans="1:34" ht="12.9" customHeight="1">
      <c r="D79" s="3" t="s">
        <v>105</v>
      </c>
      <c r="AB79" s="1216">
        <f>AB48-(AB56+AB77)</f>
        <v>27975166</v>
      </c>
      <c r="AC79" s="1216"/>
      <c r="AD79" s="1216"/>
      <c r="AE79" s="1216"/>
      <c r="AF79" s="1216"/>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109375" style="334" customWidth="1"/>
    <col min="8" max="8" width="0.44140625" style="334" hidden="1" customWidth="1"/>
    <col min="9" max="16383" width="11.44140625" style="334" hidden="1"/>
    <col min="16384" max="16384" width="0.44140625" style="334" customWidth="1"/>
  </cols>
  <sheetData>
    <row r="1" spans="1:7" ht="18" customHeight="1">
      <c r="A1" s="665" t="s">
        <v>1229</v>
      </c>
      <c r="G1" s="566"/>
    </row>
    <row r="2" spans="1:7" ht="13.2">
      <c r="A2" s="264" t="s">
        <v>951</v>
      </c>
      <c r="B2" s="227"/>
      <c r="C2" s="324"/>
      <c r="D2" s="324"/>
      <c r="E2" s="227"/>
      <c r="F2" s="325"/>
      <c r="G2" s="325"/>
    </row>
    <row r="3" spans="1:7" s="567" customFormat="1" ht="80.25" customHeight="1">
      <c r="A3" s="336"/>
      <c r="B3" s="326" t="s">
        <v>950</v>
      </c>
      <c r="C3" s="326" t="s">
        <v>1176</v>
      </c>
      <c r="D3" s="326" t="s">
        <v>953</v>
      </c>
      <c r="E3" s="326" t="s">
        <v>954</v>
      </c>
      <c r="F3" s="322" t="s">
        <v>952</v>
      </c>
      <c r="G3" s="326"/>
    </row>
    <row r="4" spans="1:7" s="568" customFormat="1" ht="13.2">
      <c r="A4" s="883" t="s">
        <v>341</v>
      </c>
      <c r="B4" s="327"/>
      <c r="C4" s="327"/>
      <c r="D4" s="327"/>
      <c r="E4" s="327"/>
      <c r="F4" s="327"/>
      <c r="G4" s="327"/>
    </row>
    <row r="5" spans="1:7" s="568" customFormat="1" ht="13.2">
      <c r="A5" s="884" t="s">
        <v>955</v>
      </c>
      <c r="B5" s="329">
        <f>'Sources and Uses Budget'!C4</f>
        <v>4000000</v>
      </c>
      <c r="C5" s="329">
        <f>'Sources and Uses Budget'!C4</f>
        <v>4000000</v>
      </c>
      <c r="D5" s="329">
        <f>'Sources and Uses Budget'!C4</f>
        <v>4000000</v>
      </c>
      <c r="E5" s="331">
        <f>C5-B5</f>
        <v>0</v>
      </c>
      <c r="F5" s="330"/>
      <c r="G5" s="330"/>
    </row>
    <row r="6" spans="1:7" s="568" customFormat="1" ht="13.2">
      <c r="A6" s="884" t="s">
        <v>956</v>
      </c>
      <c r="B6" s="329">
        <f>'Sources and Uses Budget'!C5</f>
        <v>0</v>
      </c>
      <c r="C6" s="329">
        <f>'Sources and Uses Budget'!C5</f>
        <v>0</v>
      </c>
      <c r="D6" s="329">
        <f>'Sources and Uses Budget'!C5</f>
        <v>0</v>
      </c>
      <c r="E6" s="331">
        <f t="shared" ref="E6:E73" si="0">C6-B6</f>
        <v>0</v>
      </c>
      <c r="F6" s="330"/>
      <c r="G6" s="330"/>
    </row>
    <row r="7" spans="1:7" s="568" customFormat="1" ht="13.2">
      <c r="A7" s="884" t="s">
        <v>342</v>
      </c>
      <c r="B7" s="329">
        <f>'Sources and Uses Budget'!C6</f>
        <v>0</v>
      </c>
      <c r="C7" s="329">
        <f>'Sources and Uses Budget'!C6</f>
        <v>0</v>
      </c>
      <c r="D7" s="329">
        <f>'Sources and Uses Budget'!C6</f>
        <v>0</v>
      </c>
      <c r="E7" s="331">
        <f t="shared" si="0"/>
        <v>0</v>
      </c>
      <c r="F7" s="330"/>
      <c r="G7" s="330"/>
    </row>
    <row r="8" spans="1:7" s="568" customFormat="1" ht="13.2">
      <c r="A8" s="884" t="s">
        <v>281</v>
      </c>
      <c r="B8" s="329">
        <f>'Sources and Uses Budget'!C7</f>
        <v>0</v>
      </c>
      <c r="C8" s="329">
        <f>'Sources and Uses Budget'!C7</f>
        <v>0</v>
      </c>
      <c r="D8" s="329">
        <f>'Sources and Uses Budget'!C7</f>
        <v>0</v>
      </c>
      <c r="E8" s="331">
        <f t="shared" si="0"/>
        <v>0</v>
      </c>
      <c r="F8" s="330"/>
      <c r="G8" s="330"/>
    </row>
    <row r="9" spans="1:7" s="568" customFormat="1" ht="13.2">
      <c r="A9" s="885" t="s">
        <v>957</v>
      </c>
      <c r="B9" s="331">
        <f>SUM(B5:B8)</f>
        <v>4000000</v>
      </c>
      <c r="C9" s="331">
        <f>SUM(C5:C8)</f>
        <v>4000000</v>
      </c>
      <c r="D9" s="331">
        <f>SUM(D5:D8)</f>
        <v>4000000</v>
      </c>
      <c r="E9" s="331">
        <f t="shared" si="0"/>
        <v>0</v>
      </c>
      <c r="F9" s="330"/>
      <c r="G9" s="330"/>
    </row>
    <row r="10" spans="1:7" s="568" customFormat="1" ht="13.2">
      <c r="A10" s="884" t="s">
        <v>584</v>
      </c>
      <c r="B10" s="329">
        <f>'Sources and Uses Budget'!C9</f>
        <v>0</v>
      </c>
      <c r="C10" s="329">
        <f>'Sources and Uses Budget'!C9</f>
        <v>0</v>
      </c>
      <c r="D10" s="329">
        <f>'Sources and Uses Budget'!C9</f>
        <v>0</v>
      </c>
      <c r="E10" s="331">
        <f t="shared" si="0"/>
        <v>0</v>
      </c>
      <c r="F10" s="330"/>
      <c r="G10" s="330"/>
    </row>
    <row r="11" spans="1:7" s="568" customFormat="1" ht="13.2">
      <c r="A11" s="884" t="s">
        <v>958</v>
      </c>
      <c r="B11" s="329">
        <f>'Sources and Uses Budget'!C10</f>
        <v>0</v>
      </c>
      <c r="C11" s="329">
        <f>'Sources and Uses Budget'!C10</f>
        <v>0</v>
      </c>
      <c r="D11" s="329">
        <f>'Sources and Uses Budget'!C10</f>
        <v>0</v>
      </c>
      <c r="E11" s="331">
        <f t="shared" si="0"/>
        <v>0</v>
      </c>
      <c r="F11" s="330"/>
      <c r="G11" s="330"/>
    </row>
    <row r="12" spans="1:7" s="568" customFormat="1" ht="13.2">
      <c r="A12" s="885" t="s">
        <v>585</v>
      </c>
      <c r="B12" s="331">
        <f>SUM(B10:B11)</f>
        <v>0</v>
      </c>
      <c r="C12" s="331">
        <f>SUM(C10:C11)</f>
        <v>0</v>
      </c>
      <c r="D12" s="331">
        <f>SUM(D10:D11)</f>
        <v>0</v>
      </c>
      <c r="E12" s="331">
        <f t="shared" si="0"/>
        <v>0</v>
      </c>
      <c r="F12" s="330"/>
      <c r="G12" s="330"/>
    </row>
    <row r="13" spans="1:7" s="568" customFormat="1" ht="13.2">
      <c r="A13" s="885" t="s">
        <v>710</v>
      </c>
      <c r="B13" s="331">
        <f>SUM(B9+B12)</f>
        <v>4000000</v>
      </c>
      <c r="C13" s="331">
        <f>SUM(C9+C12)</f>
        <v>4000000</v>
      </c>
      <c r="D13" s="331">
        <f>SUM(D9+D12)</f>
        <v>4000000</v>
      </c>
      <c r="E13" s="331">
        <f t="shared" si="0"/>
        <v>0</v>
      </c>
      <c r="F13" s="330"/>
      <c r="G13" s="330"/>
    </row>
    <row r="14" spans="1:7" s="568" customFormat="1" ht="13.2">
      <c r="A14" s="886" t="s">
        <v>1109</v>
      </c>
      <c r="B14" s="329">
        <f>'Sources and Uses Budget'!C13</f>
        <v>0</v>
      </c>
      <c r="C14" s="329">
        <f>'Sources and Uses Budget'!C13</f>
        <v>0</v>
      </c>
      <c r="D14" s="329">
        <f>'Sources and Uses Budget'!C13</f>
        <v>0</v>
      </c>
      <c r="E14" s="331">
        <f t="shared" si="0"/>
        <v>0</v>
      </c>
      <c r="F14" s="330"/>
      <c r="G14" s="330"/>
    </row>
    <row r="15" spans="1:7" s="568" customFormat="1" ht="22.8">
      <c r="A15" s="884" t="s">
        <v>1140</v>
      </c>
      <c r="B15" s="329">
        <f>'Sources and Uses Budget'!C14</f>
        <v>0</v>
      </c>
      <c r="C15" s="329">
        <f>'Sources and Uses Budget'!C14</f>
        <v>0</v>
      </c>
      <c r="D15" s="329">
        <f>'Sources and Uses Budget'!C14</f>
        <v>0</v>
      </c>
      <c r="E15" s="331">
        <f t="shared" si="0"/>
        <v>0</v>
      </c>
      <c r="F15" s="330"/>
      <c r="G15" s="330"/>
    </row>
    <row r="16" spans="1:7" s="568" customFormat="1" ht="13.2">
      <c r="A16" s="884" t="s">
        <v>1680</v>
      </c>
      <c r="B16" s="329">
        <f>'Sources and Uses Budget'!C15</f>
        <v>0</v>
      </c>
      <c r="C16" s="329">
        <f>'Sources and Uses Budget'!C15</f>
        <v>0</v>
      </c>
      <c r="D16" s="329">
        <f>'Sources and Uses Budget'!C15</f>
        <v>0</v>
      </c>
      <c r="E16" s="331">
        <f t="shared" si="0"/>
        <v>0</v>
      </c>
      <c r="F16" s="330"/>
      <c r="G16" s="330"/>
    </row>
    <row r="17" spans="1:7" s="568" customFormat="1" ht="13.2">
      <c r="A17" s="883" t="s">
        <v>908</v>
      </c>
      <c r="B17" s="327"/>
      <c r="C17" s="327"/>
      <c r="D17" s="327"/>
      <c r="E17" s="327"/>
      <c r="F17" s="327"/>
      <c r="G17" s="327"/>
    </row>
    <row r="18" spans="1:7" s="568" customFormat="1" ht="13.2">
      <c r="A18" s="239" t="s">
        <v>909</v>
      </c>
      <c r="B18" s="329">
        <f>'Sources and Uses Budget'!C17</f>
        <v>0</v>
      </c>
      <c r="C18" s="329">
        <f>'Sources and Uses Budget'!C17</f>
        <v>0</v>
      </c>
      <c r="D18" s="329">
        <f>'Sources and Uses Budget'!C17</f>
        <v>0</v>
      </c>
      <c r="E18" s="331">
        <f t="shared" si="0"/>
        <v>0</v>
      </c>
      <c r="F18" s="330"/>
      <c r="G18" s="330"/>
    </row>
    <row r="19" spans="1:7" s="568" customFormat="1" ht="13.2">
      <c r="A19" s="239" t="s">
        <v>910</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911</v>
      </c>
      <c r="B20" s="329">
        <f>'Sources and Uses Budget'!C19</f>
        <v>0</v>
      </c>
      <c r="C20" s="329">
        <f>'Sources and Uses Budget'!C19</f>
        <v>0</v>
      </c>
      <c r="D20" s="329">
        <f>'Sources and Uses Budget'!C19</f>
        <v>0</v>
      </c>
      <c r="E20" s="331">
        <f t="shared" si="1"/>
        <v>0</v>
      </c>
      <c r="F20" s="330"/>
      <c r="G20" s="330"/>
    </row>
    <row r="21" spans="1:7" s="568" customFormat="1" ht="13.2">
      <c r="A21" s="239" t="s">
        <v>912</v>
      </c>
      <c r="B21" s="329">
        <f>'Sources and Uses Budget'!C20</f>
        <v>0</v>
      </c>
      <c r="C21" s="329">
        <f>'Sources and Uses Budget'!C20</f>
        <v>0</v>
      </c>
      <c r="D21" s="329">
        <f>'Sources and Uses Budget'!C20</f>
        <v>0</v>
      </c>
      <c r="E21" s="331">
        <f t="shared" si="1"/>
        <v>0</v>
      </c>
      <c r="F21" s="330"/>
      <c r="G21" s="330"/>
    </row>
    <row r="22" spans="1:7" s="568" customFormat="1" ht="13.2">
      <c r="A22" s="239" t="s">
        <v>913</v>
      </c>
      <c r="B22" s="329">
        <f>'Sources and Uses Budget'!C21</f>
        <v>0</v>
      </c>
      <c r="C22" s="329">
        <f>'Sources and Uses Budget'!C21</f>
        <v>0</v>
      </c>
      <c r="D22" s="329">
        <f>'Sources and Uses Budget'!C21</f>
        <v>0</v>
      </c>
      <c r="E22" s="331">
        <f t="shared" si="1"/>
        <v>0</v>
      </c>
      <c r="F22" s="330"/>
      <c r="G22" s="330"/>
    </row>
    <row r="23" spans="1:7" s="568" customFormat="1" ht="13.2">
      <c r="A23" s="239" t="s">
        <v>914</v>
      </c>
      <c r="B23" s="329">
        <f>'Sources and Uses Budget'!C22</f>
        <v>0</v>
      </c>
      <c r="C23" s="329">
        <f>'Sources and Uses Budget'!C22</f>
        <v>0</v>
      </c>
      <c r="D23" s="329">
        <f>'Sources and Uses Budget'!C22</f>
        <v>0</v>
      </c>
      <c r="E23" s="331">
        <f t="shared" si="1"/>
        <v>0</v>
      </c>
      <c r="F23" s="330"/>
      <c r="G23" s="330"/>
    </row>
    <row r="24" spans="1:7" s="568" customFormat="1" ht="13.2">
      <c r="A24" s="239" t="s">
        <v>915</v>
      </c>
      <c r="B24" s="329">
        <f>'Sources and Uses Budget'!C23</f>
        <v>0</v>
      </c>
      <c r="C24" s="329">
        <f>'Sources and Uses Budget'!C23</f>
        <v>0</v>
      </c>
      <c r="D24" s="329">
        <f>'Sources and Uses Budget'!C23</f>
        <v>0</v>
      </c>
      <c r="E24" s="331">
        <f t="shared" si="1"/>
        <v>0</v>
      </c>
      <c r="F24" s="330"/>
      <c r="G24" s="330"/>
    </row>
    <row r="25" spans="1:7" s="568" customFormat="1" ht="13.2">
      <c r="A25" s="250" t="s">
        <v>1951</v>
      </c>
      <c r="B25" s="329">
        <f>'Sources and Uses Budget'!C24</f>
        <v>0</v>
      </c>
      <c r="C25" s="329">
        <f>'Sources and Uses Budget'!C24</f>
        <v>0</v>
      </c>
      <c r="D25" s="329">
        <f>'Sources and Uses Budget'!C24</f>
        <v>0</v>
      </c>
      <c r="E25" s="331">
        <f t="shared" si="1"/>
        <v>0</v>
      </c>
      <c r="F25" s="330"/>
      <c r="G25" s="330"/>
    </row>
    <row r="26" spans="1:7" s="568" customFormat="1" ht="13.2">
      <c r="A26" s="250" t="s">
        <v>532</v>
      </c>
      <c r="B26" s="329">
        <f>'Sources and Uses Budget'!C25</f>
        <v>0</v>
      </c>
      <c r="C26" s="329">
        <f>'Sources and Uses Budget'!C25</f>
        <v>0</v>
      </c>
      <c r="D26" s="329">
        <f>'Sources and Uses Budget'!C25</f>
        <v>0</v>
      </c>
      <c r="E26" s="331">
        <f t="shared" si="1"/>
        <v>0</v>
      </c>
      <c r="F26" s="330"/>
      <c r="G26" s="330"/>
    </row>
    <row r="27" spans="1:7" s="568" customFormat="1" ht="13.2">
      <c r="A27" s="332" t="s">
        <v>221</v>
      </c>
      <c r="B27" s="894">
        <f>'Sources and Uses Budget'!C26</f>
        <v>0</v>
      </c>
      <c r="C27" s="894">
        <f>'Sources and Uses Budget'!C26</f>
        <v>0</v>
      </c>
      <c r="D27" s="894">
        <f>'Sources and Uses Budget'!C26</f>
        <v>0</v>
      </c>
      <c r="E27" s="331">
        <f>C27-B27</f>
        <v>0</v>
      </c>
      <c r="F27" s="330"/>
      <c r="G27" s="330"/>
    </row>
    <row r="28" spans="1:7" s="568" customFormat="1" ht="13.2">
      <c r="A28" s="887" t="s">
        <v>916</v>
      </c>
      <c r="B28" s="329">
        <f>'Sources and Uses Budget'!C27</f>
        <v>0</v>
      </c>
      <c r="C28" s="329">
        <f>'Sources and Uses Budget'!C27</f>
        <v>0</v>
      </c>
      <c r="D28" s="329">
        <f>'Sources and Uses Budget'!C27</f>
        <v>0</v>
      </c>
      <c r="E28" s="331">
        <f>C28-B28</f>
        <v>0</v>
      </c>
      <c r="F28" s="330"/>
      <c r="G28" s="330"/>
    </row>
    <row r="29" spans="1:7" s="568" customFormat="1" ht="13.2">
      <c r="A29" s="883" t="s">
        <v>917</v>
      </c>
      <c r="B29" s="327"/>
      <c r="C29" s="327"/>
      <c r="D29" s="327"/>
      <c r="E29" s="327"/>
      <c r="F29" s="327"/>
      <c r="G29" s="327"/>
    </row>
    <row r="30" spans="1:7" s="568" customFormat="1" ht="13.2">
      <c r="A30" s="239" t="s">
        <v>909</v>
      </c>
      <c r="B30" s="329">
        <f>'Sources and Uses Budget'!C29</f>
        <v>250000</v>
      </c>
      <c r="C30" s="329">
        <f>'Sources and Uses Budget'!C29</f>
        <v>250000</v>
      </c>
      <c r="D30" s="329">
        <f>'Sources and Uses Budget'!C29</f>
        <v>250000</v>
      </c>
      <c r="E30" s="331">
        <f t="shared" si="0"/>
        <v>0</v>
      </c>
      <c r="F30" s="330"/>
      <c r="G30" s="330"/>
    </row>
    <row r="31" spans="1:7" s="568" customFormat="1" ht="13.2">
      <c r="A31" s="239" t="s">
        <v>910</v>
      </c>
      <c r="B31" s="329">
        <f>'Sources and Uses Budget'!C30</f>
        <v>9450748</v>
      </c>
      <c r="C31" s="329">
        <f>'Sources and Uses Budget'!C30</f>
        <v>9450748</v>
      </c>
      <c r="D31" s="329">
        <f>'Sources and Uses Budget'!C30</f>
        <v>9450748</v>
      </c>
      <c r="E31" s="331">
        <f t="shared" si="0"/>
        <v>0</v>
      </c>
      <c r="F31" s="330"/>
      <c r="G31" s="330"/>
    </row>
    <row r="32" spans="1:7" s="568" customFormat="1" ht="13.2">
      <c r="A32" s="239" t="s">
        <v>911</v>
      </c>
      <c r="B32" s="329">
        <f>'Sources and Uses Budget'!C31</f>
        <v>750000</v>
      </c>
      <c r="C32" s="329">
        <f>'Sources and Uses Budget'!C31</f>
        <v>750000</v>
      </c>
      <c r="D32" s="329">
        <f>'Sources and Uses Budget'!C31</f>
        <v>750000</v>
      </c>
      <c r="E32" s="331">
        <f t="shared" si="0"/>
        <v>0</v>
      </c>
      <c r="F32" s="330"/>
      <c r="G32" s="330"/>
    </row>
    <row r="33" spans="1:7" s="568" customFormat="1" ht="13.2">
      <c r="A33" s="239" t="s">
        <v>912</v>
      </c>
      <c r="B33" s="329">
        <f>'Sources and Uses Budget'!C32</f>
        <v>530000</v>
      </c>
      <c r="C33" s="329">
        <f>'Sources and Uses Budget'!C32</f>
        <v>530000</v>
      </c>
      <c r="D33" s="329">
        <f>'Sources and Uses Budget'!C32</f>
        <v>530000</v>
      </c>
      <c r="E33" s="331">
        <f t="shared" si="0"/>
        <v>0</v>
      </c>
      <c r="F33" s="330"/>
      <c r="G33" s="330"/>
    </row>
    <row r="34" spans="1:7" s="568" customFormat="1" ht="13.2">
      <c r="A34" s="239" t="s">
        <v>913</v>
      </c>
      <c r="B34" s="329">
        <f>'Sources and Uses Budget'!C33</f>
        <v>530000</v>
      </c>
      <c r="C34" s="329">
        <f>'Sources and Uses Budget'!C33</f>
        <v>530000</v>
      </c>
      <c r="D34" s="329">
        <f>'Sources and Uses Budget'!C33</f>
        <v>530000</v>
      </c>
      <c r="E34" s="331">
        <f t="shared" si="0"/>
        <v>0</v>
      </c>
      <c r="F34" s="330"/>
      <c r="G34" s="330"/>
    </row>
    <row r="35" spans="1:7" s="568" customFormat="1" ht="13.2">
      <c r="A35" s="239" t="s">
        <v>914</v>
      </c>
      <c r="B35" s="329">
        <f>'Sources and Uses Budget'!C34</f>
        <v>2799252</v>
      </c>
      <c r="C35" s="329">
        <f>'Sources and Uses Budget'!C34</f>
        <v>2799252</v>
      </c>
      <c r="D35" s="329">
        <f>'Sources and Uses Budget'!C34</f>
        <v>2799252</v>
      </c>
      <c r="E35" s="331">
        <f t="shared" si="0"/>
        <v>0</v>
      </c>
      <c r="F35" s="330"/>
      <c r="G35" s="330"/>
    </row>
    <row r="36" spans="1:7" s="568" customFormat="1" ht="13.2">
      <c r="A36" s="239" t="s">
        <v>915</v>
      </c>
      <c r="B36" s="329">
        <f>'Sources and Uses Budget'!C35</f>
        <v>286200</v>
      </c>
      <c r="C36" s="329">
        <f>'Sources and Uses Budget'!C35</f>
        <v>286200</v>
      </c>
      <c r="D36" s="329">
        <f>'Sources and Uses Budget'!C35</f>
        <v>286200</v>
      </c>
      <c r="E36" s="331">
        <f t="shared" si="0"/>
        <v>0</v>
      </c>
      <c r="F36" s="330"/>
      <c r="G36" s="330"/>
    </row>
    <row r="37" spans="1:7" s="568" customFormat="1" ht="13.2">
      <c r="A37" s="239" t="s">
        <v>1951</v>
      </c>
      <c r="B37" s="329">
        <f>'Sources and Uses Budget'!C36</f>
        <v>250000</v>
      </c>
      <c r="C37" s="329">
        <f>'Sources and Uses Budget'!C36</f>
        <v>250000</v>
      </c>
      <c r="D37" s="329">
        <f>'Sources and Uses Budget'!C36</f>
        <v>250000</v>
      </c>
      <c r="E37" s="331">
        <f t="shared" si="0"/>
        <v>0</v>
      </c>
      <c r="F37" s="330"/>
      <c r="G37" s="330"/>
    </row>
    <row r="38" spans="1:7" s="568" customFormat="1" ht="13.2">
      <c r="A38" s="250" t="s">
        <v>532</v>
      </c>
      <c r="B38" s="329">
        <f>'Sources and Uses Budget'!C37</f>
        <v>143100</v>
      </c>
      <c r="C38" s="329">
        <f>'Sources and Uses Budget'!C37</f>
        <v>143100</v>
      </c>
      <c r="D38" s="329">
        <f>'Sources and Uses Budget'!C37</f>
        <v>143100</v>
      </c>
      <c r="E38" s="331">
        <f>C38-B38</f>
        <v>0</v>
      </c>
      <c r="F38" s="330"/>
      <c r="G38" s="330"/>
    </row>
    <row r="39" spans="1:7" s="568" customFormat="1" ht="13.2">
      <c r="A39" s="887" t="s">
        <v>918</v>
      </c>
      <c r="B39" s="894">
        <f>'Sources and Uses Budget'!C38</f>
        <v>14989300</v>
      </c>
      <c r="C39" s="894">
        <f>'Sources and Uses Budget'!C38</f>
        <v>14989300</v>
      </c>
      <c r="D39" s="894">
        <f>'Sources and Uses Budget'!C38</f>
        <v>14989300</v>
      </c>
      <c r="E39" s="331">
        <f>C39-B39</f>
        <v>0</v>
      </c>
      <c r="F39" s="330"/>
      <c r="G39" s="330"/>
    </row>
    <row r="40" spans="1:7" s="568" customFormat="1" ht="13.2">
      <c r="A40" s="883" t="s">
        <v>919</v>
      </c>
      <c r="B40" s="327"/>
      <c r="C40" s="327"/>
      <c r="D40" s="327"/>
      <c r="E40" s="327"/>
      <c r="F40" s="327"/>
      <c r="G40" s="327"/>
    </row>
    <row r="41" spans="1:7" s="568" customFormat="1" ht="13.2">
      <c r="A41" s="888" t="s">
        <v>920</v>
      </c>
      <c r="B41" s="329">
        <f>'Sources and Uses Budget'!C40</f>
        <v>600000</v>
      </c>
      <c r="C41" s="329">
        <f>'Sources and Uses Budget'!C40</f>
        <v>600000</v>
      </c>
      <c r="D41" s="329">
        <f>'Sources and Uses Budget'!C40</f>
        <v>600000</v>
      </c>
      <c r="E41" s="331">
        <f>C41-B41</f>
        <v>0</v>
      </c>
      <c r="F41" s="330"/>
      <c r="G41" s="330"/>
    </row>
    <row r="42" spans="1:7" s="568" customFormat="1" ht="13.2">
      <c r="A42" s="888" t="s">
        <v>921</v>
      </c>
      <c r="B42" s="329">
        <f>'Sources and Uses Budget'!C41</f>
        <v>0</v>
      </c>
      <c r="C42" s="329">
        <f>'Sources and Uses Budget'!C41</f>
        <v>0</v>
      </c>
      <c r="D42" s="329">
        <f>'Sources and Uses Budget'!C41</f>
        <v>0</v>
      </c>
      <c r="E42" s="331">
        <f>C42-B42</f>
        <v>0</v>
      </c>
      <c r="F42" s="330"/>
      <c r="G42" s="330"/>
    </row>
    <row r="43" spans="1:7" s="568" customFormat="1" ht="12" customHeight="1">
      <c r="A43" s="887" t="s">
        <v>922</v>
      </c>
      <c r="B43" s="894">
        <f>'Sources and Uses Budget'!C42</f>
        <v>600000</v>
      </c>
      <c r="C43" s="894">
        <f>'Sources and Uses Budget'!C42</f>
        <v>600000</v>
      </c>
      <c r="D43" s="894">
        <f>'Sources and Uses Budget'!C42</f>
        <v>600000</v>
      </c>
      <c r="E43" s="331">
        <f>C43-B43</f>
        <v>0</v>
      </c>
      <c r="F43" s="330"/>
      <c r="G43" s="330"/>
    </row>
    <row r="44" spans="1:7" s="568" customFormat="1" ht="13.2">
      <c r="A44" s="887" t="s">
        <v>923</v>
      </c>
      <c r="B44" s="329">
        <f>'Sources and Uses Budget'!C43</f>
        <v>150000</v>
      </c>
      <c r="C44" s="329">
        <f>'Sources and Uses Budget'!C43</f>
        <v>150000</v>
      </c>
      <c r="D44" s="329">
        <f>'Sources and Uses Budget'!C43</f>
        <v>150000</v>
      </c>
      <c r="E44" s="331">
        <f>C44-B44</f>
        <v>0</v>
      </c>
      <c r="F44" s="330"/>
      <c r="G44" s="330"/>
    </row>
    <row r="45" spans="1:7" s="568" customFormat="1" ht="13.2">
      <c r="A45" s="235" t="s">
        <v>924</v>
      </c>
      <c r="B45" s="327"/>
      <c r="C45" s="327"/>
      <c r="D45" s="327"/>
      <c r="E45" s="327"/>
      <c r="F45" s="327"/>
      <c r="G45" s="327"/>
    </row>
    <row r="46" spans="1:7" s="568" customFormat="1" ht="12" customHeight="1">
      <c r="A46" s="239" t="s">
        <v>925</v>
      </c>
      <c r="B46" s="329">
        <f>'Sources and Uses Budget'!C45</f>
        <v>1360728</v>
      </c>
      <c r="C46" s="329">
        <f>'Sources and Uses Budget'!C45</f>
        <v>1360728</v>
      </c>
      <c r="D46" s="329">
        <f>'Sources and Uses Budget'!C45</f>
        <v>1360728</v>
      </c>
      <c r="E46" s="331">
        <f t="shared" si="0"/>
        <v>0</v>
      </c>
      <c r="F46" s="330"/>
      <c r="G46" s="330"/>
    </row>
    <row r="47" spans="1:7" s="568" customFormat="1" ht="13.2">
      <c r="A47" s="239" t="s">
        <v>926</v>
      </c>
      <c r="B47" s="329">
        <f>'Sources and Uses Budget'!C46</f>
        <v>228686</v>
      </c>
      <c r="C47" s="329">
        <f>'Sources and Uses Budget'!C46</f>
        <v>228686</v>
      </c>
      <c r="D47" s="329">
        <f>'Sources and Uses Budget'!C46</f>
        <v>228686</v>
      </c>
      <c r="E47" s="331">
        <f t="shared" si="0"/>
        <v>0</v>
      </c>
      <c r="F47" s="330"/>
      <c r="G47" s="330"/>
    </row>
    <row r="48" spans="1:7" s="568" customFormat="1" ht="13.2">
      <c r="A48" s="239" t="s">
        <v>927</v>
      </c>
      <c r="B48" s="329">
        <f>'Sources and Uses Budget'!C47</f>
        <v>0</v>
      </c>
      <c r="C48" s="329">
        <f>'Sources and Uses Budget'!C47</f>
        <v>0</v>
      </c>
      <c r="D48" s="329">
        <f>'Sources and Uses Budget'!C47</f>
        <v>0</v>
      </c>
      <c r="E48" s="331">
        <f t="shared" si="0"/>
        <v>0</v>
      </c>
      <c r="F48" s="330"/>
      <c r="G48" s="330"/>
    </row>
    <row r="49" spans="1:7" s="568" customFormat="1" ht="13.2">
      <c r="A49" s="239" t="s">
        <v>928</v>
      </c>
      <c r="B49" s="329">
        <f>'Sources and Uses Budget'!C48</f>
        <v>0</v>
      </c>
      <c r="C49" s="329">
        <f>'Sources and Uses Budget'!C48</f>
        <v>0</v>
      </c>
      <c r="D49" s="329">
        <f>'Sources and Uses Budget'!C48</f>
        <v>0</v>
      </c>
      <c r="E49" s="331">
        <f t="shared" si="0"/>
        <v>0</v>
      </c>
      <c r="F49" s="330"/>
      <c r="G49" s="330"/>
    </row>
    <row r="50" spans="1:7" s="568" customFormat="1" ht="13.2">
      <c r="A50" s="239" t="s">
        <v>931</v>
      </c>
      <c r="B50" s="329">
        <f>'Sources and Uses Budget'!C49</f>
        <v>50000</v>
      </c>
      <c r="C50" s="329">
        <f>'Sources and Uses Budget'!C49</f>
        <v>50000</v>
      </c>
      <c r="D50" s="329">
        <f>'Sources and Uses Budget'!C49</f>
        <v>50000</v>
      </c>
      <c r="E50" s="331">
        <f t="shared" si="0"/>
        <v>0</v>
      </c>
      <c r="F50" s="330"/>
      <c r="G50" s="330"/>
    </row>
    <row r="51" spans="1:7" s="568" customFormat="1" ht="13.2">
      <c r="A51" s="239" t="s">
        <v>929</v>
      </c>
      <c r="B51" s="329">
        <f>'Sources and Uses Budget'!C50</f>
        <v>0</v>
      </c>
      <c r="C51" s="329">
        <f>'Sources and Uses Budget'!C50</f>
        <v>0</v>
      </c>
      <c r="D51" s="329">
        <f>'Sources and Uses Budget'!C50</f>
        <v>0</v>
      </c>
      <c r="E51" s="331">
        <f t="shared" si="0"/>
        <v>0</v>
      </c>
      <c r="F51" s="330"/>
      <c r="G51" s="330"/>
    </row>
    <row r="52" spans="1:7" s="569" customFormat="1" ht="13.2">
      <c r="A52" s="239" t="s">
        <v>930</v>
      </c>
      <c r="B52" s="329">
        <f>'Sources and Uses Budget'!C51</f>
        <v>0</v>
      </c>
      <c r="C52" s="329">
        <f>'Sources and Uses Budget'!C51</f>
        <v>0</v>
      </c>
      <c r="D52" s="329">
        <f>'Sources and Uses Budget'!C51</f>
        <v>0</v>
      </c>
      <c r="E52" s="331">
        <f t="shared" si="0"/>
        <v>0</v>
      </c>
      <c r="F52" s="330"/>
      <c r="G52" s="330"/>
    </row>
    <row r="53" spans="1:7" s="568" customFormat="1" ht="13.2">
      <c r="A53" s="246" t="s">
        <v>532</v>
      </c>
      <c r="B53" s="329">
        <f>'Sources and Uses Budget'!C52</f>
        <v>0</v>
      </c>
      <c r="C53" s="329">
        <f>'Sources and Uses Budget'!C52</f>
        <v>0</v>
      </c>
      <c r="D53" s="329">
        <f>'Sources and Uses Budget'!C52</f>
        <v>0</v>
      </c>
      <c r="E53" s="331">
        <f t="shared" si="0"/>
        <v>0</v>
      </c>
      <c r="F53" s="330"/>
      <c r="G53" s="330"/>
    </row>
    <row r="54" spans="1:7" s="568" customFormat="1" ht="13.2">
      <c r="A54" s="243" t="s">
        <v>932</v>
      </c>
      <c r="B54" s="894">
        <f>'Sources and Uses Budget'!C53</f>
        <v>1639414</v>
      </c>
      <c r="C54" s="894">
        <f>'Sources and Uses Budget'!C53</f>
        <v>1639414</v>
      </c>
      <c r="D54" s="894">
        <f>'Sources and Uses Budget'!C53</f>
        <v>1639414</v>
      </c>
      <c r="E54" s="331">
        <f t="shared" si="0"/>
        <v>0</v>
      </c>
      <c r="F54" s="330"/>
      <c r="G54" s="330"/>
    </row>
    <row r="55" spans="1:7" s="568" customFormat="1" ht="12" customHeight="1">
      <c r="A55" s="883" t="s">
        <v>682</v>
      </c>
      <c r="B55" s="327"/>
      <c r="C55" s="327"/>
      <c r="D55" s="327"/>
      <c r="E55" s="327"/>
      <c r="F55" s="327"/>
      <c r="G55" s="327"/>
    </row>
    <row r="56" spans="1:7" s="568" customFormat="1" ht="13.2">
      <c r="A56" s="888" t="s">
        <v>933</v>
      </c>
      <c r="B56" s="329">
        <f>'Sources and Uses Budget'!C55</f>
        <v>50032</v>
      </c>
      <c r="C56" s="329">
        <f>'Sources and Uses Budget'!C55</f>
        <v>50032</v>
      </c>
      <c r="D56" s="329">
        <f>'Sources and Uses Budget'!C55</f>
        <v>50032</v>
      </c>
      <c r="E56" s="331">
        <f t="shared" si="0"/>
        <v>0</v>
      </c>
      <c r="F56" s="330"/>
      <c r="G56" s="330"/>
    </row>
    <row r="57" spans="1:7" s="568" customFormat="1" ht="13.2">
      <c r="A57" s="888" t="s">
        <v>927</v>
      </c>
      <c r="B57" s="329">
        <f>'Sources and Uses Budget'!C56</f>
        <v>0</v>
      </c>
      <c r="C57" s="329">
        <f>'Sources and Uses Budget'!C56</f>
        <v>0</v>
      </c>
      <c r="D57" s="329">
        <f>'Sources and Uses Budget'!C56</f>
        <v>0</v>
      </c>
      <c r="E57" s="331">
        <f t="shared" si="0"/>
        <v>0</v>
      </c>
      <c r="F57" s="330"/>
      <c r="G57" s="330"/>
    </row>
    <row r="58" spans="1:7" s="568" customFormat="1" ht="13.2">
      <c r="A58" s="888" t="s">
        <v>931</v>
      </c>
      <c r="B58" s="329">
        <f>'Sources and Uses Budget'!C57</f>
        <v>10000</v>
      </c>
      <c r="C58" s="329">
        <f>'Sources and Uses Budget'!C57</f>
        <v>10000</v>
      </c>
      <c r="D58" s="329">
        <f>'Sources and Uses Budget'!C57</f>
        <v>10000</v>
      </c>
      <c r="E58" s="331">
        <f t="shared" si="0"/>
        <v>0</v>
      </c>
      <c r="F58" s="330"/>
      <c r="G58" s="330"/>
    </row>
    <row r="59" spans="1:7" s="568" customFormat="1" ht="13.2">
      <c r="A59" s="888" t="s">
        <v>929</v>
      </c>
      <c r="B59" s="329">
        <f>'Sources and Uses Budget'!C58</f>
        <v>0</v>
      </c>
      <c r="C59" s="329">
        <f>'Sources and Uses Budget'!C58</f>
        <v>0</v>
      </c>
      <c r="D59" s="329">
        <f>'Sources and Uses Budget'!C58</f>
        <v>0</v>
      </c>
      <c r="E59" s="331">
        <f t="shared" si="0"/>
        <v>0</v>
      </c>
      <c r="F59" s="330"/>
      <c r="G59" s="330"/>
    </row>
    <row r="60" spans="1:7" s="568" customFormat="1" ht="13.2">
      <c r="A60" s="888" t="s">
        <v>930</v>
      </c>
      <c r="B60" s="329">
        <f>'Sources and Uses Budget'!C59</f>
        <v>0</v>
      </c>
      <c r="C60" s="329">
        <f>'Sources and Uses Budget'!C59</f>
        <v>0</v>
      </c>
      <c r="D60" s="329">
        <f>'Sources and Uses Budget'!C59</f>
        <v>0</v>
      </c>
      <c r="E60" s="331">
        <f t="shared" si="0"/>
        <v>0</v>
      </c>
      <c r="F60" s="330"/>
      <c r="G60" s="330"/>
    </row>
    <row r="61" spans="1:7" s="568" customFormat="1" ht="13.95" customHeight="1">
      <c r="A61" s="889" t="s">
        <v>532</v>
      </c>
      <c r="B61" s="329">
        <f>'Sources and Uses Budget'!C60</f>
        <v>0</v>
      </c>
      <c r="C61" s="329">
        <f>'Sources and Uses Budget'!C60</f>
        <v>0</v>
      </c>
      <c r="D61" s="329">
        <f>'Sources and Uses Budget'!C60</f>
        <v>0</v>
      </c>
      <c r="E61" s="331">
        <f t="shared" si="0"/>
        <v>0</v>
      </c>
      <c r="F61" s="330"/>
      <c r="G61" s="330"/>
    </row>
    <row r="62" spans="1:7" s="568" customFormat="1" ht="13.2">
      <c r="A62" s="887" t="s">
        <v>499</v>
      </c>
      <c r="B62" s="894">
        <f>'Sources and Uses Budget'!C61</f>
        <v>60032</v>
      </c>
      <c r="C62" s="894">
        <f>'Sources and Uses Budget'!C61</f>
        <v>60032</v>
      </c>
      <c r="D62" s="894">
        <f>'Sources and Uses Budget'!C61</f>
        <v>60032</v>
      </c>
      <c r="E62" s="331">
        <f t="shared" si="0"/>
        <v>0</v>
      </c>
      <c r="F62" s="330"/>
      <c r="G62" s="330"/>
    </row>
    <row r="63" spans="1:7" s="568" customFormat="1" ht="13.2">
      <c r="A63" s="890" t="s">
        <v>500</v>
      </c>
      <c r="B63" s="894">
        <f>'Sources and Uses Budget'!C62</f>
        <v>21438746</v>
      </c>
      <c r="C63" s="894">
        <f>'Sources and Uses Budget'!C62</f>
        <v>21438746</v>
      </c>
      <c r="D63" s="894">
        <f>'Sources and Uses Budget'!C62</f>
        <v>21438746</v>
      </c>
      <c r="E63" s="331">
        <f t="shared" si="0"/>
        <v>0</v>
      </c>
      <c r="F63" s="330"/>
      <c r="G63" s="330"/>
    </row>
    <row r="64" spans="1:7" s="568" customFormat="1" ht="22.8">
      <c r="A64" s="235" t="s">
        <v>1952</v>
      </c>
      <c r="B64" s="327"/>
      <c r="C64" s="327"/>
      <c r="D64" s="327"/>
      <c r="E64" s="327"/>
      <c r="F64" s="327"/>
      <c r="G64" s="327"/>
    </row>
    <row r="65" spans="1:7" s="568" customFormat="1" ht="13.2">
      <c r="A65" s="239" t="s">
        <v>283</v>
      </c>
      <c r="B65" s="329">
        <f>'Sources and Uses Budget'!C64</f>
        <v>100000</v>
      </c>
      <c r="C65" s="329">
        <f>'Sources and Uses Budget'!C64</f>
        <v>100000</v>
      </c>
      <c r="D65" s="329">
        <f>'Sources and Uses Budget'!C64</f>
        <v>100000</v>
      </c>
      <c r="E65" s="331">
        <f t="shared" si="0"/>
        <v>0</v>
      </c>
      <c r="F65" s="330"/>
      <c r="G65" s="330"/>
    </row>
    <row r="66" spans="1:7" s="568" customFormat="1" ht="22.8">
      <c r="A66" s="239" t="s">
        <v>1953</v>
      </c>
      <c r="B66" s="329">
        <f>'Sources and Uses Budget'!C65</f>
        <v>250000</v>
      </c>
      <c r="C66" s="329">
        <f>'Sources and Uses Budget'!C65</f>
        <v>250000</v>
      </c>
      <c r="D66" s="329">
        <f>'Sources and Uses Budget'!C65</f>
        <v>250000</v>
      </c>
      <c r="E66" s="331">
        <f t="shared" si="0"/>
        <v>0</v>
      </c>
      <c r="F66" s="330"/>
      <c r="G66" s="330"/>
    </row>
    <row r="67" spans="1:7" s="568" customFormat="1" ht="22.8">
      <c r="A67" s="239" t="s">
        <v>1954</v>
      </c>
      <c r="B67" s="329">
        <f>'Sources and Uses Budget'!C66</f>
        <v>0</v>
      </c>
      <c r="C67" s="329">
        <f>'Sources and Uses Budget'!C66</f>
        <v>0</v>
      </c>
      <c r="D67" s="329">
        <f>'Sources and Uses Budget'!C66</f>
        <v>0</v>
      </c>
      <c r="E67" s="331">
        <f t="shared" si="0"/>
        <v>0</v>
      </c>
      <c r="F67" s="330"/>
      <c r="G67" s="330"/>
    </row>
    <row r="68" spans="1:7" s="568" customFormat="1" ht="13.2">
      <c r="A68" s="239" t="s">
        <v>1955</v>
      </c>
      <c r="B68" s="329">
        <f>'Sources and Uses Budget'!C67</f>
        <v>0</v>
      </c>
      <c r="C68" s="329">
        <f>'Sources and Uses Budget'!C67</f>
        <v>0</v>
      </c>
      <c r="D68" s="329">
        <f>'Sources and Uses Budget'!C67</f>
        <v>0</v>
      </c>
      <c r="E68" s="331">
        <f t="shared" si="0"/>
        <v>0</v>
      </c>
      <c r="F68" s="330"/>
      <c r="G68" s="330"/>
    </row>
    <row r="69" spans="1:7" s="568" customFormat="1" ht="13.2">
      <c r="A69" s="250" t="s">
        <v>2013</v>
      </c>
      <c r="B69" s="329">
        <f>'Sources and Uses Budget'!C68</f>
        <v>0</v>
      </c>
      <c r="C69" s="329">
        <f>'Sources and Uses Budget'!C68</f>
        <v>0</v>
      </c>
      <c r="D69" s="329">
        <f>'Sources and Uses Budget'!C68</f>
        <v>0</v>
      </c>
      <c r="E69" s="331">
        <f t="shared" si="0"/>
        <v>0</v>
      </c>
      <c r="F69" s="330"/>
      <c r="G69" s="330"/>
    </row>
    <row r="70" spans="1:7" s="568" customFormat="1" ht="13.2">
      <c r="A70" s="243" t="s">
        <v>1956</v>
      </c>
      <c r="B70" s="894">
        <f>'Sources and Uses Budget'!C69</f>
        <v>350000</v>
      </c>
      <c r="C70" s="894">
        <f>'Sources and Uses Budget'!C69</f>
        <v>350000</v>
      </c>
      <c r="D70" s="894">
        <f>'Sources and Uses Budget'!C69</f>
        <v>350000</v>
      </c>
      <c r="E70" s="331">
        <f t="shared" si="0"/>
        <v>0</v>
      </c>
      <c r="F70" s="330"/>
      <c r="G70" s="330"/>
    </row>
    <row r="71" spans="1:7" s="568" customFormat="1" ht="13.2">
      <c r="A71" s="883" t="s">
        <v>284</v>
      </c>
      <c r="B71" s="327"/>
      <c r="C71" s="327"/>
      <c r="D71" s="327"/>
      <c r="E71" s="327"/>
      <c r="F71" s="327"/>
      <c r="G71" s="327"/>
    </row>
    <row r="72" spans="1:7" s="568" customFormat="1" ht="13.2">
      <c r="A72" s="888" t="s">
        <v>285</v>
      </c>
      <c r="B72" s="329">
        <f>'Sources and Uses Budget'!C71</f>
        <v>0</v>
      </c>
      <c r="C72" s="329">
        <f>'Sources and Uses Budget'!C71</f>
        <v>0</v>
      </c>
      <c r="D72" s="329">
        <f>'Sources and Uses Budget'!C71</f>
        <v>0</v>
      </c>
      <c r="E72" s="331">
        <f t="shared" si="0"/>
        <v>0</v>
      </c>
      <c r="F72" s="330"/>
      <c r="G72" s="330"/>
    </row>
    <row r="73" spans="1:7" s="568" customFormat="1" ht="13.2">
      <c r="A73" s="888" t="s">
        <v>286</v>
      </c>
      <c r="B73" s="329">
        <f>'Sources and Uses Budget'!C72</f>
        <v>0</v>
      </c>
      <c r="C73" s="329">
        <f>'Sources and Uses Budget'!C72</f>
        <v>0</v>
      </c>
      <c r="D73" s="329">
        <f>'Sources and Uses Budget'!C72</f>
        <v>0</v>
      </c>
      <c r="E73" s="331">
        <f t="shared" si="0"/>
        <v>0</v>
      </c>
      <c r="F73" s="330"/>
      <c r="G73" s="330"/>
    </row>
    <row r="74" spans="1:7" s="568" customFormat="1" ht="13.2">
      <c r="A74" s="891" t="s">
        <v>1238</v>
      </c>
      <c r="B74" s="329">
        <f>'Sources and Uses Budget'!C73</f>
        <v>0</v>
      </c>
      <c r="C74" s="329">
        <f>'Sources and Uses Budget'!C73</f>
        <v>0</v>
      </c>
      <c r="D74" s="329">
        <f>'Sources and Uses Budget'!C73</f>
        <v>0</v>
      </c>
      <c r="E74" s="331">
        <f>C74-B74</f>
        <v>0</v>
      </c>
      <c r="F74" s="330"/>
      <c r="G74" s="330"/>
    </row>
    <row r="75" spans="1:7" s="568" customFormat="1" ht="13.2">
      <c r="A75" s="888" t="s">
        <v>287</v>
      </c>
      <c r="B75" s="329">
        <f>'Sources and Uses Budget'!C74</f>
        <v>481988</v>
      </c>
      <c r="C75" s="329">
        <f>'Sources and Uses Budget'!C74</f>
        <v>481988</v>
      </c>
      <c r="D75" s="329">
        <f>'Sources and Uses Budget'!C74</f>
        <v>481988</v>
      </c>
      <c r="E75" s="331">
        <f>C75-B75</f>
        <v>0</v>
      </c>
      <c r="F75" s="330"/>
      <c r="G75" s="330"/>
    </row>
    <row r="76" spans="1:7" s="568" customFormat="1" ht="13.2">
      <c r="A76" s="892" t="s">
        <v>532</v>
      </c>
      <c r="B76" s="329">
        <f>'Sources and Uses Budget'!C75</f>
        <v>0</v>
      </c>
      <c r="C76" s="329">
        <f>'Sources and Uses Budget'!C75</f>
        <v>0</v>
      </c>
      <c r="D76" s="329">
        <f>'Sources and Uses Budget'!C75</f>
        <v>0</v>
      </c>
      <c r="E76" s="331">
        <f>C76-B76</f>
        <v>0</v>
      </c>
      <c r="F76" s="330"/>
      <c r="G76" s="330"/>
    </row>
    <row r="77" spans="1:7" s="568" customFormat="1" ht="13.2">
      <c r="A77" s="887" t="s">
        <v>288</v>
      </c>
      <c r="B77" s="894">
        <f>'Sources and Uses Budget'!C76</f>
        <v>481988</v>
      </c>
      <c r="C77" s="894">
        <f>'Sources and Uses Budget'!C76</f>
        <v>481988</v>
      </c>
      <c r="D77" s="894">
        <f>'Sources and Uses Budget'!C76</f>
        <v>481988</v>
      </c>
      <c r="E77" s="331">
        <f>C77-B77</f>
        <v>0</v>
      </c>
      <c r="F77" s="330"/>
      <c r="G77" s="330"/>
    </row>
    <row r="78" spans="1:7" s="568" customFormat="1" ht="13.2">
      <c r="A78" s="883" t="s">
        <v>1742</v>
      </c>
      <c r="B78" s="327"/>
      <c r="C78" s="327"/>
      <c r="D78" s="327"/>
      <c r="E78" s="327"/>
      <c r="F78" s="327"/>
      <c r="G78" s="327"/>
    </row>
    <row r="79" spans="1:7" s="568" customFormat="1" ht="13.95" customHeight="1">
      <c r="A79" s="888" t="s">
        <v>1740</v>
      </c>
      <c r="B79" s="329">
        <f>'Sources and Uses Budget'!C78</f>
        <v>1011717</v>
      </c>
      <c r="C79" s="329">
        <f>'Sources and Uses Budget'!C78</f>
        <v>1011717</v>
      </c>
      <c r="D79" s="329">
        <f>'Sources and Uses Budget'!C78</f>
        <v>1011717</v>
      </c>
      <c r="E79" s="331">
        <f t="shared" ref="E79:E105" si="2">C79-B79</f>
        <v>0</v>
      </c>
      <c r="F79" s="330"/>
      <c r="G79" s="330"/>
    </row>
    <row r="80" spans="1:7" s="568" customFormat="1" ht="13.2">
      <c r="A80" s="888" t="s">
        <v>537</v>
      </c>
      <c r="B80" s="329">
        <f>'Sources and Uses Budget'!C79</f>
        <v>250000</v>
      </c>
      <c r="C80" s="329">
        <f>'Sources and Uses Budget'!C79</f>
        <v>250000</v>
      </c>
      <c r="D80" s="329">
        <f>'Sources and Uses Budget'!C79</f>
        <v>250000</v>
      </c>
      <c r="E80" s="331">
        <f t="shared" si="2"/>
        <v>0</v>
      </c>
      <c r="F80" s="330"/>
      <c r="G80" s="330"/>
    </row>
    <row r="81" spans="1:7" s="568" customFormat="1" ht="13.2">
      <c r="A81" s="887" t="s">
        <v>1741</v>
      </c>
      <c r="B81" s="894">
        <f>'Sources and Uses Budget'!C80</f>
        <v>1261717</v>
      </c>
      <c r="C81" s="894">
        <f>'Sources and Uses Budget'!C80</f>
        <v>1261717</v>
      </c>
      <c r="D81" s="894">
        <f>'Sources and Uses Budget'!C80</f>
        <v>1261717</v>
      </c>
      <c r="E81" s="331">
        <f t="shared" si="2"/>
        <v>0</v>
      </c>
      <c r="F81" s="330"/>
      <c r="G81" s="330"/>
    </row>
    <row r="82" spans="1:7" s="568" customFormat="1" ht="13.2">
      <c r="A82" s="883" t="s">
        <v>514</v>
      </c>
      <c r="B82" s="327"/>
      <c r="C82" s="327"/>
      <c r="D82" s="327"/>
      <c r="E82" s="327"/>
      <c r="F82" s="327"/>
      <c r="G82" s="327"/>
    </row>
    <row r="83" spans="1:7" s="568" customFormat="1" ht="13.2">
      <c r="A83" s="239" t="s">
        <v>2112</v>
      </c>
      <c r="B83" s="329">
        <f>'Sources and Uses Budget'!C82</f>
        <v>80715</v>
      </c>
      <c r="C83" s="329">
        <f>'Sources and Uses Budget'!C82</f>
        <v>80715</v>
      </c>
      <c r="D83" s="329">
        <f>'Sources and Uses Budget'!C82</f>
        <v>80715</v>
      </c>
      <c r="E83" s="331">
        <f t="shared" si="2"/>
        <v>0</v>
      </c>
      <c r="F83" s="330"/>
      <c r="G83" s="330"/>
    </row>
    <row r="84" spans="1:7" s="568" customFormat="1" ht="13.2">
      <c r="A84" s="239" t="s">
        <v>515</v>
      </c>
      <c r="B84" s="329">
        <f>'Sources and Uses Budget'!C83</f>
        <v>0</v>
      </c>
      <c r="C84" s="329">
        <f>'Sources and Uses Budget'!C83</f>
        <v>0</v>
      </c>
      <c r="D84" s="329">
        <f>'Sources and Uses Budget'!C83</f>
        <v>0</v>
      </c>
      <c r="E84" s="331">
        <f t="shared" si="2"/>
        <v>0</v>
      </c>
      <c r="F84" s="330"/>
      <c r="G84" s="330"/>
    </row>
    <row r="85" spans="1:7" s="568" customFormat="1" ht="13.2">
      <c r="A85" s="239" t="s">
        <v>516</v>
      </c>
      <c r="B85" s="329">
        <f>'Sources and Uses Budget'!C84</f>
        <v>728808</v>
      </c>
      <c r="C85" s="329">
        <f>'Sources and Uses Budget'!C84</f>
        <v>728808</v>
      </c>
      <c r="D85" s="329">
        <f>'Sources and Uses Budget'!C84</f>
        <v>728808</v>
      </c>
      <c r="E85" s="331">
        <f t="shared" si="2"/>
        <v>0</v>
      </c>
      <c r="F85" s="330"/>
      <c r="G85" s="330"/>
    </row>
    <row r="86" spans="1:7" s="568" customFormat="1" ht="13.2">
      <c r="A86" s="239" t="s">
        <v>517</v>
      </c>
      <c r="B86" s="329">
        <f>'Sources and Uses Budget'!C85</f>
        <v>603192</v>
      </c>
      <c r="C86" s="329">
        <f>'Sources and Uses Budget'!C85</f>
        <v>603192</v>
      </c>
      <c r="D86" s="329">
        <f>'Sources and Uses Budget'!C85</f>
        <v>603192</v>
      </c>
      <c r="E86" s="331">
        <f t="shared" si="2"/>
        <v>0</v>
      </c>
      <c r="F86" s="330"/>
      <c r="G86" s="330"/>
    </row>
    <row r="87" spans="1:7" s="568" customFormat="1" ht="13.2">
      <c r="A87" s="239" t="s">
        <v>518</v>
      </c>
      <c r="B87" s="329">
        <f>'Sources and Uses Budget'!C86</f>
        <v>0</v>
      </c>
      <c r="C87" s="329">
        <f>'Sources and Uses Budget'!C86</f>
        <v>0</v>
      </c>
      <c r="D87" s="329">
        <f>'Sources and Uses Budget'!C86</f>
        <v>0</v>
      </c>
      <c r="E87" s="331">
        <f t="shared" si="2"/>
        <v>0</v>
      </c>
      <c r="F87" s="330"/>
      <c r="G87" s="330"/>
    </row>
    <row r="88" spans="1:7" s="568" customFormat="1" ht="13.2">
      <c r="A88" s="239" t="s">
        <v>519</v>
      </c>
      <c r="B88" s="329">
        <f>'Sources and Uses Budget'!C87</f>
        <v>50000</v>
      </c>
      <c r="C88" s="329">
        <f>'Sources and Uses Budget'!C87</f>
        <v>50000</v>
      </c>
      <c r="D88" s="329">
        <f>'Sources and Uses Budget'!C87</f>
        <v>50000</v>
      </c>
      <c r="E88" s="331">
        <f t="shared" si="2"/>
        <v>0</v>
      </c>
      <c r="F88" s="330"/>
      <c r="G88" s="330"/>
    </row>
    <row r="89" spans="1:7" s="568" customFormat="1" ht="13.2">
      <c r="A89" s="239" t="s">
        <v>520</v>
      </c>
      <c r="B89" s="329">
        <f>'Sources and Uses Budget'!C88</f>
        <v>95000</v>
      </c>
      <c r="C89" s="329">
        <f>'Sources and Uses Budget'!C88</f>
        <v>95000</v>
      </c>
      <c r="D89" s="329">
        <f>'Sources and Uses Budget'!C88</f>
        <v>95000</v>
      </c>
      <c r="E89" s="331">
        <f t="shared" si="2"/>
        <v>0</v>
      </c>
      <c r="F89" s="330"/>
      <c r="G89" s="330"/>
    </row>
    <row r="90" spans="1:7" s="568" customFormat="1" ht="13.2">
      <c r="A90" s="239" t="s">
        <v>521</v>
      </c>
      <c r="B90" s="329">
        <f>'Sources and Uses Budget'!C89</f>
        <v>15000</v>
      </c>
      <c r="C90" s="329">
        <f>'Sources and Uses Budget'!C89</f>
        <v>15000</v>
      </c>
      <c r="D90" s="329">
        <f>'Sources and Uses Budget'!C89</f>
        <v>15000</v>
      </c>
      <c r="E90" s="331">
        <f t="shared" si="2"/>
        <v>0</v>
      </c>
      <c r="F90" s="330"/>
      <c r="G90" s="330"/>
    </row>
    <row r="91" spans="1:7" s="568" customFormat="1" ht="13.2">
      <c r="A91" s="250" t="s">
        <v>1314</v>
      </c>
      <c r="B91" s="329">
        <f>'Sources and Uses Budget'!C90</f>
        <v>55000</v>
      </c>
      <c r="C91" s="329">
        <f>'Sources and Uses Budget'!C90</f>
        <v>55000</v>
      </c>
      <c r="D91" s="329">
        <f>'Sources and Uses Budget'!C90</f>
        <v>55000</v>
      </c>
      <c r="E91" s="331">
        <f t="shared" si="2"/>
        <v>0</v>
      </c>
      <c r="F91" s="330"/>
      <c r="G91" s="330"/>
    </row>
    <row r="92" spans="1:7" s="568" customFormat="1" ht="13.2">
      <c r="A92" s="250" t="s">
        <v>1739</v>
      </c>
      <c r="B92" s="329">
        <f>'Sources and Uses Budget'!C91</f>
        <v>15000</v>
      </c>
      <c r="C92" s="329">
        <f>'Sources and Uses Budget'!C91</f>
        <v>15000</v>
      </c>
      <c r="D92" s="329">
        <f>'Sources and Uses Budget'!C91</f>
        <v>15000</v>
      </c>
      <c r="E92" s="331">
        <f t="shared" si="2"/>
        <v>0</v>
      </c>
      <c r="F92" s="330"/>
      <c r="G92" s="330"/>
    </row>
    <row r="93" spans="1:7" s="568" customFormat="1" ht="13.2">
      <c r="A93" s="246" t="s">
        <v>532</v>
      </c>
      <c r="B93" s="329">
        <f>'Sources and Uses Budget'!C92</f>
        <v>0</v>
      </c>
      <c r="C93" s="329">
        <f>'Sources and Uses Budget'!C92</f>
        <v>0</v>
      </c>
      <c r="D93" s="329">
        <f>'Sources and Uses Budget'!C92</f>
        <v>0</v>
      </c>
      <c r="E93" s="331">
        <f t="shared" si="2"/>
        <v>0</v>
      </c>
      <c r="F93" s="330"/>
      <c r="G93" s="330"/>
    </row>
    <row r="94" spans="1:7" s="568" customFormat="1" ht="13.2">
      <c r="A94" s="246" t="s">
        <v>532</v>
      </c>
      <c r="B94" s="329">
        <f>'Sources and Uses Budget'!C93</f>
        <v>0</v>
      </c>
      <c r="C94" s="329">
        <f>'Sources and Uses Budget'!C93</f>
        <v>0</v>
      </c>
      <c r="D94" s="329">
        <f>'Sources and Uses Budget'!C93</f>
        <v>0</v>
      </c>
      <c r="E94" s="331">
        <f t="shared" si="2"/>
        <v>0</v>
      </c>
      <c r="F94" s="330"/>
      <c r="G94" s="330"/>
    </row>
    <row r="95" spans="1:7" s="568" customFormat="1" ht="13.2">
      <c r="A95" s="246" t="s">
        <v>532</v>
      </c>
      <c r="B95" s="329">
        <f>'Sources and Uses Budget'!C94</f>
        <v>0</v>
      </c>
      <c r="C95" s="329">
        <f>'Sources and Uses Budget'!C94</f>
        <v>0</v>
      </c>
      <c r="D95" s="329">
        <f>'Sources and Uses Budget'!C94</f>
        <v>0</v>
      </c>
      <c r="E95" s="331">
        <f t="shared" si="2"/>
        <v>0</v>
      </c>
      <c r="F95" s="330"/>
      <c r="G95" s="330"/>
    </row>
    <row r="96" spans="1:7" s="568" customFormat="1" ht="13.2">
      <c r="A96" s="243" t="s">
        <v>522</v>
      </c>
      <c r="B96" s="894">
        <f>'Sources and Uses Budget'!C95</f>
        <v>1642715</v>
      </c>
      <c r="C96" s="894">
        <f>'Sources and Uses Budget'!C95</f>
        <v>1642715</v>
      </c>
      <c r="D96" s="894">
        <f>'Sources and Uses Budget'!C95</f>
        <v>1642715</v>
      </c>
      <c r="E96" s="331">
        <f t="shared" si="2"/>
        <v>0</v>
      </c>
      <c r="F96" s="330"/>
      <c r="G96" s="330"/>
    </row>
    <row r="97" spans="1:7" s="568" customFormat="1" ht="13.2">
      <c r="A97" s="243" t="s">
        <v>523</v>
      </c>
      <c r="B97" s="894">
        <f>'Sources and Uses Budget'!C96</f>
        <v>25175166</v>
      </c>
      <c r="C97" s="894">
        <f>'Sources and Uses Budget'!C96</f>
        <v>25175166</v>
      </c>
      <c r="D97" s="894">
        <f>'Sources and Uses Budget'!C96</f>
        <v>25175166</v>
      </c>
      <c r="E97" s="331">
        <f t="shared" si="2"/>
        <v>0</v>
      </c>
      <c r="F97" s="330"/>
      <c r="G97" s="330"/>
    </row>
    <row r="98" spans="1:7" s="568" customFormat="1" ht="13.2">
      <c r="A98" s="883" t="s">
        <v>524</v>
      </c>
      <c r="B98" s="327"/>
      <c r="C98" s="327"/>
      <c r="D98" s="327"/>
      <c r="E98" s="327"/>
      <c r="F98" s="327"/>
      <c r="G98" s="327"/>
    </row>
    <row r="99" spans="1:7" s="568" customFormat="1" ht="13.2">
      <c r="A99" s="239" t="s">
        <v>525</v>
      </c>
      <c r="B99" s="329">
        <f>'Sources and Uses Budget'!C98</f>
        <v>2800000</v>
      </c>
      <c r="C99" s="329">
        <f>'Sources and Uses Budget'!C98</f>
        <v>2800000</v>
      </c>
      <c r="D99" s="329">
        <f>'Sources and Uses Budget'!C98</f>
        <v>2800000</v>
      </c>
      <c r="E99" s="331">
        <f t="shared" si="2"/>
        <v>0</v>
      </c>
      <c r="F99" s="330"/>
      <c r="G99" s="330"/>
    </row>
    <row r="100" spans="1:7" s="568" customFormat="1" ht="12" customHeight="1">
      <c r="A100" s="239" t="s">
        <v>2011</v>
      </c>
      <c r="B100" s="329">
        <f>'Sources and Uses Budget'!C99</f>
        <v>0</v>
      </c>
      <c r="C100" s="329">
        <f>'Sources and Uses Budget'!C99</f>
        <v>0</v>
      </c>
      <c r="D100" s="329">
        <f>'Sources and Uses Budget'!C99</f>
        <v>0</v>
      </c>
      <c r="E100" s="331">
        <f t="shared" si="2"/>
        <v>0</v>
      </c>
      <c r="F100" s="330"/>
      <c r="G100" s="330"/>
    </row>
    <row r="101" spans="1:7" s="568" customFormat="1" ht="13.2">
      <c r="A101" s="239" t="s">
        <v>526</v>
      </c>
      <c r="B101" s="329">
        <f>'Sources and Uses Budget'!C100</f>
        <v>0</v>
      </c>
      <c r="C101" s="329">
        <f>'Sources and Uses Budget'!C100</f>
        <v>0</v>
      </c>
      <c r="D101" s="329">
        <f>'Sources and Uses Budget'!C100</f>
        <v>0</v>
      </c>
      <c r="E101" s="331">
        <f t="shared" si="2"/>
        <v>0</v>
      </c>
      <c r="F101" s="330"/>
      <c r="G101" s="330"/>
    </row>
    <row r="102" spans="1:7" s="568" customFormat="1" ht="13.2">
      <c r="A102" s="239" t="s">
        <v>2012</v>
      </c>
      <c r="B102" s="329">
        <f>'Sources and Uses Budget'!C101</f>
        <v>0</v>
      </c>
      <c r="C102" s="329">
        <f>'Sources and Uses Budget'!C101</f>
        <v>0</v>
      </c>
      <c r="D102" s="329">
        <f>'Sources and Uses Budget'!C101</f>
        <v>0</v>
      </c>
      <c r="E102" s="331">
        <f t="shared" si="2"/>
        <v>0</v>
      </c>
      <c r="F102" s="330"/>
      <c r="G102" s="330"/>
    </row>
    <row r="103" spans="1:7" s="568" customFormat="1" ht="13.2">
      <c r="A103" s="889" t="s">
        <v>532</v>
      </c>
      <c r="B103" s="329">
        <f>'Sources and Uses Budget'!C102</f>
        <v>0</v>
      </c>
      <c r="C103" s="329">
        <f>'Sources and Uses Budget'!C102</f>
        <v>0</v>
      </c>
      <c r="D103" s="329">
        <f>'Sources and Uses Budget'!C102</f>
        <v>0</v>
      </c>
      <c r="E103" s="331">
        <f t="shared" si="2"/>
        <v>0</v>
      </c>
      <c r="F103" s="330"/>
      <c r="G103" s="330"/>
    </row>
    <row r="104" spans="1:7" s="568" customFormat="1" ht="13.2">
      <c r="A104" s="887" t="s">
        <v>527</v>
      </c>
      <c r="B104" s="894">
        <f>'Sources and Uses Budget'!C103</f>
        <v>2800000</v>
      </c>
      <c r="C104" s="894">
        <f>'Sources and Uses Budget'!C103</f>
        <v>2800000</v>
      </c>
      <c r="D104" s="894">
        <f>'Sources and Uses Budget'!C103</f>
        <v>2800000</v>
      </c>
      <c r="E104" s="331">
        <f t="shared" si="2"/>
        <v>0</v>
      </c>
      <c r="F104" s="330"/>
      <c r="G104" s="330"/>
    </row>
    <row r="105" spans="1:7" s="568" customFormat="1" ht="13.2">
      <c r="A105" s="887" t="s">
        <v>528</v>
      </c>
      <c r="B105" s="894">
        <f>'Sources and Uses Budget'!C104</f>
        <v>27975166</v>
      </c>
      <c r="C105" s="894">
        <f>'Sources and Uses Budget'!C104</f>
        <v>27975166</v>
      </c>
      <c r="D105" s="894">
        <f>'Sources and Uses Budget'!C104</f>
        <v>27975166</v>
      </c>
      <c r="E105" s="331">
        <f t="shared" si="2"/>
        <v>0</v>
      </c>
      <c r="F105" s="330"/>
      <c r="G105" s="893"/>
    </row>
    <row r="106" spans="1:7" s="568" customFormat="1" ht="13.2">
      <c r="A106" s="336" t="s">
        <v>529</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10" sqref="A10:XFD14"/>
    </sheetView>
  </sheetViews>
  <sheetFormatPr defaultColWidth="0" defaultRowHeight="13.2" zeroHeight="1"/>
  <cols>
    <col min="1" max="10" width="9.109375" customWidth="1"/>
    <col min="11" max="16384" width="8.88671875" hidden="1"/>
  </cols>
  <sheetData>
    <row r="1" spans="1:10" ht="14.25" customHeight="1"/>
    <row r="2" spans="1:10" ht="15.6">
      <c r="A2" s="986" t="s">
        <v>299</v>
      </c>
      <c r="B2" s="987"/>
      <c r="C2" s="987"/>
      <c r="D2" s="987"/>
      <c r="E2" s="987"/>
      <c r="F2" s="987"/>
      <c r="G2" s="987"/>
      <c r="H2" s="987"/>
      <c r="I2" s="987"/>
      <c r="J2" s="987"/>
    </row>
    <row r="3" spans="1:10" ht="15">
      <c r="A3" s="988" t="s">
        <v>2296</v>
      </c>
      <c r="B3" s="987"/>
      <c r="C3" s="987"/>
      <c r="D3" s="987"/>
      <c r="E3" s="987"/>
      <c r="F3" s="987"/>
      <c r="G3" s="987"/>
      <c r="H3" s="987"/>
      <c r="I3" s="987"/>
      <c r="J3" s="987"/>
    </row>
    <row r="4" spans="1:10"/>
    <row r="5" spans="1:10" ht="12.75" customHeight="1">
      <c r="A5" s="993" t="s">
        <v>2166</v>
      </c>
      <c r="B5" s="993"/>
      <c r="C5" s="993"/>
      <c r="D5" s="993"/>
      <c r="E5" s="993"/>
      <c r="F5" s="993"/>
      <c r="G5" s="993"/>
      <c r="H5" s="993"/>
      <c r="I5" s="993"/>
      <c r="J5" s="993"/>
    </row>
    <row r="6" spans="1:10">
      <c r="A6" s="993"/>
      <c r="B6" s="993"/>
      <c r="C6" s="993"/>
      <c r="D6" s="993"/>
      <c r="E6" s="993"/>
      <c r="F6" s="993"/>
      <c r="G6" s="993"/>
      <c r="H6" s="993"/>
      <c r="I6" s="993"/>
      <c r="J6" s="993"/>
    </row>
    <row r="7" spans="1:10">
      <c r="A7" s="49"/>
      <c r="B7" s="49"/>
      <c r="C7" s="49"/>
      <c r="D7" s="49"/>
      <c r="E7" s="49"/>
      <c r="F7" s="49"/>
      <c r="G7" s="49"/>
      <c r="H7" s="49"/>
      <c r="I7" s="49"/>
      <c r="J7" s="49"/>
    </row>
    <row r="8" spans="1:10">
      <c r="A8" s="5" t="s">
        <v>2015</v>
      </c>
      <c r="B8" s="49"/>
      <c r="C8" s="49"/>
      <c r="D8" s="49"/>
      <c r="E8" s="49"/>
      <c r="F8" s="49"/>
      <c r="G8" s="49"/>
      <c r="H8" s="49"/>
      <c r="I8" s="49"/>
      <c r="J8" s="49"/>
    </row>
    <row r="9" spans="1:10">
      <c r="A9" s="302"/>
      <c r="B9" s="302"/>
      <c r="C9" s="302"/>
      <c r="D9" s="302"/>
      <c r="E9" s="302"/>
      <c r="F9" s="302"/>
      <c r="G9" s="302"/>
      <c r="H9" s="302"/>
      <c r="I9" s="302"/>
      <c r="J9" s="302"/>
    </row>
    <row r="10" spans="1:10" s="973" customFormat="1">
      <c r="A10" s="973" t="s">
        <v>2096</v>
      </c>
    </row>
    <row r="11" spans="1:10" s="973" customFormat="1" ht="12.75" customHeight="1"/>
    <row r="12" spans="1:10" s="973" customFormat="1" ht="12.75" customHeight="1"/>
    <row r="13" spans="1:10" s="973" customFormat="1" ht="12.75" customHeight="1"/>
    <row r="14" spans="1:10" s="973" customFormat="1" ht="12.75" customHeight="1"/>
    <row r="15" spans="1:10"/>
    <row r="16" spans="1:10" ht="12.75" customHeight="1">
      <c r="A16" s="989" t="s">
        <v>1867</v>
      </c>
      <c r="B16" s="990"/>
      <c r="C16" s="990"/>
      <c r="D16" s="990"/>
      <c r="E16" s="990"/>
      <c r="F16" s="990"/>
      <c r="G16" s="990"/>
      <c r="H16" s="990"/>
      <c r="I16" s="990"/>
      <c r="J16" s="990"/>
    </row>
    <row r="17" spans="1:10" ht="12.75" customHeight="1">
      <c r="A17" s="990"/>
      <c r="B17" s="990"/>
      <c r="C17" s="990"/>
      <c r="D17" s="990"/>
      <c r="E17" s="990"/>
      <c r="F17" s="990"/>
      <c r="G17" s="990"/>
      <c r="H17" s="990"/>
      <c r="I17" s="990"/>
      <c r="J17" s="990"/>
    </row>
    <row r="18" spans="1:10">
      <c r="A18" s="990"/>
      <c r="B18" s="990"/>
      <c r="C18" s="990"/>
      <c r="D18" s="990"/>
      <c r="E18" s="990"/>
      <c r="F18" s="990"/>
      <c r="G18" s="990"/>
      <c r="H18" s="990"/>
      <c r="I18" s="990"/>
      <c r="J18" s="990"/>
    </row>
    <row r="19" spans="1:10">
      <c r="A19" s="991"/>
      <c r="B19" s="991"/>
      <c r="C19" s="991"/>
      <c r="D19" s="991"/>
      <c r="E19" s="991"/>
      <c r="F19" s="991"/>
      <c r="G19" s="991"/>
      <c r="H19" s="991"/>
      <c r="I19" s="991"/>
      <c r="J19" s="991"/>
    </row>
    <row r="20" spans="1:10">
      <c r="A20" s="991"/>
      <c r="B20" s="991"/>
      <c r="C20" s="991"/>
      <c r="D20" s="991"/>
      <c r="E20" s="991"/>
      <c r="F20" s="991"/>
      <c r="G20" s="991"/>
      <c r="H20" s="991"/>
      <c r="I20" s="991"/>
      <c r="J20" s="991"/>
    </row>
    <row r="21" spans="1:10">
      <c r="A21" s="991"/>
      <c r="B21" s="991"/>
      <c r="C21" s="991"/>
      <c r="D21" s="991"/>
      <c r="E21" s="991"/>
      <c r="F21" s="991"/>
      <c r="G21" s="991"/>
      <c r="H21" s="991"/>
      <c r="I21" s="991"/>
      <c r="J21" s="991"/>
    </row>
    <row r="22" spans="1:10">
      <c r="A22" s="5" t="s">
        <v>1033</v>
      </c>
      <c r="B22" s="302"/>
      <c r="C22" s="302"/>
      <c r="D22" s="302"/>
      <c r="E22" s="302"/>
      <c r="F22" s="302"/>
      <c r="G22" s="302"/>
      <c r="H22" s="302"/>
      <c r="I22" s="302"/>
      <c r="J22" s="302"/>
    </row>
    <row r="23" spans="1:10" ht="14.4">
      <c r="A23" s="354" t="s">
        <v>228</v>
      </c>
      <c r="B23" s="354"/>
      <c r="C23" s="354"/>
      <c r="D23" s="354"/>
      <c r="E23" s="354"/>
      <c r="F23" s="354"/>
      <c r="G23" s="354"/>
      <c r="H23" s="354"/>
      <c r="I23" s="354"/>
      <c r="J23" s="934"/>
    </row>
    <row r="24" spans="1:10">
      <c r="A24" s="992" t="s">
        <v>1017</v>
      </c>
      <c r="B24" s="987"/>
      <c r="C24" s="987"/>
      <c r="D24" s="987"/>
      <c r="E24" s="987"/>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0" t="s">
        <v>1034</v>
      </c>
      <c r="B61" s="991"/>
      <c r="C61" s="991"/>
      <c r="D61" s="991"/>
      <c r="E61" s="991"/>
      <c r="F61" s="991"/>
      <c r="G61" s="991"/>
      <c r="H61" s="991"/>
      <c r="I61" s="991"/>
      <c r="J61" s="991"/>
    </row>
    <row r="62" spans="1:10">
      <c r="A62" s="991"/>
      <c r="B62" s="991"/>
      <c r="C62" s="991"/>
      <c r="D62" s="991"/>
      <c r="E62" s="991"/>
      <c r="F62" s="991"/>
      <c r="G62" s="991"/>
      <c r="H62" s="991"/>
      <c r="I62" s="991"/>
      <c r="J62" s="991"/>
    </row>
    <row r="63" spans="1:10">
      <c r="A63" s="991"/>
      <c r="B63" s="991"/>
      <c r="C63" s="991"/>
      <c r="D63" s="991"/>
      <c r="E63" s="991"/>
      <c r="F63" s="991"/>
      <c r="G63" s="991"/>
      <c r="H63" s="991"/>
      <c r="I63" s="991"/>
      <c r="J63" s="991"/>
    </row>
    <row r="64" spans="1:10"/>
    <row r="65" spans="1:9">
      <c r="A65" s="5" t="s">
        <v>1017</v>
      </c>
    </row>
    <row r="66" spans="1:9"/>
    <row r="67" spans="1:9"/>
    <row r="68" spans="1:9"/>
    <row r="69" spans="1:9"/>
    <row r="70" spans="1:9"/>
    <row r="71" spans="1:9"/>
    <row r="72" spans="1:9"/>
    <row r="73" spans="1:9"/>
    <row r="74" spans="1:9"/>
    <row r="75" spans="1:9"/>
    <row r="76" spans="1:9">
      <c r="A76" s="985" t="s">
        <v>1141</v>
      </c>
      <c r="B76" s="985"/>
      <c r="C76" s="985"/>
      <c r="D76" s="985"/>
      <c r="E76" s="985"/>
      <c r="F76" s="985"/>
      <c r="G76" s="985"/>
      <c r="H76" s="985"/>
      <c r="I76" s="985"/>
    </row>
    <row r="77" spans="1:9">
      <c r="A77" s="984" t="s">
        <v>1287</v>
      </c>
      <c r="B77" s="984"/>
      <c r="C77" s="984"/>
      <c r="D77" s="984"/>
      <c r="E77" s="984"/>
      <c r="F77" s="668"/>
    </row>
    <row r="78" spans="1:9">
      <c r="A78" s="984" t="s">
        <v>1286</v>
      </c>
      <c r="B78" s="984"/>
      <c r="C78" s="984"/>
      <c r="D78" s="984"/>
      <c r="E78" s="984"/>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259" zoomScale="160" zoomScaleNormal="160" workbookViewId="0">
      <selection activeCell="D265" sqref="D265:F270"/>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40" t="s">
        <v>2297</v>
      </c>
      <c r="B2" s="1040"/>
      <c r="C2" s="987"/>
      <c r="D2" s="987"/>
      <c r="E2" s="987"/>
      <c r="F2" s="987"/>
      <c r="G2" s="987"/>
      <c r="I2" t="s">
        <v>78</v>
      </c>
    </row>
    <row r="3" spans="1:9" ht="13.2">
      <c r="A3" s="190"/>
      <c r="B3" s="190"/>
      <c r="C3"/>
      <c r="D3"/>
      <c r="E3"/>
      <c r="F3"/>
      <c r="G3"/>
      <c r="I3" s="5" t="s">
        <v>1391</v>
      </c>
    </row>
    <row r="4" spans="1:9" ht="13.2">
      <c r="A4" s="1041" t="s">
        <v>2132</v>
      </c>
      <c r="B4" s="1041"/>
      <c r="C4" s="1042"/>
      <c r="D4" s="1042"/>
      <c r="E4" s="1042"/>
      <c r="F4" s="1042"/>
      <c r="G4" s="1042"/>
      <c r="I4" s="5" t="s">
        <v>1375</v>
      </c>
    </row>
    <row r="5" spans="1:9" ht="13.2">
      <c r="A5" s="1041" t="s">
        <v>1040</v>
      </c>
      <c r="B5" s="1041"/>
      <c r="C5" s="1042"/>
      <c r="D5" s="1042"/>
      <c r="E5" s="1042"/>
      <c r="F5" s="1042"/>
      <c r="G5" s="1042"/>
      <c r="I5" t="s">
        <v>123</v>
      </c>
    </row>
    <row r="6" spans="1:9" ht="13.65" customHeight="1"/>
    <row r="7" spans="1:9" ht="13.2">
      <c r="A7" s="1044" t="s">
        <v>2308</v>
      </c>
      <c r="B7" s="1044"/>
      <c r="C7" s="1044"/>
      <c r="D7" s="1044"/>
      <c r="E7" s="1044"/>
      <c r="F7" s="1044"/>
      <c r="G7" s="1044"/>
    </row>
    <row r="8" spans="1:9" ht="13.2">
      <c r="A8" s="1044"/>
      <c r="B8" s="1044"/>
      <c r="C8" s="1044"/>
      <c r="D8" s="1044"/>
      <c r="E8" s="1044"/>
      <c r="F8" s="1044"/>
      <c r="G8" s="1044"/>
    </row>
    <row r="9" spans="1:9" ht="13.2">
      <c r="A9" s="192"/>
      <c r="B9" s="192"/>
      <c r="C9" s="190"/>
      <c r="D9" s="190"/>
      <c r="E9" s="190"/>
      <c r="F9" s="190"/>
      <c r="G9" s="190"/>
    </row>
    <row r="10" spans="1:9" ht="13.2">
      <c r="A10" s="1030" t="s">
        <v>1543</v>
      </c>
      <c r="B10" s="1030"/>
      <c r="C10" s="1030"/>
      <c r="D10" s="1030"/>
      <c r="E10" s="1030"/>
      <c r="F10" s="1030"/>
      <c r="G10" s="1030"/>
    </row>
    <row r="11" spans="1:9" ht="13.2">
      <c r="A11" s="190"/>
      <c r="B11" s="190"/>
    </row>
    <row r="12" spans="1:9" ht="13.65" customHeight="1">
      <c r="C12" s="190"/>
      <c r="D12" s="1043" t="s">
        <v>1542</v>
      </c>
      <c r="E12" s="1043"/>
      <c r="F12" s="1043"/>
      <c r="G12" s="610"/>
    </row>
    <row r="13" spans="1:9" ht="13.2">
      <c r="C13" s="190"/>
      <c r="D13" s="1043"/>
      <c r="E13" s="1043"/>
      <c r="F13" s="1043"/>
      <c r="G13" s="610"/>
    </row>
    <row r="14" spans="1:9" ht="13.2">
      <c r="A14" s="191"/>
      <c r="B14" s="191"/>
      <c r="C14" s="191"/>
      <c r="D14" s="996" t="s">
        <v>1413</v>
      </c>
      <c r="E14" s="996"/>
      <c r="F14" s="996"/>
    </row>
    <row r="15" spans="1:9" ht="13.2">
      <c r="A15" s="191"/>
      <c r="B15" s="191"/>
      <c r="C15" s="191"/>
    </row>
    <row r="16" spans="1:9" ht="14.4" customHeight="1">
      <c r="A16" s="271"/>
      <c r="B16" s="609" t="s">
        <v>1375</v>
      </c>
      <c r="C16" s="191"/>
      <c r="D16" s="969" t="s">
        <v>2061</v>
      </c>
      <c r="E16" s="976"/>
      <c r="F16" s="976"/>
      <c r="G16" s="354"/>
    </row>
    <row r="17" spans="1:7" ht="14.4" customHeight="1">
      <c r="A17" s="271"/>
      <c r="C17" s="191"/>
      <c r="D17" s="976"/>
      <c r="E17" s="976"/>
      <c r="F17" s="976"/>
      <c r="G17" s="354"/>
    </row>
    <row r="18" spans="1:7" ht="13.2">
      <c r="A18" s="191"/>
      <c r="C18" s="191"/>
      <c r="D18" s="976"/>
      <c r="E18" s="976"/>
      <c r="F18" s="976"/>
      <c r="G18" s="354"/>
    </row>
    <row r="19" spans="1:7" ht="13.2">
      <c r="A19" s="191"/>
      <c r="C19" s="191"/>
      <c r="D19" s="24"/>
      <c r="E19" s="128" t="s">
        <v>2062</v>
      </c>
      <c r="F19" s="24"/>
      <c r="G19" s="354"/>
    </row>
    <row r="20" spans="1:7" ht="13.2">
      <c r="A20" s="191"/>
      <c r="B20" s="191"/>
      <c r="C20" s="191"/>
    </row>
    <row r="21" spans="1:7" ht="14.4">
      <c r="A21" s="271"/>
      <c r="B21" s="609" t="s">
        <v>1375</v>
      </c>
      <c r="D21" s="969" t="s">
        <v>2063</v>
      </c>
      <c r="E21" s="976"/>
      <c r="F21" s="976"/>
    </row>
    <row r="22" spans="1:7" ht="13.2">
      <c r="D22" s="976"/>
      <c r="E22" s="976"/>
      <c r="F22" s="976"/>
    </row>
    <row r="23" spans="1:7" ht="13.2">
      <c r="D23" s="102"/>
      <c r="E23" s="104" t="s">
        <v>2064</v>
      </c>
      <c r="F23" s="102"/>
    </row>
    <row r="24" spans="1:7" ht="14.4">
      <c r="A24" s="271"/>
      <c r="B24" s="271"/>
      <c r="D24" s="44"/>
    </row>
    <row r="25" spans="1:7" ht="14.4">
      <c r="A25" s="271"/>
      <c r="B25" s="609" t="s">
        <v>123</v>
      </c>
      <c r="D25" s="976" t="s">
        <v>1407</v>
      </c>
      <c r="E25" s="976"/>
      <c r="F25" s="976"/>
    </row>
    <row r="26" spans="1:7" ht="14.4">
      <c r="A26" s="271"/>
      <c r="B26" s="271"/>
      <c r="D26" s="976"/>
      <c r="E26" s="976"/>
      <c r="F26" s="976"/>
    </row>
    <row r="27" spans="1:7" ht="14.4">
      <c r="A27" s="271"/>
      <c r="B27" s="271"/>
      <c r="D27" s="44"/>
    </row>
    <row r="28" spans="1:7" ht="14.25" customHeight="1">
      <c r="A28" s="271"/>
      <c r="B28" s="609" t="s">
        <v>1375</v>
      </c>
      <c r="D28" s="969" t="s">
        <v>2133</v>
      </c>
      <c r="E28" s="969"/>
      <c r="F28" s="969"/>
    </row>
    <row r="29" spans="1:7" ht="14.4">
      <c r="A29" s="271"/>
      <c r="B29" s="271"/>
      <c r="D29" s="969"/>
      <c r="E29" s="969"/>
      <c r="F29" s="969"/>
    </row>
    <row r="30" spans="1:7" ht="14.4">
      <c r="A30" s="271"/>
      <c r="B30" s="271"/>
      <c r="D30" s="969"/>
      <c r="E30" s="969"/>
      <c r="F30" s="969"/>
    </row>
    <row r="31" spans="1:7" ht="14.4">
      <c r="A31" s="271"/>
      <c r="B31" s="271"/>
      <c r="D31" s="969"/>
      <c r="E31" s="969"/>
      <c r="F31" s="969"/>
    </row>
    <row r="32" spans="1:7" ht="14.4">
      <c r="A32" s="271"/>
      <c r="B32" s="271"/>
      <c r="D32" s="969"/>
      <c r="E32" s="969"/>
      <c r="F32" s="969"/>
    </row>
    <row r="33" spans="1:6" ht="14.4">
      <c r="A33" s="271"/>
      <c r="B33" s="271"/>
      <c r="D33" s="576"/>
      <c r="F33" s="612"/>
    </row>
    <row r="34" spans="1:6" ht="14.4" customHeight="1">
      <c r="A34" s="271"/>
      <c r="B34" s="609" t="s">
        <v>1391</v>
      </c>
      <c r="D34" s="976" t="s">
        <v>2134</v>
      </c>
      <c r="E34" s="976"/>
      <c r="F34" s="976"/>
    </row>
    <row r="35" spans="1:6" ht="14.4">
      <c r="A35" s="271"/>
      <c r="B35" s="271"/>
      <c r="D35" s="976"/>
      <c r="E35" s="976"/>
      <c r="F35" s="976"/>
    </row>
    <row r="36" spans="1:6" ht="14.4">
      <c r="A36" s="271"/>
      <c r="B36" s="271"/>
      <c r="D36" s="209"/>
      <c r="E36" s="209"/>
      <c r="F36" s="209"/>
    </row>
    <row r="37" spans="1:6" ht="14.4">
      <c r="A37" s="271"/>
      <c r="B37" s="609" t="s">
        <v>1375</v>
      </c>
      <c r="D37" s="969" t="s">
        <v>1752</v>
      </c>
      <c r="E37" s="976"/>
      <c r="F37" s="976"/>
    </row>
    <row r="38" spans="1:6" ht="14.4">
      <c r="A38" s="271"/>
      <c r="B38" s="271"/>
      <c r="D38" s="976"/>
      <c r="E38" s="976"/>
      <c r="F38" s="976"/>
    </row>
    <row r="39" spans="1:6" ht="14.4">
      <c r="A39" s="271"/>
      <c r="B39" s="271"/>
      <c r="D39" s="976"/>
      <c r="E39" s="976"/>
      <c r="F39" s="976"/>
    </row>
    <row r="40" spans="1:6" ht="14.4">
      <c r="A40" s="271"/>
      <c r="B40" s="271"/>
      <c r="D40" s="976"/>
      <c r="E40" s="976"/>
      <c r="F40" s="976"/>
    </row>
    <row r="41" spans="1:6" ht="14.4">
      <c r="A41" s="271"/>
      <c r="B41" s="271"/>
      <c r="D41" s="976"/>
      <c r="E41" s="976"/>
      <c r="F41" s="976"/>
    </row>
    <row r="42" spans="1:6" ht="14.4">
      <c r="A42" s="271"/>
      <c r="B42" s="271"/>
      <c r="D42" s="976"/>
      <c r="E42" s="976"/>
      <c r="F42" s="976"/>
    </row>
    <row r="43" spans="1:6" ht="14.4">
      <c r="A43" s="271"/>
      <c r="B43" s="271"/>
      <c r="D43" s="976"/>
      <c r="E43" s="976"/>
      <c r="F43" s="976"/>
    </row>
    <row r="44" spans="1:6" ht="14.4">
      <c r="A44" s="271"/>
      <c r="B44" s="271"/>
      <c r="D44" s="976"/>
      <c r="E44" s="976"/>
      <c r="F44" s="976"/>
    </row>
    <row r="45" spans="1:6" ht="14.4">
      <c r="A45" s="271"/>
      <c r="B45" s="271"/>
      <c r="D45" s="24"/>
      <c r="E45" s="24"/>
      <c r="F45" s="24"/>
    </row>
    <row r="46" spans="1:6" ht="14.4" customHeight="1">
      <c r="A46" s="271"/>
      <c r="B46" s="609" t="s">
        <v>78</v>
      </c>
      <c r="D46" s="976" t="s">
        <v>1440</v>
      </c>
      <c r="E46" s="976"/>
      <c r="F46" s="976"/>
    </row>
    <row r="47" spans="1:6" ht="14.4">
      <c r="A47" s="271"/>
      <c r="B47" s="271"/>
      <c r="D47" s="976"/>
      <c r="E47" s="976"/>
      <c r="F47" s="976"/>
    </row>
    <row r="48" spans="1:6" ht="14.4">
      <c r="A48" s="271"/>
      <c r="B48" s="271"/>
      <c r="D48" s="976"/>
      <c r="E48" s="976"/>
      <c r="F48" s="976"/>
    </row>
    <row r="49" spans="1:6" ht="14.4">
      <c r="A49" s="271"/>
      <c r="B49" s="271"/>
      <c r="D49" s="976"/>
      <c r="E49" s="976"/>
      <c r="F49" s="976"/>
    </row>
    <row r="50" spans="1:6" ht="14.4">
      <c r="A50" s="271"/>
      <c r="B50" s="271"/>
      <c r="D50" s="976"/>
      <c r="E50" s="976"/>
      <c r="F50" s="976"/>
    </row>
    <row r="51" spans="1:6" ht="14.4">
      <c r="A51" s="271"/>
      <c r="B51" s="271"/>
      <c r="D51" s="44"/>
    </row>
    <row r="52" spans="1:6" ht="14.4">
      <c r="A52" s="271"/>
      <c r="B52" s="609" t="s">
        <v>1375</v>
      </c>
      <c r="D52" s="969" t="s">
        <v>1883</v>
      </c>
      <c r="E52" s="976"/>
      <c r="F52" s="976"/>
    </row>
    <row r="53" spans="1:6" ht="14.4">
      <c r="A53" s="271"/>
      <c r="B53" s="271"/>
      <c r="D53" s="976"/>
      <c r="E53" s="976"/>
      <c r="F53" s="976"/>
    </row>
    <row r="54" spans="1:6" ht="14.4">
      <c r="A54" s="271"/>
      <c r="B54" s="271"/>
      <c r="D54" s="976"/>
      <c r="E54" s="976"/>
      <c r="F54" s="976"/>
    </row>
    <row r="55" spans="1:6" ht="14.4">
      <c r="A55" s="271"/>
      <c r="B55" s="271"/>
      <c r="D55" s="976"/>
      <c r="E55" s="976"/>
      <c r="F55" s="976"/>
    </row>
    <row r="56" spans="1:6" ht="14.4">
      <c r="A56" s="271"/>
      <c r="B56" s="271"/>
      <c r="D56" s="976"/>
      <c r="E56" s="976"/>
      <c r="F56" s="976"/>
    </row>
    <row r="57" spans="1:6" ht="15" customHeight="1">
      <c r="A57" s="271"/>
      <c r="B57" s="271"/>
      <c r="D57" s="976"/>
      <c r="E57" s="976"/>
      <c r="F57" s="976"/>
    </row>
    <row r="58" spans="1:6" ht="14.4">
      <c r="A58" s="271"/>
      <c r="B58" s="271"/>
      <c r="D58"/>
    </row>
    <row r="59" spans="1:6" ht="14.4">
      <c r="A59" s="271"/>
      <c r="B59" s="609" t="s">
        <v>123</v>
      </c>
      <c r="D59" s="969" t="s">
        <v>1925</v>
      </c>
      <c r="E59" s="976"/>
      <c r="F59" s="976"/>
    </row>
    <row r="60" spans="1:6" ht="14.4">
      <c r="A60" s="271"/>
      <c r="B60" s="271"/>
      <c r="D60" s="976"/>
      <c r="E60" s="976"/>
      <c r="F60" s="976"/>
    </row>
    <row r="61" spans="1:6" ht="14.4">
      <c r="A61" s="271"/>
      <c r="B61" s="271"/>
      <c r="D61" s="976"/>
      <c r="E61" s="976"/>
      <c r="F61" s="976"/>
    </row>
    <row r="62" spans="1:6" ht="14.4">
      <c r="A62" s="271"/>
      <c r="B62" s="271"/>
      <c r="D62" s="976"/>
      <c r="E62" s="976"/>
      <c r="F62" s="976"/>
    </row>
    <row r="63" spans="1:6" ht="17.25" customHeight="1">
      <c r="A63" s="271"/>
      <c r="B63" s="271"/>
      <c r="D63" s="976"/>
      <c r="E63" s="976"/>
      <c r="F63" s="976"/>
    </row>
    <row r="64" spans="1:6" ht="14.25" customHeight="1">
      <c r="A64" s="271"/>
      <c r="B64" s="609" t="s">
        <v>123</v>
      </c>
      <c r="D64" s="976" t="s">
        <v>2135</v>
      </c>
      <c r="E64" s="976"/>
      <c r="F64" s="976"/>
    </row>
    <row r="65" spans="1:6" ht="15" customHeight="1">
      <c r="A65" s="271"/>
      <c r="B65" s="271"/>
      <c r="D65" s="976"/>
      <c r="E65" s="976"/>
      <c r="F65" s="976"/>
    </row>
    <row r="66" spans="1:6" ht="21.6" customHeight="1">
      <c r="A66" s="271"/>
      <c r="B66" s="271"/>
      <c r="D66" s="976"/>
      <c r="E66" s="976"/>
      <c r="F66" s="976"/>
    </row>
    <row r="67" spans="1:6" ht="14.4">
      <c r="A67" s="271"/>
      <c r="B67" s="271"/>
    </row>
    <row r="68" spans="1:6" ht="14.25" customHeight="1">
      <c r="A68" s="271"/>
      <c r="B68" s="609" t="s">
        <v>78</v>
      </c>
      <c r="D68" s="969" t="s">
        <v>2065</v>
      </c>
      <c r="E68" s="976"/>
      <c r="F68" s="976"/>
    </row>
    <row r="69" spans="1:6" ht="13.2">
      <c r="D69" s="976"/>
      <c r="E69" s="976"/>
      <c r="F69" s="976"/>
    </row>
    <row r="70" spans="1:6" ht="13.2">
      <c r="D70" s="976"/>
      <c r="E70" s="976"/>
      <c r="F70" s="976"/>
    </row>
    <row r="71" spans="1:6" ht="14.4">
      <c r="A71" s="271"/>
      <c r="B71" s="271"/>
      <c r="D71" s="209"/>
      <c r="E71" s="128" t="s">
        <v>2062</v>
      </c>
      <c r="F71" s="209"/>
    </row>
    <row r="72" spans="1:6" ht="14.4">
      <c r="A72" s="271"/>
      <c r="B72" s="271"/>
    </row>
    <row r="73" spans="1:6" ht="14.4">
      <c r="A73" s="271"/>
      <c r="B73" s="609" t="s">
        <v>123</v>
      </c>
      <c r="D73" s="976" t="s">
        <v>1541</v>
      </c>
      <c r="E73" s="976"/>
      <c r="F73" s="976"/>
    </row>
    <row r="74" spans="1:6" ht="13.2">
      <c r="D74" s="976"/>
      <c r="E74" s="976"/>
      <c r="F74" s="976"/>
    </row>
    <row r="75" spans="1:6" ht="13.2">
      <c r="D75" s="976"/>
      <c r="E75" s="976"/>
      <c r="F75" s="976"/>
    </row>
    <row r="76" spans="1:6" ht="13.2"/>
    <row r="77" spans="1:6" ht="14.4">
      <c r="A77" s="271" t="s">
        <v>228</v>
      </c>
      <c r="B77" s="609" t="s">
        <v>123</v>
      </c>
      <c r="D77" s="976" t="s">
        <v>1443</v>
      </c>
      <c r="E77" s="976"/>
      <c r="F77" s="976"/>
    </row>
    <row r="78" spans="1:6" ht="13.2">
      <c r="D78" s="976"/>
      <c r="E78" s="976"/>
      <c r="F78" s="976"/>
    </row>
    <row r="79" spans="1:6" ht="13.2"/>
    <row r="80" spans="1:6" ht="14.4">
      <c r="A80" s="271" t="s">
        <v>228</v>
      </c>
      <c r="B80" s="609" t="s">
        <v>1391</v>
      </c>
      <c r="D80" s="976" t="s">
        <v>1444</v>
      </c>
      <c r="E80" s="976"/>
      <c r="F80" s="976"/>
    </row>
    <row r="81" spans="1:7" ht="13.2">
      <c r="D81" s="976"/>
      <c r="E81" s="976"/>
      <c r="F81" s="976"/>
    </row>
    <row r="82" spans="1:7" ht="13.2">
      <c r="D82" s="976"/>
      <c r="E82" s="976"/>
      <c r="F82" s="976"/>
    </row>
    <row r="83" spans="1:7" ht="13.2">
      <c r="D83" s="44"/>
    </row>
    <row r="84" spans="1:7" ht="14.4">
      <c r="A84" s="271" t="s">
        <v>228</v>
      </c>
      <c r="B84" s="609" t="s">
        <v>1391</v>
      </c>
      <c r="D84" s="976" t="s">
        <v>1445</v>
      </c>
      <c r="E84" s="976"/>
      <c r="F84" s="976"/>
    </row>
    <row r="85" spans="1:7" ht="13.2">
      <c r="D85" s="976"/>
      <c r="E85" s="976"/>
      <c r="F85" s="976"/>
    </row>
    <row r="86" spans="1:7" ht="13.2"/>
    <row r="87" spans="1:7" ht="13.2">
      <c r="A87" s="1030" t="s">
        <v>1379</v>
      </c>
      <c r="B87" s="1030"/>
      <c r="C87" s="1030"/>
      <c r="D87" s="1030"/>
      <c r="E87" s="1030"/>
      <c r="F87" s="1030"/>
      <c r="G87" s="1030"/>
    </row>
    <row r="88" spans="1:7" ht="13.2">
      <c r="E88"/>
      <c r="F88"/>
      <c r="G88"/>
    </row>
    <row r="89" spans="1:7" ht="13.65" customHeight="1">
      <c r="C89" s="590"/>
      <c r="D89" s="1003" t="s">
        <v>1380</v>
      </c>
      <c r="E89" s="1003"/>
      <c r="F89" s="1003"/>
      <c r="G89"/>
    </row>
    <row r="90" spans="1:7" ht="13.65" customHeight="1">
      <c r="A90" s="44"/>
      <c r="B90" s="44"/>
      <c r="D90" s="976" t="s">
        <v>1544</v>
      </c>
      <c r="E90" s="976"/>
      <c r="F90" s="976"/>
      <c r="G90"/>
    </row>
    <row r="91" spans="1:7" ht="13.2">
      <c r="A91" s="44"/>
      <c r="B91" s="44"/>
      <c r="E91"/>
      <c r="F91"/>
      <c r="G91"/>
    </row>
    <row r="92" spans="1:7" ht="14.25" customHeight="1">
      <c r="A92" s="271"/>
      <c r="B92" s="609" t="s">
        <v>1391</v>
      </c>
      <c r="D92" s="969" t="s">
        <v>1856</v>
      </c>
      <c r="E92" s="969"/>
      <c r="F92" s="969"/>
      <c r="G92"/>
    </row>
    <row r="93" spans="1:7" ht="14.4" customHeight="1">
      <c r="A93" s="271"/>
      <c r="D93" s="969"/>
      <c r="E93" s="969"/>
      <c r="F93" s="969"/>
      <c r="G93"/>
    </row>
    <row r="94" spans="1:7" ht="14.4">
      <c r="A94" s="271"/>
      <c r="B94" s="271"/>
      <c r="D94" s="969"/>
      <c r="E94" s="969"/>
      <c r="F94" s="969"/>
      <c r="G94"/>
    </row>
    <row r="95" spans="1:7" ht="14.4">
      <c r="A95" s="271"/>
      <c r="B95" s="271"/>
      <c r="D95" s="969"/>
      <c r="E95" s="969"/>
      <c r="F95" s="969"/>
      <c r="G95"/>
    </row>
    <row r="96" spans="1:7" ht="14.4">
      <c r="A96" s="271"/>
      <c r="B96" s="271"/>
      <c r="D96" s="969"/>
      <c r="E96" s="969"/>
      <c r="F96" s="969"/>
      <c r="G96"/>
    </row>
    <row r="97" spans="1:7" ht="14.4">
      <c r="A97" s="271"/>
      <c r="B97" s="271"/>
      <c r="D97" s="969"/>
      <c r="E97" s="969"/>
      <c r="F97" s="969"/>
      <c r="G97"/>
    </row>
    <row r="98" spans="1:7" ht="14.4">
      <c r="A98" s="271"/>
      <c r="B98" s="271"/>
      <c r="D98" s="969"/>
      <c r="E98" s="969"/>
      <c r="F98" s="969"/>
      <c r="G98"/>
    </row>
    <row r="99" spans="1:7" ht="14.4">
      <c r="A99" s="271"/>
      <c r="B99" s="271"/>
      <c r="D99" s="969"/>
      <c r="E99" s="969"/>
      <c r="F99" s="969"/>
      <c r="G99"/>
    </row>
    <row r="100" spans="1:7" ht="14.4">
      <c r="A100" s="271"/>
      <c r="B100" s="271"/>
      <c r="D100" s="969"/>
      <c r="E100" s="969"/>
      <c r="F100" s="969"/>
      <c r="G100"/>
    </row>
    <row r="101" spans="1:7" ht="14.4" customHeight="1">
      <c r="A101" s="271"/>
      <c r="B101" s="609" t="s">
        <v>123</v>
      </c>
      <c r="D101" s="1023" t="s">
        <v>1857</v>
      </c>
      <c r="E101" s="1023"/>
      <c r="F101" s="1023"/>
      <c r="G101"/>
    </row>
    <row r="102" spans="1:7" ht="14.4">
      <c r="A102" s="271"/>
      <c r="B102" s="271"/>
      <c r="D102" s="1023"/>
      <c r="E102" s="1023"/>
      <c r="F102" s="1023"/>
      <c r="G102"/>
    </row>
    <row r="103" spans="1:7" ht="14.4">
      <c r="A103" s="271"/>
      <c r="B103" s="271"/>
      <c r="D103" s="1023"/>
      <c r="E103" s="1023"/>
      <c r="F103" s="1023"/>
      <c r="G103"/>
    </row>
    <row r="104" spans="1:7" ht="14.4">
      <c r="A104" s="271"/>
      <c r="B104" s="271"/>
      <c r="D104" s="1023"/>
      <c r="E104" s="1023"/>
      <c r="F104" s="1023"/>
      <c r="G104"/>
    </row>
    <row r="105" spans="1:7" ht="14.4">
      <c r="A105" s="271"/>
      <c r="B105" s="271"/>
      <c r="D105" s="1023"/>
      <c r="E105" s="1023"/>
      <c r="F105" s="1023"/>
      <c r="G105"/>
    </row>
    <row r="106" spans="1:7" ht="14.4">
      <c r="A106" s="271"/>
      <c r="B106" s="271"/>
      <c r="D106" s="1023"/>
      <c r="E106" s="1023"/>
      <c r="F106" s="1023"/>
      <c r="G106"/>
    </row>
    <row r="107" spans="1:7" ht="14.4">
      <c r="A107" s="271"/>
      <c r="B107" s="271"/>
      <c r="D107" s="1023"/>
      <c r="E107" s="1023"/>
      <c r="F107" s="1023"/>
      <c r="G107"/>
    </row>
    <row r="108" spans="1:7" ht="14.4">
      <c r="A108" s="271"/>
      <c r="B108" s="271"/>
      <c r="D108" s="1023"/>
      <c r="E108" s="1023"/>
      <c r="F108" s="1023"/>
      <c r="G108"/>
    </row>
    <row r="109" spans="1:7" ht="14.4">
      <c r="A109" s="271"/>
      <c r="B109" s="271"/>
      <c r="D109" s="1023"/>
      <c r="E109" s="1023"/>
      <c r="F109" s="1023"/>
      <c r="G109"/>
    </row>
    <row r="110" spans="1:7" ht="14.4">
      <c r="A110" s="271"/>
      <c r="B110" s="271"/>
      <c r="D110" s="1023"/>
      <c r="E110" s="1023"/>
      <c r="F110" s="1023"/>
      <c r="G110"/>
    </row>
    <row r="111" spans="1:7" ht="14.4">
      <c r="A111" s="271"/>
      <c r="B111" s="271"/>
      <c r="D111" s="1023"/>
      <c r="E111" s="1023"/>
      <c r="F111" s="1023"/>
      <c r="G111"/>
    </row>
    <row r="112" spans="1:7" ht="14.4">
      <c r="A112" s="271"/>
      <c r="B112" s="271"/>
      <c r="D112" s="1023"/>
      <c r="E112" s="1023"/>
      <c r="F112" s="1023"/>
      <c r="G112"/>
    </row>
    <row r="113" spans="1:7" ht="14.4">
      <c r="A113" s="271"/>
      <c r="B113" s="271"/>
      <c r="D113" s="1023"/>
      <c r="E113" s="1023"/>
      <c r="F113" s="1023"/>
      <c r="G113"/>
    </row>
    <row r="114" spans="1:7" ht="14.4">
      <c r="A114" s="271"/>
      <c r="B114" s="609" t="s">
        <v>123</v>
      </c>
      <c r="D114" s="976" t="s">
        <v>1545</v>
      </c>
      <c r="E114" s="976"/>
      <c r="F114" s="976"/>
      <c r="G114"/>
    </row>
    <row r="115" spans="1:7" ht="14.4">
      <c r="A115" s="271"/>
      <c r="B115" s="271"/>
      <c r="D115" s="976"/>
      <c r="E115" s="976"/>
      <c r="F115" s="976"/>
      <c r="G115"/>
    </row>
    <row r="116" spans="1:7" ht="14.4">
      <c r="A116" s="271"/>
      <c r="B116" s="271"/>
      <c r="D116" s="976"/>
      <c r="E116" s="976"/>
      <c r="F116" s="976"/>
      <c r="G116"/>
    </row>
    <row r="117" spans="1:7" ht="14.4">
      <c r="A117" s="271"/>
      <c r="B117" s="271"/>
      <c r="D117" s="976"/>
      <c r="E117" s="976"/>
      <c r="F117" s="976"/>
      <c r="G117"/>
    </row>
    <row r="118" spans="1:7" ht="14.4">
      <c r="A118" s="271"/>
      <c r="B118" s="271"/>
      <c r="D118" s="976"/>
      <c r="E118" s="976"/>
      <c r="F118" s="976"/>
      <c r="G118"/>
    </row>
    <row r="119" spans="1:7" ht="14.4">
      <c r="A119" s="271"/>
      <c r="B119" s="271"/>
      <c r="D119" s="976"/>
      <c r="E119" s="976"/>
      <c r="F119" s="976"/>
      <c r="G119"/>
    </row>
    <row r="120" spans="1:7" ht="14.4">
      <c r="A120" s="271"/>
      <c r="B120" s="271"/>
      <c r="D120" s="976"/>
      <c r="E120" s="976"/>
      <c r="F120" s="976"/>
      <c r="G120"/>
    </row>
    <row r="121" spans="1:7" ht="14.4">
      <c r="A121" s="271"/>
      <c r="B121" s="271"/>
      <c r="D121" s="976"/>
      <c r="E121" s="976"/>
      <c r="F121" s="976"/>
      <c r="G121"/>
    </row>
    <row r="122" spans="1:7" ht="12.75" customHeight="1">
      <c r="A122" s="271"/>
      <c r="B122" s="609" t="s">
        <v>1375</v>
      </c>
      <c r="D122" s="976" t="s">
        <v>1546</v>
      </c>
      <c r="E122" s="976"/>
      <c r="F122" s="976"/>
    </row>
    <row r="123" spans="1:7" ht="13.2">
      <c r="D123" s="976"/>
      <c r="E123" s="976"/>
      <c r="F123" s="976"/>
    </row>
    <row r="124" spans="1:7" ht="13.2">
      <c r="D124" s="976"/>
      <c r="E124" s="976"/>
      <c r="F124" s="976"/>
    </row>
    <row r="125" spans="1:7" ht="13.2">
      <c r="D125" s="976"/>
      <c r="E125" s="976"/>
      <c r="F125" s="976"/>
    </row>
    <row r="126" spans="1:7" ht="26.85" customHeight="1">
      <c r="D126" s="976"/>
      <c r="E126" s="976"/>
      <c r="F126" s="976"/>
    </row>
    <row r="127" spans="1:7" ht="13.2"/>
    <row r="128" spans="1:7" ht="14.4">
      <c r="A128" s="271"/>
      <c r="B128" s="609" t="s">
        <v>1375</v>
      </c>
      <c r="D128" s="976" t="s">
        <v>1547</v>
      </c>
      <c r="E128" s="976"/>
      <c r="F128" s="976"/>
    </row>
    <row r="129" spans="1:7" s="323" customFormat="1" ht="13.95" customHeight="1">
      <c r="A129" s="316"/>
      <c r="B129" s="316"/>
      <c r="C129" s="316"/>
      <c r="D129" s="976"/>
      <c r="E129" s="976"/>
      <c r="F129" s="976"/>
      <c r="G129" s="357"/>
    </row>
    <row r="130" spans="1:7" ht="13.95" customHeight="1">
      <c r="D130" s="976"/>
      <c r="E130" s="976"/>
      <c r="F130" s="976"/>
    </row>
    <row r="131" spans="1:7" ht="13.95" customHeight="1">
      <c r="D131" s="976"/>
      <c r="E131" s="976"/>
      <c r="F131" s="976"/>
    </row>
    <row r="132" spans="1:7" ht="13.95" customHeight="1">
      <c r="D132" s="976"/>
      <c r="E132" s="976"/>
      <c r="F132" s="976"/>
    </row>
    <row r="133" spans="1:7" ht="13.95" customHeight="1">
      <c r="D133" s="976"/>
      <c r="E133" s="976"/>
      <c r="F133" s="976"/>
    </row>
    <row r="134" spans="1:7" ht="13.95" customHeight="1">
      <c r="D134" s="976"/>
      <c r="E134" s="976"/>
      <c r="F134" s="976"/>
      <c r="G134"/>
    </row>
    <row r="135" spans="1:7" ht="13.95" customHeight="1">
      <c r="D135" s="976"/>
      <c r="E135" s="976"/>
      <c r="F135" s="976"/>
      <c r="G135"/>
    </row>
    <row r="136" spans="1:7" ht="13.95" customHeight="1">
      <c r="D136" s="976"/>
      <c r="E136" s="976"/>
      <c r="F136" s="976"/>
      <c r="G136"/>
    </row>
    <row r="137" spans="1:7" ht="13.95" customHeight="1">
      <c r="D137" s="976"/>
      <c r="E137" s="976"/>
      <c r="F137" s="976"/>
      <c r="G137"/>
    </row>
    <row r="138" spans="1:7" ht="17.25" customHeight="1">
      <c r="D138" s="976"/>
      <c r="E138" s="976"/>
      <c r="F138" s="976"/>
      <c r="G138"/>
    </row>
    <row r="139" spans="1:7" ht="25.5" hidden="1" customHeight="1">
      <c r="D139" s="976"/>
      <c r="E139" s="976"/>
      <c r="F139" s="976"/>
      <c r="G139"/>
    </row>
    <row r="140" spans="1:7" ht="13.95" customHeight="1">
      <c r="G140"/>
    </row>
    <row r="141" spans="1:7" ht="13.95" customHeight="1">
      <c r="B141" s="609" t="s">
        <v>123</v>
      </c>
      <c r="D141" s="969" t="s">
        <v>1729</v>
      </c>
      <c r="E141" s="976"/>
      <c r="F141" s="976"/>
      <c r="G141"/>
    </row>
    <row r="142" spans="1:7" ht="13.95" customHeight="1">
      <c r="D142" s="976"/>
      <c r="E142" s="976"/>
      <c r="F142" s="976"/>
      <c r="G142"/>
    </row>
    <row r="143" spans="1:7" ht="13.95" customHeight="1">
      <c r="D143" s="976"/>
      <c r="E143" s="976"/>
      <c r="F143" s="976"/>
      <c r="G143"/>
    </row>
    <row r="144" spans="1:7" ht="13.95" customHeight="1">
      <c r="D144" s="976"/>
      <c r="E144" s="976"/>
      <c r="F144" s="976"/>
      <c r="G144"/>
    </row>
    <row r="145" spans="1:7" ht="13.95" customHeight="1">
      <c r="D145" s="976"/>
      <c r="E145" s="976"/>
      <c r="F145" s="976"/>
      <c r="G145"/>
    </row>
    <row r="146" spans="1:7" ht="13.95" customHeight="1">
      <c r="A146" s="18"/>
      <c r="B146" s="18"/>
      <c r="D146" s="976"/>
      <c r="E146" s="976"/>
      <c r="F146" s="976"/>
      <c r="G146"/>
    </row>
    <row r="147" spans="1:7" ht="13.95" customHeight="1">
      <c r="A147" s="18"/>
      <c r="B147" s="18"/>
      <c r="D147" s="976"/>
      <c r="E147" s="976"/>
      <c r="F147" s="976"/>
      <c r="G147"/>
    </row>
    <row r="148" spans="1:7" ht="13.95" customHeight="1">
      <c r="A148" s="18"/>
      <c r="B148" s="18"/>
      <c r="D148" s="976"/>
      <c r="E148" s="976"/>
      <c r="F148" s="976"/>
      <c r="G148"/>
    </row>
    <row r="149" spans="1:7" ht="13.95" customHeight="1">
      <c r="A149" s="18"/>
      <c r="B149" s="18"/>
      <c r="D149" s="976"/>
      <c r="E149" s="976"/>
      <c r="F149" s="976"/>
      <c r="G149"/>
    </row>
    <row r="150" spans="1:7" ht="13.95" customHeight="1">
      <c r="A150" s="18"/>
      <c r="B150" s="18"/>
      <c r="D150" s="976"/>
      <c r="E150" s="976"/>
      <c r="F150" s="976"/>
      <c r="G150"/>
    </row>
    <row r="151" spans="1:7" ht="13.95" customHeight="1">
      <c r="A151" s="18"/>
      <c r="B151" s="18"/>
      <c r="D151" s="976"/>
      <c r="E151" s="976"/>
      <c r="F151" s="976"/>
      <c r="G151"/>
    </row>
    <row r="152" spans="1:7" ht="13.95" customHeight="1">
      <c r="A152" s="18"/>
      <c r="B152" s="18"/>
      <c r="D152" s="976"/>
      <c r="E152" s="976"/>
      <c r="F152" s="976"/>
      <c r="G152"/>
    </row>
    <row r="153" spans="1:7" ht="13.95" customHeight="1">
      <c r="A153" s="18"/>
      <c r="B153" s="18"/>
      <c r="D153" s="976"/>
      <c r="E153" s="976"/>
      <c r="F153" s="976"/>
      <c r="G153"/>
    </row>
    <row r="154" spans="1:7" ht="13.95" customHeight="1">
      <c r="A154" s="18"/>
      <c r="B154" s="18"/>
      <c r="D154" s="976"/>
      <c r="E154" s="976"/>
      <c r="F154" s="976"/>
      <c r="G154"/>
    </row>
    <row r="155" spans="1:7" ht="13.95" customHeight="1">
      <c r="A155" s="18"/>
      <c r="B155" s="18"/>
      <c r="D155" s="976"/>
      <c r="E155" s="976"/>
      <c r="F155" s="976"/>
      <c r="G155"/>
    </row>
    <row r="156" spans="1:7" ht="13.95" customHeight="1">
      <c r="A156" s="18"/>
      <c r="B156" s="18"/>
      <c r="D156" s="976"/>
      <c r="E156" s="976"/>
      <c r="F156" s="976"/>
      <c r="G156"/>
    </row>
    <row r="157" spans="1:7" ht="13.95" customHeight="1">
      <c r="A157" s="18"/>
      <c r="B157" s="18"/>
      <c r="D157" s="976"/>
      <c r="E157" s="976"/>
      <c r="F157" s="976"/>
      <c r="G157"/>
    </row>
    <row r="158" spans="1:7" ht="13.95" customHeight="1">
      <c r="A158" s="18"/>
      <c r="B158" s="18"/>
      <c r="D158" s="976"/>
      <c r="E158" s="976"/>
      <c r="F158" s="976"/>
      <c r="G158"/>
    </row>
    <row r="159" spans="1:7" ht="13.95" customHeight="1">
      <c r="A159" s="18"/>
      <c r="B159" s="18"/>
      <c r="D159" s="1025" t="s">
        <v>1730</v>
      </c>
      <c r="E159" s="1025"/>
      <c r="F159" s="1025"/>
      <c r="G159"/>
    </row>
    <row r="160" spans="1:7" ht="13.95" customHeight="1">
      <c r="A160" s="18"/>
      <c r="B160" s="18"/>
      <c r="D160" s="44"/>
      <c r="G160"/>
    </row>
    <row r="161" spans="1:7" ht="13.95" customHeight="1">
      <c r="A161" s="271"/>
      <c r="B161" s="609" t="s">
        <v>123</v>
      </c>
      <c r="D161" s="1023" t="s">
        <v>2295</v>
      </c>
      <c r="E161" s="1024"/>
      <c r="F161" s="1024"/>
      <c r="G161"/>
    </row>
    <row r="162" spans="1:7" ht="13.95" customHeight="1">
      <c r="A162" s="271"/>
      <c r="B162" s="18"/>
      <c r="D162" s="1023"/>
      <c r="E162" s="1024"/>
      <c r="F162" s="1024"/>
      <c r="G162"/>
    </row>
    <row r="163" spans="1:7" ht="13.95" customHeight="1">
      <c r="A163" s="271"/>
      <c r="B163" s="18"/>
      <c r="D163" s="1024"/>
      <c r="E163" s="1024"/>
      <c r="F163" s="1024"/>
      <c r="G163"/>
    </row>
    <row r="164" spans="1:7" ht="13.95" customHeight="1">
      <c r="A164" s="271"/>
      <c r="B164" s="18"/>
      <c r="D164" s="1024"/>
      <c r="E164" s="1024"/>
      <c r="F164" s="1024"/>
      <c r="G164"/>
    </row>
    <row r="165" spans="1:7" ht="13.95" customHeight="1">
      <c r="A165" s="18"/>
      <c r="B165" s="18"/>
      <c r="D165" s="1024"/>
      <c r="E165" s="1024"/>
      <c r="F165" s="1024"/>
      <c r="G165"/>
    </row>
    <row r="166" spans="1:7" ht="13.95" customHeight="1">
      <c r="A166" s="18"/>
      <c r="B166" s="18"/>
      <c r="D166" s="44"/>
      <c r="G166"/>
    </row>
    <row r="167" spans="1:7" ht="13.95" customHeight="1">
      <c r="A167" s="271"/>
      <c r="B167" s="609" t="s">
        <v>1375</v>
      </c>
      <c r="D167" s="1024" t="s">
        <v>1548</v>
      </c>
      <c r="E167" s="1024"/>
      <c r="F167" s="1024"/>
      <c r="G167"/>
    </row>
    <row r="168" spans="1:7" ht="13.95" customHeight="1">
      <c r="A168" s="18"/>
      <c r="B168" s="18"/>
      <c r="D168" s="1024"/>
      <c r="E168" s="1024"/>
      <c r="F168" s="1024"/>
    </row>
    <row r="169" spans="1:7" ht="13.95" customHeight="1">
      <c r="A169" s="18"/>
      <c r="B169" s="18"/>
      <c r="D169" s="1024"/>
      <c r="E169" s="1024"/>
      <c r="F169" s="1024"/>
    </row>
    <row r="170" spans="1:7" ht="13.95" customHeight="1">
      <c r="A170" s="18"/>
      <c r="B170" s="18"/>
      <c r="D170" s="1024"/>
      <c r="E170" s="1024"/>
      <c r="F170" s="1024"/>
    </row>
    <row r="171" spans="1:7" ht="13.95" customHeight="1">
      <c r="A171" s="18"/>
      <c r="B171" s="18"/>
      <c r="D171" s="44"/>
    </row>
    <row r="172" spans="1:7" ht="13.95" customHeight="1">
      <c r="A172" s="370"/>
      <c r="B172" s="609" t="s">
        <v>123</v>
      </c>
      <c r="C172" s="370"/>
      <c r="D172" s="1027" t="s">
        <v>2136</v>
      </c>
      <c r="E172" s="1027"/>
      <c r="F172" s="1027"/>
      <c r="G172" s="361"/>
    </row>
    <row r="173" spans="1:7" ht="13.95" customHeight="1">
      <c r="A173" s="370"/>
      <c r="B173" s="370"/>
      <c r="C173" s="370"/>
      <c r="D173" s="1027"/>
      <c r="E173" s="1027"/>
      <c r="F173" s="1027"/>
      <c r="G173" s="361"/>
    </row>
    <row r="174" spans="1:7" ht="13.95" customHeight="1">
      <c r="A174" s="370"/>
      <c r="B174" s="370"/>
      <c r="C174" s="370"/>
      <c r="D174" s="1027"/>
      <c r="E174" s="1027"/>
      <c r="F174" s="1027"/>
      <c r="G174" s="361"/>
    </row>
    <row r="175" spans="1:7" ht="13.2">
      <c r="A175" s="370"/>
      <c r="B175" s="370"/>
      <c r="C175" s="370"/>
      <c r="D175" s="372"/>
      <c r="E175" s="361"/>
      <c r="F175" s="361"/>
      <c r="G175" s="361"/>
    </row>
    <row r="176" spans="1:7" ht="13.2">
      <c r="A176" s="1030" t="s">
        <v>1382</v>
      </c>
      <c r="B176" s="1030"/>
      <c r="C176" s="1030"/>
      <c r="D176" s="1030"/>
      <c r="E176" s="1030"/>
      <c r="F176" s="1030"/>
      <c r="G176" s="1030"/>
    </row>
    <row r="177" spans="1:6" ht="13.2">
      <c r="D177" s="44"/>
    </row>
    <row r="178" spans="1:6" ht="13.2">
      <c r="C178" s="590"/>
      <c r="D178" s="1026" t="s">
        <v>1381</v>
      </c>
      <c r="E178" s="1026"/>
      <c r="F178" s="1026"/>
    </row>
    <row r="179" spans="1:6" ht="13.2">
      <c r="A179" s="190"/>
      <c r="B179" s="190"/>
      <c r="C179" s="190"/>
      <c r="D179" s="1028" t="s">
        <v>1414</v>
      </c>
      <c r="E179" s="1028"/>
      <c r="F179" s="1028"/>
    </row>
    <row r="180" spans="1:6" ht="13.2">
      <c r="A180" s="191"/>
      <c r="B180" s="191"/>
      <c r="C180" s="191"/>
    </row>
    <row r="181" spans="1:6" ht="14.4">
      <c r="A181" s="271"/>
      <c r="B181" s="609" t="s">
        <v>123</v>
      </c>
      <c r="D181" s="1029" t="s">
        <v>1732</v>
      </c>
      <c r="E181" s="1006"/>
      <c r="F181" s="1006"/>
    </row>
    <row r="182" spans="1:6" ht="14.4">
      <c r="A182" s="271"/>
      <c r="D182" s="312"/>
      <c r="E182" s="102"/>
      <c r="F182" s="102"/>
    </row>
    <row r="183" spans="1:6" ht="14.4">
      <c r="A183" s="271"/>
      <c r="B183" s="609" t="s">
        <v>123</v>
      </c>
      <c r="D183" s="1006" t="s">
        <v>1549</v>
      </c>
      <c r="E183" s="1006"/>
      <c r="F183" s="1006"/>
    </row>
    <row r="184" spans="1:6" ht="14.4">
      <c r="A184" s="271"/>
      <c r="D184" s="102"/>
      <c r="E184" s="102"/>
      <c r="F184" s="102"/>
    </row>
    <row r="185" spans="1:6" ht="14.4">
      <c r="A185" s="271"/>
      <c r="B185" s="609" t="s">
        <v>1375</v>
      </c>
      <c r="D185" s="1031" t="s">
        <v>1809</v>
      </c>
      <c r="E185" s="1031"/>
      <c r="F185" s="1031"/>
    </row>
    <row r="186" spans="1:6" ht="13.65" customHeight="1">
      <c r="A186" s="271"/>
      <c r="D186" s="41" t="s">
        <v>899</v>
      </c>
      <c r="E186" s="969" t="s">
        <v>2131</v>
      </c>
      <c r="F186" s="969"/>
    </row>
    <row r="187" spans="1:6" ht="14.4">
      <c r="A187" s="271"/>
      <c r="D187" s="776"/>
      <c r="E187" s="969"/>
      <c r="F187" s="969"/>
    </row>
    <row r="188" spans="1:6" ht="14.4">
      <c r="A188" s="271"/>
      <c r="D188" s="776"/>
      <c r="E188" s="969"/>
      <c r="F188" s="969"/>
    </row>
    <row r="189" spans="1:6" ht="14.4">
      <c r="A189" s="271"/>
      <c r="D189"/>
      <c r="E189" s="969"/>
      <c r="F189" s="969"/>
    </row>
    <row r="190" spans="1:6" ht="13.65" customHeight="1">
      <c r="A190" s="271"/>
      <c r="D190" s="776" t="s">
        <v>900</v>
      </c>
      <c r="E190" s="969" t="s">
        <v>1810</v>
      </c>
      <c r="F190" s="969"/>
    </row>
    <row r="191" spans="1:6" ht="13.65" customHeight="1">
      <c r="A191" s="271"/>
      <c r="D191" s="776"/>
      <c r="E191" s="969"/>
      <c r="F191" s="969"/>
    </row>
    <row r="192" spans="1:6" ht="13.65" customHeight="1">
      <c r="A192" s="271"/>
      <c r="D192" s="776"/>
      <c r="E192" s="969"/>
      <c r="F192" s="969"/>
    </row>
    <row r="193" spans="1:7" ht="13.65" customHeight="1">
      <c r="A193" s="271"/>
      <c r="D193" s="776"/>
      <c r="E193" s="969"/>
      <c r="F193" s="969"/>
    </row>
    <row r="194" spans="1:7" ht="13.65" customHeight="1">
      <c r="A194" s="271"/>
      <c r="D194" s="776"/>
      <c r="E194" s="969"/>
      <c r="F194" s="969"/>
    </row>
    <row r="195" spans="1:7" ht="14.4">
      <c r="A195" s="271"/>
      <c r="D195"/>
      <c r="E195" s="969"/>
      <c r="F195" s="969"/>
    </row>
    <row r="196" spans="1:7" ht="14.4">
      <c r="A196" s="271"/>
      <c r="D196"/>
      <c r="E196" s="969"/>
      <c r="F196" s="969"/>
    </row>
    <row r="197" spans="1:7" ht="13.2"/>
    <row r="198" spans="1:7" ht="14.4">
      <c r="A198" s="271"/>
      <c r="B198" s="609" t="s">
        <v>123</v>
      </c>
      <c r="D198" s="969" t="s">
        <v>2298</v>
      </c>
      <c r="E198" s="976"/>
      <c r="F198" s="976"/>
    </row>
    <row r="199" spans="1:7" ht="14.4">
      <c r="A199" s="271"/>
      <c r="B199" s="271"/>
      <c r="D199" s="976"/>
      <c r="E199" s="976"/>
      <c r="F199" s="976"/>
    </row>
    <row r="200" spans="1:7" ht="14.4">
      <c r="A200" s="271"/>
      <c r="B200" s="271"/>
      <c r="D200" s="976"/>
      <c r="E200" s="976"/>
      <c r="F200" s="976"/>
    </row>
    <row r="201" spans="1:7" ht="14.4">
      <c r="A201" s="271"/>
      <c r="B201" s="271"/>
      <c r="D201" s="976"/>
      <c r="E201" s="976"/>
      <c r="F201" s="976"/>
    </row>
    <row r="202" spans="1:7" ht="13.2">
      <c r="D202" s="1025" t="s">
        <v>2300</v>
      </c>
      <c r="E202" s="1025"/>
      <c r="F202" s="1025"/>
    </row>
    <row r="203" spans="1:7" ht="13.2">
      <c r="D203" s="625"/>
      <c r="E203" s="625"/>
      <c r="F203" s="625"/>
    </row>
    <row r="204" spans="1:7" ht="14.4">
      <c r="A204" s="271"/>
      <c r="B204" s="609" t="s">
        <v>123</v>
      </c>
      <c r="D204" s="998" t="s">
        <v>2301</v>
      </c>
      <c r="E204" s="996"/>
      <c r="F204" s="996"/>
    </row>
    <row r="205" spans="1:7" ht="13.2"/>
    <row r="206" spans="1:7" ht="13.2">
      <c r="A206" s="1030" t="s">
        <v>1384</v>
      </c>
      <c r="B206" s="1030"/>
      <c r="C206" s="1030"/>
      <c r="D206" s="1030"/>
      <c r="E206" s="1030"/>
      <c r="F206" s="1030"/>
      <c r="G206" s="1030"/>
    </row>
    <row r="207" spans="1:7" ht="13.2"/>
    <row r="208" spans="1:7" ht="13.2">
      <c r="C208" s="591"/>
      <c r="D208" s="1026" t="s">
        <v>1383</v>
      </c>
      <c r="E208" s="1026"/>
      <c r="F208" s="1026"/>
    </row>
    <row r="209" spans="1:6" ht="13.2">
      <c r="A209" s="592"/>
      <c r="B209" s="592"/>
      <c r="C209" s="591"/>
      <c r="D209" s="1026" t="s">
        <v>696</v>
      </c>
      <c r="E209" s="1026"/>
      <c r="F209" s="1026"/>
    </row>
    <row r="210" spans="1:6" ht="13.2">
      <c r="A210" s="190"/>
      <c r="B210" s="190"/>
      <c r="C210" s="190"/>
      <c r="D210" s="1006" t="s">
        <v>1415</v>
      </c>
      <c r="E210" s="1006"/>
      <c r="F210" s="1006"/>
    </row>
    <row r="211" spans="1:6" ht="13.2">
      <c r="A211" s="190"/>
      <c r="B211" s="190"/>
      <c r="C211" s="190"/>
    </row>
    <row r="212" spans="1:6" ht="13.2">
      <c r="A212" s="190"/>
      <c r="B212" s="190"/>
      <c r="C212" s="190"/>
      <c r="D212" s="976" t="s">
        <v>1425</v>
      </c>
      <c r="E212" s="976"/>
      <c r="F212" s="976"/>
    </row>
    <row r="213" spans="1:6" ht="13.2">
      <c r="A213" s="190"/>
      <c r="B213" s="190"/>
      <c r="C213" s="190"/>
      <c r="D213" s="976"/>
      <c r="E213" s="976"/>
      <c r="F213" s="976"/>
    </row>
    <row r="214" spans="1:6" ht="13.2">
      <c r="A214" s="190"/>
      <c r="B214" s="190"/>
      <c r="C214" s="190"/>
      <c r="D214" s="976"/>
      <c r="E214" s="976"/>
      <c r="F214" s="976"/>
    </row>
    <row r="215" spans="1:6" ht="13.2">
      <c r="A215" s="190"/>
      <c r="B215" s="190"/>
      <c r="C215" s="190"/>
      <c r="D215" s="976"/>
      <c r="E215" s="976"/>
      <c r="F215" s="976"/>
    </row>
    <row r="216" spans="1:6" ht="13.2">
      <c r="A216" s="190"/>
      <c r="B216" s="190"/>
      <c r="C216" s="190"/>
    </row>
    <row r="217" spans="1:6" ht="13.2">
      <c r="A217" s="190"/>
      <c r="B217" s="190"/>
      <c r="C217" s="190"/>
      <c r="D217" s="969" t="s">
        <v>2137</v>
      </c>
      <c r="E217" s="976"/>
      <c r="F217" s="976"/>
    </row>
    <row r="218" spans="1:6" ht="13.2">
      <c r="A218" s="190"/>
      <c r="B218" s="190"/>
      <c r="C218" s="190"/>
      <c r="D218" s="976"/>
      <c r="E218" s="976"/>
      <c r="F218" s="976"/>
    </row>
    <row r="219" spans="1:6" ht="13.2">
      <c r="A219" s="190"/>
      <c r="B219" s="190"/>
      <c r="C219" s="190"/>
      <c r="D219" s="976"/>
      <c r="E219" s="976"/>
      <c r="F219" s="976"/>
    </row>
    <row r="220" spans="1:6" ht="13.2">
      <c r="A220" s="190"/>
      <c r="B220" s="190"/>
      <c r="C220" s="190"/>
      <c r="D220" s="976"/>
      <c r="E220" s="976"/>
      <c r="F220" s="976"/>
    </row>
    <row r="221" spans="1:6" ht="13.2">
      <c r="A221" s="190"/>
      <c r="B221" s="190"/>
      <c r="C221" s="190"/>
      <c r="D221" s="976"/>
      <c r="E221" s="976"/>
      <c r="F221" s="976"/>
    </row>
    <row r="222" spans="1:6" ht="13.2">
      <c r="A222" s="190"/>
      <c r="B222" s="190"/>
      <c r="C222" s="190"/>
      <c r="D222" s="976"/>
      <c r="E222" s="976"/>
      <c r="F222" s="976"/>
    </row>
    <row r="223" spans="1:6" ht="13.2">
      <c r="A223" s="191"/>
      <c r="B223" s="191"/>
      <c r="C223" s="191"/>
    </row>
    <row r="224" spans="1:6" ht="14.4" customHeight="1">
      <c r="A224" s="271"/>
      <c r="B224" s="609" t="s">
        <v>123</v>
      </c>
      <c r="C224" s="191"/>
      <c r="D224" s="996" t="s">
        <v>291</v>
      </c>
      <c r="E224" s="996"/>
      <c r="F224" s="996"/>
    </row>
    <row r="225" spans="1:6" ht="14.4">
      <c r="A225" s="271"/>
      <c r="C225" s="191"/>
      <c r="D225" s="1006" t="s">
        <v>1110</v>
      </c>
      <c r="E225" s="1006"/>
      <c r="F225" s="1006"/>
    </row>
    <row r="226" spans="1:6" ht="14.4">
      <c r="A226" s="271"/>
      <c r="B226" s="271"/>
      <c r="C226" s="191"/>
      <c r="D226" s="104" t="s">
        <v>1429</v>
      </c>
      <c r="E226" s="1036" t="s">
        <v>2066</v>
      </c>
      <c r="F226" s="1036"/>
    </row>
    <row r="227" spans="1:6" ht="13.2">
      <c r="D227" s="1029" t="s">
        <v>1408</v>
      </c>
      <c r="E227" s="1006"/>
      <c r="F227" s="1006"/>
    </row>
    <row r="228" spans="1:6" ht="13.2"/>
    <row r="229" spans="1:6" ht="14.4">
      <c r="A229" s="271"/>
      <c r="B229" s="609" t="s">
        <v>123</v>
      </c>
      <c r="D229" s="1006" t="s">
        <v>292</v>
      </c>
      <c r="E229" s="1006"/>
      <c r="F229" s="1006"/>
    </row>
    <row r="230" spans="1:6" ht="14.4">
      <c r="A230" s="271"/>
      <c r="D230" s="996" t="s">
        <v>1110</v>
      </c>
      <c r="E230" s="996"/>
      <c r="F230" s="996"/>
    </row>
    <row r="231" spans="1:6" ht="14.4">
      <c r="A231" s="271"/>
      <c r="B231" s="271"/>
      <c r="D231" s="63" t="s">
        <v>1430</v>
      </c>
      <c r="E231" s="1036" t="s">
        <v>2067</v>
      </c>
      <c r="F231" s="1036"/>
    </row>
    <row r="232" spans="1:6" ht="13.2">
      <c r="D232" s="1006" t="s">
        <v>1409</v>
      </c>
      <c r="E232" s="1006"/>
      <c r="F232" s="1006"/>
    </row>
    <row r="233" spans="1:6" ht="13.2"/>
    <row r="234" spans="1:6" ht="14.4">
      <c r="A234" s="271"/>
      <c r="B234" s="609" t="s">
        <v>1375</v>
      </c>
      <c r="D234" s="1006" t="s">
        <v>640</v>
      </c>
      <c r="E234" s="1006"/>
      <c r="F234" s="1006"/>
    </row>
    <row r="235" spans="1:6" ht="14.4">
      <c r="A235" s="271"/>
      <c r="D235" s="44" t="s">
        <v>1110</v>
      </c>
    </row>
    <row r="236" spans="1:6" ht="14.4">
      <c r="A236" s="271"/>
      <c r="B236" s="271"/>
      <c r="D236" s="63" t="s">
        <v>1429</v>
      </c>
      <c r="E236" s="1036" t="s">
        <v>2068</v>
      </c>
      <c r="F236" s="1036"/>
    </row>
    <row r="237" spans="1:6" ht="14.4">
      <c r="A237" s="271"/>
      <c r="B237" s="271"/>
      <c r="D237" s="976" t="s">
        <v>1432</v>
      </c>
      <c r="E237" s="976"/>
      <c r="F237" s="976"/>
    </row>
    <row r="238" spans="1:6" ht="13.2">
      <c r="D238" s="976"/>
      <c r="E238" s="976"/>
      <c r="F238" s="976"/>
    </row>
    <row r="239" spans="1:6" ht="13.2">
      <c r="D239" s="976"/>
      <c r="E239" s="976"/>
      <c r="F239" s="976"/>
    </row>
    <row r="240" spans="1:6" ht="13.2">
      <c r="D240" s="976"/>
      <c r="E240" s="976"/>
      <c r="F240" s="976"/>
    </row>
    <row r="241" spans="1:6" ht="13.2">
      <c r="D241" s="976"/>
      <c r="E241" s="976"/>
      <c r="F241" s="976"/>
    </row>
    <row r="242" spans="1:6" ht="13.2">
      <c r="D242" s="976" t="s">
        <v>1410</v>
      </c>
      <c r="E242" s="976"/>
      <c r="F242" s="976"/>
    </row>
    <row r="243" spans="1:6" ht="13.2">
      <c r="D243" s="44"/>
    </row>
    <row r="244" spans="1:6" ht="14.4">
      <c r="A244" s="271"/>
      <c r="B244" s="609" t="s">
        <v>123</v>
      </c>
      <c r="D244" s="1006" t="s">
        <v>641</v>
      </c>
      <c r="E244" s="1006"/>
      <c r="F244" s="1006"/>
    </row>
    <row r="245" spans="1:6" ht="14.4">
      <c r="A245" s="271"/>
      <c r="D245" s="1006" t="s">
        <v>1110</v>
      </c>
      <c r="E245" s="1006"/>
      <c r="F245" s="1006"/>
    </row>
    <row r="246" spans="1:6" ht="14.4">
      <c r="A246" s="271"/>
      <c r="B246" s="271"/>
      <c r="D246" s="63" t="s">
        <v>1429</v>
      </c>
      <c r="E246" s="1036" t="s">
        <v>2069</v>
      </c>
      <c r="F246" s="1036"/>
    </row>
    <row r="247" spans="1:6" ht="13.2">
      <c r="D247" s="1029" t="s">
        <v>1929</v>
      </c>
      <c r="E247" s="1006"/>
      <c r="F247" s="1006"/>
    </row>
    <row r="248" spans="1:6" ht="13.2">
      <c r="D248" s="102"/>
      <c r="E248" s="102"/>
      <c r="F248" s="102"/>
    </row>
    <row r="249" spans="1:6" ht="14.4">
      <c r="A249" s="271"/>
      <c r="B249" s="609" t="s">
        <v>123</v>
      </c>
      <c r="D249" s="1029" t="s">
        <v>1928</v>
      </c>
      <c r="E249" s="1006"/>
      <c r="F249" s="1006"/>
    </row>
    <row r="250" spans="1:6" ht="14.4">
      <c r="A250" s="271"/>
      <c r="D250" s="1006" t="s">
        <v>1110</v>
      </c>
      <c r="E250" s="1006"/>
      <c r="F250" s="1006"/>
    </row>
    <row r="251" spans="1:6" ht="14.4">
      <c r="A251" s="271"/>
      <c r="B251" s="271"/>
      <c r="D251" s="63" t="s">
        <v>1429</v>
      </c>
      <c r="E251" s="1036" t="s">
        <v>2070</v>
      </c>
      <c r="F251" s="1036"/>
    </row>
    <row r="252" spans="1:6" ht="13.2">
      <c r="D252" s="1029" t="s">
        <v>1930</v>
      </c>
      <c r="E252" s="1006"/>
      <c r="F252" s="1006"/>
    </row>
    <row r="253" spans="1:6" ht="13.2">
      <c r="D253" s="44"/>
    </row>
    <row r="254" spans="1:6" ht="14.4">
      <c r="A254" s="271"/>
      <c r="B254" s="609" t="s">
        <v>123</v>
      </c>
      <c r="D254" s="102" t="s">
        <v>1452</v>
      </c>
      <c r="E254" s="102"/>
      <c r="F254" s="102"/>
    </row>
    <row r="255" spans="1:6" ht="14.4">
      <c r="A255" s="271"/>
      <c r="B255"/>
      <c r="D255" s="969" t="s">
        <v>1753</v>
      </c>
      <c r="E255" s="976"/>
      <c r="F255" s="976"/>
    </row>
    <row r="256" spans="1:6" ht="14.4">
      <c r="A256" s="271"/>
      <c r="D256" s="976"/>
      <c r="E256" s="976"/>
      <c r="F256" s="976"/>
    </row>
    <row r="257" spans="1:7" ht="14.4">
      <c r="A257" s="271"/>
      <c r="D257" s="976"/>
      <c r="E257" s="976"/>
      <c r="F257" s="976"/>
    </row>
    <row r="258" spans="1:7" ht="14.4">
      <c r="A258" s="271"/>
      <c r="D258" s="24"/>
      <c r="E258" s="24"/>
      <c r="F258" s="24"/>
    </row>
    <row r="259" spans="1:7" ht="14.4">
      <c r="A259" s="271"/>
      <c r="B259" s="609" t="s">
        <v>123</v>
      </c>
      <c r="D259" s="1006" t="s">
        <v>1021</v>
      </c>
      <c r="E259" s="1006"/>
      <c r="F259" s="1006"/>
    </row>
    <row r="260" spans="1:7" ht="14.4">
      <c r="A260" s="271"/>
      <c r="D260" s="102"/>
      <c r="E260" s="102"/>
      <c r="F260" s="102"/>
    </row>
    <row r="261" spans="1:7" ht="13.2">
      <c r="A261" s="1030" t="s">
        <v>1386</v>
      </c>
      <c r="B261" s="1030"/>
      <c r="C261" s="1030"/>
      <c r="D261" s="1030"/>
      <c r="E261" s="1030"/>
      <c r="F261" s="1030"/>
      <c r="G261" s="1030"/>
    </row>
    <row r="262" spans="1:7" ht="13.2">
      <c r="D262" s="44"/>
    </row>
    <row r="263" spans="1:7" ht="13.2">
      <c r="C263" s="590"/>
      <c r="D263" s="997" t="s">
        <v>1385</v>
      </c>
      <c r="E263" s="997"/>
      <c r="F263" s="997"/>
    </row>
    <row r="264" spans="1:7" ht="13.2">
      <c r="A264" s="190"/>
      <c r="B264" s="190"/>
      <c r="C264" s="190"/>
      <c r="D264" s="996" t="s">
        <v>1416</v>
      </c>
      <c r="E264" s="996"/>
      <c r="F264" s="996"/>
    </row>
    <row r="265" spans="1:7" ht="13.2">
      <c r="A265" s="18"/>
      <c r="B265" s="18"/>
      <c r="C265" s="18"/>
      <c r="D265" s="3"/>
    </row>
    <row r="266" spans="1:7" ht="13.2">
      <c r="A266" s="18"/>
      <c r="C266" s="18"/>
      <c r="D266" s="997" t="s">
        <v>208</v>
      </c>
      <c r="E266" s="997"/>
      <c r="F266" s="997"/>
      <c r="G266"/>
    </row>
    <row r="267" spans="1:7" ht="14.4" customHeight="1">
      <c r="A267" s="271"/>
      <c r="B267" s="609" t="s">
        <v>1375</v>
      </c>
      <c r="C267" s="880"/>
      <c r="D267" s="1017" t="s">
        <v>2006</v>
      </c>
      <c r="E267" s="1017"/>
      <c r="F267" s="1017"/>
      <c r="G267"/>
    </row>
    <row r="268" spans="1:7" ht="14.4">
      <c r="A268" s="271"/>
      <c r="B268" s="881"/>
      <c r="C268" s="880"/>
      <c r="D268" s="1017"/>
      <c r="E268" s="1017"/>
      <c r="F268" s="1017"/>
      <c r="G268"/>
    </row>
    <row r="269" spans="1:7" ht="14.4">
      <c r="A269" s="271"/>
      <c r="B269" s="881"/>
      <c r="C269" s="880"/>
      <c r="D269" s="1017"/>
      <c r="E269" s="1017"/>
      <c r="F269" s="1017"/>
      <c r="G269"/>
    </row>
    <row r="270" spans="1:7" ht="14.4" customHeight="1">
      <c r="A270" s="271"/>
      <c r="B270" s="881"/>
      <c r="C270" s="880"/>
      <c r="D270" s="1017"/>
      <c r="E270" s="1017"/>
      <c r="F270" s="1017"/>
      <c r="G270"/>
    </row>
    <row r="271" spans="1:7" ht="14.4">
      <c r="A271" s="271"/>
      <c r="B271" s="881"/>
      <c r="C271" s="880"/>
      <c r="D271" s="882"/>
      <c r="E271" s="882"/>
      <c r="F271" s="882"/>
      <c r="G271"/>
    </row>
    <row r="272" spans="1:7" ht="14.4">
      <c r="A272" s="271"/>
      <c r="B272" s="609" t="s">
        <v>1375</v>
      </c>
      <c r="C272" s="880"/>
      <c r="D272" s="1017" t="s">
        <v>2007</v>
      </c>
      <c r="E272" s="1017"/>
      <c r="F272" s="1017"/>
      <c r="G272"/>
    </row>
    <row r="273" spans="1:7" ht="14.4">
      <c r="A273" s="271"/>
      <c r="B273" s="881"/>
      <c r="C273" s="880"/>
      <c r="D273" s="1017"/>
      <c r="E273" s="1017"/>
      <c r="F273" s="1017"/>
      <c r="G273"/>
    </row>
    <row r="274" spans="1:7" ht="14.4">
      <c r="A274" s="271"/>
      <c r="B274" s="881"/>
      <c r="C274" s="880"/>
      <c r="D274" s="1017"/>
      <c r="E274" s="1017"/>
      <c r="F274" s="1017"/>
      <c r="G274"/>
    </row>
    <row r="275" spans="1:7" ht="14.4">
      <c r="A275" s="271"/>
      <c r="B275" s="881"/>
      <c r="C275" s="880"/>
      <c r="D275" s="1017"/>
      <c r="E275" s="1017"/>
      <c r="F275" s="1017"/>
      <c r="G275"/>
    </row>
    <row r="276" spans="1:7" ht="14.4">
      <c r="A276" s="271"/>
      <c r="B276" s="881"/>
      <c r="C276" s="880"/>
      <c r="D276" s="1017"/>
      <c r="E276" s="1017"/>
      <c r="F276" s="1017"/>
      <c r="G276"/>
    </row>
    <row r="277" spans="1:7" ht="14.4">
      <c r="A277" s="271"/>
      <c r="B277" s="881"/>
      <c r="C277" s="880"/>
      <c r="D277" s="882"/>
      <c r="E277" s="882"/>
      <c r="F277" s="882"/>
      <c r="G277"/>
    </row>
    <row r="278" spans="1:7" ht="14.4">
      <c r="A278" s="271"/>
      <c r="B278" s="881"/>
      <c r="C278" s="880"/>
      <c r="D278" s="1017" t="s">
        <v>1558</v>
      </c>
      <c r="E278" s="1017"/>
      <c r="F278" s="1017"/>
      <c r="G278"/>
    </row>
    <row r="279" spans="1:7" ht="14.4">
      <c r="A279" s="271"/>
      <c r="B279" s="881"/>
      <c r="C279" s="880"/>
      <c r="D279" s="1017"/>
      <c r="E279" s="1017"/>
      <c r="F279" s="1017"/>
      <c r="G279"/>
    </row>
    <row r="280" spans="1:7" ht="14.4">
      <c r="A280" s="271"/>
      <c r="B280" s="881"/>
      <c r="C280" s="880"/>
      <c r="D280" s="1017"/>
      <c r="E280" s="1017"/>
      <c r="F280" s="1017"/>
      <c r="G280"/>
    </row>
    <row r="281" spans="1:7" ht="14.4">
      <c r="A281" s="271"/>
      <c r="B281" s="881"/>
      <c r="C281" s="880"/>
      <c r="D281" s="1017"/>
      <c r="E281" s="1017"/>
      <c r="F281" s="1017"/>
      <c r="G281"/>
    </row>
    <row r="282" spans="1:7" ht="14.4">
      <c r="A282" s="271"/>
      <c r="B282" s="881"/>
      <c r="C282" s="880"/>
      <c r="D282" s="1017"/>
      <c r="E282" s="1017"/>
      <c r="F282" s="1017"/>
      <c r="G282"/>
    </row>
    <row r="283" spans="1:7" ht="14.4">
      <c r="A283" s="271"/>
      <c r="B283" s="271"/>
      <c r="D283" s="209"/>
      <c r="E283" s="209"/>
      <c r="F283" s="209"/>
      <c r="G283"/>
    </row>
    <row r="284" spans="1:7" s="448" customFormat="1" ht="14.4" customHeight="1">
      <c r="A284" s="289"/>
      <c r="B284" s="609" t="s">
        <v>123</v>
      </c>
      <c r="C284" s="798"/>
      <c r="D284" s="1019" t="s">
        <v>1923</v>
      </c>
      <c r="E284" s="1019"/>
      <c r="F284" s="1019"/>
      <c r="G284" s="799"/>
    </row>
    <row r="285" spans="1:7" s="448" customFormat="1" ht="14.4">
      <c r="A285" s="289"/>
      <c r="B285" s="798"/>
      <c r="C285" s="798"/>
      <c r="D285" s="1019"/>
      <c r="E285" s="1019"/>
      <c r="F285" s="1019"/>
      <c r="G285" s="799"/>
    </row>
    <row r="286" spans="1:7" s="448" customFormat="1" ht="14.4">
      <c r="A286" s="289"/>
      <c r="B286" s="798"/>
      <c r="C286" s="798"/>
      <c r="D286" s="1019"/>
      <c r="E286" s="1019"/>
      <c r="F286" s="1019"/>
      <c r="G286" s="799"/>
    </row>
    <row r="287" spans="1:7" s="448" customFormat="1" ht="13.2">
      <c r="A287" s="798"/>
      <c r="B287" s="798"/>
      <c r="C287" s="798"/>
      <c r="D287" s="926"/>
      <c r="E287" s="927" t="s">
        <v>2071</v>
      </c>
      <c r="F287" s="926"/>
      <c r="G287" s="799"/>
    </row>
    <row r="288" spans="1:7" ht="14.4">
      <c r="A288" s="271"/>
      <c r="B288" s="271"/>
      <c r="D288" s="44"/>
      <c r="E288"/>
      <c r="F288"/>
      <c r="G288"/>
    </row>
    <row r="289" spans="1:7" ht="14.4">
      <c r="A289" s="271"/>
      <c r="B289" s="609" t="s">
        <v>1375</v>
      </c>
      <c r="D289" s="996" t="s">
        <v>1111</v>
      </c>
      <c r="E289" s="996"/>
      <c r="F289" s="996"/>
      <c r="G289"/>
    </row>
    <row r="290" spans="1:7" ht="14.4">
      <c r="A290" s="271"/>
      <c r="B290" s="271"/>
      <c r="D290" s="996" t="s">
        <v>1559</v>
      </c>
      <c r="E290" s="996"/>
      <c r="F290" s="996"/>
      <c r="G290"/>
    </row>
    <row r="291" spans="1:7" ht="14.4">
      <c r="A291" s="271"/>
      <c r="B291" s="271"/>
      <c r="D291" s="3" t="s">
        <v>1041</v>
      </c>
      <c r="E291" s="927" t="s">
        <v>2072</v>
      </c>
      <c r="F291" s="3"/>
    </row>
    <row r="292" spans="1:7" ht="13.2">
      <c r="D292" s="28"/>
    </row>
    <row r="293" spans="1:7" ht="14.4">
      <c r="A293" s="271"/>
      <c r="B293" s="609" t="s">
        <v>1375</v>
      </c>
      <c r="D293" s="976" t="s">
        <v>1560</v>
      </c>
      <c r="E293" s="976"/>
      <c r="F293" s="976"/>
    </row>
    <row r="294" spans="1:7" ht="14.4">
      <c r="A294" s="271"/>
      <c r="B294" s="271"/>
      <c r="D294" s="976"/>
      <c r="E294" s="976"/>
      <c r="F294" s="976"/>
    </row>
    <row r="295" spans="1:7" ht="13.2">
      <c r="D295" s="28"/>
    </row>
    <row r="296" spans="1:7" ht="13.2">
      <c r="A296" s="1030" t="s">
        <v>1388</v>
      </c>
      <c r="B296" s="1030"/>
      <c r="C296" s="1030"/>
      <c r="D296" s="1030"/>
      <c r="E296" s="1030"/>
      <c r="F296" s="1030"/>
      <c r="G296" s="1030"/>
    </row>
    <row r="297" spans="1:7" ht="13.2">
      <c r="D297" s="28"/>
    </row>
    <row r="298" spans="1:7" ht="13.2">
      <c r="C298" s="590"/>
      <c r="D298" s="997" t="s">
        <v>1387</v>
      </c>
      <c r="E298" s="997"/>
      <c r="F298" s="997"/>
    </row>
    <row r="299" spans="1:7" ht="13.2">
      <c r="A299" s="190"/>
      <c r="B299" s="190"/>
      <c r="C299" s="190"/>
      <c r="D299" s="44"/>
    </row>
    <row r="300" spans="1:7" ht="13.2">
      <c r="A300" s="191"/>
      <c r="B300" s="191"/>
      <c r="C300" s="191"/>
      <c r="D300" s="997" t="s">
        <v>210</v>
      </c>
      <c r="E300" s="997"/>
      <c r="F300" s="997"/>
    </row>
    <row r="301" spans="1:7" ht="14.4" customHeight="1">
      <c r="A301" s="271"/>
      <c r="B301" s="609" t="s">
        <v>1375</v>
      </c>
      <c r="D301" s="969" t="s">
        <v>1880</v>
      </c>
      <c r="E301" s="976"/>
      <c r="F301" s="976"/>
    </row>
    <row r="302" spans="1:7" ht="13.2">
      <c r="D302" s="976"/>
      <c r="E302" s="976"/>
      <c r="F302" s="976"/>
    </row>
    <row r="303" spans="1:7" ht="13.2">
      <c r="D303" s="976"/>
      <c r="E303" s="976"/>
      <c r="F303" s="976"/>
    </row>
    <row r="304" spans="1:7" ht="13.2">
      <c r="D304" s="24"/>
      <c r="E304" s="24"/>
      <c r="F304" s="24"/>
    </row>
    <row r="305" spans="1:7" s="448" customFormat="1" ht="14.4" customHeight="1">
      <c r="A305" s="289"/>
      <c r="B305" s="609" t="s">
        <v>123</v>
      </c>
      <c r="C305" s="798"/>
      <c r="D305" s="1019" t="s">
        <v>1924</v>
      </c>
      <c r="E305" s="1019"/>
      <c r="F305" s="1019"/>
      <c r="G305" s="799"/>
    </row>
    <row r="306" spans="1:7" s="448" customFormat="1" ht="13.2">
      <c r="A306" s="798"/>
      <c r="B306" s="798"/>
      <c r="C306" s="798"/>
      <c r="D306" s="1019"/>
      <c r="E306" s="1019"/>
      <c r="F306" s="1019"/>
      <c r="G306" s="799"/>
    </row>
    <row r="307" spans="1:7" s="448" customFormat="1" ht="13.2">
      <c r="A307" s="798"/>
      <c r="B307" s="798"/>
      <c r="C307" s="798"/>
      <c r="D307" s="1019"/>
      <c r="E307" s="1019"/>
      <c r="F307" s="1019"/>
      <c r="G307" s="799"/>
    </row>
    <row r="308" spans="1:7" s="448" customFormat="1" ht="13.2">
      <c r="A308" s="798"/>
      <c r="B308" s="798"/>
      <c r="C308" s="798"/>
      <c r="E308" s="373" t="s">
        <v>2073</v>
      </c>
      <c r="F308" s="373"/>
      <c r="G308" s="799"/>
    </row>
    <row r="309" spans="1:7" ht="13.2">
      <c r="D309" s="212"/>
    </row>
    <row r="310" spans="1:7" ht="13.2">
      <c r="A310" s="1030" t="s">
        <v>1389</v>
      </c>
      <c r="B310" s="1030"/>
      <c r="C310" s="1030"/>
      <c r="D310" s="1030"/>
      <c r="E310" s="1030"/>
      <c r="F310" s="1030"/>
      <c r="G310" s="1030"/>
    </row>
    <row r="311" spans="1:7" ht="13.2">
      <c r="D311" s="212"/>
    </row>
    <row r="312" spans="1:7" ht="13.2">
      <c r="C312" s="190"/>
      <c r="D312" s="1003" t="s">
        <v>1561</v>
      </c>
      <c r="E312" s="1003"/>
      <c r="F312" s="1003"/>
    </row>
    <row r="313" spans="1:7" ht="13.2">
      <c r="C313" s="190"/>
      <c r="D313" s="1003"/>
      <c r="E313" s="1003"/>
      <c r="F313" s="1003"/>
    </row>
    <row r="314" spans="1:7" ht="13.2">
      <c r="A314" s="191"/>
      <c r="B314" s="191"/>
      <c r="C314" s="191"/>
      <c r="D314" s="3"/>
    </row>
    <row r="315" spans="1:7" ht="13.2">
      <c r="C315" s="191"/>
      <c r="D315" s="997" t="s">
        <v>161</v>
      </c>
      <c r="E315" s="997"/>
      <c r="F315" s="997"/>
    </row>
    <row r="316" spans="1:7" ht="14.4">
      <c r="A316" s="271"/>
      <c r="B316" s="271"/>
      <c r="D316" s="1021" t="s">
        <v>1562</v>
      </c>
      <c r="E316" s="1021"/>
      <c r="F316" s="1021"/>
    </row>
    <row r="317" spans="1:7" ht="12" customHeight="1"/>
    <row r="318" spans="1:7" ht="14.4" customHeight="1">
      <c r="A318" s="271"/>
      <c r="B318" s="609" t="s">
        <v>123</v>
      </c>
      <c r="D318" s="976" t="s">
        <v>1563</v>
      </c>
      <c r="E318" s="976"/>
      <c r="F318" s="976"/>
    </row>
    <row r="319" spans="1:7" ht="14.4">
      <c r="A319" s="271"/>
      <c r="B319" s="271"/>
      <c r="D319" s="976"/>
      <c r="E319" s="976"/>
      <c r="F319" s="976"/>
    </row>
    <row r="320" spans="1:7" ht="13.2"/>
    <row r="321" spans="1:7" ht="14.4" customHeight="1">
      <c r="A321" s="271"/>
      <c r="B321" s="609" t="s">
        <v>123</v>
      </c>
      <c r="D321" s="976" t="s">
        <v>1564</v>
      </c>
      <c r="E321" s="976"/>
      <c r="F321" s="976"/>
    </row>
    <row r="322" spans="1:7" ht="14.4">
      <c r="A322" s="271"/>
      <c r="B322" s="271"/>
      <c r="D322" s="976"/>
      <c r="E322" s="976"/>
      <c r="F322" s="976"/>
    </row>
    <row r="323" spans="1:7" ht="14.4">
      <c r="A323" s="271"/>
      <c r="B323" s="271"/>
      <c r="D323" s="976"/>
      <c r="E323" s="976"/>
      <c r="F323" s="976"/>
    </row>
    <row r="324" spans="1:7" ht="13.2">
      <c r="D324" s="44"/>
      <c r="E324"/>
      <c r="F324"/>
      <c r="G324"/>
    </row>
    <row r="325" spans="1:7" ht="14.4">
      <c r="A325" s="271"/>
      <c r="B325" s="609" t="s">
        <v>123</v>
      </c>
      <c r="D325" s="976" t="s">
        <v>1565</v>
      </c>
      <c r="E325" s="976"/>
      <c r="F325" s="976"/>
    </row>
    <row r="326" spans="1:7" ht="14.4">
      <c r="A326" s="271"/>
      <c r="B326" s="271"/>
      <c r="D326" s="976"/>
      <c r="E326" s="976"/>
      <c r="F326" s="976"/>
    </row>
    <row r="327" spans="1:7" ht="13.2">
      <c r="A327" s="18"/>
      <c r="B327" s="18"/>
      <c r="D327" s="44"/>
    </row>
    <row r="328" spans="1:7" ht="13.2">
      <c r="A328" s="1030" t="s">
        <v>1376</v>
      </c>
      <c r="B328" s="1030"/>
      <c r="C328" s="1030"/>
      <c r="D328" s="1030"/>
      <c r="E328" s="1030"/>
      <c r="F328" s="1030"/>
      <c r="G328" s="1030"/>
    </row>
    <row r="329" spans="1:7" ht="13.2">
      <c r="A329" s="18"/>
      <c r="B329" s="18"/>
      <c r="D329" s="44"/>
      <c r="G329"/>
    </row>
    <row r="330" spans="1:7" ht="13.2">
      <c r="C330" s="18"/>
      <c r="D330" s="997" t="s">
        <v>162</v>
      </c>
      <c r="E330" s="997"/>
      <c r="F330" s="997"/>
      <c r="G330"/>
    </row>
    <row r="331" spans="1:7" ht="13.2">
      <c r="C331" s="18"/>
      <c r="D331" s="996" t="s">
        <v>1417</v>
      </c>
      <c r="E331" s="996"/>
      <c r="F331" s="996"/>
      <c r="G331"/>
    </row>
    <row r="332" spans="1:7" ht="13.2">
      <c r="C332" s="18"/>
      <c r="D332" s="182"/>
      <c r="G332"/>
    </row>
    <row r="333" spans="1:7" ht="13.2">
      <c r="B333" s="609" t="s">
        <v>123</v>
      </c>
      <c r="D333" s="996" t="s">
        <v>1566</v>
      </c>
      <c r="E333" s="996"/>
      <c r="F333" s="996"/>
      <c r="G333"/>
    </row>
    <row r="334" spans="1:7" ht="14.4">
      <c r="A334" s="271"/>
      <c r="B334" s="271"/>
      <c r="D334" s="420"/>
      <c r="G334"/>
    </row>
    <row r="335" spans="1:7" ht="14.4">
      <c r="A335" s="271"/>
      <c r="B335" s="609" t="s">
        <v>123</v>
      </c>
      <c r="D335" s="996" t="s">
        <v>1567</v>
      </c>
      <c r="E335" s="996"/>
      <c r="F335" s="996"/>
      <c r="G335"/>
    </row>
    <row r="336" spans="1:7" ht="13.2">
      <c r="G336"/>
    </row>
    <row r="337" spans="1:7" ht="14.4" customHeight="1">
      <c r="A337" s="271"/>
      <c r="B337" s="609" t="s">
        <v>123</v>
      </c>
      <c r="D337" s="976" t="s">
        <v>1573</v>
      </c>
      <c r="E337" s="976"/>
      <c r="F337" s="976"/>
      <c r="G337"/>
    </row>
    <row r="338" spans="1:7" ht="14.4">
      <c r="A338" s="271"/>
      <c r="B338" s="271"/>
      <c r="D338" s="976"/>
      <c r="E338" s="976"/>
      <c r="F338" s="976"/>
      <c r="G338"/>
    </row>
    <row r="339" spans="1:7" ht="14.4">
      <c r="A339" s="271"/>
      <c r="B339" s="271"/>
      <c r="D339" s="976"/>
      <c r="E339" s="976"/>
      <c r="F339" s="976"/>
      <c r="G339"/>
    </row>
    <row r="340" spans="1:7" ht="14.4">
      <c r="A340" s="271"/>
      <c r="B340" s="271"/>
      <c r="D340" s="976"/>
      <c r="E340" s="976"/>
      <c r="F340" s="976"/>
      <c r="G340"/>
    </row>
    <row r="341" spans="1:7" ht="14.4">
      <c r="A341" s="271"/>
      <c r="B341" s="271"/>
      <c r="D341" s="976"/>
      <c r="E341" s="976"/>
      <c r="F341" s="976"/>
      <c r="G341"/>
    </row>
    <row r="342" spans="1:7" ht="14.4">
      <c r="A342" s="271"/>
      <c r="B342" s="271"/>
      <c r="D342" s="976"/>
      <c r="E342" s="976"/>
      <c r="F342" s="976"/>
      <c r="G342"/>
    </row>
    <row r="343" spans="1:7" ht="14.4">
      <c r="A343" s="271"/>
      <c r="B343" s="271"/>
      <c r="D343" s="976"/>
      <c r="E343" s="976"/>
      <c r="F343" s="976"/>
      <c r="G343"/>
    </row>
    <row r="344" spans="1:7" ht="14.4">
      <c r="A344" s="271"/>
      <c r="B344" s="271"/>
      <c r="D344" s="976"/>
      <c r="E344" s="976"/>
      <c r="F344" s="976"/>
      <c r="G344"/>
    </row>
    <row r="345" spans="1:7" ht="14.4">
      <c r="A345" s="271"/>
      <c r="B345" s="271"/>
      <c r="D345" s="976"/>
      <c r="E345" s="976"/>
      <c r="F345" s="976"/>
    </row>
    <row r="346" spans="1:7" ht="14.4">
      <c r="A346" s="271"/>
      <c r="B346" s="271"/>
      <c r="D346" s="976"/>
      <c r="E346" s="976"/>
      <c r="F346" s="976"/>
    </row>
    <row r="347" spans="1:7" ht="14.4">
      <c r="A347" s="271"/>
      <c r="B347" s="271"/>
      <c r="D347" s="976"/>
      <c r="E347" s="976"/>
      <c r="F347" s="976"/>
    </row>
    <row r="348" spans="1:7" ht="14.4">
      <c r="A348" s="271"/>
      <c r="B348" s="271"/>
      <c r="D348" s="976"/>
      <c r="E348" s="976"/>
      <c r="F348" s="976"/>
    </row>
    <row r="349" spans="1:7" ht="14.4">
      <c r="A349" s="271"/>
      <c r="B349" s="271"/>
      <c r="D349" s="976"/>
      <c r="E349" s="976"/>
      <c r="F349" s="976"/>
    </row>
    <row r="350" spans="1:7" ht="14.4">
      <c r="A350" s="271"/>
      <c r="B350" s="271"/>
      <c r="D350" s="976"/>
      <c r="E350" s="976"/>
      <c r="F350" s="976"/>
    </row>
    <row r="351" spans="1:7" ht="14.4">
      <c r="A351" s="271"/>
      <c r="B351" s="271"/>
      <c r="D351" s="976"/>
      <c r="E351" s="976"/>
      <c r="F351" s="976"/>
    </row>
    <row r="352" spans="1:7" ht="13.2"/>
    <row r="353" spans="1:6" ht="14.4" customHeight="1">
      <c r="A353" s="271"/>
      <c r="B353" s="609" t="s">
        <v>123</v>
      </c>
      <c r="D353" s="976" t="s">
        <v>1568</v>
      </c>
      <c r="E353" s="976"/>
      <c r="F353" s="976"/>
    </row>
    <row r="354" spans="1:6" ht="13.2">
      <c r="D354" s="976"/>
      <c r="E354" s="976"/>
      <c r="F354" s="976"/>
    </row>
    <row r="355" spans="1:6" ht="13.2">
      <c r="D355" s="976"/>
      <c r="E355" s="976"/>
      <c r="F355" s="976"/>
    </row>
    <row r="356" spans="1:6" ht="13.2">
      <c r="D356" s="976"/>
      <c r="E356" s="976"/>
      <c r="F356" s="976"/>
    </row>
    <row r="357" spans="1:6" ht="13.2">
      <c r="D357" s="976"/>
      <c r="E357" s="976"/>
      <c r="F357" s="976"/>
    </row>
    <row r="358" spans="1:6" ht="13.2">
      <c r="D358" s="976"/>
      <c r="E358" s="976"/>
      <c r="F358" s="976"/>
    </row>
    <row r="359" spans="1:6" ht="13.2">
      <c r="D359" s="976"/>
      <c r="E359" s="976"/>
      <c r="F359" s="976"/>
    </row>
    <row r="360" spans="1:6" ht="13.2">
      <c r="D360" s="976"/>
      <c r="E360" s="976"/>
      <c r="F360" s="976"/>
    </row>
    <row r="361" spans="1:6" ht="13.2">
      <c r="D361" s="976"/>
      <c r="E361" s="976"/>
      <c r="F361" s="976"/>
    </row>
    <row r="362" spans="1:6" ht="13.2">
      <c r="E362" s="44"/>
      <c r="F362" s="44"/>
    </row>
    <row r="363" spans="1:6" ht="14.25" customHeight="1">
      <c r="A363" s="271"/>
      <c r="B363" s="609" t="s">
        <v>123</v>
      </c>
      <c r="D363" s="993" t="s">
        <v>2074</v>
      </c>
      <c r="E363" s="993"/>
      <c r="F363" s="993"/>
    </row>
    <row r="364" spans="1:6" ht="13.2">
      <c r="D364" s="993"/>
      <c r="E364" s="993"/>
      <c r="F364" s="993"/>
    </row>
    <row r="365" spans="1:6" ht="13.2">
      <c r="D365" s="993"/>
      <c r="E365" s="993"/>
      <c r="F365" s="993"/>
    </row>
    <row r="366" spans="1:6" ht="13.2">
      <c r="D366" s="993"/>
      <c r="E366" s="993"/>
      <c r="F366" s="993"/>
    </row>
    <row r="367" spans="1:6" ht="13.2">
      <c r="D367" s="993"/>
      <c r="E367" s="993"/>
      <c r="F367" s="993"/>
    </row>
    <row r="368" spans="1:6" ht="13.2">
      <c r="D368" s="209"/>
      <c r="E368" s="104" t="s">
        <v>2075</v>
      </c>
      <c r="F368" s="209"/>
    </row>
    <row r="369" spans="1:6" ht="13.8" thickBot="1">
      <c r="D369" s="777"/>
      <c r="E369" s="98"/>
      <c r="F369" s="98"/>
    </row>
    <row r="370" spans="1:6" ht="14.4" thickTop="1" thickBot="1">
      <c r="D370" s="1045" t="s">
        <v>1265</v>
      </c>
      <c r="E370" s="1045"/>
      <c r="F370" s="1045"/>
    </row>
    <row r="371" spans="1:6" ht="13.8" thickTop="1">
      <c r="D371" s="1046" t="s">
        <v>1569</v>
      </c>
      <c r="E371" s="1046"/>
      <c r="F371" s="1046"/>
    </row>
    <row r="372" spans="1:6" ht="13.2">
      <c r="D372" s="44"/>
    </row>
    <row r="373" spans="1:6" ht="14.4">
      <c r="A373" s="271"/>
      <c r="B373" s="609" t="s">
        <v>123</v>
      </c>
      <c r="C373" s="361"/>
      <c r="D373" s="1013" t="s">
        <v>2138</v>
      </c>
      <c r="E373" s="1013"/>
      <c r="F373" s="1013"/>
    </row>
    <row r="374" spans="1:6" ht="14.4">
      <c r="A374" s="271"/>
      <c r="B374" s="271"/>
      <c r="C374" s="361"/>
      <c r="D374" s="420"/>
    </row>
    <row r="375" spans="1:6" ht="14.4">
      <c r="A375" s="271"/>
      <c r="B375" s="609" t="s">
        <v>123</v>
      </c>
      <c r="C375" s="361"/>
      <c r="D375" s="983" t="s">
        <v>2139</v>
      </c>
      <c r="E375" s="1033"/>
      <c r="F375" s="1033"/>
    </row>
    <row r="376" spans="1:6" ht="14.4">
      <c r="A376" s="271"/>
      <c r="B376" s="271"/>
      <c r="C376" s="361"/>
      <c r="D376" s="1033"/>
      <c r="E376" s="1033"/>
      <c r="F376" s="1033"/>
    </row>
    <row r="377" spans="1:6" ht="14.4">
      <c r="A377" s="271"/>
      <c r="B377" s="271"/>
      <c r="C377" s="361"/>
      <c r="D377" s="1033"/>
      <c r="E377" s="1033"/>
      <c r="F377" s="1033"/>
    </row>
    <row r="378" spans="1:6" ht="14.4">
      <c r="A378" s="271"/>
      <c r="B378" s="271"/>
      <c r="C378" s="361"/>
      <c r="D378" s="1033"/>
      <c r="E378" s="1033"/>
      <c r="F378" s="1033"/>
    </row>
    <row r="379" spans="1:6" ht="14.4">
      <c r="A379" s="271"/>
      <c r="B379" s="271"/>
      <c r="C379" s="361"/>
      <c r="D379" s="1033"/>
      <c r="E379" s="1033"/>
      <c r="F379" s="1033"/>
    </row>
    <row r="380" spans="1:6" ht="14.4">
      <c r="A380" s="271"/>
      <c r="B380" s="271"/>
      <c r="C380" s="361"/>
      <c r="D380" s="1033"/>
      <c r="E380" s="1033"/>
      <c r="F380" s="1033"/>
    </row>
    <row r="381" spans="1:6" ht="14.4">
      <c r="A381" s="271"/>
      <c r="B381" s="271"/>
      <c r="C381" s="361"/>
      <c r="D381" s="1033"/>
      <c r="E381" s="1033"/>
      <c r="F381" s="1033"/>
    </row>
    <row r="382" spans="1:6" ht="14.4">
      <c r="A382" s="271"/>
      <c r="B382" s="271"/>
      <c r="C382" s="361"/>
      <c r="D382" s="1033"/>
      <c r="E382" s="1033"/>
      <c r="F382" s="1033"/>
    </row>
    <row r="383" spans="1:6" ht="14.4">
      <c r="A383" s="271"/>
      <c r="B383" s="271"/>
      <c r="C383" s="361"/>
      <c r="D383" s="1033"/>
      <c r="E383" s="1033"/>
      <c r="F383" s="1033"/>
    </row>
    <row r="384" spans="1:6" ht="14.4">
      <c r="A384" s="271"/>
      <c r="B384" s="271"/>
      <c r="C384" s="361"/>
      <c r="D384" s="1033"/>
      <c r="E384" s="1033"/>
      <c r="F384" s="1033"/>
    </row>
    <row r="385" spans="1:6" ht="14.4">
      <c r="A385" s="271"/>
      <c r="B385" s="271"/>
      <c r="C385" s="361"/>
      <c r="D385" s="627"/>
      <c r="E385" s="627"/>
      <c r="F385" s="627"/>
    </row>
    <row r="386" spans="1:6" ht="14.4">
      <c r="A386" s="271"/>
      <c r="B386" s="609" t="s">
        <v>123</v>
      </c>
      <c r="C386" s="361"/>
      <c r="D386" s="1033" t="s">
        <v>1570</v>
      </c>
      <c r="E386" s="1033"/>
      <c r="F386" s="1033"/>
    </row>
    <row r="387" spans="1:6" ht="13.2">
      <c r="A387" s="361"/>
      <c r="B387" s="361"/>
      <c r="C387" s="361"/>
      <c r="D387" s="1033"/>
      <c r="E387" s="1033"/>
      <c r="F387" s="1033"/>
    </row>
    <row r="388" spans="1:6" ht="13.2">
      <c r="A388" s="361"/>
      <c r="B388" s="361"/>
      <c r="C388" s="361"/>
      <c r="D388" s="1033"/>
      <c r="E388" s="1033"/>
      <c r="F388" s="1033"/>
    </row>
    <row r="389" spans="1:6" ht="13.2">
      <c r="A389" s="361"/>
      <c r="B389" s="361"/>
      <c r="C389" s="361"/>
      <c r="D389" s="1033"/>
      <c r="E389" s="1033"/>
      <c r="F389" s="1033"/>
    </row>
    <row r="390" spans="1:6" ht="13.2">
      <c r="A390" s="361"/>
      <c r="B390" s="361"/>
      <c r="C390" s="361"/>
      <c r="D390" s="627"/>
      <c r="E390" s="627"/>
      <c r="F390" s="627"/>
    </row>
    <row r="391" spans="1:6" ht="13.2">
      <c r="A391" s="361"/>
      <c r="B391" s="361"/>
      <c r="C391" s="361"/>
      <c r="D391" s="1033" t="s">
        <v>1571</v>
      </c>
      <c r="E391" s="1033"/>
      <c r="F391" s="1033"/>
    </row>
    <row r="392" spans="1:6" ht="13.2">
      <c r="A392" s="361"/>
      <c r="B392" s="361"/>
      <c r="C392" s="361"/>
      <c r="D392" s="1033"/>
      <c r="E392" s="1033"/>
      <c r="F392" s="1033"/>
    </row>
    <row r="393" spans="1:6" ht="13.2">
      <c r="A393" s="361"/>
      <c r="B393" s="361"/>
      <c r="C393" s="361"/>
      <c r="D393" s="1033"/>
      <c r="E393" s="1033"/>
      <c r="F393" s="1033"/>
    </row>
    <row r="394" spans="1:6" ht="13.2">
      <c r="A394" s="361"/>
      <c r="B394" s="361"/>
      <c r="C394" s="361"/>
      <c r="D394" s="1033"/>
      <c r="E394" s="1033"/>
      <c r="F394" s="1033"/>
    </row>
    <row r="395" spans="1:6" ht="13.2">
      <c r="A395" s="361"/>
      <c r="B395" s="361"/>
      <c r="C395" s="361"/>
      <c r="D395" s="1033"/>
      <c r="E395" s="1033"/>
      <c r="F395" s="1033"/>
    </row>
    <row r="396" spans="1:6" ht="13.2">
      <c r="A396" s="361"/>
      <c r="B396" s="361"/>
      <c r="C396" s="361"/>
      <c r="D396" s="1033"/>
      <c r="E396" s="1033"/>
      <c r="F396" s="1033"/>
    </row>
    <row r="397" spans="1:6" ht="13.2">
      <c r="A397" s="361"/>
      <c r="B397" s="361"/>
      <c r="C397" s="361"/>
      <c r="D397" s="1033"/>
      <c r="E397" s="1033"/>
      <c r="F397" s="1033"/>
    </row>
    <row r="398" spans="1:6" ht="13.2">
      <c r="A398" s="361"/>
      <c r="B398" s="361"/>
      <c r="C398" s="361"/>
      <c r="D398" s="1033"/>
      <c r="E398" s="1033"/>
      <c r="F398" s="1033"/>
    </row>
    <row r="399" spans="1:6" ht="13.2">
      <c r="A399" s="361"/>
      <c r="B399" s="361"/>
      <c r="C399" s="361"/>
      <c r="D399" s="1033"/>
      <c r="E399" s="1033"/>
      <c r="F399" s="1033"/>
    </row>
    <row r="400" spans="1:6" ht="13.65" customHeight="1">
      <c r="A400" s="361"/>
      <c r="B400" s="361"/>
      <c r="C400" s="361"/>
      <c r="D400" s="1033" t="s">
        <v>1574</v>
      </c>
      <c r="E400" s="1033"/>
      <c r="F400" s="1033"/>
    </row>
    <row r="401" spans="1:6" ht="13.65" customHeight="1">
      <c r="A401" s="361"/>
      <c r="B401" s="361"/>
      <c r="C401" s="361"/>
      <c r="D401" s="1033"/>
      <c r="E401" s="1033"/>
      <c r="F401" s="1033"/>
    </row>
    <row r="402" spans="1:6" ht="13.65" customHeight="1">
      <c r="A402" s="361"/>
      <c r="B402" s="361"/>
      <c r="C402" s="361"/>
      <c r="D402" s="1033"/>
      <c r="E402" s="1033"/>
      <c r="F402" s="1033"/>
    </row>
    <row r="403" spans="1:6" ht="13.65" customHeight="1">
      <c r="A403" s="361"/>
      <c r="B403" s="361"/>
      <c r="C403" s="361"/>
      <c r="D403" s="1033"/>
      <c r="E403" s="1033"/>
      <c r="F403" s="1033"/>
    </row>
    <row r="404" spans="1:6" ht="13.65" customHeight="1">
      <c r="A404" s="361"/>
      <c r="B404" s="361"/>
      <c r="C404" s="361"/>
      <c r="D404" s="1033"/>
      <c r="E404" s="1033"/>
      <c r="F404" s="1033"/>
    </row>
    <row r="405" spans="1:6" ht="13.65" customHeight="1">
      <c r="A405" s="361"/>
      <c r="B405" s="361"/>
      <c r="C405" s="361"/>
      <c r="D405" s="1033"/>
      <c r="E405" s="1033"/>
      <c r="F405" s="1033"/>
    </row>
    <row r="406" spans="1:6" ht="13.65" customHeight="1">
      <c r="A406" s="361"/>
      <c r="B406" s="361"/>
      <c r="C406" s="361"/>
      <c r="D406" s="1033"/>
      <c r="E406" s="1033"/>
      <c r="F406" s="1033"/>
    </row>
    <row r="407" spans="1:6" ht="13.65" customHeight="1">
      <c r="A407" s="361"/>
      <c r="B407" s="361"/>
      <c r="C407" s="361"/>
      <c r="D407" s="1033"/>
      <c r="E407" s="1033"/>
      <c r="F407" s="1033"/>
    </row>
    <row r="408" spans="1:6" ht="13.65" customHeight="1">
      <c r="A408" s="361"/>
      <c r="B408" s="361"/>
      <c r="C408" s="361"/>
      <c r="D408" s="1033"/>
      <c r="E408" s="1033"/>
      <c r="F408" s="1033"/>
    </row>
    <row r="409" spans="1:6" ht="13.65" customHeight="1">
      <c r="A409" s="361"/>
      <c r="B409" s="361"/>
      <c r="C409" s="361"/>
      <c r="D409" s="1033"/>
      <c r="E409" s="1033"/>
      <c r="F409" s="1033"/>
    </row>
    <row r="410" spans="1:6" ht="13.65" customHeight="1">
      <c r="A410" s="361"/>
      <c r="B410" s="361"/>
      <c r="C410" s="361"/>
      <c r="D410" s="1033"/>
      <c r="E410" s="1033"/>
      <c r="F410" s="1033"/>
    </row>
    <row r="411" spans="1:6" ht="13.65" customHeight="1">
      <c r="A411" s="361"/>
      <c r="B411" s="361"/>
      <c r="C411" s="361"/>
      <c r="D411" s="1033"/>
      <c r="E411" s="1033"/>
      <c r="F411" s="1033"/>
    </row>
    <row r="412" spans="1:6" ht="13.65" customHeight="1">
      <c r="A412" s="361"/>
      <c r="B412" s="361"/>
      <c r="C412" s="361"/>
      <c r="D412" s="1033"/>
      <c r="E412" s="1033"/>
      <c r="F412" s="1033"/>
    </row>
    <row r="413" spans="1:6" ht="13.65" customHeight="1">
      <c r="A413" s="361"/>
      <c r="B413" s="361"/>
      <c r="C413" s="361"/>
      <c r="D413" s="1033"/>
      <c r="E413" s="1033"/>
      <c r="F413" s="1033"/>
    </row>
    <row r="414" spans="1:6" ht="13.65" customHeight="1">
      <c r="A414" s="361"/>
      <c r="B414" s="361"/>
      <c r="C414" s="361"/>
      <c r="D414" s="1033"/>
      <c r="E414" s="1033"/>
      <c r="F414" s="1033"/>
    </row>
    <row r="415" spans="1:6" ht="13.65" customHeight="1">
      <c r="A415" s="361"/>
      <c r="B415" s="361"/>
      <c r="C415" s="361"/>
      <c r="D415" s="1033"/>
      <c r="E415" s="1033"/>
      <c r="F415" s="1033"/>
    </row>
    <row r="416" spans="1:6" ht="13.65" customHeight="1">
      <c r="A416" s="361"/>
      <c r="B416" s="361"/>
      <c r="C416" s="361"/>
      <c r="D416" s="1033"/>
      <c r="E416" s="1033"/>
      <c r="F416" s="1033"/>
    </row>
    <row r="417" spans="1:6" ht="13.65" customHeight="1">
      <c r="A417" s="361"/>
      <c r="B417" s="361"/>
      <c r="C417" s="361"/>
      <c r="D417" s="1033"/>
      <c r="E417" s="1033"/>
      <c r="F417" s="1033"/>
    </row>
    <row r="418" spans="1:6" ht="13.2">
      <c r="A418" s="361"/>
      <c r="B418" s="361"/>
      <c r="C418" s="361"/>
      <c r="D418" s="420"/>
    </row>
    <row r="419" spans="1:6" ht="13.65" customHeight="1">
      <c r="A419" s="361"/>
      <c r="B419" s="609" t="s">
        <v>123</v>
      </c>
      <c r="C419" s="361"/>
      <c r="D419" s="1033" t="s">
        <v>1572</v>
      </c>
      <c r="E419" s="1033"/>
      <c r="F419" s="1033"/>
    </row>
    <row r="420" spans="1:6" ht="13.2">
      <c r="A420" s="361"/>
      <c r="B420" s="361"/>
      <c r="C420" s="361"/>
      <c r="D420" s="1033"/>
      <c r="E420" s="1033"/>
      <c r="F420" s="1033"/>
    </row>
    <row r="421" spans="1:6" ht="13.2">
      <c r="A421" s="361"/>
      <c r="B421" s="361"/>
      <c r="C421" s="361"/>
      <c r="D421" s="627"/>
      <c r="E421" s="627"/>
      <c r="F421" s="627"/>
    </row>
    <row r="422" spans="1:6" ht="13.2">
      <c r="A422" s="361"/>
      <c r="B422" s="609" t="s">
        <v>123</v>
      </c>
      <c r="C422" s="361"/>
      <c r="D422" s="1023" t="s">
        <v>1877</v>
      </c>
      <c r="E422" s="1023"/>
      <c r="F422" s="1023"/>
    </row>
    <row r="423" spans="1:6" ht="13.2">
      <c r="A423" s="361"/>
      <c r="B423" s="361"/>
      <c r="C423" s="361"/>
      <c r="D423" s="1023"/>
      <c r="E423" s="1023"/>
      <c r="F423" s="1023"/>
    </row>
    <row r="424" spans="1:6" ht="13.2">
      <c r="A424" s="361"/>
      <c r="B424" s="361"/>
      <c r="C424" s="361"/>
      <c r="D424" s="1023"/>
      <c r="E424" s="1023"/>
      <c r="F424" s="1023"/>
    </row>
    <row r="425" spans="1:6" ht="13.2">
      <c r="A425" s="361"/>
      <c r="B425" s="361"/>
      <c r="C425" s="361"/>
      <c r="D425" s="1023"/>
      <c r="E425" s="1023"/>
      <c r="F425" s="1023"/>
    </row>
    <row r="426" spans="1:6" ht="13.2">
      <c r="A426" s="361"/>
      <c r="B426" s="361"/>
      <c r="C426" s="361"/>
      <c r="D426" s="1023"/>
      <c r="E426" s="1023"/>
      <c r="F426" s="1023"/>
    </row>
    <row r="427" spans="1:6" ht="13.2">
      <c r="A427" s="361"/>
      <c r="B427" s="361"/>
      <c r="C427" s="361"/>
      <c r="D427" s="1023"/>
      <c r="E427" s="1023"/>
      <c r="F427" s="1023"/>
    </row>
    <row r="428" spans="1:6" ht="14.4" customHeight="1">
      <c r="A428" s="271"/>
      <c r="B428" s="609" t="s">
        <v>123</v>
      </c>
      <c r="C428" s="361"/>
      <c r="D428" s="1023" t="s">
        <v>1858</v>
      </c>
      <c r="E428" s="1023"/>
      <c r="F428" s="1023"/>
    </row>
    <row r="429" spans="1:6" ht="14.4">
      <c r="A429" s="500"/>
      <c r="B429" s="500"/>
      <c r="C429" s="361"/>
      <c r="D429" s="1023"/>
      <c r="E429" s="1023"/>
      <c r="F429" s="1023"/>
    </row>
    <row r="430" spans="1:6" ht="14.4">
      <c r="A430" s="500"/>
      <c r="B430" s="500"/>
      <c r="C430" s="361"/>
      <c r="D430" s="1023"/>
      <c r="E430" s="1023"/>
      <c r="F430" s="1023"/>
    </row>
    <row r="431" spans="1:6" ht="14.4">
      <c r="A431" s="500"/>
      <c r="B431" s="500"/>
      <c r="C431" s="361"/>
      <c r="D431" s="1023"/>
      <c r="E431" s="1023"/>
      <c r="F431" s="1023"/>
    </row>
    <row r="432" spans="1:6" ht="14.25" customHeight="1">
      <c r="A432" s="500"/>
      <c r="B432" s="500"/>
      <c r="C432" s="361"/>
      <c r="D432" s="1052" t="s">
        <v>1873</v>
      </c>
      <c r="E432" s="1052"/>
      <c r="F432" s="1052"/>
    </row>
    <row r="433" spans="1:6" ht="13.2">
      <c r="D433" s="44"/>
    </row>
    <row r="434" spans="1:6" ht="14.4" customHeight="1">
      <c r="A434" s="271"/>
      <c r="B434" s="609" t="s">
        <v>123</v>
      </c>
      <c r="C434" s="207"/>
      <c r="D434" s="976" t="s">
        <v>2140</v>
      </c>
      <c r="E434" s="976"/>
      <c r="F434" s="976"/>
    </row>
    <row r="435" spans="1:6" ht="14.4">
      <c r="A435" s="271"/>
      <c r="B435" s="271"/>
      <c r="D435" s="976"/>
      <c r="E435" s="976"/>
      <c r="F435" s="976"/>
    </row>
    <row r="436" spans="1:6" ht="14.4">
      <c r="A436" s="271"/>
      <c r="B436" s="271"/>
      <c r="D436" s="976"/>
      <c r="E436" s="976"/>
      <c r="F436" s="976"/>
    </row>
    <row r="437" spans="1:6" ht="14.4">
      <c r="A437" s="271"/>
      <c r="B437" s="271"/>
      <c r="D437" s="976"/>
      <c r="E437" s="976"/>
      <c r="F437" s="976"/>
    </row>
    <row r="438" spans="1:6" ht="14.4">
      <c r="A438" s="271"/>
      <c r="B438" s="271"/>
      <c r="D438" s="976"/>
      <c r="E438" s="976"/>
      <c r="F438" s="976"/>
    </row>
    <row r="439" spans="1:6" ht="14.4">
      <c r="A439" s="271"/>
      <c r="B439" s="271"/>
      <c r="D439" s="976"/>
      <c r="E439" s="976"/>
      <c r="F439" s="976"/>
    </row>
    <row r="440" spans="1:6" ht="14.4">
      <c r="A440" s="271"/>
      <c r="B440" s="271"/>
      <c r="D440" s="976"/>
      <c r="E440" s="976"/>
      <c r="F440" s="976"/>
    </row>
    <row r="441" spans="1:6" ht="14.4">
      <c r="A441" s="271"/>
      <c r="B441" s="271"/>
      <c r="D441" s="976"/>
      <c r="E441" s="976"/>
      <c r="F441" s="976"/>
    </row>
    <row r="442" spans="1:6" ht="14.4">
      <c r="A442" s="271"/>
      <c r="B442" s="271"/>
      <c r="D442" s="976"/>
      <c r="E442" s="976"/>
      <c r="F442" s="976"/>
    </row>
    <row r="443" spans="1:6" ht="14.4">
      <c r="A443" s="271"/>
      <c r="B443" s="271"/>
      <c r="D443" s="976"/>
      <c r="E443" s="976"/>
      <c r="F443" s="976"/>
    </row>
    <row r="444" spans="1:6" ht="14.4">
      <c r="A444" s="271"/>
      <c r="B444" s="271"/>
      <c r="D444" s="976"/>
      <c r="E444" s="976"/>
      <c r="F444" s="976"/>
    </row>
    <row r="445" spans="1:6" ht="14.4">
      <c r="A445" s="271"/>
      <c r="B445" s="271"/>
      <c r="D445" s="976"/>
      <c r="E445" s="976"/>
      <c r="F445" s="976"/>
    </row>
    <row r="446" spans="1:6" ht="14.4">
      <c r="A446" s="271"/>
      <c r="B446" s="271"/>
      <c r="D446" s="976"/>
      <c r="E446" s="976"/>
      <c r="F446" s="976"/>
    </row>
    <row r="447" spans="1:6" ht="14.4">
      <c r="A447" s="271"/>
      <c r="B447" s="271"/>
      <c r="D447" s="976"/>
      <c r="E447" s="976"/>
      <c r="F447" s="976"/>
    </row>
    <row r="448" spans="1:6" ht="14.4">
      <c r="A448" s="271"/>
      <c r="B448" s="271"/>
      <c r="D448" s="976"/>
      <c r="E448" s="976"/>
      <c r="F448" s="976"/>
    </row>
    <row r="449" spans="1:6" ht="14.4">
      <c r="A449" s="271"/>
      <c r="B449" s="271"/>
      <c r="D449" s="976"/>
      <c r="E449" s="976"/>
      <c r="F449" s="976"/>
    </row>
    <row r="450" spans="1:6" ht="14.4">
      <c r="A450" s="271"/>
      <c r="B450" s="271"/>
      <c r="D450" s="976"/>
      <c r="E450" s="976"/>
      <c r="F450" s="976"/>
    </row>
    <row r="451" spans="1:6" ht="14.4">
      <c r="A451" s="271"/>
      <c r="B451" s="271"/>
      <c r="D451" s="976"/>
      <c r="E451" s="976"/>
      <c r="F451" s="976"/>
    </row>
    <row r="452" spans="1:6" ht="14.4">
      <c r="A452" s="271"/>
      <c r="B452" s="271"/>
      <c r="D452" s="976"/>
      <c r="E452" s="976"/>
      <c r="F452" s="976"/>
    </row>
    <row r="453" spans="1:6" ht="14.4">
      <c r="A453" s="271"/>
      <c r="B453" s="271"/>
      <c r="D453" s="976"/>
      <c r="E453" s="976"/>
      <c r="F453" s="976"/>
    </row>
    <row r="454" spans="1:6" ht="14.4">
      <c r="A454" s="271"/>
      <c r="B454" s="271"/>
      <c r="D454" s="976"/>
      <c r="E454" s="976"/>
      <c r="F454" s="976"/>
    </row>
    <row r="455" spans="1:6" ht="14.4">
      <c r="A455" s="271"/>
      <c r="B455" s="271"/>
      <c r="D455" s="976"/>
      <c r="E455" s="976"/>
      <c r="F455" s="976"/>
    </row>
    <row r="456" spans="1:6" ht="14.4">
      <c r="A456" s="271"/>
      <c r="B456" s="271"/>
      <c r="D456" s="976"/>
      <c r="E456" s="976"/>
      <c r="F456" s="976"/>
    </row>
    <row r="457" spans="1:6" ht="14.4">
      <c r="A457" s="271"/>
      <c r="B457" s="271"/>
      <c r="D457" s="976"/>
      <c r="E457" s="976"/>
      <c r="F457" s="976"/>
    </row>
    <row r="458" spans="1:6" ht="14.4">
      <c r="A458" s="271"/>
      <c r="B458" s="271"/>
      <c r="D458" s="976"/>
      <c r="E458" s="976"/>
      <c r="F458" s="976"/>
    </row>
    <row r="459" spans="1:6" ht="14.4">
      <c r="A459" s="271"/>
      <c r="B459" s="271"/>
      <c r="D459" s="976"/>
      <c r="E459" s="976"/>
      <c r="F459" s="976"/>
    </row>
    <row r="460" spans="1:6" ht="14.4">
      <c r="A460" s="271"/>
      <c r="B460" s="271"/>
      <c r="D460" s="976"/>
      <c r="E460" s="976"/>
      <c r="F460" s="976"/>
    </row>
    <row r="461" spans="1:6" ht="14.4">
      <c r="A461" s="271"/>
      <c r="B461" s="271"/>
      <c r="D461" s="976"/>
      <c r="E461" s="976"/>
      <c r="F461" s="976"/>
    </row>
    <row r="462" spans="1:6" ht="14.4">
      <c r="A462" s="271"/>
      <c r="B462" s="271"/>
      <c r="D462" s="976"/>
      <c r="E462" s="976"/>
      <c r="F462" s="976"/>
    </row>
    <row r="463" spans="1:6" ht="14.4">
      <c r="A463" s="271"/>
      <c r="B463" s="271"/>
      <c r="D463" s="976"/>
      <c r="E463" s="976"/>
      <c r="F463" s="976"/>
    </row>
    <row r="464" spans="1:6" ht="13.2" hidden="1">
      <c r="D464" s="976"/>
      <c r="E464" s="976"/>
      <c r="F464" s="976"/>
    </row>
    <row r="465" spans="1:6" ht="13.2" hidden="1">
      <c r="D465" s="44"/>
    </row>
    <row r="466" spans="1:6" ht="14.4">
      <c r="A466" s="271"/>
      <c r="B466" s="609" t="s">
        <v>123</v>
      </c>
      <c r="C466" s="207"/>
      <c r="D466" s="998" t="s">
        <v>2077</v>
      </c>
      <c r="E466" s="996"/>
      <c r="F466" s="996"/>
    </row>
    <row r="467" spans="1:6" ht="13.2">
      <c r="D467"/>
      <c r="E467" s="928" t="s">
        <v>2076</v>
      </c>
      <c r="F467" s="928"/>
    </row>
    <row r="468" spans="1:6" ht="13.65" customHeight="1">
      <c r="D468" s="969" t="s">
        <v>1855</v>
      </c>
      <c r="E468" s="976"/>
      <c r="F468" s="976"/>
    </row>
    <row r="469" spans="1:6" ht="13.65" customHeight="1">
      <c r="D469" s="976"/>
      <c r="E469" s="976"/>
      <c r="F469" s="976"/>
    </row>
    <row r="470" spans="1:6" ht="13.2">
      <c r="D470" s="44"/>
    </row>
    <row r="471" spans="1:6" ht="14.4" customHeight="1">
      <c r="A471" s="271"/>
      <c r="B471" s="609" t="s">
        <v>123</v>
      </c>
      <c r="C471" s="207"/>
      <c r="D471" s="976" t="s">
        <v>1575</v>
      </c>
      <c r="E471" s="976"/>
      <c r="F471" s="976"/>
    </row>
    <row r="472" spans="1:6" ht="13.2">
      <c r="D472" s="976"/>
      <c r="E472" s="976"/>
      <c r="F472" s="976"/>
    </row>
    <row r="473" spans="1:6" ht="13.2">
      <c r="D473" s="976"/>
      <c r="E473" s="976"/>
      <c r="F473" s="976"/>
    </row>
    <row r="474" spans="1:6" ht="13.2">
      <c r="D474" s="24"/>
      <c r="E474" s="24"/>
      <c r="F474" s="24"/>
    </row>
    <row r="475" spans="1:6" ht="14.4">
      <c r="B475" s="609" t="s">
        <v>123</v>
      </c>
      <c r="C475" s="271"/>
      <c r="D475" s="969" t="s">
        <v>1717</v>
      </c>
      <c r="E475" s="976"/>
      <c r="F475" s="976"/>
    </row>
    <row r="476" spans="1:6" ht="13.2">
      <c r="D476" s="976"/>
      <c r="E476" s="976"/>
      <c r="F476" s="976"/>
    </row>
    <row r="477" spans="1:6" ht="13.2">
      <c r="D477" s="44"/>
      <c r="E477" s="44"/>
    </row>
    <row r="478" spans="1:6" ht="14.4">
      <c r="B478" s="609" t="s">
        <v>123</v>
      </c>
      <c r="C478" s="271"/>
      <c r="D478" s="976" t="s">
        <v>1576</v>
      </c>
      <c r="E478" s="976"/>
      <c r="F478" s="976"/>
    </row>
    <row r="479" spans="1:6" ht="13.2">
      <c r="D479" s="976"/>
      <c r="E479" s="976"/>
      <c r="F479" s="976"/>
    </row>
    <row r="480" spans="1:6" ht="13.2">
      <c r="D480" s="976"/>
      <c r="E480" s="976"/>
      <c r="F480" s="976"/>
    </row>
    <row r="481" spans="2:6" ht="13.2">
      <c r="D481" s="976"/>
      <c r="E481" s="976"/>
      <c r="F481" s="976"/>
    </row>
    <row r="482" spans="2:6" ht="13.2">
      <c r="B482" s="609" t="s">
        <v>123</v>
      </c>
      <c r="D482" s="976"/>
      <c r="E482" s="976"/>
      <c r="F482" s="976"/>
    </row>
    <row r="483" spans="2:6" ht="13.2">
      <c r="D483" s="976"/>
      <c r="E483" s="976"/>
      <c r="F483" s="976"/>
    </row>
    <row r="484" spans="2:6" ht="13.2">
      <c r="D484" s="976"/>
      <c r="E484" s="976"/>
      <c r="F484" s="976"/>
    </row>
    <row r="485" spans="2:6" ht="13.2">
      <c r="B485" s="609" t="s">
        <v>123</v>
      </c>
      <c r="D485" s="976"/>
      <c r="E485" s="976"/>
      <c r="F485" s="976"/>
    </row>
    <row r="486" spans="2:6" ht="13.2">
      <c r="D486" s="976"/>
      <c r="E486" s="976"/>
      <c r="F486" s="976"/>
    </row>
    <row r="487" spans="2:6" ht="13.2">
      <c r="D487" s="976"/>
      <c r="E487" s="976"/>
      <c r="F487" s="976"/>
    </row>
    <row r="488" spans="2:6" ht="13.2">
      <c r="D488" s="976"/>
      <c r="E488" s="976"/>
      <c r="F488" s="976"/>
    </row>
    <row r="489" spans="2:6" ht="13.2">
      <c r="B489" s="609" t="s">
        <v>123</v>
      </c>
      <c r="D489" s="976"/>
      <c r="E489" s="976"/>
      <c r="F489" s="976"/>
    </row>
    <row r="490" spans="2:6" ht="13.2">
      <c r="D490" s="976"/>
      <c r="E490" s="976"/>
      <c r="F490" s="976"/>
    </row>
    <row r="491" spans="2:6" ht="13.2">
      <c r="B491" s="609" t="s">
        <v>123</v>
      </c>
      <c r="D491" s="976"/>
      <c r="E491" s="976"/>
      <c r="F491" s="976"/>
    </row>
    <row r="492" spans="2:6" ht="13.2">
      <c r="D492" s="976"/>
      <c r="E492" s="976"/>
      <c r="F492" s="976"/>
    </row>
    <row r="493" spans="2:6" ht="13.65" customHeight="1">
      <c r="B493" s="609" t="s">
        <v>123</v>
      </c>
      <c r="D493" s="976" t="s">
        <v>1577</v>
      </c>
      <c r="E493" s="976"/>
      <c r="F493" s="976"/>
    </row>
    <row r="494" spans="2:6" ht="13.2">
      <c r="D494" s="976"/>
      <c r="E494" s="976"/>
      <c r="F494" s="976"/>
    </row>
    <row r="495" spans="2:6" ht="13.2">
      <c r="D495" s="976"/>
      <c r="E495" s="976"/>
      <c r="F495" s="976"/>
    </row>
    <row r="496" spans="2:6" ht="13.2">
      <c r="D496" s="976"/>
      <c r="E496" s="976"/>
      <c r="F496" s="976"/>
    </row>
    <row r="497" spans="1:7" ht="13.2">
      <c r="D497" s="976"/>
      <c r="E497" s="976"/>
      <c r="F497" s="976"/>
    </row>
    <row r="498" spans="1:7" ht="13.2">
      <c r="D498" s="44"/>
    </row>
    <row r="499" spans="1:7" ht="13.2">
      <c r="B499" s="609" t="s">
        <v>123</v>
      </c>
      <c r="D499" s="996" t="s">
        <v>1418</v>
      </c>
      <c r="E499" s="996"/>
      <c r="F499" s="996"/>
    </row>
    <row r="500" spans="1:7" ht="13.2">
      <c r="A500" s="44"/>
      <c r="B500" s="44"/>
    </row>
    <row r="501" spans="1:7" ht="13.2">
      <c r="A501" s="1030" t="s">
        <v>1377</v>
      </c>
      <c r="B501" s="1030"/>
      <c r="C501" s="1030"/>
      <c r="D501" s="1030"/>
      <c r="E501" s="1030"/>
      <c r="F501" s="1030"/>
      <c r="G501" s="1030"/>
    </row>
    <row r="502" spans="1:7" ht="13.2">
      <c r="A502" s="44"/>
      <c r="B502" s="44"/>
    </row>
    <row r="503" spans="1:7" ht="13.2">
      <c r="D503" s="1047" t="s">
        <v>1117</v>
      </c>
      <c r="E503" s="1047"/>
      <c r="F503" s="1047"/>
    </row>
    <row r="504" spans="1:7" ht="13.2">
      <c r="D504" s="1013" t="s">
        <v>1411</v>
      </c>
      <c r="E504" s="1013"/>
      <c r="F504" s="1013"/>
    </row>
    <row r="505" spans="1:7" ht="14.4">
      <c r="A505" s="271"/>
      <c r="B505" s="271"/>
      <c r="D505" s="420"/>
    </row>
    <row r="506" spans="1:7" ht="14.4">
      <c r="A506" s="271"/>
      <c r="B506" s="609" t="s">
        <v>123</v>
      </c>
      <c r="D506" s="1033" t="s">
        <v>1578</v>
      </c>
      <c r="E506" s="1033"/>
      <c r="F506" s="1033"/>
    </row>
    <row r="507" spans="1:7" ht="14.4">
      <c r="A507" s="271"/>
      <c r="B507" s="271"/>
      <c r="D507" s="1033"/>
      <c r="E507" s="1033"/>
      <c r="F507" s="1033"/>
    </row>
    <row r="508" spans="1:7" ht="14.4">
      <c r="A508" s="271"/>
      <c r="B508" s="271"/>
      <c r="D508" s="44"/>
    </row>
    <row r="509" spans="1:7" ht="14.4">
      <c r="A509" s="271"/>
      <c r="B509" s="609" t="s">
        <v>123</v>
      </c>
      <c r="D509" s="1048" t="s">
        <v>1874</v>
      </c>
      <c r="E509" s="999"/>
      <c r="F509" s="999"/>
    </row>
    <row r="510" spans="1:7" ht="14.4">
      <c r="A510" s="271"/>
      <c r="B510" s="271"/>
      <c r="D510" s="999"/>
      <c r="E510" s="999"/>
      <c r="F510" s="999"/>
    </row>
    <row r="511" spans="1:7" ht="14.4">
      <c r="A511" s="271"/>
      <c r="B511" s="271"/>
      <c r="D511" s="999"/>
      <c r="E511" s="999"/>
      <c r="F511" s="999"/>
      <c r="G511"/>
    </row>
    <row r="512" spans="1:7" ht="14.4">
      <c r="A512" s="271"/>
      <c r="B512" s="271"/>
      <c r="D512" s="999"/>
      <c r="E512" s="999"/>
      <c r="F512" s="999"/>
      <c r="G512"/>
    </row>
    <row r="513" spans="1:7" ht="13.2">
      <c r="G513"/>
    </row>
    <row r="514" spans="1:7" ht="14.4">
      <c r="A514" s="271"/>
      <c r="B514" s="609" t="s">
        <v>123</v>
      </c>
      <c r="D514" s="996" t="s">
        <v>1580</v>
      </c>
      <c r="E514" s="996"/>
      <c r="F514" s="996"/>
      <c r="G514"/>
    </row>
    <row r="515" spans="1:7" ht="13.2">
      <c r="D515" s="44"/>
      <c r="G515"/>
    </row>
    <row r="516" spans="1:7" ht="14.4">
      <c r="A516" s="271"/>
      <c r="B516" s="609" t="s">
        <v>123</v>
      </c>
      <c r="D516" s="976" t="s">
        <v>1581</v>
      </c>
      <c r="E516" s="976"/>
      <c r="F516" s="976"/>
      <c r="G516"/>
    </row>
    <row r="517" spans="1:7" ht="13.2">
      <c r="D517" s="976"/>
      <c r="E517" s="976"/>
      <c r="F517" s="976"/>
      <c r="G517"/>
    </row>
    <row r="518" spans="1:7" ht="13.2">
      <c r="D518" s="420"/>
      <c r="G518"/>
    </row>
    <row r="519" spans="1:7" ht="14.4">
      <c r="A519" s="271"/>
      <c r="B519" s="609" t="s">
        <v>123</v>
      </c>
      <c r="D519" s="996" t="s">
        <v>1579</v>
      </c>
      <c r="E519" s="996"/>
      <c r="F519" s="996"/>
    </row>
    <row r="520" spans="1:7" ht="14.4">
      <c r="A520" s="271"/>
      <c r="B520" s="271"/>
      <c r="D520" s="44"/>
    </row>
    <row r="521" spans="1:7" ht="13.2">
      <c r="A521" s="1030" t="s">
        <v>1378</v>
      </c>
      <c r="B521" s="1030"/>
      <c r="C521" s="1030"/>
      <c r="D521" s="1030"/>
      <c r="E521" s="1030"/>
      <c r="F521" s="1030"/>
      <c r="G521" s="1030"/>
    </row>
    <row r="522" spans="1:7" ht="12" customHeight="1">
      <c r="A522" s="271"/>
      <c r="B522" s="271"/>
      <c r="D522" s="44"/>
    </row>
    <row r="523" spans="1:7" ht="13.2">
      <c r="B523" s="609" t="s">
        <v>1375</v>
      </c>
      <c r="C523" s="190"/>
      <c r="D523" s="1004" t="s">
        <v>1524</v>
      </c>
      <c r="E523" s="1004"/>
      <c r="F523" s="1004"/>
    </row>
    <row r="524" spans="1:7" ht="13.2">
      <c r="C524" s="190"/>
      <c r="D524" s="1004"/>
      <c r="E524" s="1004"/>
      <c r="F524" s="1004"/>
    </row>
    <row r="525" spans="1:7" ht="13.2">
      <c r="A525" s="191"/>
      <c r="B525" s="191"/>
      <c r="C525" s="191"/>
      <c r="D525" s="1004"/>
      <c r="E525" s="1004"/>
      <c r="F525" s="1004"/>
    </row>
    <row r="526" spans="1:7" ht="13.2">
      <c r="A526" s="191"/>
      <c r="B526" s="191"/>
      <c r="C526" s="191"/>
      <c r="D526" s="1004"/>
      <c r="E526" s="1004"/>
      <c r="F526" s="1004"/>
    </row>
    <row r="527" spans="1:7" ht="13.2">
      <c r="A527" s="191"/>
      <c r="B527" s="191"/>
      <c r="C527" s="191"/>
    </row>
    <row r="528" spans="1:7" ht="14.4">
      <c r="A528" s="271"/>
      <c r="B528" s="609" t="s">
        <v>123</v>
      </c>
      <c r="C528" s="207"/>
      <c r="D528" s="976" t="s">
        <v>2141</v>
      </c>
      <c r="E528" s="976"/>
      <c r="F528" s="976"/>
      <c r="G528"/>
    </row>
    <row r="529" spans="1:7" ht="13.2">
      <c r="A529" s="207"/>
      <c r="B529" s="207"/>
      <c r="C529" s="207"/>
      <c r="D529" s="976"/>
      <c r="E529" s="976"/>
      <c r="F529" s="976"/>
      <c r="G529"/>
    </row>
    <row r="530" spans="1:7" ht="13.2">
      <c r="A530" s="191"/>
      <c r="B530" s="191"/>
      <c r="C530" s="191"/>
      <c r="D530" s="44"/>
      <c r="G530"/>
    </row>
    <row r="531" spans="1:7" ht="13.2">
      <c r="A531" s="191"/>
      <c r="B531" s="609" t="s">
        <v>123</v>
      </c>
      <c r="C531" s="191"/>
      <c r="D531" s="929" t="s">
        <v>2078</v>
      </c>
      <c r="E531" s="930"/>
      <c r="G531"/>
    </row>
    <row r="532" spans="1:7" ht="13.2">
      <c r="A532" s="191"/>
      <c r="B532" s="191"/>
      <c r="C532" s="191"/>
      <c r="D532" s="930"/>
      <c r="E532" s="104" t="s">
        <v>2079</v>
      </c>
      <c r="G532"/>
    </row>
    <row r="533" spans="1:7" ht="14.4">
      <c r="A533" s="271"/>
      <c r="B533"/>
      <c r="D533" s="1033" t="s">
        <v>2142</v>
      </c>
      <c r="E533" s="1033"/>
      <c r="F533" s="1033"/>
      <c r="G533"/>
    </row>
    <row r="534" spans="1:7" ht="14.4">
      <c r="A534" s="271"/>
      <c r="B534" s="271"/>
      <c r="D534" s="1033"/>
      <c r="E534" s="1033"/>
      <c r="F534" s="1033"/>
      <c r="G534"/>
    </row>
    <row r="535" spans="1:7" ht="13.2">
      <c r="D535" s="1033"/>
      <c r="E535" s="1033"/>
      <c r="F535" s="1033"/>
    </row>
    <row r="536" spans="1:7" ht="12" customHeight="1">
      <c r="A536" s="44"/>
      <c r="B536" s="44"/>
      <c r="C536" s="207"/>
      <c r="E536" s="44"/>
    </row>
    <row r="537" spans="1:7" ht="13.2">
      <c r="A537" s="1030" t="s">
        <v>1390</v>
      </c>
      <c r="B537" s="1030"/>
      <c r="C537" s="1030"/>
      <c r="D537" s="1030"/>
      <c r="E537" s="1030"/>
      <c r="F537" s="1030"/>
      <c r="G537" s="1030"/>
    </row>
    <row r="538" spans="1:7" ht="12" customHeight="1">
      <c r="A538" s="44"/>
      <c r="B538" s="44"/>
      <c r="C538" s="207"/>
      <c r="E538" s="44"/>
    </row>
    <row r="539" spans="1:7" ht="13.2">
      <c r="C539" s="207"/>
      <c r="D539" s="997" t="s">
        <v>1419</v>
      </c>
      <c r="E539" s="997"/>
      <c r="F539" s="997"/>
    </row>
    <row r="540" spans="1:7" ht="13.2"/>
    <row r="541" spans="1:7" ht="13.2">
      <c r="B541" s="609" t="s">
        <v>123</v>
      </c>
      <c r="D541" s="976" t="s">
        <v>1550</v>
      </c>
      <c r="E541" s="976"/>
      <c r="F541" s="976"/>
    </row>
    <row r="542" spans="1:7" ht="13.2">
      <c r="D542" s="976"/>
      <c r="E542" s="976"/>
      <c r="F542" s="976"/>
    </row>
    <row r="543" spans="1:7" ht="12" customHeight="1">
      <c r="A543" s="207"/>
      <c r="B543" s="207"/>
      <c r="C543" s="207"/>
      <c r="D543" s="44"/>
    </row>
    <row r="544" spans="1:7" ht="14.4">
      <c r="A544" s="271"/>
      <c r="B544" s="609" t="s">
        <v>123</v>
      </c>
      <c r="C544" s="207"/>
      <c r="D544" s="976" t="s">
        <v>1551</v>
      </c>
      <c r="E544" s="976"/>
      <c r="F544" s="976"/>
    </row>
    <row r="545" spans="1:7" ht="13.2">
      <c r="A545" s="207"/>
      <c r="B545" s="207"/>
      <c r="C545" s="207"/>
      <c r="D545" s="976"/>
      <c r="E545" s="976"/>
      <c r="F545" s="976"/>
    </row>
    <row r="546" spans="1:7" ht="12" customHeight="1">
      <c r="A546" s="207"/>
      <c r="B546" s="207"/>
      <c r="C546" s="207"/>
      <c r="D546" s="44"/>
    </row>
    <row r="547" spans="1:7" ht="13.2">
      <c r="A547" s="1008" t="s">
        <v>1426</v>
      </c>
      <c r="B547" s="1008"/>
      <c r="C547" s="1008"/>
      <c r="D547" s="1008"/>
      <c r="E547" s="1008"/>
      <c r="F547" s="1008"/>
      <c r="G547" s="1008"/>
    </row>
    <row r="548" spans="1:7" ht="12" customHeight="1">
      <c r="A548" s="44"/>
      <c r="B548" s="44"/>
      <c r="C548" s="207"/>
      <c r="D548" s="44"/>
    </row>
    <row r="549" spans="1:7" ht="13.2">
      <c r="C549" s="207"/>
      <c r="D549" s="997" t="s">
        <v>163</v>
      </c>
      <c r="E549" s="997"/>
      <c r="F549" s="997"/>
    </row>
    <row r="550" spans="1:7" ht="13.2">
      <c r="C550" s="207"/>
      <c r="D550" s="996" t="s">
        <v>1533</v>
      </c>
      <c r="E550" s="996"/>
      <c r="F550" s="996"/>
    </row>
    <row r="551" spans="1:7" ht="13.2">
      <c r="C551" s="207"/>
      <c r="D551" s="44"/>
      <c r="E551" s="44"/>
      <c r="F551" s="44"/>
    </row>
    <row r="552" spans="1:7" ht="14.4">
      <c r="A552" s="271"/>
      <c r="B552" s="609" t="s">
        <v>1375</v>
      </c>
      <c r="C552" s="207"/>
      <c r="D552" s="996" t="s">
        <v>1112</v>
      </c>
      <c r="E552" s="996"/>
      <c r="F552" s="996"/>
    </row>
    <row r="553" spans="1:7" ht="12" customHeight="1">
      <c r="A553" s="207"/>
      <c r="B553" s="207"/>
      <c r="C553" s="207"/>
      <c r="D553" s="44"/>
      <c r="E553"/>
      <c r="F553"/>
      <c r="G553"/>
    </row>
    <row r="554" spans="1:7" ht="14.4" customHeight="1">
      <c r="A554" s="271"/>
      <c r="B554" s="609" t="s">
        <v>1375</v>
      </c>
      <c r="C554" s="207"/>
      <c r="D554" s="976" t="s">
        <v>1532</v>
      </c>
      <c r="E554" s="976"/>
      <c r="F554" s="976"/>
      <c r="G554"/>
    </row>
    <row r="555" spans="1:7" ht="13.2">
      <c r="A555" s="207"/>
      <c r="B555" s="207"/>
      <c r="C555" s="207"/>
      <c r="D555" s="976"/>
      <c r="E555" s="976"/>
      <c r="F555" s="976"/>
      <c r="G555"/>
    </row>
    <row r="556" spans="1:7" ht="12" customHeight="1">
      <c r="A556" s="207"/>
      <c r="B556" s="207"/>
      <c r="C556" s="207"/>
      <c r="D556" s="44"/>
      <c r="E556"/>
      <c r="F556"/>
      <c r="G556"/>
    </row>
    <row r="557" spans="1:7" ht="14.4">
      <c r="A557" s="271"/>
      <c r="B557" s="609" t="s">
        <v>1375</v>
      </c>
      <c r="C557" s="207"/>
      <c r="D557" s="976" t="s">
        <v>1534</v>
      </c>
      <c r="E557" s="976"/>
      <c r="F557" s="976"/>
      <c r="G557"/>
    </row>
    <row r="558" spans="1:7" ht="13.2">
      <c r="A558" s="207"/>
      <c r="B558" s="207"/>
      <c r="C558" s="207"/>
      <c r="D558" s="976"/>
      <c r="E558" s="976"/>
      <c r="F558" s="976"/>
      <c r="G558"/>
    </row>
    <row r="559" spans="1:7" ht="12" customHeight="1">
      <c r="A559" s="207"/>
      <c r="B559" s="207"/>
      <c r="C559" s="207"/>
      <c r="D559" s="44"/>
      <c r="E559"/>
      <c r="F559"/>
      <c r="G559"/>
    </row>
    <row r="560" spans="1:7" ht="14.4">
      <c r="A560" s="271"/>
      <c r="B560" s="609" t="s">
        <v>1375</v>
      </c>
      <c r="C560" s="207"/>
      <c r="D560" s="976" t="s">
        <v>1535</v>
      </c>
      <c r="E560" s="976"/>
      <c r="F560" s="976"/>
      <c r="G560"/>
    </row>
    <row r="561" spans="1:7" ht="13.2">
      <c r="A561" s="207"/>
      <c r="B561" s="207"/>
      <c r="C561" s="207"/>
      <c r="D561" s="976"/>
      <c r="E561" s="976"/>
      <c r="F561" s="976"/>
      <c r="G561"/>
    </row>
    <row r="562" spans="1:7" ht="12" customHeight="1">
      <c r="A562" s="207"/>
      <c r="B562" s="207"/>
      <c r="C562" s="207"/>
      <c r="D562" s="44"/>
      <c r="E562"/>
      <c r="F562"/>
      <c r="G562"/>
    </row>
    <row r="563" spans="1:7" ht="14.4" customHeight="1">
      <c r="A563" s="271"/>
      <c r="B563" s="609" t="s">
        <v>1375</v>
      </c>
      <c r="C563" s="207"/>
      <c r="D563" s="976" t="s">
        <v>1536</v>
      </c>
      <c r="E563" s="976"/>
      <c r="F563" s="976"/>
      <c r="G563"/>
    </row>
    <row r="564" spans="1:7" ht="13.2">
      <c r="A564" s="207"/>
      <c r="B564" s="207"/>
      <c r="C564" s="207"/>
      <c r="D564" s="976"/>
      <c r="E564" s="976"/>
      <c r="F564" s="976"/>
      <c r="G564"/>
    </row>
    <row r="565" spans="1:7" ht="13.2">
      <c r="A565" s="207"/>
      <c r="B565" s="207"/>
      <c r="C565" s="207"/>
      <c r="D565" s="976"/>
      <c r="E565" s="976"/>
      <c r="F565" s="976"/>
      <c r="G565"/>
    </row>
    <row r="566" spans="1:7" ht="13.2">
      <c r="A566" s="207"/>
      <c r="B566" s="207"/>
      <c r="C566" s="207"/>
      <c r="D566" s="44"/>
      <c r="E566"/>
      <c r="F566"/>
      <c r="G566"/>
    </row>
    <row r="567" spans="1:7" ht="14.4">
      <c r="A567" s="271"/>
      <c r="B567" s="609" t="s">
        <v>123</v>
      </c>
      <c r="C567" s="207"/>
      <c r="D567" s="969" t="s">
        <v>1630</v>
      </c>
      <c r="E567" s="976"/>
      <c r="F567" s="976"/>
      <c r="G567"/>
    </row>
    <row r="568" spans="1:7" ht="13.2">
      <c r="A568" s="207"/>
      <c r="B568" s="207"/>
      <c r="C568" s="207"/>
      <c r="D568" s="976"/>
      <c r="E568" s="976"/>
      <c r="F568" s="976"/>
      <c r="G568"/>
    </row>
    <row r="569" spans="1:7" ht="13.2">
      <c r="A569" s="207"/>
      <c r="B569" s="207"/>
      <c r="C569" s="207"/>
      <c r="D569" s="44"/>
      <c r="G569"/>
    </row>
    <row r="570" spans="1:7" ht="14.4">
      <c r="A570" s="271"/>
      <c r="B570" s="609" t="s">
        <v>123</v>
      </c>
      <c r="C570" s="207"/>
      <c r="D570" s="976" t="s">
        <v>1537</v>
      </c>
      <c r="E570" s="976"/>
      <c r="F570" s="976"/>
      <c r="G570"/>
    </row>
    <row r="571" spans="1:7" ht="13.2">
      <c r="A571" s="207"/>
      <c r="B571" s="207"/>
      <c r="C571" s="207"/>
      <c r="D571" s="976"/>
      <c r="E571" s="976"/>
      <c r="F571" s="976"/>
      <c r="G571"/>
    </row>
    <row r="572" spans="1:7" ht="12" customHeight="1">
      <c r="A572" s="207"/>
      <c r="B572" s="207"/>
      <c r="C572" s="207"/>
      <c r="D572" s="44"/>
      <c r="G572"/>
    </row>
    <row r="573" spans="1:7" ht="14.4">
      <c r="A573" s="271"/>
      <c r="B573" s="609" t="s">
        <v>1375</v>
      </c>
      <c r="C573" s="207"/>
      <c r="D573" s="996" t="s">
        <v>1538</v>
      </c>
      <c r="E573" s="996"/>
      <c r="F573" s="996"/>
      <c r="G573"/>
    </row>
    <row r="574" spans="1:7" ht="14.4">
      <c r="A574" s="271"/>
      <c r="B574" s="271"/>
      <c r="C574" s="207"/>
      <c r="D574" s="1037" t="s">
        <v>2080</v>
      </c>
      <c r="E574" s="1037"/>
      <c r="F574" s="1037"/>
      <c r="G574"/>
    </row>
    <row r="575" spans="1:7" ht="13.2">
      <c r="A575" s="18"/>
      <c r="B575" s="18"/>
      <c r="C575" s="207"/>
      <c r="D575" s="931"/>
      <c r="E575" s="104" t="s">
        <v>2081</v>
      </c>
      <c r="F575" s="932"/>
      <c r="G575"/>
    </row>
    <row r="576" spans="1:7" ht="15" customHeight="1">
      <c r="A576" s="18"/>
      <c r="B576" s="18"/>
      <c r="C576" s="207"/>
      <c r="D576" s="969" t="s">
        <v>1751</v>
      </c>
      <c r="E576" s="976"/>
      <c r="F576" s="976"/>
      <c r="G576"/>
    </row>
    <row r="577" spans="1:7" ht="13.2">
      <c r="A577" s="18"/>
      <c r="B577" s="18"/>
      <c r="C577" s="207"/>
      <c r="D577" s="976"/>
      <c r="E577" s="976"/>
      <c r="F577" s="976"/>
      <c r="G577"/>
    </row>
    <row r="578" spans="1:7" ht="13.2">
      <c r="A578" s="18"/>
      <c r="B578" s="18"/>
      <c r="C578" s="207"/>
      <c r="D578" s="976"/>
      <c r="E578" s="976"/>
      <c r="F578" s="976"/>
      <c r="G578"/>
    </row>
    <row r="579" spans="1:7" ht="13.2">
      <c r="A579" s="18"/>
      <c r="B579" s="18"/>
      <c r="C579" s="207"/>
      <c r="D579" s="976"/>
      <c r="E579" s="976"/>
      <c r="F579" s="976"/>
      <c r="G579"/>
    </row>
    <row r="580" spans="1:7" ht="13.2">
      <c r="A580" s="18"/>
      <c r="B580" s="18"/>
      <c r="C580" s="207"/>
      <c r="D580" s="976"/>
      <c r="E580" s="976"/>
      <c r="F580" s="976"/>
      <c r="G580"/>
    </row>
    <row r="581" spans="1:7" ht="13.2">
      <c r="A581" s="18"/>
      <c r="B581" s="18"/>
      <c r="C581" s="207"/>
      <c r="D581" s="976"/>
      <c r="E581" s="976"/>
      <c r="F581" s="976"/>
      <c r="G581"/>
    </row>
    <row r="582" spans="1:7" ht="13.2">
      <c r="A582" s="18"/>
      <c r="B582" s="18"/>
      <c r="C582" s="207"/>
      <c r="D582" s="976"/>
      <c r="E582" s="976"/>
      <c r="F582" s="976"/>
      <c r="G582"/>
    </row>
    <row r="583" spans="1:7" ht="13.2">
      <c r="A583" s="18"/>
      <c r="B583" s="18"/>
      <c r="C583" s="207"/>
      <c r="D583" s="976"/>
      <c r="E583" s="976"/>
      <c r="F583" s="976"/>
      <c r="G583"/>
    </row>
    <row r="584" spans="1:7" ht="13.2">
      <c r="A584" s="18"/>
      <c r="B584" s="18"/>
      <c r="C584" s="207"/>
      <c r="D584" s="976"/>
      <c r="E584" s="976"/>
      <c r="F584" s="976"/>
      <c r="G584"/>
    </row>
    <row r="585" spans="1:7" ht="13.2">
      <c r="A585" s="18"/>
      <c r="B585" s="18"/>
      <c r="C585" s="207"/>
      <c r="D585" s="209"/>
      <c r="E585" s="209"/>
      <c r="F585" s="209"/>
      <c r="G585"/>
    </row>
    <row r="586" spans="1:7" ht="14.4">
      <c r="A586" s="271"/>
      <c r="B586" s="609" t="s">
        <v>1375</v>
      </c>
      <c r="C586" s="207"/>
      <c r="D586" s="996" t="s">
        <v>1539</v>
      </c>
      <c r="E586" s="996"/>
      <c r="F586" s="996"/>
      <c r="G586"/>
    </row>
    <row r="587" spans="1:7" ht="13.65" customHeight="1">
      <c r="C587" s="207"/>
      <c r="D587" s="976" t="s">
        <v>1540</v>
      </c>
      <c r="E587" s="976"/>
      <c r="F587" s="976"/>
      <c r="G587"/>
    </row>
    <row r="588" spans="1:7" ht="13.2">
      <c r="A588" s="207"/>
      <c r="B588" s="207"/>
      <c r="C588" s="207"/>
      <c r="D588" s="976"/>
      <c r="E588" s="976"/>
      <c r="F588" s="976"/>
      <c r="G588"/>
    </row>
    <row r="589" spans="1:7" ht="13.2">
      <c r="A589" s="207"/>
      <c r="B589" s="207"/>
      <c r="C589" s="207"/>
      <c r="D589" s="976"/>
      <c r="E589" s="976"/>
      <c r="F589" s="976"/>
      <c r="G589"/>
    </row>
    <row r="590" spans="1:7" ht="13.2">
      <c r="A590" s="207"/>
      <c r="B590" s="207"/>
      <c r="C590" s="207"/>
      <c r="D590" s="209"/>
      <c r="E590" s="209"/>
      <c r="F590" s="209"/>
      <c r="G590"/>
    </row>
    <row r="591" spans="1:7" ht="14.4" customHeight="1">
      <c r="A591" s="271"/>
      <c r="B591" s="609" t="s">
        <v>1375</v>
      </c>
      <c r="C591" s="207"/>
      <c r="D591" s="976" t="s">
        <v>2143</v>
      </c>
      <c r="E591" s="976"/>
      <c r="F591" s="976"/>
      <c r="G591"/>
    </row>
    <row r="592" spans="1:7" ht="14.4">
      <c r="A592" s="271"/>
      <c r="B592" s="271"/>
      <c r="C592" s="207"/>
      <c r="D592" s="976"/>
      <c r="E592" s="976"/>
      <c r="F592" s="976"/>
      <c r="G592"/>
    </row>
    <row r="593" spans="1:7" ht="14.4">
      <c r="A593" s="271"/>
      <c r="B593" s="271"/>
      <c r="C593" s="207"/>
      <c r="D593" s="976"/>
      <c r="E593" s="976"/>
      <c r="F593" s="976"/>
    </row>
    <row r="594" spans="1:7" ht="13.2">
      <c r="A594" s="207"/>
      <c r="B594" s="207"/>
      <c r="C594" s="207"/>
      <c r="D594" s="976"/>
      <c r="E594" s="976"/>
      <c r="F594" s="976"/>
    </row>
    <row r="595" spans="1:7" ht="13.2">
      <c r="A595" s="207"/>
      <c r="B595" s="207"/>
      <c r="C595" s="207"/>
      <c r="D595" s="44"/>
    </row>
    <row r="596" spans="1:7" ht="13.2">
      <c r="A596" s="191"/>
      <c r="B596" s="609" t="s">
        <v>123</v>
      </c>
      <c r="C596" s="191"/>
      <c r="D596" s="1029" t="s">
        <v>1812</v>
      </c>
      <c r="E596" s="1006"/>
      <c r="F596" s="1006"/>
    </row>
    <row r="597" spans="1:7" ht="13.2">
      <c r="A597" s="191"/>
      <c r="B597" s="191"/>
      <c r="C597" s="191"/>
    </row>
    <row r="598" spans="1:7" ht="13.2">
      <c r="A598" s="207"/>
      <c r="B598" s="207"/>
      <c r="C598" s="207"/>
      <c r="D598" s="24"/>
      <c r="E598" s="24"/>
      <c r="F598" s="24"/>
    </row>
    <row r="599" spans="1:7" ht="13.2">
      <c r="A599" s="1030" t="s">
        <v>1392</v>
      </c>
      <c r="B599" s="1030"/>
      <c r="C599" s="1030"/>
      <c r="D599" s="1030"/>
      <c r="E599" s="1030"/>
      <c r="F599" s="1030"/>
      <c r="G599" s="1030"/>
    </row>
    <row r="600" spans="1:7" ht="13.2">
      <c r="A600" s="207"/>
      <c r="B600" s="207"/>
      <c r="C600" s="207"/>
    </row>
    <row r="601" spans="1:7" ht="13.2">
      <c r="C601" s="190"/>
      <c r="D601" s="1003" t="s">
        <v>164</v>
      </c>
      <c r="E601" s="1003"/>
      <c r="F601" s="1003"/>
    </row>
    <row r="602" spans="1:7" ht="13.2">
      <c r="C602" s="190"/>
      <c r="D602" s="999" t="s">
        <v>1441</v>
      </c>
      <c r="E602" s="999"/>
      <c r="F602" s="999"/>
    </row>
    <row r="603" spans="1:7" ht="13.2">
      <c r="C603" s="190"/>
      <c r="D603" s="371"/>
    </row>
    <row r="604" spans="1:7" ht="14.4">
      <c r="A604" s="271"/>
      <c r="B604" s="609" t="s">
        <v>1375</v>
      </c>
      <c r="D604" s="999" t="s">
        <v>1113</v>
      </c>
      <c r="E604" s="999"/>
      <c r="F604" s="999"/>
    </row>
    <row r="605" spans="1:7" ht="13.2">
      <c r="A605" s="18"/>
      <c r="B605" s="18"/>
      <c r="D605" s="361"/>
    </row>
    <row r="606" spans="1:7" ht="14.4" customHeight="1">
      <c r="A606" s="271"/>
      <c r="B606" s="609" t="s">
        <v>1375</v>
      </c>
      <c r="D606" s="999" t="s">
        <v>2144</v>
      </c>
      <c r="E606" s="999"/>
      <c r="F606" s="999"/>
    </row>
    <row r="607" spans="1:7" ht="14.4" customHeight="1">
      <c r="A607" s="271"/>
      <c r="B607" s="271"/>
      <c r="D607" s="999"/>
      <c r="E607" s="999"/>
      <c r="F607" s="999"/>
    </row>
    <row r="608" spans="1:7" ht="14.4">
      <c r="A608" s="271"/>
      <c r="B608" s="271"/>
      <c r="D608" s="999"/>
      <c r="E608" s="999"/>
      <c r="F608" s="999"/>
    </row>
    <row r="609" spans="1:7" ht="14.4">
      <c r="A609" s="271"/>
      <c r="B609" s="271"/>
      <c r="D609" s="613"/>
      <c r="E609" s="613"/>
      <c r="F609" s="613"/>
    </row>
    <row r="610" spans="1:7" ht="14.4">
      <c r="A610" s="271"/>
      <c r="B610" s="609" t="s">
        <v>123</v>
      </c>
      <c r="D610" s="999" t="s">
        <v>1442</v>
      </c>
      <c r="E610" s="999"/>
      <c r="F610" s="999"/>
    </row>
    <row r="611" spans="1:7" ht="14.4">
      <c r="A611" s="271"/>
      <c r="B611" s="271"/>
      <c r="D611" s="999"/>
      <c r="E611" s="999"/>
      <c r="F611" s="999"/>
    </row>
    <row r="612" spans="1:7" ht="14.4">
      <c r="A612" s="271"/>
      <c r="B612" s="271"/>
      <c r="D612" s="999"/>
      <c r="E612" s="999"/>
      <c r="F612" s="999"/>
    </row>
    <row r="613" spans="1:7" ht="14.4">
      <c r="A613" s="271"/>
      <c r="B613" s="271"/>
      <c r="D613" s="999"/>
      <c r="E613" s="999"/>
      <c r="F613" s="999"/>
    </row>
    <row r="614" spans="1:7" ht="14.4">
      <c r="A614" s="271"/>
      <c r="B614" s="271"/>
      <c r="D614" s="371"/>
    </row>
    <row r="615" spans="1:7" ht="14.4">
      <c r="A615" s="271"/>
      <c r="B615" s="609" t="s">
        <v>1375</v>
      </c>
      <c r="D615" s="999" t="s">
        <v>2145</v>
      </c>
      <c r="E615" s="999"/>
      <c r="F615" s="999"/>
    </row>
    <row r="616" spans="1:7" ht="14.4">
      <c r="A616" s="271"/>
      <c r="B616" s="271"/>
      <c r="D616" s="999"/>
      <c r="E616" s="999"/>
      <c r="F616" s="999"/>
    </row>
    <row r="617" spans="1:7" ht="14.4">
      <c r="A617" s="271"/>
      <c r="B617" s="271"/>
      <c r="D617" s="371"/>
    </row>
    <row r="618" spans="1:7" ht="14.4" customHeight="1">
      <c r="A618" s="271"/>
      <c r="B618" s="609" t="s">
        <v>123</v>
      </c>
      <c r="D618" s="999" t="s">
        <v>1446</v>
      </c>
      <c r="E618" s="999"/>
      <c r="F618" s="999"/>
    </row>
    <row r="619" spans="1:7" ht="14.4">
      <c r="A619" s="271"/>
      <c r="B619" s="271"/>
      <c r="D619" s="999"/>
      <c r="E619" s="999"/>
      <c r="F619" s="999"/>
    </row>
    <row r="620" spans="1:7" ht="14.4">
      <c r="A620" s="271"/>
      <c r="B620" s="271"/>
      <c r="D620" s="371"/>
    </row>
    <row r="621" spans="1:7" ht="14.4">
      <c r="A621" s="271"/>
      <c r="B621" s="609" t="s">
        <v>1375</v>
      </c>
      <c r="D621" s="999" t="s">
        <v>1114</v>
      </c>
      <c r="E621" s="999"/>
      <c r="F621" s="999"/>
    </row>
    <row r="622" spans="1:7" ht="13.2">
      <c r="A622" s="18"/>
      <c r="B622" s="18"/>
    </row>
    <row r="623" spans="1:7" ht="13.2">
      <c r="A623" s="1030" t="s">
        <v>1394</v>
      </c>
      <c r="B623" s="1030"/>
      <c r="C623" s="1030"/>
      <c r="D623" s="1030"/>
      <c r="E623" s="1030"/>
      <c r="F623" s="1030"/>
      <c r="G623" s="1030"/>
    </row>
    <row r="624" spans="1:7" ht="13.2">
      <c r="A624" s="63"/>
      <c r="B624" s="63"/>
    </row>
    <row r="625" spans="1:7" ht="13.2">
      <c r="C625" s="191"/>
      <c r="D625" s="1026" t="s">
        <v>1393</v>
      </c>
      <c r="E625" s="1026"/>
      <c r="F625" s="1026"/>
    </row>
    <row r="626" spans="1:7" ht="13.2">
      <c r="C626" s="191"/>
      <c r="D626" s="1006" t="s">
        <v>1420</v>
      </c>
      <c r="E626" s="1006"/>
      <c r="F626" s="1006"/>
    </row>
    <row r="627" spans="1:7" ht="13.2">
      <c r="C627" s="191"/>
      <c r="D627" s="102"/>
      <c r="E627" s="102"/>
      <c r="F627" s="102"/>
    </row>
    <row r="628" spans="1:7" ht="14.25" customHeight="1">
      <c r="A628" s="271"/>
      <c r="B628" s="609" t="s">
        <v>1375</v>
      </c>
      <c r="D628" s="1049" t="s">
        <v>2083</v>
      </c>
      <c r="E628" s="1050"/>
      <c r="F628" s="1050"/>
    </row>
    <row r="629" spans="1:7" ht="13.2">
      <c r="D629" s="1050"/>
      <c r="E629" s="1050"/>
      <c r="F629" s="1050"/>
    </row>
    <row r="630" spans="1:7" ht="13.2">
      <c r="D630" s="933"/>
      <c r="E630" s="927" t="s">
        <v>2082</v>
      </c>
      <c r="F630" s="933"/>
    </row>
    <row r="631" spans="1:7" ht="13.2">
      <c r="A631" s="63"/>
      <c r="B631" s="63"/>
    </row>
    <row r="632" spans="1:7" ht="12" customHeight="1">
      <c r="A632" s="1030" t="s">
        <v>1396</v>
      </c>
      <c r="B632" s="1030"/>
      <c r="C632" s="1030"/>
      <c r="D632" s="1030"/>
      <c r="E632" s="1030"/>
      <c r="F632" s="1030"/>
      <c r="G632" s="1030"/>
    </row>
    <row r="633" spans="1:7" ht="13.2">
      <c r="A633" s="44"/>
      <c r="B633" s="44"/>
    </row>
    <row r="634" spans="1:7" ht="13.2">
      <c r="C634" s="190"/>
      <c r="D634" s="997" t="s">
        <v>1395</v>
      </c>
      <c r="E634" s="997"/>
      <c r="F634" s="997"/>
    </row>
    <row r="635" spans="1:7" ht="13.2">
      <c r="A635" s="191"/>
      <c r="B635" s="191"/>
      <c r="C635" s="191"/>
      <c r="D635" s="996" t="s">
        <v>1552</v>
      </c>
      <c r="E635" s="996"/>
      <c r="F635" s="996"/>
    </row>
    <row r="636" spans="1:7" ht="13.2">
      <c r="A636" s="191"/>
      <c r="B636" s="191"/>
      <c r="C636" s="191"/>
    </row>
    <row r="637" spans="1:7" ht="14.4">
      <c r="A637" s="271"/>
      <c r="B637" s="271"/>
      <c r="D637" s="1026" t="s">
        <v>869</v>
      </c>
      <c r="E637" s="1026"/>
      <c r="F637" s="1026"/>
    </row>
    <row r="638" spans="1:7" ht="14.4">
      <c r="A638" s="271"/>
      <c r="B638" s="609" t="s">
        <v>1375</v>
      </c>
      <c r="D638" s="1006" t="s">
        <v>1553</v>
      </c>
      <c r="E638" s="1006"/>
      <c r="F638" s="1006"/>
    </row>
    <row r="639" spans="1:7" ht="14.4">
      <c r="A639" s="271"/>
      <c r="B639" s="271"/>
      <c r="D639" s="44"/>
    </row>
    <row r="640" spans="1:7" ht="14.4">
      <c r="A640" s="271"/>
      <c r="B640" s="609" t="s">
        <v>123</v>
      </c>
      <c r="D640" s="976" t="s">
        <v>1554</v>
      </c>
      <c r="E640" s="976"/>
      <c r="F640" s="976"/>
    </row>
    <row r="641" spans="1:7" ht="14.4">
      <c r="A641" s="271"/>
      <c r="B641" s="271"/>
      <c r="D641" s="976"/>
      <c r="E641" s="976"/>
      <c r="F641" s="976"/>
    </row>
    <row r="642" spans="1:7" ht="14.4">
      <c r="A642" s="271"/>
      <c r="B642" s="271"/>
      <c r="D642" s="44"/>
    </row>
    <row r="643" spans="1:7" ht="14.4">
      <c r="A643" s="271"/>
      <c r="B643" s="609" t="s">
        <v>1375</v>
      </c>
      <c r="D643" s="969" t="s">
        <v>1920</v>
      </c>
      <c r="E643" s="969"/>
      <c r="F643" s="969"/>
    </row>
    <row r="644" spans="1:7" ht="13.65" customHeight="1">
      <c r="D644" s="969"/>
      <c r="E644" s="969"/>
      <c r="F644" s="969"/>
    </row>
    <row r="645" spans="1:7" ht="13.2"/>
    <row r="646" spans="1:7" ht="14.4">
      <c r="A646" s="271"/>
      <c r="B646" s="609" t="s">
        <v>123</v>
      </c>
      <c r="D646" s="1006" t="s">
        <v>1555</v>
      </c>
      <c r="E646" s="1006"/>
      <c r="F646" s="1006"/>
    </row>
    <row r="647" spans="1:7" ht="13.2">
      <c r="A647" s="190"/>
      <c r="B647" s="190"/>
      <c r="C647" s="190"/>
    </row>
    <row r="648" spans="1:7" ht="13.2">
      <c r="A648" s="1030" t="s">
        <v>1397</v>
      </c>
      <c r="B648" s="1030"/>
      <c r="C648" s="1030"/>
      <c r="D648" s="1030"/>
      <c r="E648" s="1030"/>
      <c r="F648" s="1030"/>
      <c r="G648" s="1030"/>
    </row>
    <row r="649" spans="1:7" ht="13.2">
      <c r="A649" s="190"/>
      <c r="B649" s="190"/>
      <c r="C649" s="190"/>
    </row>
    <row r="650" spans="1:7" ht="13.2">
      <c r="C650" s="18"/>
      <c r="D650" s="1014" t="s">
        <v>1421</v>
      </c>
      <c r="E650" s="1014"/>
      <c r="F650" s="1014"/>
    </row>
    <row r="651" spans="1:7" ht="13.2">
      <c r="A651" s="18"/>
      <c r="B651" s="18"/>
      <c r="D651" s="3"/>
    </row>
    <row r="652" spans="1:7" ht="14.25" customHeight="1">
      <c r="A652" s="271"/>
      <c r="B652" s="609" t="s">
        <v>1375</v>
      </c>
      <c r="D652" s="1049" t="s">
        <v>2146</v>
      </c>
      <c r="E652" s="1049"/>
      <c r="F652" s="1049"/>
    </row>
    <row r="653" spans="1:7" ht="14.4">
      <c r="A653" s="271"/>
      <c r="B653" s="271"/>
      <c r="D653" s="1049"/>
      <c r="E653" s="1049"/>
      <c r="F653" s="1049"/>
    </row>
    <row r="654" spans="1:7" ht="13.2">
      <c r="D654" s="933"/>
      <c r="E654" s="927" t="s">
        <v>2085</v>
      </c>
      <c r="F654" s="933"/>
    </row>
    <row r="655" spans="1:7" ht="13.2">
      <c r="D655" s="973" t="s">
        <v>2084</v>
      </c>
      <c r="E655" s="973"/>
      <c r="F655" s="973"/>
    </row>
    <row r="656" spans="1:7" ht="12.75" customHeight="1">
      <c r="D656" s="973"/>
      <c r="E656" s="973"/>
      <c r="F656" s="973"/>
    </row>
    <row r="657" spans="1:9" ht="13.2">
      <c r="B657"/>
      <c r="D657" s="973"/>
      <c r="E657" s="973"/>
      <c r="F657" s="973"/>
    </row>
    <row r="658" spans="1:9" ht="13.2"/>
    <row r="659" spans="1:9" ht="14.4">
      <c r="A659" s="303"/>
      <c r="B659" s="609" t="s">
        <v>123</v>
      </c>
      <c r="D659" s="1015" t="s">
        <v>1556</v>
      </c>
      <c r="E659" s="1015"/>
      <c r="F659" s="1015"/>
      <c r="G659" s="44"/>
    </row>
    <row r="660" spans="1:9" ht="14.4">
      <c r="A660" s="303"/>
      <c r="B660" s="303"/>
      <c r="D660" s="1015"/>
      <c r="E660" s="1015"/>
      <c r="F660" s="1015"/>
      <c r="G660" s="44"/>
    </row>
    <row r="661" spans="1:9" ht="14.4">
      <c r="A661" s="303"/>
      <c r="B661" s="303"/>
      <c r="D661" s="44"/>
      <c r="E661" s="44"/>
      <c r="F661" s="44"/>
      <c r="G661" s="44"/>
    </row>
    <row r="662" spans="1:9" ht="13.65" customHeight="1">
      <c r="A662" s="303"/>
      <c r="B662" s="609" t="s">
        <v>123</v>
      </c>
      <c r="D662" s="1017" t="s">
        <v>1813</v>
      </c>
      <c r="E662" s="1017"/>
      <c r="F662" s="1017"/>
      <c r="G662" s="44"/>
    </row>
    <row r="663" spans="1:9" ht="14.4">
      <c r="A663" s="303"/>
      <c r="B663" s="303"/>
      <c r="D663" s="1017"/>
      <c r="E663" s="1017"/>
      <c r="F663" s="1017"/>
      <c r="G663" s="44"/>
    </row>
    <row r="664" spans="1:9" ht="14.4">
      <c r="A664" s="271"/>
      <c r="B664" s="271"/>
      <c r="D664" s="626"/>
      <c r="E664" s="626"/>
      <c r="F664" s="626"/>
      <c r="G664" s="44"/>
    </row>
    <row r="665" spans="1:9" ht="14.4">
      <c r="A665" s="271"/>
      <c r="B665" s="609" t="s">
        <v>123</v>
      </c>
      <c r="C665" s="207"/>
      <c r="D665" s="1016" t="s">
        <v>1557</v>
      </c>
      <c r="E665" s="1016"/>
      <c r="F665" s="1016"/>
      <c r="G665" s="44"/>
    </row>
    <row r="666" spans="1:9" ht="13.2">
      <c r="A666" s="44"/>
      <c r="B666" s="44"/>
      <c r="C666" s="207"/>
      <c r="D666" s="44"/>
      <c r="E666" s="44"/>
      <c r="F666" s="44"/>
      <c r="G666" s="44"/>
      <c r="H666" s="267"/>
      <c r="I666" s="267"/>
    </row>
    <row r="667" spans="1:9" ht="13.2">
      <c r="A667" s="1030" t="s">
        <v>1399</v>
      </c>
      <c r="B667" s="1030"/>
      <c r="C667" s="1030"/>
      <c r="D667" s="1030"/>
      <c r="E667" s="1030"/>
      <c r="F667" s="1030"/>
      <c r="G667" s="1030"/>
    </row>
    <row r="668" spans="1:9" ht="13.2">
      <c r="A668" s="44"/>
      <c r="B668" s="44"/>
      <c r="C668" s="207"/>
      <c r="D668" s="44"/>
      <c r="E668" s="44"/>
      <c r="F668" s="44"/>
      <c r="G668" s="44"/>
    </row>
    <row r="669" spans="1:9" ht="13.2">
      <c r="C669" s="190"/>
      <c r="D669" s="997" t="s">
        <v>1398</v>
      </c>
      <c r="E669" s="997"/>
      <c r="F669" s="997"/>
      <c r="G669" s="44"/>
    </row>
    <row r="670" spans="1:9" ht="13.2">
      <c r="A670" s="191"/>
      <c r="B670" s="191"/>
      <c r="C670" s="191"/>
      <c r="D670" s="996" t="s">
        <v>1422</v>
      </c>
      <c r="E670" s="996"/>
      <c r="F670" s="996"/>
      <c r="G670" s="44"/>
    </row>
    <row r="671" spans="1:9" ht="13.2">
      <c r="A671" s="191"/>
      <c r="B671" s="191"/>
      <c r="C671" s="191"/>
      <c r="D671" s="44"/>
      <c r="E671" s="44"/>
      <c r="F671" s="44"/>
      <c r="G671" s="44"/>
    </row>
    <row r="672" spans="1:9" ht="14.4" customHeight="1">
      <c r="A672" s="271"/>
      <c r="B672" s="609" t="s">
        <v>1375</v>
      </c>
      <c r="C672" s="207"/>
      <c r="D672" s="969" t="s">
        <v>1876</v>
      </c>
      <c r="E672" s="969"/>
      <c r="F672" s="969"/>
      <c r="G672" s="44"/>
    </row>
    <row r="673" spans="1:7" ht="14.4">
      <c r="A673" s="271"/>
      <c r="B673" s="271"/>
      <c r="C673" s="207"/>
      <c r="D673" s="969"/>
      <c r="E673" s="969"/>
      <c r="F673" s="969"/>
      <c r="G673" s="44"/>
    </row>
    <row r="674" spans="1:7" ht="14.4">
      <c r="A674" s="271"/>
      <c r="B674" s="271"/>
      <c r="C674" s="207"/>
      <c r="D674" s="969"/>
      <c r="E674" s="969"/>
      <c r="F674" s="969"/>
      <c r="G674" s="44"/>
    </row>
    <row r="675" spans="1:7" ht="14.4">
      <c r="A675" s="271"/>
      <c r="B675" s="271"/>
      <c r="C675" s="207"/>
      <c r="D675" s="969"/>
      <c r="E675" s="969"/>
      <c r="F675" s="969"/>
      <c r="G675" s="44"/>
    </row>
    <row r="676" spans="1:7" ht="14.4">
      <c r="A676" s="271"/>
      <c r="B676" s="271"/>
      <c r="C676" s="207"/>
      <c r="D676" s="969"/>
      <c r="E676" s="969"/>
      <c r="F676" s="969"/>
      <c r="G676" s="44"/>
    </row>
    <row r="677" spans="1:7" ht="14.4">
      <c r="A677" s="271"/>
      <c r="B677" s="271"/>
      <c r="C677" s="207"/>
      <c r="D677" s="969"/>
      <c r="E677" s="969"/>
      <c r="F677" s="969"/>
      <c r="G677" s="44"/>
    </row>
    <row r="678" spans="1:7" ht="14.4" hidden="1">
      <c r="A678" s="271"/>
      <c r="B678" s="271"/>
      <c r="C678" s="207"/>
      <c r="D678" s="371"/>
      <c r="F678" s="44"/>
      <c r="G678" s="44"/>
    </row>
    <row r="679" spans="1:7" ht="14.4" hidden="1">
      <c r="A679" s="271"/>
      <c r="B679" s="609" t="s">
        <v>78</v>
      </c>
      <c r="C679" s="207"/>
      <c r="D679" s="1000" t="s">
        <v>1439</v>
      </c>
      <c r="E679" s="1000"/>
      <c r="F679" s="1000"/>
      <c r="G679" s="44"/>
    </row>
    <row r="680" spans="1:7" ht="14.4" hidden="1">
      <c r="A680" s="271"/>
      <c r="B680" s="271"/>
      <c r="C680" s="207"/>
      <c r="D680" s="994" t="s">
        <v>2147</v>
      </c>
      <c r="E680" s="994"/>
      <c r="F680" s="994"/>
      <c r="G680" s="44"/>
    </row>
    <row r="681" spans="1:7" ht="14.4" hidden="1">
      <c r="A681" s="271"/>
      <c r="B681" s="271"/>
      <c r="C681" s="207"/>
      <c r="D681" s="994"/>
      <c r="E681" s="994"/>
      <c r="F681" s="994"/>
      <c r="G681" s="44"/>
    </row>
    <row r="682" spans="1:7" ht="14.4" hidden="1">
      <c r="A682" s="271"/>
      <c r="B682" s="271"/>
      <c r="C682" s="207"/>
      <c r="D682" s="994"/>
      <c r="E682" s="994"/>
      <c r="F682" s="994"/>
      <c r="G682" s="44"/>
    </row>
    <row r="683" spans="1:7" ht="14.4" hidden="1">
      <c r="A683" s="271"/>
      <c r="B683" s="271"/>
      <c r="C683" s="207"/>
      <c r="D683" s="994"/>
      <c r="E683" s="994"/>
      <c r="F683" s="994"/>
      <c r="G683" s="44"/>
    </row>
    <row r="684" spans="1:7" ht="14.4" hidden="1">
      <c r="A684" s="271"/>
      <c r="B684" s="271"/>
      <c r="C684" s="207"/>
      <c r="D684" s="994"/>
      <c r="E684" s="994"/>
      <c r="F684" s="994"/>
      <c r="G684" s="44"/>
    </row>
    <row r="685" spans="1:7" ht="14.4" hidden="1">
      <c r="A685" s="271"/>
      <c r="B685" s="271"/>
      <c r="C685" s="207"/>
      <c r="D685" s="1018" t="s">
        <v>1875</v>
      </c>
      <c r="E685" s="1018"/>
      <c r="F685" s="1018"/>
      <c r="G685" s="44"/>
    </row>
    <row r="686" spans="1:7" ht="13.2">
      <c r="A686" s="44"/>
      <c r="B686" s="44"/>
      <c r="C686" s="207"/>
      <c r="D686" s="44"/>
      <c r="E686" s="44"/>
      <c r="F686" s="44"/>
      <c r="G686" s="44"/>
    </row>
    <row r="687" spans="1:7" ht="13.2">
      <c r="A687" s="1030" t="s">
        <v>1400</v>
      </c>
      <c r="B687" s="1030"/>
      <c r="C687" s="1030"/>
      <c r="D687" s="1030"/>
      <c r="E687" s="1030"/>
      <c r="F687" s="1030"/>
      <c r="G687" s="1030"/>
    </row>
    <row r="688" spans="1:7" ht="13.2">
      <c r="A688" s="44"/>
      <c r="B688" s="44"/>
      <c r="C688" s="207"/>
      <c r="D688" s="44"/>
      <c r="E688" s="44"/>
      <c r="F688" s="44"/>
      <c r="G688" s="44"/>
    </row>
    <row r="689" spans="1:7" ht="13.2">
      <c r="C689" s="190"/>
      <c r="D689" s="997" t="s">
        <v>782</v>
      </c>
      <c r="E689" s="997"/>
      <c r="F689" s="997"/>
      <c r="G689" s="44"/>
    </row>
    <row r="690" spans="1:7" ht="13.2">
      <c r="A690" s="190"/>
      <c r="B690" s="190"/>
      <c r="C690" s="190"/>
      <c r="D690" s="997" t="s">
        <v>870</v>
      </c>
      <c r="E690" s="997"/>
      <c r="F690" s="997"/>
      <c r="G690" s="44"/>
    </row>
    <row r="691" spans="1:7" ht="13.2">
      <c r="A691" s="191"/>
      <c r="B691" s="191"/>
      <c r="C691" s="191"/>
      <c r="D691" s="996" t="s">
        <v>1523</v>
      </c>
      <c r="E691" s="996"/>
      <c r="F691" s="996"/>
    </row>
    <row r="692" spans="1:7" ht="14.25" customHeight="1">
      <c r="A692" s="191"/>
      <c r="B692" s="191"/>
      <c r="C692" s="191"/>
    </row>
    <row r="693" spans="1:7" ht="14.4">
      <c r="A693" s="271"/>
      <c r="B693" s="609" t="s">
        <v>1375</v>
      </c>
      <c r="C693" s="191"/>
      <c r="D693" s="996" t="s">
        <v>1115</v>
      </c>
      <c r="E693" s="996"/>
      <c r="F693" s="996"/>
    </row>
    <row r="694" spans="1:7" ht="13.2">
      <c r="A694" s="191"/>
      <c r="B694" s="191"/>
      <c r="C694" s="191"/>
      <c r="D694" s="996" t="s">
        <v>1132</v>
      </c>
      <c r="E694" s="996"/>
      <c r="F694" s="996"/>
    </row>
    <row r="695" spans="1:7" ht="12.75" customHeight="1">
      <c r="A695" s="191"/>
      <c r="B695" s="191"/>
      <c r="C695" s="191"/>
      <c r="E695" s="927" t="s">
        <v>2087</v>
      </c>
      <c r="F695" s="15"/>
    </row>
    <row r="696" spans="1:7" ht="13.2">
      <c r="A696" s="191"/>
      <c r="B696" s="191"/>
      <c r="C696" s="191"/>
      <c r="E696" s="926" t="s">
        <v>2086</v>
      </c>
      <c r="F696" s="15"/>
    </row>
    <row r="697" spans="1:7" ht="13.2">
      <c r="A697" s="191"/>
      <c r="B697" s="191"/>
      <c r="C697" s="191"/>
      <c r="D697" s="212"/>
      <c r="E697" s="212"/>
      <c r="F697" s="212"/>
    </row>
    <row r="698" spans="1:7" ht="14.4">
      <c r="A698" s="271"/>
      <c r="B698" s="609" t="s">
        <v>123</v>
      </c>
      <c r="C698" s="191"/>
      <c r="D698" s="976" t="s">
        <v>2148</v>
      </c>
      <c r="E698" s="976"/>
      <c r="F698" s="976"/>
    </row>
    <row r="699" spans="1:7" ht="13.2">
      <c r="A699" s="18"/>
      <c r="B699" s="18"/>
      <c r="C699" s="191"/>
      <c r="D699" s="976"/>
      <c r="E699" s="976"/>
      <c r="F699" s="976"/>
    </row>
    <row r="700" spans="1:7" ht="13.2">
      <c r="A700" s="191"/>
      <c r="B700" s="191"/>
      <c r="C700" s="191"/>
      <c r="D700" s="976"/>
      <c r="E700" s="976"/>
      <c r="F700" s="976"/>
    </row>
    <row r="701" spans="1:7" ht="13.2">
      <c r="A701" s="191"/>
      <c r="B701" s="191"/>
      <c r="C701" s="191"/>
    </row>
    <row r="702" spans="1:7" ht="14.4">
      <c r="A702" s="271"/>
      <c r="B702" s="609" t="s">
        <v>1375</v>
      </c>
      <c r="C702" s="191"/>
      <c r="D702" s="996" t="s">
        <v>1173</v>
      </c>
      <c r="E702" s="996"/>
      <c r="F702" s="996"/>
    </row>
    <row r="703" spans="1:7" ht="14.4">
      <c r="A703" s="271"/>
      <c r="B703" s="271"/>
      <c r="C703" s="191"/>
      <c r="D703" s="996" t="s">
        <v>1132</v>
      </c>
      <c r="E703" s="996"/>
      <c r="F703" s="996"/>
    </row>
    <row r="704" spans="1:7" ht="13.2">
      <c r="A704" s="191"/>
      <c r="B704" s="191"/>
      <c r="C704" s="191"/>
      <c r="E704" s="1021" t="s">
        <v>2088</v>
      </c>
      <c r="F704" s="1021"/>
    </row>
    <row r="705" spans="1:6" ht="13.2">
      <c r="A705" s="191"/>
      <c r="B705" s="191"/>
      <c r="C705" s="191"/>
      <c r="D705" s="3"/>
    </row>
    <row r="706" spans="1:6" ht="14.4">
      <c r="A706" s="271"/>
      <c r="B706" s="609" t="s">
        <v>1375</v>
      </c>
      <c r="C706" s="191"/>
      <c r="D706" s="976" t="s">
        <v>1525</v>
      </c>
      <c r="E706" s="976"/>
      <c r="F706" s="976"/>
    </row>
    <row r="707" spans="1:6" ht="13.2">
      <c r="A707" s="191"/>
      <c r="B707" s="191"/>
      <c r="C707" s="191"/>
      <c r="D707" s="976"/>
      <c r="E707" s="976"/>
      <c r="F707" s="976"/>
    </row>
    <row r="708" spans="1:6" ht="13.2">
      <c r="A708" s="191"/>
      <c r="B708" s="191"/>
      <c r="C708" s="191"/>
      <c r="D708" s="976"/>
      <c r="E708" s="976"/>
      <c r="F708" s="976"/>
    </row>
    <row r="709" spans="1:6" ht="13.2">
      <c r="A709" s="191"/>
      <c r="B709" s="191"/>
      <c r="C709" s="191"/>
      <c r="D709" s="976"/>
      <c r="E709" s="976"/>
      <c r="F709" s="976"/>
    </row>
    <row r="710" spans="1:6" ht="13.2">
      <c r="A710" s="191"/>
      <c r="B710" s="191"/>
      <c r="C710" s="191"/>
      <c r="D710" s="976"/>
      <c r="E710" s="976"/>
      <c r="F710" s="976"/>
    </row>
    <row r="711" spans="1:6" ht="13.2">
      <c r="A711" s="191"/>
      <c r="B711" s="191"/>
      <c r="C711" s="191"/>
      <c r="D711" s="976"/>
      <c r="E711" s="976"/>
      <c r="F711" s="976"/>
    </row>
    <row r="712" spans="1:6" ht="13.2">
      <c r="A712" s="191"/>
      <c r="B712" s="191"/>
      <c r="C712" s="191"/>
      <c r="D712" s="976"/>
      <c r="E712" s="976"/>
      <c r="F712" s="976"/>
    </row>
    <row r="713" spans="1:6" ht="13.2">
      <c r="A713" s="191"/>
      <c r="B713" s="609" t="s">
        <v>1375</v>
      </c>
      <c r="C713" s="191"/>
      <c r="D713" s="969" t="s">
        <v>1731</v>
      </c>
      <c r="E713" s="976"/>
      <c r="F713" s="976"/>
    </row>
    <row r="714" spans="1:6" ht="13.2">
      <c r="A714" s="191"/>
      <c r="B714" s="191"/>
      <c r="C714" s="191"/>
      <c r="D714" s="976"/>
      <c r="E714" s="976"/>
      <c r="F714" s="976"/>
    </row>
    <row r="715" spans="1:6" ht="13.2">
      <c r="A715" s="191"/>
      <c r="B715" s="191"/>
      <c r="C715" s="191"/>
    </row>
    <row r="716" spans="1:6" ht="14.4" customHeight="1">
      <c r="A716" s="271"/>
      <c r="B716" s="609" t="s">
        <v>123</v>
      </c>
      <c r="C716" s="191"/>
      <c r="D716" s="976" t="s">
        <v>1526</v>
      </c>
      <c r="E716" s="976"/>
      <c r="F716" s="976"/>
    </row>
    <row r="717" spans="1:6" ht="13.2">
      <c r="A717" s="191"/>
      <c r="B717" s="191"/>
      <c r="C717" s="191"/>
      <c r="D717" s="976"/>
      <c r="E717" s="976"/>
      <c r="F717" s="976"/>
    </row>
    <row r="718" spans="1:6" ht="13.2">
      <c r="A718" s="191"/>
      <c r="B718" s="191"/>
      <c r="C718" s="191"/>
      <c r="D718" s="976"/>
      <c r="E718" s="976"/>
      <c r="F718" s="976"/>
    </row>
    <row r="719" spans="1:6" ht="13.2">
      <c r="A719" s="191"/>
      <c r="B719" s="191"/>
      <c r="C719" s="191"/>
      <c r="D719" s="976"/>
      <c r="E719" s="976"/>
      <c r="F719" s="976"/>
    </row>
    <row r="720" spans="1:6" ht="13.2">
      <c r="A720" s="191"/>
      <c r="B720" s="191"/>
      <c r="C720" s="191"/>
      <c r="D720" s="976"/>
      <c r="E720" s="976"/>
      <c r="F720" s="976"/>
    </row>
    <row r="721" spans="1:9" ht="13.2">
      <c r="A721" s="191"/>
      <c r="B721" s="191"/>
      <c r="C721" s="191"/>
      <c r="D721" s="976"/>
      <c r="E721" s="976"/>
      <c r="F721" s="976"/>
    </row>
    <row r="722" spans="1:9" ht="13.2">
      <c r="A722" s="191"/>
      <c r="B722" s="191"/>
      <c r="C722" s="191"/>
      <c r="D722" s="976"/>
      <c r="E722" s="976"/>
      <c r="F722" s="976"/>
    </row>
    <row r="723" spans="1:9" ht="13.2">
      <c r="A723" s="191"/>
      <c r="B723" s="191"/>
      <c r="C723" s="191"/>
      <c r="D723" s="976"/>
      <c r="E723" s="976"/>
      <c r="F723" s="976"/>
    </row>
    <row r="724" spans="1:9" ht="13.2">
      <c r="A724" s="191"/>
      <c r="B724" s="191"/>
      <c r="C724" s="191"/>
      <c r="D724" s="976"/>
      <c r="E724" s="976"/>
      <c r="F724" s="976"/>
    </row>
    <row r="725" spans="1:9" ht="13.2">
      <c r="A725" s="191"/>
      <c r="B725" s="191"/>
      <c r="C725" s="191"/>
      <c r="D725" s="976"/>
      <c r="E725" s="976"/>
      <c r="F725" s="976"/>
    </row>
    <row r="726" spans="1:9" ht="13.2">
      <c r="A726" s="191"/>
      <c r="B726" s="191"/>
      <c r="C726" s="191"/>
      <c r="D726" s="976"/>
      <c r="E726" s="976"/>
      <c r="F726" s="976"/>
    </row>
    <row r="727" spans="1:9" ht="13.2">
      <c r="A727" s="191"/>
      <c r="B727" s="191"/>
      <c r="C727" s="191"/>
      <c r="D727" s="976"/>
      <c r="E727" s="976"/>
      <c r="F727" s="976"/>
    </row>
    <row r="728" spans="1:9" ht="13.2">
      <c r="A728" s="191"/>
      <c r="B728" s="191"/>
      <c r="C728" s="191"/>
      <c r="D728" s="976"/>
      <c r="E728" s="976"/>
      <c r="F728" s="976"/>
    </row>
    <row r="729" spans="1:9" ht="13.2">
      <c r="A729" s="191"/>
      <c r="B729" s="609" t="s">
        <v>123</v>
      </c>
      <c r="C729" s="191"/>
      <c r="D729" s="976" t="s">
        <v>1530</v>
      </c>
      <c r="E729" s="976"/>
      <c r="F729" s="976"/>
      <c r="H729" s="267"/>
      <c r="I729" s="267"/>
    </row>
    <row r="730" spans="1:9" ht="13.2">
      <c r="A730" s="191"/>
      <c r="B730" s="191"/>
      <c r="C730" s="191"/>
      <c r="D730" s="976"/>
      <c r="E730" s="976"/>
      <c r="F730" s="976"/>
      <c r="H730" s="267"/>
      <c r="I730" s="267"/>
    </row>
    <row r="731" spans="1:9" ht="13.2">
      <c r="A731" s="191"/>
      <c r="B731" s="191"/>
      <c r="C731" s="191"/>
      <c r="D731" s="24"/>
      <c r="E731" s="24"/>
      <c r="F731" s="24"/>
      <c r="H731" s="267"/>
      <c r="I731" s="267"/>
    </row>
    <row r="732" spans="1:9" ht="13.2">
      <c r="A732" s="191"/>
      <c r="B732" s="609" t="s">
        <v>123</v>
      </c>
      <c r="C732" s="191"/>
      <c r="D732" s="976" t="s">
        <v>1531</v>
      </c>
      <c r="E732" s="976"/>
      <c r="F732" s="976"/>
      <c r="H732" s="267"/>
      <c r="I732" s="267"/>
    </row>
    <row r="733" spans="1:9" ht="13.2">
      <c r="A733" s="191"/>
      <c r="B733" s="191"/>
      <c r="C733" s="191"/>
      <c r="D733" s="976"/>
      <c r="E733" s="976"/>
      <c r="F733" s="976"/>
      <c r="H733" s="267"/>
      <c r="I733" s="267"/>
    </row>
    <row r="734" spans="1:9" ht="13.2">
      <c r="A734" s="191"/>
      <c r="B734" s="191"/>
      <c r="C734" s="191"/>
      <c r="D734" s="976"/>
      <c r="E734" s="976"/>
      <c r="F734" s="976"/>
      <c r="H734" s="267"/>
      <c r="I734" s="267"/>
    </row>
    <row r="735" spans="1:9" ht="13.2">
      <c r="A735" s="191"/>
      <c r="B735" s="191"/>
      <c r="C735" s="191"/>
      <c r="D735" s="24"/>
      <c r="E735" s="24"/>
      <c r="F735" s="24"/>
      <c r="H735" s="267"/>
      <c r="I735" s="267"/>
    </row>
    <row r="736" spans="1:9" ht="14.4" customHeight="1">
      <c r="A736" s="271"/>
      <c r="B736" s="609" t="s">
        <v>123</v>
      </c>
      <c r="C736" s="191"/>
      <c r="D736" s="969" t="s">
        <v>1921</v>
      </c>
      <c r="E736" s="976"/>
      <c r="F736" s="976"/>
    </row>
    <row r="737" spans="1:9" ht="13.2">
      <c r="A737" s="191"/>
      <c r="B737" s="191"/>
      <c r="C737" s="191"/>
      <c r="D737" s="976"/>
      <c r="E737" s="976"/>
      <c r="F737" s="976"/>
    </row>
    <row r="738" spans="1:9" ht="13.2">
      <c r="A738" s="191"/>
      <c r="B738" s="191"/>
      <c r="C738" s="191"/>
      <c r="D738" s="976"/>
      <c r="E738" s="976"/>
      <c r="F738" s="976"/>
    </row>
    <row r="739" spans="1:9" ht="13.2">
      <c r="A739" s="191"/>
      <c r="B739" s="191"/>
      <c r="C739" s="191"/>
    </row>
    <row r="740" spans="1:9" ht="14.4" customHeight="1">
      <c r="A740" s="271"/>
      <c r="B740" s="609" t="s">
        <v>123</v>
      </c>
      <c r="C740" s="191"/>
      <c r="D740" s="976" t="s">
        <v>1527</v>
      </c>
      <c r="E740" s="976"/>
      <c r="F740" s="976"/>
    </row>
    <row r="741" spans="1:9" ht="13.2">
      <c r="A741" s="191"/>
      <c r="B741" s="191"/>
      <c r="C741" s="191"/>
      <c r="D741" s="976"/>
      <c r="E741" s="976"/>
      <c r="F741" s="976"/>
    </row>
    <row r="742" spans="1:9" ht="13.2">
      <c r="A742" s="191"/>
      <c r="B742" s="191"/>
      <c r="C742" s="191"/>
      <c r="D742" s="976"/>
      <c r="E742" s="976"/>
      <c r="F742" s="976"/>
    </row>
    <row r="743" spans="1:9" ht="13.2">
      <c r="A743" s="191"/>
      <c r="B743" s="191"/>
      <c r="C743" s="191"/>
      <c r="D743" s="212"/>
      <c r="H743" s="267"/>
      <c r="I743" s="267"/>
    </row>
    <row r="744" spans="1:9" ht="14.4">
      <c r="A744" s="271"/>
      <c r="B744" s="609" t="s">
        <v>123</v>
      </c>
      <c r="C744" s="191"/>
      <c r="D744" s="976" t="s">
        <v>1529</v>
      </c>
      <c r="E744" s="976"/>
      <c r="F744" s="976"/>
    </row>
    <row r="745" spans="1:9" ht="13.2">
      <c r="A745" s="191"/>
      <c r="B745" s="191"/>
      <c r="C745" s="191"/>
      <c r="D745" s="976"/>
      <c r="E745" s="976"/>
      <c r="F745" s="976"/>
    </row>
    <row r="746" spans="1:9" ht="13.2">
      <c r="A746" s="191"/>
      <c r="B746" s="191"/>
      <c r="C746" s="191"/>
      <c r="D746" s="976"/>
      <c r="E746" s="976"/>
      <c r="F746" s="976"/>
    </row>
    <row r="747" spans="1:9" ht="13.2">
      <c r="A747" s="191"/>
      <c r="B747" s="191"/>
      <c r="C747" s="191"/>
      <c r="D747" s="976"/>
      <c r="E747" s="976"/>
      <c r="F747" s="976"/>
    </row>
    <row r="748" spans="1:9" ht="13.2">
      <c r="A748" s="191"/>
      <c r="B748" s="191"/>
      <c r="C748" s="191"/>
      <c r="D748" s="24"/>
      <c r="E748" s="24"/>
      <c r="F748" s="24"/>
    </row>
    <row r="749" spans="1:9" ht="14.4">
      <c r="A749" s="271"/>
      <c r="B749" s="609" t="s">
        <v>123</v>
      </c>
      <c r="C749" s="191"/>
      <c r="D749" s="969" t="s">
        <v>2214</v>
      </c>
      <c r="E749" s="976"/>
      <c r="F749" s="976"/>
      <c r="H749" s="267"/>
      <c r="I749" s="267"/>
    </row>
    <row r="750" spans="1:9" ht="13.2">
      <c r="A750" s="191"/>
      <c r="B750" s="191"/>
      <c r="C750" s="191"/>
      <c r="D750" s="976"/>
      <c r="E750" s="976"/>
      <c r="F750" s="976"/>
      <c r="H750" s="267"/>
      <c r="I750" s="267"/>
    </row>
    <row r="751" spans="1:9" ht="13.2">
      <c r="A751" s="191"/>
      <c r="B751" s="191"/>
      <c r="C751" s="191"/>
      <c r="D751" s="976"/>
      <c r="E751" s="976"/>
      <c r="F751" s="976"/>
      <c r="H751" s="267"/>
      <c r="I751" s="267"/>
    </row>
    <row r="752" spans="1:9" ht="13.2">
      <c r="A752" s="191"/>
      <c r="B752" s="191"/>
      <c r="C752" s="191"/>
      <c r="D752" s="976"/>
      <c r="E752" s="976"/>
      <c r="F752" s="976"/>
      <c r="H752" s="267"/>
      <c r="I752" s="267"/>
    </row>
    <row r="753" spans="1:9" ht="13.2">
      <c r="A753" s="191"/>
      <c r="B753" s="191"/>
      <c r="C753" s="191"/>
      <c r="D753" s="976"/>
      <c r="E753" s="976"/>
      <c r="F753" s="976"/>
      <c r="H753" s="267"/>
      <c r="I753" s="267"/>
    </row>
    <row r="754" spans="1:9" ht="13.2">
      <c r="A754" s="191"/>
      <c r="B754" s="191"/>
      <c r="C754" s="191"/>
      <c r="D754" s="976"/>
      <c r="E754" s="976"/>
      <c r="F754" s="976"/>
      <c r="H754" s="267"/>
      <c r="I754" s="267"/>
    </row>
    <row r="755" spans="1:9" ht="13.2">
      <c r="A755" s="191"/>
      <c r="B755" s="191"/>
      <c r="C755" s="191"/>
      <c r="D755" s="976"/>
      <c r="E755" s="976"/>
      <c r="F755" s="976"/>
      <c r="H755" s="267"/>
      <c r="I755" s="267"/>
    </row>
    <row r="756" spans="1:9" ht="13.2">
      <c r="A756" s="191"/>
      <c r="B756" s="191"/>
      <c r="C756" s="191"/>
      <c r="D756" s="1020" t="s">
        <v>1528</v>
      </c>
      <c r="E756" s="1020"/>
      <c r="F756" s="1020"/>
      <c r="H756" s="267"/>
      <c r="I756" s="267"/>
    </row>
    <row r="757" spans="1:9" ht="13.2">
      <c r="A757" s="191"/>
      <c r="B757" s="191"/>
      <c r="C757" s="191"/>
      <c r="D757" s="560"/>
      <c r="H757" s="267"/>
      <c r="I757" s="267"/>
    </row>
    <row r="758" spans="1:9" ht="13.2">
      <c r="A758" s="1008" t="s">
        <v>1427</v>
      </c>
      <c r="B758" s="1008"/>
      <c r="C758" s="1008"/>
      <c r="D758" s="1008"/>
      <c r="E758" s="1008"/>
      <c r="F758" s="1008"/>
      <c r="G758" s="1008"/>
      <c r="H758" s="267"/>
      <c r="I758" s="267"/>
    </row>
    <row r="759" spans="1:9" ht="13.2">
      <c r="A759" s="191"/>
      <c r="B759" s="191"/>
      <c r="C759" s="191"/>
      <c r="D759" s="212"/>
      <c r="H759" s="267"/>
      <c r="I759" s="267"/>
    </row>
    <row r="760" spans="1:9" ht="13.2">
      <c r="C760" s="191"/>
      <c r="D760" s="1003" t="s">
        <v>1447</v>
      </c>
      <c r="E760" s="1003"/>
      <c r="F760" s="1003"/>
      <c r="H760" s="267"/>
      <c r="I760" s="267"/>
    </row>
    <row r="761" spans="1:9" ht="13.2">
      <c r="A761" s="190"/>
      <c r="B761" s="190"/>
      <c r="C761" s="190"/>
      <c r="D761" s="1006" t="s">
        <v>1450</v>
      </c>
      <c r="E761" s="1006"/>
      <c r="F761" s="1006"/>
      <c r="H761" s="267"/>
      <c r="I761" s="267"/>
    </row>
    <row r="762" spans="1:9" ht="13.2">
      <c r="A762" s="191"/>
      <c r="B762" s="191"/>
      <c r="C762" s="191"/>
      <c r="H762" s="267"/>
      <c r="I762" s="267"/>
    </row>
    <row r="763" spans="1:9" ht="14.25" customHeight="1">
      <c r="A763" s="271"/>
      <c r="B763" s="609" t="s">
        <v>1375</v>
      </c>
      <c r="D763" s="976" t="s">
        <v>1448</v>
      </c>
      <c r="E763" s="976"/>
      <c r="F763" s="976"/>
      <c r="H763" s="267"/>
      <c r="I763" s="267"/>
    </row>
    <row r="764" spans="1:9" ht="11.25" customHeight="1">
      <c r="D764" s="976"/>
      <c r="E764" s="976"/>
      <c r="F764" s="976"/>
      <c r="H764" s="267"/>
      <c r="I764" s="267"/>
    </row>
    <row r="765" spans="1:9" ht="13.2">
      <c r="D765" s="976"/>
      <c r="E765" s="976"/>
      <c r="F765" s="976"/>
      <c r="H765" s="267"/>
      <c r="I765" s="267"/>
    </row>
    <row r="766" spans="1:9" ht="13.2">
      <c r="D766" s="976"/>
      <c r="E766" s="976"/>
      <c r="F766" s="976"/>
      <c r="H766" s="267"/>
      <c r="I766" s="267"/>
    </row>
    <row r="767" spans="1:9" ht="13.2">
      <c r="D767" s="976"/>
      <c r="E767" s="976"/>
      <c r="F767" s="976"/>
      <c r="H767" s="267"/>
      <c r="I767" s="267"/>
    </row>
    <row r="768" spans="1:9" ht="17.25" customHeight="1">
      <c r="D768" s="976"/>
      <c r="E768" s="976"/>
      <c r="F768" s="976"/>
      <c r="H768" s="267"/>
      <c r="I768" s="267"/>
    </row>
    <row r="769" spans="1:9" ht="13.2">
      <c r="D769" s="44"/>
      <c r="E769" s="44"/>
      <c r="F769" s="44"/>
      <c r="H769" s="267"/>
      <c r="I769" s="267"/>
    </row>
    <row r="770" spans="1:9" ht="12.75" customHeight="1">
      <c r="B770" s="609" t="s">
        <v>1375</v>
      </c>
      <c r="D770" s="1017" t="s">
        <v>1862</v>
      </c>
      <c r="E770" s="1017"/>
      <c r="F770" s="1017"/>
      <c r="H770" s="267"/>
      <c r="I770" s="267"/>
    </row>
    <row r="771" spans="1:9" ht="13.2">
      <c r="D771" s="1017"/>
      <c r="E771" s="1017"/>
      <c r="F771" s="1017"/>
      <c r="H771" s="267"/>
      <c r="I771" s="267"/>
    </row>
    <row r="772" spans="1:9" ht="13.2">
      <c r="D772" s="1017"/>
      <c r="E772" s="1017"/>
      <c r="F772" s="1017"/>
      <c r="H772" s="267"/>
      <c r="I772" s="267"/>
    </row>
    <row r="773" spans="1:9" ht="13.2">
      <c r="D773" s="1017"/>
      <c r="E773" s="1017"/>
      <c r="F773" s="1017"/>
      <c r="H773" s="267"/>
      <c r="I773" s="267"/>
    </row>
    <row r="774" spans="1:9" ht="13.2">
      <c r="D774" s="44"/>
      <c r="H774" s="267"/>
      <c r="I774" s="267"/>
    </row>
    <row r="775" spans="1:9" ht="13.2">
      <c r="B775" s="609" t="s">
        <v>123</v>
      </c>
      <c r="C775" s="433"/>
      <c r="D775" s="1019" t="s">
        <v>1863</v>
      </c>
      <c r="E775" s="994"/>
      <c r="F775" s="994"/>
      <c r="G775" s="372"/>
      <c r="H775" s="267"/>
      <c r="I775" s="267"/>
    </row>
    <row r="776" spans="1:9" ht="13.2">
      <c r="A776" s="433"/>
      <c r="B776" s="433"/>
      <c r="C776" s="433"/>
      <c r="D776" s="994"/>
      <c r="E776" s="994"/>
      <c r="F776" s="994"/>
      <c r="G776" s="372"/>
      <c r="H776" s="267"/>
      <c r="I776" s="267"/>
    </row>
    <row r="777" spans="1:9" ht="13.2">
      <c r="A777" s="433"/>
      <c r="B777" s="433"/>
      <c r="C777" s="433"/>
      <c r="D777" s="994"/>
      <c r="E777" s="994"/>
      <c r="F777" s="994"/>
      <c r="G777" s="372"/>
      <c r="H777" s="267"/>
      <c r="I777" s="267"/>
    </row>
    <row r="778" spans="1:9" ht="13.2">
      <c r="D778" s="44"/>
      <c r="E778" s="44"/>
      <c r="F778" s="44"/>
      <c r="H778" s="267"/>
      <c r="I778" s="267"/>
    </row>
    <row r="779" spans="1:9" ht="13.2">
      <c r="B779" s="609" t="s">
        <v>123</v>
      </c>
      <c r="D779" s="976" t="s">
        <v>1449</v>
      </c>
      <c r="E779" s="976"/>
      <c r="F779" s="976"/>
      <c r="H779" s="267"/>
      <c r="I779" s="267"/>
    </row>
    <row r="780" spans="1:9" ht="13.2">
      <c r="D780" s="976"/>
      <c r="E780" s="976"/>
      <c r="F780" s="976"/>
      <c r="H780" s="267"/>
      <c r="I780" s="267"/>
    </row>
    <row r="781" spans="1:9" ht="13.2">
      <c r="D781" s="24"/>
      <c r="E781" s="24"/>
      <c r="F781" s="24"/>
      <c r="H781" s="267"/>
      <c r="I781" s="267"/>
    </row>
    <row r="782" spans="1:9" ht="13.65" customHeight="1">
      <c r="B782" s="609" t="s">
        <v>123</v>
      </c>
      <c r="D782" s="969" t="s">
        <v>1754</v>
      </c>
      <c r="E782" s="976"/>
      <c r="F782" s="976"/>
      <c r="H782" s="267"/>
      <c r="I782" s="267"/>
    </row>
    <row r="783" spans="1:9" ht="13.2">
      <c r="D783" s="976"/>
      <c r="E783" s="976"/>
      <c r="F783" s="976"/>
      <c r="H783" s="267"/>
      <c r="I783" s="267"/>
    </row>
    <row r="784" spans="1:9" ht="13.2">
      <c r="D784" s="976"/>
      <c r="E784" s="976"/>
      <c r="F784" s="976"/>
      <c r="H784" s="267"/>
      <c r="I784" s="267"/>
    </row>
    <row r="785" spans="1:9" ht="13.2">
      <c r="D785" s="24"/>
      <c r="E785" s="24"/>
      <c r="F785" s="24"/>
      <c r="H785" s="267"/>
      <c r="I785" s="267"/>
    </row>
    <row r="786" spans="1:9" ht="12" customHeight="1">
      <c r="A786" s="1008" t="s">
        <v>1591</v>
      </c>
      <c r="B786" s="1008"/>
      <c r="C786" s="1008"/>
      <c r="D786" s="1008"/>
      <c r="E786" s="1008"/>
      <c r="F786" s="1008"/>
      <c r="G786" s="1008"/>
      <c r="H786" s="267"/>
      <c r="I786" s="267"/>
    </row>
    <row r="787" spans="1:9" ht="13.2">
      <c r="A787" s="63"/>
      <c r="B787" s="63"/>
      <c r="H787" s="267"/>
      <c r="I787" s="267"/>
    </row>
    <row r="788" spans="1:9" ht="13.65" customHeight="1">
      <c r="A788" s="63"/>
      <c r="B788" s="63"/>
      <c r="D788" s="1012" t="s">
        <v>1592</v>
      </c>
      <c r="E788" s="1012"/>
      <c r="F788" s="1012"/>
      <c r="H788" s="267"/>
      <c r="I788" s="267"/>
    </row>
    <row r="789" spans="1:9" ht="13.2">
      <c r="A789" s="63"/>
      <c r="B789" s="63"/>
      <c r="D789" s="1013" t="s">
        <v>1593</v>
      </c>
      <c r="E789" s="1013"/>
      <c r="F789" s="1013"/>
      <c r="H789" s="267"/>
      <c r="I789" s="267"/>
    </row>
    <row r="790" spans="1:9" ht="13.2">
      <c r="A790" s="63"/>
      <c r="B790" s="63"/>
      <c r="D790" s="420"/>
      <c r="E790" s="420"/>
      <c r="F790" s="420"/>
      <c r="H790" s="267"/>
      <c r="I790" s="267"/>
    </row>
    <row r="791" spans="1:9" ht="13.2">
      <c r="A791" s="63"/>
      <c r="B791" s="609" t="s">
        <v>1375</v>
      </c>
      <c r="D791" s="994" t="s">
        <v>1594</v>
      </c>
      <c r="E791" s="994"/>
      <c r="F791" s="994"/>
      <c r="H791" s="267"/>
      <c r="I791" s="267"/>
    </row>
    <row r="792" spans="1:9" ht="13.2">
      <c r="A792" s="63"/>
      <c r="B792" s="63"/>
      <c r="D792" s="994"/>
      <c r="E792" s="994"/>
      <c r="F792" s="994"/>
      <c r="H792" s="267"/>
      <c r="I792" s="267"/>
    </row>
    <row r="793" spans="1:9" ht="13.2">
      <c r="A793" s="191"/>
      <c r="B793" s="191"/>
      <c r="C793" s="191"/>
      <c r="D793" s="994"/>
      <c r="E793" s="994"/>
      <c r="F793" s="994"/>
      <c r="G793" s="44"/>
      <c r="H793" s="267"/>
      <c r="I793" s="267"/>
    </row>
    <row r="794" spans="1:9" ht="13.2">
      <c r="D794" s="192"/>
      <c r="H794" s="267"/>
      <c r="I794" s="267"/>
    </row>
    <row r="795" spans="1:9" ht="13.2">
      <c r="A795" s="190"/>
      <c r="B795" s="609" t="s">
        <v>123</v>
      </c>
      <c r="C795" s="190"/>
      <c r="D795" s="1019" t="s">
        <v>2209</v>
      </c>
      <c r="E795" s="994"/>
      <c r="F795" s="994"/>
      <c r="H795" s="267"/>
      <c r="I795" s="267"/>
    </row>
    <row r="796" spans="1:9" ht="13.2">
      <c r="A796" s="190"/>
      <c r="B796" s="190"/>
      <c r="C796" s="190"/>
      <c r="D796" s="994"/>
      <c r="E796" s="994"/>
      <c r="F796" s="994"/>
      <c r="H796" s="267"/>
      <c r="I796" s="267"/>
    </row>
    <row r="797" spans="1:9" ht="27.75" customHeight="1">
      <c r="A797" s="190"/>
      <c r="B797" s="190"/>
      <c r="C797" s="190"/>
      <c r="D797" s="994"/>
      <c r="E797" s="994"/>
      <c r="F797" s="994"/>
      <c r="H797" s="267"/>
      <c r="I797" s="267"/>
    </row>
    <row r="798" spans="1:9" ht="13.2">
      <c r="A798" s="191"/>
      <c r="B798" s="191"/>
      <c r="C798" s="191"/>
      <c r="E798" s="188"/>
      <c r="F798" s="188"/>
      <c r="G798" s="188"/>
      <c r="H798" s="267"/>
      <c r="I798" s="267"/>
    </row>
    <row r="799" spans="1:9" ht="14.4" customHeight="1">
      <c r="A799" s="271"/>
      <c r="B799" s="609" t="s">
        <v>123</v>
      </c>
      <c r="C799" s="207"/>
      <c r="D799" s="1019" t="s">
        <v>1696</v>
      </c>
      <c r="E799" s="1019"/>
      <c r="F799" s="1019"/>
      <c r="G799" s="188"/>
      <c r="H799" s="267"/>
      <c r="I799" s="267"/>
    </row>
    <row r="800" spans="1:9" ht="14.4">
      <c r="A800" s="271"/>
      <c r="B800" s="271"/>
      <c r="C800" s="207"/>
      <c r="D800" s="1019"/>
      <c r="E800" s="1019"/>
      <c r="F800" s="1019"/>
      <c r="G800" s="188"/>
      <c r="H800" s="267"/>
      <c r="I800" s="267"/>
    </row>
    <row r="801" spans="1:9" ht="14.4">
      <c r="A801" s="271"/>
      <c r="B801" s="271"/>
      <c r="C801" s="207"/>
      <c r="D801" s="1019"/>
      <c r="E801" s="1019"/>
      <c r="F801" s="1019"/>
      <c r="G801" s="188"/>
      <c r="H801" s="267"/>
      <c r="I801" s="267"/>
    </row>
    <row r="802" spans="1:9" ht="14.4">
      <c r="A802" s="271"/>
      <c r="B802" s="271"/>
      <c r="C802" s="207"/>
      <c r="D802" s="44"/>
      <c r="G802" s="188"/>
      <c r="H802" s="267"/>
      <c r="I802" s="267"/>
    </row>
    <row r="803" spans="1:9" ht="14.25" customHeight="1">
      <c r="A803" s="271"/>
      <c r="B803" s="609" t="s">
        <v>123</v>
      </c>
      <c r="C803" s="207"/>
      <c r="D803" s="994" t="s">
        <v>1595</v>
      </c>
      <c r="E803" s="994"/>
      <c r="F803" s="994"/>
      <c r="G803" s="188"/>
      <c r="H803" s="267"/>
      <c r="I803" s="267"/>
    </row>
    <row r="804" spans="1:9" ht="14.4">
      <c r="A804" s="271"/>
      <c r="B804" s="271"/>
      <c r="C804" s="207"/>
      <c r="D804" s="994"/>
      <c r="E804" s="994"/>
      <c r="F804" s="994"/>
      <c r="G804" s="188"/>
      <c r="H804" s="267"/>
      <c r="I804" s="267"/>
    </row>
    <row r="805" spans="1:9" ht="14.4">
      <c r="A805" s="271"/>
      <c r="B805" s="271"/>
      <c r="C805" s="207"/>
      <c r="D805" s="994"/>
      <c r="E805" s="994"/>
      <c r="F805" s="994"/>
      <c r="G805" s="188"/>
      <c r="H805" s="267"/>
      <c r="I805" s="267"/>
    </row>
    <row r="806" spans="1:9" ht="14.4">
      <c r="A806" s="271"/>
      <c r="B806" s="271"/>
      <c r="C806" s="207"/>
      <c r="D806" s="994"/>
      <c r="E806" s="994"/>
      <c r="F806" s="994"/>
      <c r="G806" s="188"/>
      <c r="H806" s="267"/>
      <c r="I806" s="267"/>
    </row>
    <row r="807" spans="1:9" ht="14.4">
      <c r="A807" s="271"/>
      <c r="B807" s="271"/>
      <c r="C807" s="207"/>
      <c r="D807" s="994"/>
      <c r="E807" s="994"/>
      <c r="F807" s="994"/>
      <c r="G807" s="188"/>
      <c r="H807" s="267"/>
      <c r="I807" s="267"/>
    </row>
    <row r="808" spans="1:9" ht="14.4">
      <c r="A808" s="271"/>
      <c r="B808" s="271"/>
      <c r="C808" s="207"/>
      <c r="D808" s="1019" t="s">
        <v>2008</v>
      </c>
      <c r="E808" s="1019"/>
      <c r="F808" s="1019"/>
      <c r="G808" s="188"/>
      <c r="H808" s="267"/>
      <c r="I808" s="267"/>
    </row>
    <row r="809" spans="1:9" ht="14.4">
      <c r="A809" s="271"/>
      <c r="B809" s="271"/>
      <c r="C809" s="207"/>
      <c r="D809" s="1019"/>
      <c r="E809" s="1019"/>
      <c r="F809" s="1019"/>
      <c r="G809" s="188"/>
      <c r="H809" s="267"/>
      <c r="I809" s="267"/>
    </row>
    <row r="810" spans="1:9" ht="14.4">
      <c r="A810" s="271"/>
      <c r="B810" s="271"/>
      <c r="C810" s="207"/>
      <c r="D810" s="1019"/>
      <c r="E810" s="1019"/>
      <c r="F810" s="1019"/>
      <c r="G810" s="188"/>
      <c r="H810" s="267"/>
      <c r="I810" s="267"/>
    </row>
    <row r="811" spans="1:9" ht="14.4">
      <c r="A811" s="271"/>
      <c r="C811" s="207"/>
      <c r="D811" s="793"/>
      <c r="E811" s="793"/>
      <c r="F811" s="793"/>
      <c r="G811" s="188"/>
      <c r="H811" s="267"/>
      <c r="I811" s="267"/>
    </row>
    <row r="812" spans="1:9" ht="14.4">
      <c r="A812" s="271"/>
      <c r="B812" s="609" t="s">
        <v>123</v>
      </c>
      <c r="C812" s="207"/>
      <c r="D812" s="994" t="s">
        <v>1597</v>
      </c>
      <c r="E812" s="994"/>
      <c r="F812" s="994"/>
      <c r="G812" s="188"/>
      <c r="H812" s="267"/>
      <c r="I812" s="267"/>
    </row>
    <row r="813" spans="1:9" ht="14.4">
      <c r="A813" s="271"/>
      <c r="B813" s="271"/>
      <c r="C813" s="207"/>
      <c r="D813" s="994"/>
      <c r="E813" s="994"/>
      <c r="F813" s="994"/>
      <c r="G813" s="188"/>
      <c r="H813" s="267"/>
      <c r="I813" s="267"/>
    </row>
    <row r="814" spans="1:9" ht="14.4">
      <c r="A814" s="271"/>
      <c r="B814" s="271"/>
      <c r="C814" s="207"/>
      <c r="D814" s="994"/>
      <c r="E814" s="994"/>
      <c r="F814" s="994"/>
      <c r="G814" s="188"/>
      <c r="H814" s="267"/>
      <c r="I814" s="267"/>
    </row>
    <row r="815" spans="1:9" ht="14.4">
      <c r="A815" s="271"/>
      <c r="B815" s="271"/>
      <c r="C815" s="207"/>
      <c r="D815" s="994"/>
      <c r="E815" s="994"/>
      <c r="F815" s="994"/>
      <c r="G815" s="188"/>
      <c r="H815" s="267"/>
      <c r="I815" s="267"/>
    </row>
    <row r="816" spans="1:9" ht="14.4">
      <c r="A816" s="271"/>
      <c r="B816" s="271"/>
      <c r="C816" s="207"/>
      <c r="D816" s="994"/>
      <c r="E816" s="994"/>
      <c r="F816" s="994"/>
      <c r="G816" s="188"/>
      <c r="H816" s="267"/>
      <c r="I816" s="267"/>
    </row>
    <row r="817" spans="1:9" ht="14.4">
      <c r="A817" s="271"/>
      <c r="B817" s="271"/>
      <c r="C817" s="207"/>
      <c r="D817" s="994"/>
      <c r="E817" s="994"/>
      <c r="F817" s="994"/>
      <c r="G817" s="188"/>
      <c r="H817" s="267"/>
      <c r="I817" s="267"/>
    </row>
    <row r="818" spans="1:9" ht="14.4">
      <c r="A818" s="271"/>
      <c r="B818" s="271"/>
      <c r="C818" s="207"/>
      <c r="D818" s="654"/>
      <c r="E818" s="654"/>
      <c r="F818" s="654"/>
      <c r="G818" s="188"/>
      <c r="H818" s="267"/>
      <c r="I818" s="267"/>
    </row>
    <row r="819" spans="1:9" ht="14.4">
      <c r="A819" s="271"/>
      <c r="B819" s="609" t="s">
        <v>123</v>
      </c>
      <c r="C819" s="207"/>
      <c r="D819" s="1019" t="s">
        <v>1864</v>
      </c>
      <c r="E819" s="994"/>
      <c r="F819" s="994"/>
      <c r="G819" s="188"/>
      <c r="H819" s="267"/>
      <c r="I819" s="267"/>
    </row>
    <row r="820" spans="1:9" ht="14.4">
      <c r="A820" s="271"/>
      <c r="B820" s="271"/>
      <c r="C820" s="207"/>
      <c r="D820" s="994"/>
      <c r="E820" s="994"/>
      <c r="F820" s="994"/>
      <c r="G820" s="188"/>
      <c r="H820" s="267"/>
      <c r="I820" s="267"/>
    </row>
    <row r="821" spans="1:9" ht="14.4">
      <c r="A821" s="271"/>
      <c r="B821" s="271"/>
      <c r="C821" s="207"/>
      <c r="D821" s="994"/>
      <c r="E821" s="994"/>
      <c r="F821" s="994"/>
      <c r="G821" s="188"/>
      <c r="H821" s="267"/>
      <c r="I821" s="267"/>
    </row>
    <row r="822" spans="1:9" ht="14.4">
      <c r="A822" s="271"/>
      <c r="B822" s="271"/>
      <c r="C822" s="207"/>
      <c r="D822" s="994"/>
      <c r="E822" s="994"/>
      <c r="F822" s="994"/>
      <c r="G822" s="188"/>
      <c r="H822" s="267"/>
      <c r="I822" s="267"/>
    </row>
    <row r="823" spans="1:9" ht="14.4">
      <c r="A823" s="271"/>
      <c r="B823" s="271"/>
      <c r="C823" s="207"/>
      <c r="D823" s="994"/>
      <c r="E823" s="994"/>
      <c r="F823" s="994"/>
      <c r="G823" s="188"/>
      <c r="H823" s="267"/>
      <c r="I823" s="267"/>
    </row>
    <row r="824" spans="1:9" ht="14.4">
      <c r="A824" s="271"/>
      <c r="B824" s="271"/>
      <c r="C824" s="207"/>
      <c r="D824" s="654"/>
      <c r="E824" s="654"/>
      <c r="F824" s="654"/>
      <c r="G824" s="188"/>
      <c r="H824" s="267"/>
      <c r="I824" s="267"/>
    </row>
    <row r="825" spans="1:9" ht="14.4">
      <c r="A825" s="271"/>
      <c r="B825" s="609" t="s">
        <v>123</v>
      </c>
      <c r="C825" s="207"/>
      <c r="D825" s="994" t="s">
        <v>1596</v>
      </c>
      <c r="E825" s="994"/>
      <c r="F825" s="994"/>
      <c r="G825" s="188"/>
      <c r="H825" s="267"/>
      <c r="I825" s="267"/>
    </row>
    <row r="826" spans="1:9" ht="14.4">
      <c r="A826" s="271"/>
      <c r="B826" s="271"/>
      <c r="C826" s="207"/>
      <c r="D826" s="994"/>
      <c r="E826" s="994"/>
      <c r="F826" s="994"/>
      <c r="G826" s="188"/>
      <c r="H826" s="267"/>
      <c r="I826" s="267"/>
    </row>
    <row r="827" spans="1:9" ht="14.4">
      <c r="A827" s="271"/>
      <c r="B827" s="271"/>
      <c r="C827" s="207"/>
      <c r="D827" s="994"/>
      <c r="E827" s="994"/>
      <c r="F827" s="994"/>
      <c r="G827" s="188"/>
      <c r="H827" s="267"/>
      <c r="I827" s="267"/>
    </row>
    <row r="828" spans="1:9" ht="14.4">
      <c r="A828" s="271"/>
      <c r="B828" s="271"/>
      <c r="C828" s="207"/>
      <c r="D828" s="994"/>
      <c r="E828" s="994"/>
      <c r="F828" s="994"/>
      <c r="G828" s="188"/>
      <c r="H828" s="267"/>
      <c r="I828" s="267"/>
    </row>
    <row r="829" spans="1:9" ht="14.4">
      <c r="A829" s="271"/>
      <c r="B829" s="271"/>
      <c r="C829" s="207"/>
      <c r="D829" s="188"/>
      <c r="G829" s="188"/>
      <c r="H829" s="267"/>
      <c r="I829" s="267"/>
    </row>
    <row r="830" spans="1:9" ht="14.4">
      <c r="A830" s="271"/>
      <c r="B830" s="609" t="s">
        <v>123</v>
      </c>
      <c r="C830" s="207"/>
      <c r="D830" s="1002" t="s">
        <v>1599</v>
      </c>
      <c r="E830" s="1002"/>
      <c r="F830" s="1002"/>
      <c r="G830" s="188"/>
      <c r="H830" s="267"/>
      <c r="I830" s="267"/>
    </row>
    <row r="831" spans="1:9" ht="14.4">
      <c r="A831" s="271"/>
      <c r="B831" s="271"/>
      <c r="C831" s="207"/>
      <c r="D831" s="1002"/>
      <c r="E831" s="1002"/>
      <c r="F831" s="1002"/>
      <c r="G831" s="188"/>
      <c r="H831" s="267"/>
      <c r="I831" s="267"/>
    </row>
    <row r="832" spans="1:9" ht="13.2">
      <c r="A832" s="18"/>
      <c r="B832" s="18"/>
      <c r="C832" s="207"/>
      <c r="D832" s="1002"/>
      <c r="E832" s="1002"/>
      <c r="F832" s="1002"/>
      <c r="G832" s="188"/>
      <c r="H832" s="267"/>
      <c r="I832" s="267"/>
    </row>
    <row r="833" spans="1:9" ht="14.4">
      <c r="A833" s="271"/>
      <c r="B833" s="18"/>
      <c r="C833" s="207"/>
      <c r="D833" s="1002"/>
      <c r="E833" s="1002"/>
      <c r="F833" s="1002"/>
      <c r="G833" s="188"/>
      <c r="H833" s="267"/>
      <c r="I833" s="267"/>
    </row>
    <row r="834" spans="1:9" ht="14.4">
      <c r="A834" s="271"/>
      <c r="B834" s="18"/>
      <c r="C834" s="207"/>
      <c r="D834" s="1002"/>
      <c r="E834" s="1002"/>
      <c r="F834" s="1002"/>
      <c r="G834" s="188"/>
      <c r="H834" s="267"/>
      <c r="I834" s="267"/>
    </row>
    <row r="835" spans="1:9" ht="14.4">
      <c r="A835" s="271"/>
      <c r="B835" s="18"/>
      <c r="C835" s="207"/>
      <c r="D835" s="1002"/>
      <c r="E835" s="1002"/>
      <c r="F835" s="1002"/>
      <c r="G835" s="188"/>
      <c r="H835" s="267"/>
      <c r="I835" s="267"/>
    </row>
    <row r="836" spans="1:9" ht="14.4">
      <c r="A836" s="271"/>
      <c r="B836" s="18"/>
      <c r="C836" s="207"/>
      <c r="D836" s="653"/>
      <c r="E836" s="653"/>
      <c r="F836" s="653"/>
      <c r="G836" s="188"/>
      <c r="H836" s="267"/>
      <c r="I836" s="267"/>
    </row>
    <row r="837" spans="1:9" ht="14.4">
      <c r="A837" s="271"/>
      <c r="B837" s="609" t="s">
        <v>123</v>
      </c>
      <c r="C837" s="207"/>
      <c r="D837" s="994" t="s">
        <v>1598</v>
      </c>
      <c r="E837" s="994"/>
      <c r="F837" s="994"/>
      <c r="G837" s="188"/>
      <c r="H837" s="267"/>
      <c r="I837" s="267"/>
    </row>
    <row r="838" spans="1:9" ht="14.4">
      <c r="A838" s="271"/>
      <c r="B838" s="271"/>
      <c r="C838" s="207"/>
      <c r="D838" s="994"/>
      <c r="E838" s="994"/>
      <c r="F838" s="994"/>
      <c r="G838" s="188"/>
      <c r="H838" s="267"/>
      <c r="I838" s="267"/>
    </row>
    <row r="839" spans="1:9" ht="14.4">
      <c r="A839" s="271"/>
      <c r="B839" s="271"/>
      <c r="C839" s="207"/>
      <c r="D839" s="188"/>
      <c r="G839" s="188"/>
      <c r="H839" s="267"/>
      <c r="I839" s="267"/>
    </row>
    <row r="840" spans="1:9" ht="14.4">
      <c r="A840" s="271"/>
      <c r="B840" s="609" t="s">
        <v>123</v>
      </c>
      <c r="C840" s="207"/>
      <c r="D840" s="1002" t="s">
        <v>1600</v>
      </c>
      <c r="E840" s="1002"/>
      <c r="F840" s="1002"/>
      <c r="G840" s="188"/>
      <c r="H840" s="267"/>
      <c r="I840" s="267"/>
    </row>
    <row r="841" spans="1:9" ht="14.4">
      <c r="A841" s="271"/>
      <c r="B841" s="271"/>
      <c r="C841" s="207"/>
      <c r="D841" s="1002"/>
      <c r="E841" s="1002"/>
      <c r="F841" s="1002"/>
      <c r="G841" s="188"/>
      <c r="H841" s="267"/>
      <c r="I841" s="267"/>
    </row>
    <row r="842" spans="1:9" ht="13.2">
      <c r="A842" s="18"/>
      <c r="B842" s="18"/>
      <c r="C842" s="207"/>
      <c r="D842" s="188"/>
      <c r="G842" s="188"/>
      <c r="H842" s="267"/>
      <c r="I842" s="267"/>
    </row>
    <row r="843" spans="1:9" ht="13.2">
      <c r="A843" s="1030" t="s">
        <v>1881</v>
      </c>
      <c r="B843" s="1030"/>
      <c r="C843" s="1030"/>
      <c r="D843" s="1030"/>
      <c r="E843" s="1030"/>
      <c r="F843" s="1030"/>
      <c r="G843" s="1030"/>
      <c r="H843" s="267"/>
      <c r="I843" s="267"/>
    </row>
    <row r="844" spans="1:9" ht="13.2">
      <c r="A844" s="190"/>
      <c r="B844" s="190"/>
      <c r="C844" s="207"/>
      <c r="D844" s="188"/>
      <c r="E844" s="188"/>
      <c r="F844" s="188"/>
      <c r="G844" s="188"/>
      <c r="H844" s="267"/>
      <c r="I844" s="267"/>
    </row>
    <row r="845" spans="1:9" ht="14.4">
      <c r="A845" s="271"/>
      <c r="B845" s="271"/>
      <c r="D845" s="1003" t="s">
        <v>1516</v>
      </c>
      <c r="E845" s="1003"/>
      <c r="F845" s="1003"/>
      <c r="H845" s="267"/>
      <c r="I845" s="267"/>
    </row>
    <row r="846" spans="1:9" ht="14.4">
      <c r="A846" s="271"/>
      <c r="B846" s="271"/>
      <c r="D846" s="969" t="s">
        <v>1878</v>
      </c>
      <c r="E846" s="969"/>
      <c r="F846" s="969"/>
      <c r="H846" s="267"/>
      <c r="I846" s="267"/>
    </row>
    <row r="847" spans="1:9" ht="14.4">
      <c r="A847" s="271"/>
      <c r="B847" s="271"/>
      <c r="D847" s="24"/>
      <c r="E847" s="210"/>
      <c r="F847" s="210"/>
      <c r="H847" s="267"/>
      <c r="I847" s="267"/>
    </row>
    <row r="848" spans="1:9" ht="13.2">
      <c r="B848" s="609" t="s">
        <v>1375</v>
      </c>
      <c r="C848" s="207"/>
      <c r="D848" s="976" t="s">
        <v>1453</v>
      </c>
      <c r="E848" s="976"/>
      <c r="F848" s="976"/>
      <c r="H848" s="267"/>
      <c r="I848" s="267"/>
    </row>
    <row r="849" spans="1:9" ht="13.2">
      <c r="A849" s="18"/>
      <c r="B849" s="18"/>
      <c r="C849" s="207"/>
      <c r="D849" s="3" t="s">
        <v>1430</v>
      </c>
      <c r="E849" s="977" t="s">
        <v>2071</v>
      </c>
      <c r="F849" s="977"/>
      <c r="H849" s="267"/>
      <c r="I849" s="267"/>
    </row>
    <row r="850" spans="1:9" ht="13.2">
      <c r="A850" s="18"/>
      <c r="B850" s="18"/>
      <c r="C850" s="207"/>
      <c r="D850" s="213"/>
      <c r="H850" s="267"/>
      <c r="I850" s="267"/>
    </row>
    <row r="851" spans="1:9" ht="13.2">
      <c r="A851" s="18"/>
      <c r="B851" s="609" t="s">
        <v>123</v>
      </c>
      <c r="C851" s="207"/>
      <c r="D851" s="1022" t="s">
        <v>1677</v>
      </c>
      <c r="E851" s="1022"/>
      <c r="F851" s="1022"/>
      <c r="H851" s="267"/>
      <c r="I851" s="267"/>
    </row>
    <row r="852" spans="1:9" ht="13.2">
      <c r="A852" s="18"/>
      <c r="B852" s="18"/>
      <c r="C852" s="207"/>
      <c r="D852" s="1022"/>
      <c r="E852" s="1022"/>
      <c r="F852" s="1022"/>
      <c r="H852" s="267"/>
      <c r="I852" s="267"/>
    </row>
    <row r="853" spans="1:9" ht="13.2">
      <c r="A853" s="18"/>
      <c r="B853" s="18"/>
      <c r="C853" s="207"/>
      <c r="D853" s="1022"/>
      <c r="E853" s="1022"/>
      <c r="F853" s="1022"/>
      <c r="H853" s="267"/>
      <c r="I853" s="267"/>
    </row>
    <row r="854" spans="1:9" ht="13.2">
      <c r="A854" s="18"/>
      <c r="B854" s="18"/>
      <c r="C854" s="207"/>
      <c r="D854" s="1022"/>
      <c r="E854" s="1022"/>
      <c r="F854" s="1022"/>
      <c r="H854" s="267"/>
      <c r="I854" s="267"/>
    </row>
    <row r="855" spans="1:9" ht="13.2">
      <c r="A855" s="18"/>
      <c r="B855" s="18"/>
      <c r="C855" s="207"/>
      <c r="D855" s="1022"/>
      <c r="E855" s="1022"/>
      <c r="F855" s="1022"/>
      <c r="H855" s="267"/>
      <c r="I855" s="267"/>
    </row>
    <row r="856" spans="1:9" ht="13.2">
      <c r="A856" s="18"/>
      <c r="B856" s="18"/>
      <c r="C856" s="207"/>
      <c r="D856" s="1022"/>
      <c r="E856" s="1022"/>
      <c r="F856" s="1022"/>
      <c r="H856" s="267"/>
      <c r="I856" s="267"/>
    </row>
    <row r="857" spans="1:9" ht="13.2">
      <c r="A857" s="18"/>
      <c r="B857" s="18"/>
      <c r="C857" s="207"/>
      <c r="D857" s="1022"/>
      <c r="E857" s="1022"/>
      <c r="F857" s="1022"/>
      <c r="H857" s="267"/>
      <c r="I857" s="267"/>
    </row>
    <row r="858" spans="1:9" ht="13.2">
      <c r="A858" s="18"/>
      <c r="B858" s="18"/>
      <c r="C858" s="207"/>
      <c r="D858" s="1022"/>
      <c r="E858" s="1022"/>
      <c r="F858" s="1022"/>
      <c r="H858" s="267"/>
      <c r="I858" s="267"/>
    </row>
    <row r="859" spans="1:9" ht="13.2">
      <c r="A859" s="18"/>
      <c r="B859" s="18"/>
      <c r="C859" s="207"/>
      <c r="D859" s="1022"/>
      <c r="E859" s="1022"/>
      <c r="F859" s="1022"/>
      <c r="H859" s="267"/>
      <c r="I859" s="267"/>
    </row>
    <row r="860" spans="1:9" ht="13.2">
      <c r="A860" s="18"/>
      <c r="B860" s="18"/>
      <c r="C860" s="207"/>
      <c r="D860" s="213"/>
      <c r="H860" s="267"/>
      <c r="I860" s="267"/>
    </row>
    <row r="861" spans="1:9" ht="14.4">
      <c r="A861" s="271"/>
      <c r="B861" s="609" t="s">
        <v>1375</v>
      </c>
      <c r="C861" s="207"/>
      <c r="D861" s="976" t="s">
        <v>1454</v>
      </c>
      <c r="E861" s="976"/>
      <c r="F861" s="976"/>
      <c r="H861" s="267"/>
      <c r="I861" s="267"/>
    </row>
    <row r="862" spans="1:9" ht="14.4">
      <c r="A862" s="271"/>
      <c r="B862" s="271"/>
      <c r="C862" s="207"/>
      <c r="D862" s="976"/>
      <c r="E862" s="976"/>
      <c r="F862" s="976"/>
      <c r="H862" s="267"/>
      <c r="I862" s="267"/>
    </row>
    <row r="863" spans="1:9" ht="14.4">
      <c r="A863" s="271"/>
      <c r="B863" s="271"/>
      <c r="C863" s="207"/>
      <c r="D863" s="976"/>
      <c r="E863" s="976"/>
      <c r="F863" s="976"/>
      <c r="H863" s="267"/>
      <c r="I863" s="267"/>
    </row>
    <row r="864" spans="1:9" ht="14.4">
      <c r="A864" s="271"/>
      <c r="B864" s="271"/>
      <c r="C864" s="207"/>
      <c r="D864" s="44"/>
      <c r="H864" s="267"/>
      <c r="I864" s="267"/>
    </row>
    <row r="865" spans="1:9" ht="13.2">
      <c r="A865" s="419"/>
      <c r="B865" s="609" t="s">
        <v>123</v>
      </c>
      <c r="C865" s="207"/>
      <c r="D865" s="1003" t="s">
        <v>1455</v>
      </c>
      <c r="E865" s="1003"/>
      <c r="F865" s="1003"/>
      <c r="H865" s="267"/>
      <c r="I865" s="267"/>
    </row>
    <row r="866" spans="1:9" ht="13.2">
      <c r="B866" s="419"/>
      <c r="C866" s="207"/>
      <c r="D866" s="1003"/>
      <c r="E866" s="1003"/>
      <c r="F866" s="1003"/>
      <c r="H866" s="267"/>
      <c r="I866" s="267"/>
    </row>
    <row r="867" spans="1:9" ht="14.25" customHeight="1">
      <c r="A867" s="271"/>
      <c r="C867" s="207"/>
      <c r="D867" s="976" t="s">
        <v>2149</v>
      </c>
      <c r="E867" s="976"/>
      <c r="F867" s="976"/>
      <c r="H867" s="267"/>
      <c r="I867" s="267"/>
    </row>
    <row r="868" spans="1:9" ht="14.4">
      <c r="A868" s="271"/>
      <c r="B868" s="271"/>
      <c r="C868" s="207"/>
      <c r="D868" s="976"/>
      <c r="E868" s="976"/>
      <c r="F868" s="976"/>
      <c r="H868" s="267"/>
      <c r="I868" s="267"/>
    </row>
    <row r="869" spans="1:9" ht="14.4">
      <c r="A869" s="271"/>
      <c r="B869" s="271"/>
      <c r="C869" s="207"/>
      <c r="D869" s="976"/>
      <c r="E869" s="976"/>
      <c r="F869" s="976"/>
      <c r="H869" s="267"/>
      <c r="I869" s="267"/>
    </row>
    <row r="870" spans="1:9" ht="14.4">
      <c r="A870" s="271"/>
      <c r="B870" s="271"/>
      <c r="C870" s="207"/>
      <c r="D870" s="976"/>
      <c r="E870" s="976"/>
      <c r="F870" s="976"/>
      <c r="H870" s="267"/>
      <c r="I870" s="267"/>
    </row>
    <row r="871" spans="1:9" ht="14.4">
      <c r="A871" s="271"/>
      <c r="B871" s="271"/>
      <c r="C871" s="207"/>
      <c r="D871" s="976"/>
      <c r="E871" s="976"/>
      <c r="F871" s="976"/>
      <c r="H871" s="267"/>
      <c r="I871" s="267"/>
    </row>
    <row r="872" spans="1:9" ht="14.25" customHeight="1">
      <c r="A872" s="271"/>
      <c r="B872" s="271"/>
      <c r="C872" s="207"/>
      <c r="D872" s="976"/>
      <c r="E872" s="976"/>
      <c r="F872" s="976"/>
      <c r="H872" s="267"/>
      <c r="I872" s="267"/>
    </row>
    <row r="873" spans="1:9" ht="14.4">
      <c r="A873" s="271"/>
      <c r="B873" s="271"/>
      <c r="C873" s="207"/>
      <c r="D873" s="44"/>
      <c r="H873" s="267"/>
      <c r="I873" s="267"/>
    </row>
    <row r="874" spans="1:9" ht="14.4">
      <c r="A874" s="271"/>
      <c r="B874" s="609" t="s">
        <v>123</v>
      </c>
      <c r="C874" s="207"/>
      <c r="D874" s="976" t="s">
        <v>1174</v>
      </c>
      <c r="E874" s="976"/>
      <c r="F874" s="976"/>
      <c r="H874" s="267"/>
      <c r="I874" s="267"/>
    </row>
    <row r="875" spans="1:9" ht="14.4">
      <c r="A875" s="271"/>
      <c r="B875" s="271"/>
      <c r="C875" s="207"/>
      <c r="D875" s="976" t="s">
        <v>1175</v>
      </c>
      <c r="E875" s="976"/>
      <c r="F875" s="976"/>
      <c r="H875" s="267"/>
      <c r="I875" s="267"/>
    </row>
    <row r="876" spans="1:9" ht="14.4">
      <c r="A876" s="271"/>
      <c r="B876" s="271"/>
      <c r="C876" s="207"/>
      <c r="D876" s="3" t="s">
        <v>1429</v>
      </c>
      <c r="E876" s="977" t="s">
        <v>2073</v>
      </c>
      <c r="F876" s="977"/>
      <c r="H876" s="267"/>
      <c r="I876" s="267"/>
    </row>
    <row r="877" spans="1:9" ht="14.4">
      <c r="A877" s="271"/>
      <c r="B877" s="271"/>
      <c r="C877" s="207"/>
      <c r="D877" s="44"/>
      <c r="H877" s="267"/>
      <c r="I877" s="267"/>
    </row>
    <row r="878" spans="1:9" ht="14.4">
      <c r="A878" s="271"/>
      <c r="B878" s="609" t="s">
        <v>123</v>
      </c>
      <c r="C878" s="207"/>
      <c r="D878" s="976" t="s">
        <v>1456</v>
      </c>
      <c r="E878" s="976"/>
      <c r="F878" s="976"/>
      <c r="H878" s="267"/>
      <c r="I878" s="267"/>
    </row>
    <row r="879" spans="1:9" ht="14.4">
      <c r="A879" s="271"/>
      <c r="B879" s="271"/>
      <c r="C879" s="207"/>
      <c r="D879" s="976"/>
      <c r="E879" s="976"/>
      <c r="F879" s="976"/>
      <c r="H879" s="267"/>
      <c r="I879" s="267"/>
    </row>
    <row r="880" spans="1:9" ht="14.4">
      <c r="A880" s="271"/>
      <c r="B880" s="271"/>
      <c r="C880" s="207"/>
      <c r="D880" s="976"/>
      <c r="E880" s="976"/>
      <c r="F880" s="976"/>
      <c r="H880" s="267"/>
      <c r="I880" s="267"/>
    </row>
    <row r="881" spans="1:9" ht="14.4">
      <c r="A881" s="271"/>
      <c r="B881" s="271"/>
      <c r="C881" s="207"/>
      <c r="D881" s="976"/>
      <c r="E881" s="976"/>
      <c r="F881" s="976"/>
      <c r="H881" s="267"/>
      <c r="I881" s="267"/>
    </row>
    <row r="882" spans="1:9" ht="13.2">
      <c r="A882" s="190"/>
      <c r="B882" s="190"/>
      <c r="C882" s="190"/>
      <c r="D882" s="44"/>
      <c r="H882" s="267"/>
      <c r="I882" s="267"/>
    </row>
    <row r="883" spans="1:9" ht="13.2">
      <c r="A883" s="272" t="s">
        <v>1401</v>
      </c>
      <c r="B883" s="272"/>
      <c r="C883" s="611"/>
      <c r="D883" s="611"/>
      <c r="E883" s="611"/>
      <c r="F883" s="611"/>
      <c r="G883" s="611"/>
      <c r="H883" s="267"/>
      <c r="I883" s="267"/>
    </row>
    <row r="884" spans="1:9" ht="13.2">
      <c r="A884" s="190"/>
      <c r="B884" s="190"/>
      <c r="C884" s="190"/>
      <c r="D884" s="212"/>
      <c r="H884" s="267"/>
      <c r="I884" s="267"/>
    </row>
    <row r="885" spans="1:9" ht="13.2">
      <c r="C885" s="191"/>
      <c r="D885" s="997" t="s">
        <v>1515</v>
      </c>
      <c r="E885" s="997"/>
      <c r="F885" s="997"/>
      <c r="G885" s="188"/>
      <c r="H885" s="267"/>
      <c r="I885" s="267"/>
    </row>
    <row r="886" spans="1:9" ht="13.2">
      <c r="C886" s="191"/>
      <c r="D886" s="1010" t="s">
        <v>1879</v>
      </c>
      <c r="E886" s="1011"/>
      <c r="F886" s="1011"/>
      <c r="G886" s="188"/>
      <c r="H886" s="267"/>
      <c r="I886" s="267"/>
    </row>
    <row r="887" spans="1:9" ht="13.2">
      <c r="C887" s="191"/>
      <c r="D887" s="640"/>
      <c r="E887" s="640"/>
      <c r="F887" s="640"/>
      <c r="G887" s="188"/>
      <c r="H887" s="267"/>
      <c r="I887" s="267"/>
    </row>
    <row r="888" spans="1:9" ht="14.4">
      <c r="A888" s="271"/>
      <c r="B888" s="609" t="s">
        <v>1375</v>
      </c>
      <c r="D888" s="996" t="s">
        <v>1475</v>
      </c>
      <c r="E888" s="996"/>
      <c r="F888" s="996"/>
      <c r="G888" s="188"/>
      <c r="H888" s="267"/>
      <c r="I888" s="267"/>
    </row>
    <row r="889" spans="1:9" ht="13.2">
      <c r="D889" s="3" t="s">
        <v>1429</v>
      </c>
      <c r="E889" s="1009" t="s">
        <v>2073</v>
      </c>
      <c r="F889" s="1009"/>
      <c r="G889" s="188"/>
    </row>
    <row r="890" spans="1:9" ht="13.2">
      <c r="D890" s="44"/>
      <c r="E890" s="188"/>
      <c r="F890" s="188"/>
      <c r="G890" s="188"/>
      <c r="H890" s="267"/>
      <c r="I890" s="267"/>
    </row>
    <row r="891" spans="1:9" ht="14.4">
      <c r="A891" s="271"/>
      <c r="B891" s="609" t="s">
        <v>1375</v>
      </c>
      <c r="D891" s="969" t="s">
        <v>1882</v>
      </c>
      <c r="E891" s="1039"/>
      <c r="F891" s="1039"/>
    </row>
    <row r="892" spans="1:9" ht="12.6" customHeight="1">
      <c r="D892" s="1039"/>
      <c r="E892" s="1039"/>
      <c r="F892" s="1039"/>
    </row>
    <row r="893" spans="1:9" ht="14.4">
      <c r="A893" s="271"/>
      <c r="B893" s="271"/>
      <c r="D893" s="44"/>
      <c r="E893" s="188"/>
      <c r="F893" s="188"/>
      <c r="G893" s="188"/>
      <c r="H893" s="267"/>
      <c r="I893" s="267"/>
    </row>
    <row r="894" spans="1:9" ht="13.2">
      <c r="B894" s="609" t="s">
        <v>123</v>
      </c>
      <c r="D894" s="1005" t="s">
        <v>1679</v>
      </c>
      <c r="E894" s="1005"/>
      <c r="F894" s="1005"/>
      <c r="G894" s="188"/>
      <c r="H894" s="267"/>
      <c r="I894" s="267"/>
    </row>
    <row r="895" spans="1:9" ht="29.4" customHeight="1">
      <c r="B895" s="565"/>
      <c r="D895" s="1005"/>
      <c r="E895" s="1005"/>
      <c r="F895" s="1005"/>
      <c r="G895" s="188"/>
      <c r="H895" s="267"/>
      <c r="I895" s="267"/>
    </row>
    <row r="896" spans="1:9" ht="14.4">
      <c r="A896" s="271"/>
      <c r="B896"/>
      <c r="D896" s="976" t="s">
        <v>2149</v>
      </c>
      <c r="E896" s="976"/>
      <c r="F896" s="976"/>
      <c r="G896" s="188"/>
      <c r="H896" s="267"/>
      <c r="I896" s="267"/>
    </row>
    <row r="897" spans="1:9" ht="14.4">
      <c r="A897" s="271"/>
      <c r="B897" s="271"/>
      <c r="D897" s="976"/>
      <c r="E897" s="976"/>
      <c r="F897" s="976"/>
      <c r="G897" s="188"/>
      <c r="H897" s="267"/>
      <c r="I897" s="267"/>
    </row>
    <row r="898" spans="1:9" ht="14.4">
      <c r="A898" s="271"/>
      <c r="B898" s="271"/>
      <c r="D898" s="976"/>
      <c r="E898" s="976"/>
      <c r="F898" s="976"/>
      <c r="G898" s="188"/>
      <c r="H898" s="267"/>
      <c r="I898" s="267"/>
    </row>
    <row r="899" spans="1:9" ht="14.4">
      <c r="A899" s="271"/>
      <c r="B899" s="271"/>
      <c r="D899" s="976"/>
      <c r="E899" s="976"/>
      <c r="F899" s="976"/>
      <c r="G899" s="188"/>
      <c r="H899" s="267"/>
      <c r="I899" s="267"/>
    </row>
    <row r="900" spans="1:9" ht="14.4">
      <c r="A900" s="271"/>
      <c r="B900" s="271"/>
      <c r="D900" s="976"/>
      <c r="E900" s="976"/>
      <c r="F900" s="976"/>
      <c r="G900" s="188"/>
      <c r="H900" s="267"/>
      <c r="I900" s="267"/>
    </row>
    <row r="901" spans="1:9" ht="14.4">
      <c r="A901" s="271"/>
      <c r="B901" s="271"/>
      <c r="D901" s="976"/>
      <c r="E901" s="976"/>
      <c r="F901" s="976"/>
      <c r="G901" s="188"/>
      <c r="H901" s="267"/>
      <c r="I901" s="267"/>
    </row>
    <row r="902" spans="1:9" ht="14.4">
      <c r="A902" s="271"/>
      <c r="B902" s="271"/>
      <c r="D902" s="44"/>
      <c r="E902" s="188"/>
      <c r="F902" s="188"/>
      <c r="G902" s="188"/>
      <c r="H902" s="267"/>
      <c r="I902" s="267"/>
    </row>
    <row r="903" spans="1:9" ht="14.4">
      <c r="A903" s="271"/>
      <c r="B903" s="609" t="s">
        <v>123</v>
      </c>
      <c r="D903" s="1006" t="s">
        <v>1174</v>
      </c>
      <c r="E903" s="1006"/>
      <c r="F903" s="1006"/>
      <c r="G903" s="188"/>
      <c r="H903" s="267"/>
      <c r="I903" s="267"/>
    </row>
    <row r="904" spans="1:9" ht="14.4">
      <c r="A904" s="271"/>
      <c r="B904" s="271"/>
      <c r="D904" s="1006" t="s">
        <v>1175</v>
      </c>
      <c r="E904" s="1006"/>
      <c r="F904" s="1006"/>
      <c r="G904" s="188"/>
      <c r="H904" s="267"/>
      <c r="I904" s="267"/>
    </row>
    <row r="905" spans="1:9" ht="14.4">
      <c r="A905" s="271"/>
      <c r="B905" s="271"/>
      <c r="D905" s="3" t="s">
        <v>1476</v>
      </c>
      <c r="E905" s="1007" t="s">
        <v>2073</v>
      </c>
      <c r="F905" s="1007"/>
      <c r="G905" s="188"/>
      <c r="H905" s="267"/>
      <c r="I905" s="267"/>
    </row>
    <row r="906" spans="1:9" ht="14.4">
      <c r="A906" s="271"/>
      <c r="B906" s="271"/>
      <c r="D906" s="44"/>
      <c r="E906" s="188"/>
      <c r="F906" s="188"/>
      <c r="G906" s="188"/>
      <c r="H906" s="267"/>
      <c r="I906" s="267"/>
    </row>
    <row r="907" spans="1:9" ht="14.4">
      <c r="A907" s="271"/>
      <c r="B907" s="609" t="s">
        <v>123</v>
      </c>
      <c r="D907" s="976" t="s">
        <v>1456</v>
      </c>
      <c r="E907" s="976"/>
      <c r="F907" s="976"/>
      <c r="G907" s="188"/>
      <c r="H907" s="267"/>
      <c r="I907" s="267"/>
    </row>
    <row r="908" spans="1:9" ht="14.4">
      <c r="A908" s="271"/>
      <c r="B908" s="271"/>
      <c r="D908" s="976"/>
      <c r="E908" s="976"/>
      <c r="F908" s="976"/>
      <c r="G908" s="188"/>
      <c r="H908" s="267"/>
      <c r="I908" s="267"/>
    </row>
    <row r="909" spans="1:9" ht="14.4">
      <c r="A909" s="271"/>
      <c r="B909" s="271"/>
      <c r="D909" s="976"/>
      <c r="E909" s="976"/>
      <c r="F909" s="976"/>
      <c r="G909" s="188"/>
      <c r="H909" s="267"/>
      <c r="I909" s="267"/>
    </row>
    <row r="910" spans="1:9" ht="14.4">
      <c r="A910" s="271"/>
      <c r="B910" s="271"/>
      <c r="D910" s="976"/>
      <c r="E910" s="976"/>
      <c r="F910" s="976"/>
      <c r="G910" s="188"/>
      <c r="H910" s="267"/>
      <c r="I910" s="267"/>
    </row>
    <row r="911" spans="1:9" ht="13.2">
      <c r="A911" s="44"/>
      <c r="B911" s="44"/>
      <c r="C911" s="207"/>
      <c r="D911" s="188"/>
      <c r="E911" s="188"/>
      <c r="F911" s="188"/>
      <c r="G911" s="188"/>
      <c r="H911" s="267"/>
      <c r="I911" s="267"/>
    </row>
    <row r="912" spans="1:9" ht="13.2">
      <c r="A912" s="1030" t="s">
        <v>1402</v>
      </c>
      <c r="B912" s="1030"/>
      <c r="C912" s="1030"/>
      <c r="D912" s="1030"/>
      <c r="E912" s="1030"/>
      <c r="F912" s="1030"/>
      <c r="G912" s="1030"/>
      <c r="H912" s="267"/>
      <c r="I912" s="267"/>
    </row>
    <row r="913" spans="1:9" ht="13.2">
      <c r="A913" s="44"/>
      <c r="B913" s="44"/>
      <c r="C913" s="207"/>
      <c r="D913" s="188"/>
      <c r="E913" s="188"/>
      <c r="F913" s="188"/>
      <c r="G913" s="188"/>
      <c r="H913" s="267"/>
      <c r="I913" s="267"/>
    </row>
    <row r="914" spans="1:9" ht="13.2">
      <c r="C914" s="207"/>
      <c r="D914" s="1000" t="s">
        <v>1633</v>
      </c>
      <c r="E914" s="1000"/>
      <c r="F914" s="1000"/>
      <c r="G914" s="188"/>
      <c r="H914" s="267"/>
      <c r="I914" s="267"/>
    </row>
    <row r="915" spans="1:9" ht="13.2">
      <c r="A915" s="190"/>
      <c r="B915" s="190"/>
      <c r="C915" s="190"/>
      <c r="D915" s="996" t="s">
        <v>1474</v>
      </c>
      <c r="E915" s="996"/>
      <c r="F915" s="996"/>
      <c r="G915" s="188"/>
      <c r="H915" s="267"/>
      <c r="I915" s="267"/>
    </row>
    <row r="916" spans="1:9" ht="13.2">
      <c r="A916" s="190"/>
      <c r="B916" s="190"/>
      <c r="C916" s="190"/>
      <c r="F916" s="188"/>
      <c r="G916" s="188"/>
      <c r="H916" s="267"/>
      <c r="I916" s="267"/>
    </row>
    <row r="917" spans="1:9" ht="13.65" customHeight="1">
      <c r="A917" s="190"/>
      <c r="B917" s="609" t="s">
        <v>123</v>
      </c>
      <c r="C917" s="190"/>
      <c r="D917" s="1003" t="s">
        <v>1643</v>
      </c>
      <c r="E917" s="1003"/>
      <c r="F917" s="1003"/>
      <c r="G917" s="188"/>
      <c r="H917" s="267"/>
      <c r="I917" s="267"/>
    </row>
    <row r="918" spans="1:9" ht="13.2">
      <c r="A918" s="190"/>
      <c r="B918" s="190"/>
      <c r="C918" s="190"/>
      <c r="D918" s="1003"/>
      <c r="E918" s="1003"/>
      <c r="F918" s="1003"/>
      <c r="G918" s="188"/>
      <c r="H918" s="267"/>
      <c r="I918" s="267"/>
    </row>
    <row r="919" spans="1:9" ht="13.2">
      <c r="A919" s="190"/>
      <c r="B919" s="190"/>
      <c r="C919" s="190"/>
      <c r="D919" s="1003"/>
      <c r="E919" s="1003"/>
      <c r="F919" s="1003"/>
      <c r="G919" s="188"/>
      <c r="H919" s="267"/>
      <c r="I919" s="267"/>
    </row>
    <row r="920" spans="1:9" ht="13.2">
      <c r="A920" s="190"/>
      <c r="B920" s="190"/>
      <c r="C920" s="190"/>
      <c r="D920" s="1003"/>
      <c r="E920" s="1003"/>
      <c r="F920" s="1003"/>
      <c r="G920" s="188"/>
      <c r="H920" s="267"/>
      <c r="I920" s="267"/>
    </row>
    <row r="921" spans="1:9" ht="13.2">
      <c r="A921" s="190"/>
      <c r="B921" s="190"/>
      <c r="C921" s="190"/>
      <c r="D921" s="1003"/>
      <c r="E921" s="1003"/>
      <c r="F921" s="1003"/>
      <c r="G921" s="188"/>
      <c r="H921" s="267"/>
      <c r="I921" s="267"/>
    </row>
    <row r="922" spans="1:9" ht="13.2">
      <c r="A922" s="191"/>
      <c r="B922" s="191"/>
      <c r="C922" s="191"/>
      <c r="F922" s="188"/>
      <c r="G922" s="188"/>
      <c r="H922" s="267"/>
      <c r="I922" s="267"/>
    </row>
    <row r="923" spans="1:9" ht="14.25" customHeight="1">
      <c r="A923" s="271"/>
      <c r="B923" s="609" t="s">
        <v>1375</v>
      </c>
      <c r="C923" s="191"/>
      <c r="D923" s="977" t="s">
        <v>1727</v>
      </c>
      <c r="E923" s="977"/>
      <c r="F923" s="977"/>
      <c r="G923" s="188"/>
      <c r="H923" s="267"/>
      <c r="I923" s="267"/>
    </row>
    <row r="924" spans="1:9" ht="14.25" customHeight="1">
      <c r="A924" s="271"/>
      <c r="B924" s="271"/>
      <c r="C924" s="191"/>
      <c r="D924" s="977"/>
      <c r="E924" s="977"/>
      <c r="F924" s="977"/>
      <c r="G924" s="188"/>
      <c r="H924" s="267"/>
      <c r="I924" s="267"/>
    </row>
    <row r="925" spans="1:9" ht="14.25" customHeight="1">
      <c r="A925" s="271"/>
      <c r="B925" s="271"/>
      <c r="C925" s="191"/>
      <c r="D925" s="977"/>
      <c r="E925" s="977"/>
      <c r="F925" s="977"/>
      <c r="G925" s="188"/>
      <c r="H925" s="267"/>
      <c r="I925" s="267"/>
    </row>
    <row r="926" spans="1:9" ht="14.25" customHeight="1">
      <c r="A926" s="271"/>
      <c r="B926" s="271"/>
      <c r="C926" s="191"/>
      <c r="D926" s="977"/>
      <c r="E926" s="977"/>
      <c r="F926" s="977"/>
      <c r="G926" s="188"/>
      <c r="H926" s="267"/>
      <c r="I926" s="267"/>
    </row>
    <row r="927" spans="1:9" ht="14.25" customHeight="1">
      <c r="A927" s="191"/>
      <c r="B927" s="191"/>
      <c r="C927" s="191"/>
      <c r="D927" s="977"/>
      <c r="E927" s="977"/>
      <c r="F927" s="977"/>
      <c r="G927" s="188"/>
      <c r="H927" s="267"/>
      <c r="I927" s="267"/>
    </row>
    <row r="928" spans="1:9" ht="14.25" customHeight="1">
      <c r="A928" s="191"/>
      <c r="B928" s="191"/>
      <c r="C928" s="191"/>
      <c r="D928" s="977"/>
      <c r="E928" s="977"/>
      <c r="F928" s="977"/>
      <c r="G928" s="188"/>
      <c r="H928" s="267"/>
      <c r="I928" s="267"/>
    </row>
    <row r="929" spans="1:9" ht="14.25" customHeight="1">
      <c r="A929" s="191"/>
      <c r="B929" s="191"/>
      <c r="C929" s="191"/>
      <c r="D929" s="977"/>
      <c r="E929" s="977"/>
      <c r="F929" s="977"/>
      <c r="G929" s="188"/>
      <c r="H929" s="267"/>
      <c r="I929" s="267"/>
    </row>
    <row r="930" spans="1:9" ht="14.25" customHeight="1">
      <c r="A930" s="191"/>
      <c r="B930" s="191"/>
      <c r="C930" s="191"/>
      <c r="D930" s="3"/>
      <c r="F930" s="188"/>
      <c r="G930" s="188"/>
      <c r="H930" s="267"/>
      <c r="I930" s="267"/>
    </row>
    <row r="931" spans="1:9" s="323" customFormat="1" ht="14.25" customHeight="1">
      <c r="A931" s="355"/>
      <c r="B931" s="609" t="s">
        <v>123</v>
      </c>
      <c r="C931" s="356"/>
      <c r="D931" s="977" t="s">
        <v>1728</v>
      </c>
      <c r="E931" s="977"/>
      <c r="F931" s="977"/>
      <c r="G931" s="358"/>
      <c r="H931" s="359"/>
      <c r="I931" s="359"/>
    </row>
    <row r="932" spans="1:9" s="323" customFormat="1" ht="14.25" customHeight="1">
      <c r="A932" s="355"/>
      <c r="B932" s="355"/>
      <c r="C932" s="356"/>
      <c r="D932" s="977"/>
      <c r="E932" s="977"/>
      <c r="F932" s="977"/>
      <c r="G932" s="358"/>
      <c r="H932" s="359"/>
      <c r="I932" s="359"/>
    </row>
    <row r="933" spans="1:9" s="323" customFormat="1" ht="14.25" customHeight="1">
      <c r="A933" s="355"/>
      <c r="B933" s="355"/>
      <c r="C933" s="356"/>
      <c r="D933" s="977"/>
      <c r="E933" s="977"/>
      <c r="F933" s="977"/>
      <c r="G933" s="358"/>
      <c r="H933" s="359"/>
      <c r="I933" s="359"/>
    </row>
    <row r="934" spans="1:9" s="323" customFormat="1" ht="14.25" customHeight="1">
      <c r="A934" s="355"/>
      <c r="B934" s="355"/>
      <c r="C934" s="356"/>
      <c r="D934" s="977"/>
      <c r="E934" s="977"/>
      <c r="F934" s="977"/>
      <c r="G934" s="358"/>
      <c r="H934" s="359"/>
      <c r="I934" s="359"/>
    </row>
    <row r="935" spans="1:9" s="323" customFormat="1" ht="14.25" customHeight="1">
      <c r="A935" s="355"/>
      <c r="B935" s="355"/>
      <c r="C935" s="356"/>
      <c r="D935" s="977"/>
      <c r="E935" s="977"/>
      <c r="F935" s="977"/>
      <c r="G935" s="358"/>
      <c r="H935" s="359"/>
      <c r="I935" s="359"/>
    </row>
    <row r="936" spans="1:9" s="323" customFormat="1" ht="14.4">
      <c r="A936" s="355"/>
      <c r="B936" s="355"/>
      <c r="C936" s="356"/>
      <c r="D936" s="977"/>
      <c r="E936" s="977"/>
      <c r="F936" s="977"/>
      <c r="G936" s="358"/>
      <c r="H936" s="359"/>
      <c r="I936" s="359"/>
    </row>
    <row r="937" spans="1:9" s="323" customFormat="1" ht="14.25" customHeight="1">
      <c r="A937" s="355"/>
      <c r="B937" s="355"/>
      <c r="C937" s="356"/>
      <c r="D937" s="977"/>
      <c r="E937" s="977"/>
      <c r="F937" s="977"/>
      <c r="G937" s="358"/>
      <c r="H937" s="359"/>
      <c r="I937" s="359"/>
    </row>
    <row r="938" spans="1:9" s="323" customFormat="1" ht="14.25" customHeight="1">
      <c r="A938" s="355"/>
      <c r="B938" s="355"/>
      <c r="C938" s="356"/>
      <c r="D938" s="977"/>
      <c r="E938" s="977"/>
      <c r="F938" s="977"/>
      <c r="G938" s="358"/>
      <c r="H938" s="359"/>
      <c r="I938" s="359"/>
    </row>
    <row r="939" spans="1:9" s="323" customFormat="1" ht="14.25" customHeight="1">
      <c r="A939" s="355"/>
      <c r="B939" s="355"/>
      <c r="C939" s="356"/>
      <c r="D939" s="977"/>
      <c r="E939" s="977"/>
      <c r="F939" s="977"/>
      <c r="G939" s="358"/>
      <c r="H939" s="359"/>
      <c r="I939" s="359"/>
    </row>
    <row r="940" spans="1:9" ht="14.25" customHeight="1">
      <c r="A940" s="191"/>
      <c r="B940" s="191"/>
      <c r="C940" s="191"/>
      <c r="D940" s="3"/>
      <c r="F940" s="188"/>
      <c r="G940" s="188"/>
      <c r="H940" s="267"/>
      <c r="I940" s="267"/>
    </row>
    <row r="941" spans="1:9" ht="14.25" customHeight="1">
      <c r="A941" s="271"/>
      <c r="B941" s="609" t="s">
        <v>1375</v>
      </c>
      <c r="C941" s="191"/>
      <c r="D941" s="1004" t="s">
        <v>1644</v>
      </c>
      <c r="E941" s="1004"/>
      <c r="F941" s="1004"/>
      <c r="G941" s="188"/>
      <c r="H941" s="267"/>
      <c r="I941" s="267"/>
    </row>
    <row r="942" spans="1:9" ht="14.25" customHeight="1">
      <c r="A942" s="271"/>
      <c r="B942" s="271"/>
      <c r="C942" s="191"/>
      <c r="D942" s="1004"/>
      <c r="E942" s="1004"/>
      <c r="F942" s="1004"/>
      <c r="G942" s="188"/>
      <c r="H942" s="267"/>
      <c r="I942" s="267"/>
    </row>
    <row r="943" spans="1:9" ht="14.25" customHeight="1">
      <c r="A943" s="271"/>
      <c r="B943" s="271"/>
      <c r="C943" s="191"/>
      <c r="D943" s="1004"/>
      <c r="E943" s="1004"/>
      <c r="F943" s="1004"/>
      <c r="G943" s="188"/>
      <c r="H943" s="267"/>
      <c r="I943" s="267"/>
    </row>
    <row r="944" spans="1:9" ht="14.25" customHeight="1">
      <c r="A944" s="271"/>
      <c r="B944" s="271"/>
      <c r="C944" s="191"/>
      <c r="D944" s="1004"/>
      <c r="E944" s="1004"/>
      <c r="F944" s="1004"/>
      <c r="G944" s="188"/>
      <c r="H944" s="267"/>
      <c r="I944" s="267"/>
    </row>
    <row r="945" spans="1:9" ht="14.25" customHeight="1">
      <c r="A945" s="271"/>
      <c r="B945" s="271"/>
      <c r="C945" s="191"/>
      <c r="D945" s="1004"/>
      <c r="E945" s="1004"/>
      <c r="F945" s="1004"/>
      <c r="G945" s="188"/>
      <c r="H945" s="267"/>
      <c r="I945" s="267"/>
    </row>
    <row r="946" spans="1:9" ht="14.25" customHeight="1">
      <c r="A946" s="271"/>
      <c r="B946" s="271"/>
      <c r="C946" s="191"/>
      <c r="D946" s="1004"/>
      <c r="E946" s="1004"/>
      <c r="F946" s="1004"/>
      <c r="G946" s="188"/>
      <c r="H946" s="267"/>
      <c r="I946" s="267"/>
    </row>
    <row r="947" spans="1:9" ht="14.25" customHeight="1">
      <c r="A947" s="271"/>
      <c r="B947" s="271"/>
      <c r="C947" s="191"/>
      <c r="D947" s="1004"/>
      <c r="E947" s="1004"/>
      <c r="F947" s="1004"/>
      <c r="G947" s="188"/>
      <c r="H947" s="267"/>
      <c r="I947" s="267"/>
    </row>
    <row r="948" spans="1:9" ht="14.25" customHeight="1">
      <c r="A948" s="271"/>
      <c r="B948" s="271"/>
      <c r="C948" s="191"/>
      <c r="D948" s="373"/>
      <c r="F948" s="188"/>
      <c r="G948" s="188"/>
      <c r="H948" s="267"/>
      <c r="I948" s="267"/>
    </row>
    <row r="949" spans="1:9" s="448" customFormat="1" ht="14.4">
      <c r="A949" s="271"/>
      <c r="B949" s="609" t="s">
        <v>1375</v>
      </c>
      <c r="C949" s="191"/>
      <c r="D949" s="977" t="s">
        <v>1645</v>
      </c>
      <c r="E949" s="977"/>
      <c r="F949" s="977"/>
      <c r="G949" s="188"/>
    </row>
    <row r="950" spans="1:9" s="448" customFormat="1" ht="14.4">
      <c r="A950" s="271"/>
      <c r="B950" s="271"/>
      <c r="C950" s="191"/>
      <c r="D950" s="977"/>
      <c r="E950" s="977"/>
      <c r="F950" s="977"/>
      <c r="G950" s="188"/>
    </row>
    <row r="951" spans="1:9" s="448" customFormat="1" ht="14.4">
      <c r="A951" s="271"/>
      <c r="B951" s="271"/>
      <c r="C951" s="191"/>
      <c r="D951" s="977"/>
      <c r="E951" s="977"/>
      <c r="F951" s="977"/>
      <c r="G951" s="188"/>
    </row>
    <row r="952" spans="1:9" s="448" customFormat="1" ht="14.4">
      <c r="A952" s="271"/>
      <c r="B952" s="271"/>
      <c r="C952" s="191"/>
      <c r="D952" s="977"/>
      <c r="E952" s="977"/>
      <c r="F952" s="977"/>
      <c r="G952" s="188"/>
    </row>
    <row r="953" spans="1:9" s="448" customFormat="1" ht="14.4">
      <c r="A953" s="271"/>
      <c r="B953" s="271"/>
      <c r="C953" s="191"/>
      <c r="D953" s="3"/>
      <c r="E953" s="5"/>
      <c r="F953" s="188"/>
      <c r="G953" s="188"/>
    </row>
    <row r="954" spans="1:9" ht="14.25" customHeight="1">
      <c r="A954" s="18"/>
      <c r="B954" s="18"/>
      <c r="C954" s="207"/>
      <c r="D954" s="976" t="s">
        <v>1646</v>
      </c>
      <c r="E954" s="976"/>
      <c r="F954" s="976"/>
      <c r="G954" s="188"/>
      <c r="H954" s="267"/>
      <c r="I954" s="267"/>
    </row>
    <row r="955" spans="1:9" ht="14.25" customHeight="1">
      <c r="A955" s="207"/>
      <c r="B955" s="207"/>
      <c r="C955" s="207"/>
      <c r="D955" s="976"/>
      <c r="E955" s="976"/>
      <c r="F955" s="976"/>
      <c r="G955" s="188"/>
      <c r="H955" s="267"/>
      <c r="I955" s="267"/>
    </row>
    <row r="956" spans="1:9" ht="14.25" customHeight="1">
      <c r="A956" s="207"/>
      <c r="B956" s="207"/>
      <c r="C956" s="207"/>
      <c r="D956" s="3"/>
      <c r="E956" s="188"/>
      <c r="F956" s="188"/>
      <c r="G956" s="188"/>
      <c r="H956" s="267"/>
      <c r="I956" s="267"/>
    </row>
    <row r="957" spans="1:9" ht="14.4">
      <c r="A957" s="271"/>
      <c r="B957" s="609" t="s">
        <v>1375</v>
      </c>
      <c r="D957" s="976" t="s">
        <v>1647</v>
      </c>
      <c r="E957" s="976"/>
      <c r="F957" s="976"/>
    </row>
    <row r="958" spans="1:9" ht="13.2">
      <c r="D958" s="976"/>
      <c r="E958" s="976"/>
      <c r="F958" s="976"/>
    </row>
    <row r="959" spans="1:9" ht="14.25" customHeight="1">
      <c r="A959" s="207"/>
      <c r="B959" s="207"/>
      <c r="C959" s="207"/>
      <c r="D959" s="3"/>
      <c r="E959" s="188"/>
      <c r="F959" s="188"/>
      <c r="G959" s="188"/>
      <c r="H959" s="267"/>
      <c r="I959" s="267"/>
    </row>
    <row r="960" spans="1:9" ht="14.25" customHeight="1">
      <c r="A960" s="191"/>
      <c r="B960" s="191"/>
      <c r="C960" s="191"/>
      <c r="D960" s="1000" t="s">
        <v>1636</v>
      </c>
      <c r="E960" s="1000"/>
      <c r="F960" s="1000"/>
      <c r="G960" s="188"/>
      <c r="H960" s="267"/>
      <c r="I960" s="267"/>
    </row>
    <row r="961" spans="1:9" ht="14.25" customHeight="1">
      <c r="A961" s="191"/>
      <c r="B961" s="191"/>
      <c r="C961" s="191"/>
      <c r="D961" s="192"/>
      <c r="F961" s="188"/>
      <c r="G961" s="188"/>
      <c r="H961" s="267"/>
      <c r="I961" s="267"/>
    </row>
    <row r="962" spans="1:9" ht="14.4" customHeight="1">
      <c r="A962" s="271"/>
      <c r="B962" s="609" t="s">
        <v>1375</v>
      </c>
      <c r="C962" s="207"/>
      <c r="D962" s="999" t="s">
        <v>1635</v>
      </c>
      <c r="E962" s="999"/>
      <c r="F962" s="999"/>
      <c r="G962" s="188"/>
      <c r="H962" s="267"/>
      <c r="I962" s="267"/>
    </row>
    <row r="963" spans="1:9" ht="13.2">
      <c r="A963" s="207"/>
      <c r="B963" s="207"/>
      <c r="C963" s="207"/>
      <c r="D963" s="999"/>
      <c r="E963" s="999"/>
      <c r="F963" s="999"/>
      <c r="G963" s="188"/>
      <c r="H963" s="267"/>
      <c r="I963" s="267"/>
    </row>
    <row r="964" spans="1:9" ht="13.2">
      <c r="A964" s="207"/>
      <c r="B964" s="207"/>
      <c r="C964" s="207"/>
      <c r="D964" s="999"/>
      <c r="E964" s="999"/>
      <c r="F964" s="999"/>
      <c r="G964" s="188"/>
      <c r="H964" s="267"/>
      <c r="I964" s="267"/>
    </row>
    <row r="965" spans="1:9" ht="13.2">
      <c r="A965" s="207"/>
      <c r="B965" s="207"/>
      <c r="C965" s="207"/>
      <c r="D965" s="999"/>
      <c r="E965" s="999"/>
      <c r="F965" s="999"/>
      <c r="G965" s="188"/>
      <c r="H965" s="267"/>
      <c r="I965" s="267"/>
    </row>
    <row r="966" spans="1:9" ht="13.2">
      <c r="A966" s="207"/>
      <c r="B966" s="207"/>
      <c r="C966" s="207"/>
      <c r="D966" s="999"/>
      <c r="E966" s="999"/>
      <c r="F966" s="999"/>
      <c r="G966" s="188"/>
      <c r="H966" s="267"/>
      <c r="I966" s="267"/>
    </row>
    <row r="967" spans="1:9" ht="13.2">
      <c r="A967" s="207"/>
      <c r="B967" s="207"/>
      <c r="C967" s="207"/>
      <c r="D967" s="999"/>
      <c r="E967" s="999"/>
      <c r="F967" s="999"/>
      <c r="G967" s="188"/>
      <c r="H967" s="267"/>
      <c r="I967" s="267"/>
    </row>
    <row r="968" spans="1:9" ht="13.2">
      <c r="A968" s="207"/>
      <c r="B968" s="207"/>
      <c r="C968" s="207"/>
      <c r="D968" s="613"/>
      <c r="E968" s="613"/>
      <c r="F968" s="613"/>
      <c r="G968" s="188"/>
      <c r="H968" s="267"/>
      <c r="I968" s="267"/>
    </row>
    <row r="969" spans="1:9" ht="14.4" customHeight="1">
      <c r="A969" s="271"/>
      <c r="B969" s="609" t="s">
        <v>123</v>
      </c>
      <c r="C969" s="207"/>
      <c r="D969" s="999" t="s">
        <v>1634</v>
      </c>
      <c r="E969" s="999"/>
      <c r="F969" s="999"/>
      <c r="G969" s="188"/>
      <c r="H969" s="267"/>
      <c r="I969" s="267"/>
    </row>
    <row r="970" spans="1:9" ht="13.2">
      <c r="A970" s="207"/>
      <c r="B970" s="207"/>
      <c r="C970" s="207"/>
      <c r="D970" s="999"/>
      <c r="E970" s="999"/>
      <c r="F970" s="999"/>
      <c r="G970" s="188"/>
      <c r="H970" s="267"/>
      <c r="I970" s="267"/>
    </row>
    <row r="971" spans="1:9" ht="13.2">
      <c r="A971" s="207"/>
      <c r="B971" s="207"/>
      <c r="C971" s="207"/>
      <c r="D971" s="999"/>
      <c r="E971" s="999"/>
      <c r="F971" s="999"/>
      <c r="G971" s="188"/>
      <c r="H971" s="267"/>
      <c r="I971" s="267"/>
    </row>
    <row r="972" spans="1:9" ht="13.2">
      <c r="A972" s="207"/>
      <c r="B972" s="207"/>
      <c r="C972" s="207"/>
      <c r="D972" s="999"/>
      <c r="E972" s="999"/>
      <c r="F972" s="999"/>
      <c r="G972" s="188"/>
      <c r="H972" s="267"/>
      <c r="I972" s="267"/>
    </row>
    <row r="973" spans="1:9" ht="13.2">
      <c r="A973" s="207"/>
      <c r="B973" s="207"/>
      <c r="C973" s="207"/>
      <c r="D973" s="999"/>
      <c r="E973" s="999"/>
      <c r="F973" s="999"/>
      <c r="G973" s="188"/>
      <c r="H973" s="267"/>
      <c r="I973" s="267"/>
    </row>
    <row r="974" spans="1:9" ht="13.2">
      <c r="A974" s="207"/>
      <c r="B974" s="207"/>
      <c r="C974" s="207"/>
      <c r="D974" s="371"/>
      <c r="E974" s="188"/>
      <c r="F974" s="188"/>
      <c r="G974" s="188"/>
      <c r="H974" s="267"/>
      <c r="I974" s="267"/>
    </row>
    <row r="975" spans="1:9" ht="14.4">
      <c r="A975" s="271"/>
      <c r="B975" s="609" t="s">
        <v>123</v>
      </c>
      <c r="C975" s="207"/>
      <c r="D975" s="999" t="s">
        <v>1637</v>
      </c>
      <c r="E975" s="999"/>
      <c r="F975" s="999"/>
      <c r="G975" s="188"/>
      <c r="H975" s="267"/>
      <c r="I975" s="267"/>
    </row>
    <row r="976" spans="1:9" ht="13.2">
      <c r="A976" s="207"/>
      <c r="B976" s="207"/>
      <c r="C976" s="207"/>
      <c r="D976" s="999"/>
      <c r="E976" s="999"/>
      <c r="F976" s="999"/>
      <c r="G976" s="188"/>
      <c r="H976" s="267"/>
      <c r="I976" s="267"/>
    </row>
    <row r="977" spans="1:9" ht="13.2">
      <c r="A977" s="207"/>
      <c r="B977" s="207"/>
      <c r="C977" s="207"/>
      <c r="D977" s="999"/>
      <c r="E977" s="999"/>
      <c r="F977" s="999"/>
      <c r="G977" s="188"/>
      <c r="H977" s="267"/>
      <c r="I977" s="267"/>
    </row>
    <row r="978" spans="1:9" ht="13.2">
      <c r="A978" s="207"/>
      <c r="B978" s="207"/>
      <c r="C978" s="207"/>
      <c r="D978" s="999"/>
      <c r="E978" s="999"/>
      <c r="F978" s="999"/>
      <c r="G978" s="188"/>
      <c r="H978" s="267"/>
      <c r="I978" s="267"/>
    </row>
    <row r="979" spans="1:9" ht="13.2">
      <c r="A979" s="207"/>
      <c r="B979" s="207"/>
      <c r="C979" s="207"/>
      <c r="D979" s="999"/>
      <c r="E979" s="999"/>
      <c r="F979" s="999"/>
      <c r="G979" s="188"/>
      <c r="H979" s="267"/>
      <c r="I979" s="267"/>
    </row>
    <row r="980" spans="1:9" ht="13.2">
      <c r="A980" s="207"/>
      <c r="B980" s="207"/>
      <c r="C980" s="207"/>
      <c r="D980" s="371"/>
      <c r="E980" s="188"/>
      <c r="F980" s="188"/>
      <c r="G980" s="188"/>
      <c r="H980" s="267"/>
      <c r="I980" s="267"/>
    </row>
    <row r="981" spans="1:9" ht="14.4" customHeight="1">
      <c r="A981" s="271"/>
      <c r="B981" s="609" t="s">
        <v>123</v>
      </c>
      <c r="C981" s="207"/>
      <c r="D981" s="999" t="s">
        <v>1638</v>
      </c>
      <c r="E981" s="999"/>
      <c r="F981" s="999"/>
      <c r="G981" s="188"/>
      <c r="H981" s="267"/>
      <c r="I981" s="267"/>
    </row>
    <row r="982" spans="1:9" ht="13.2">
      <c r="A982" s="207"/>
      <c r="B982" s="207"/>
      <c r="C982" s="207"/>
      <c r="D982" s="999"/>
      <c r="E982" s="999"/>
      <c r="F982" s="999"/>
      <c r="G982" s="188"/>
      <c r="H982" s="267"/>
      <c r="I982" s="267"/>
    </row>
    <row r="983" spans="1:9" ht="13.2">
      <c r="A983" s="207"/>
      <c r="B983" s="207"/>
      <c r="C983" s="207"/>
      <c r="D983" s="999"/>
      <c r="E983" s="999"/>
      <c r="F983" s="999"/>
      <c r="G983" s="188"/>
      <c r="H983" s="267"/>
      <c r="I983" s="267"/>
    </row>
    <row r="984" spans="1:9" ht="13.2">
      <c r="A984" s="207"/>
      <c r="B984" s="207"/>
      <c r="C984" s="207"/>
      <c r="D984" s="613"/>
      <c r="E984" s="613"/>
      <c r="F984" s="613"/>
      <c r="G984" s="188"/>
      <c r="H984" s="267"/>
      <c r="I984" s="267"/>
    </row>
    <row r="985" spans="1:9" ht="14.4">
      <c r="A985" s="271"/>
      <c r="B985" s="609" t="s">
        <v>123</v>
      </c>
      <c r="C985" s="207"/>
      <c r="D985" s="999" t="s">
        <v>1639</v>
      </c>
      <c r="E985" s="999"/>
      <c r="F985" s="999"/>
      <c r="G985" s="188"/>
      <c r="H985" s="267"/>
      <c r="I985" s="267"/>
    </row>
    <row r="986" spans="1:9" ht="13.2">
      <c r="A986" s="207"/>
      <c r="B986" s="207"/>
      <c r="C986" s="207"/>
      <c r="D986" s="999"/>
      <c r="E986" s="999"/>
      <c r="F986" s="999"/>
      <c r="G986" s="188"/>
      <c r="H986" s="267"/>
      <c r="I986" s="267"/>
    </row>
    <row r="987" spans="1:9" ht="13.2">
      <c r="A987" s="207"/>
      <c r="B987" s="207"/>
      <c r="C987" s="207"/>
      <c r="D987" s="371"/>
      <c r="E987" s="188"/>
      <c r="F987" s="188"/>
      <c r="G987" s="188"/>
      <c r="H987" s="267"/>
      <c r="I987" s="267"/>
    </row>
    <row r="988" spans="1:9" ht="13.2">
      <c r="A988" s="207"/>
      <c r="B988" s="609" t="s">
        <v>123</v>
      </c>
      <c r="C988" s="207"/>
      <c r="D988" s="976" t="s">
        <v>1640</v>
      </c>
      <c r="E988" s="976"/>
      <c r="F988" s="976"/>
      <c r="G988" s="188"/>
      <c r="H988" s="267"/>
      <c r="I988" s="267"/>
    </row>
    <row r="989" spans="1:9" ht="13.2">
      <c r="A989" s="207"/>
      <c r="B989" s="207"/>
      <c r="C989" s="207"/>
      <c r="D989" s="976"/>
      <c r="E989" s="976"/>
      <c r="F989" s="976"/>
      <c r="G989" s="188"/>
      <c r="H989" s="267"/>
      <c r="I989" s="267"/>
    </row>
    <row r="990" spans="1:9" ht="13.2">
      <c r="A990" s="207"/>
      <c r="B990" s="207"/>
      <c r="C990" s="207"/>
      <c r="D990" s="188"/>
      <c r="E990" s="188"/>
      <c r="F990" s="188"/>
      <c r="G990" s="188"/>
      <c r="H990" s="267"/>
      <c r="I990" s="267"/>
    </row>
    <row r="991" spans="1:9" ht="13.2">
      <c r="A991" s="207"/>
      <c r="B991" s="609" t="s">
        <v>123</v>
      </c>
      <c r="C991" s="207"/>
      <c r="D991" s="1001" t="s">
        <v>1769</v>
      </c>
      <c r="E991" s="1002"/>
      <c r="F991" s="1002"/>
      <c r="G991" s="188"/>
      <c r="H991" s="267"/>
      <c r="I991" s="267"/>
    </row>
    <row r="992" spans="1:9" ht="13.2">
      <c r="A992" s="207"/>
      <c r="B992" s="207"/>
      <c r="C992" s="207"/>
      <c r="D992" s="1001"/>
      <c r="E992" s="1002"/>
      <c r="F992" s="1002"/>
      <c r="G992" s="188"/>
      <c r="H992" s="267"/>
      <c r="I992" s="267"/>
    </row>
    <row r="993" spans="1:9" ht="13.2">
      <c r="A993" s="207"/>
      <c r="B993" s="207"/>
      <c r="C993" s="207"/>
      <c r="D993" s="1001"/>
      <c r="E993" s="1002"/>
      <c r="F993" s="1002"/>
      <c r="G993" s="188"/>
      <c r="H993" s="267"/>
      <c r="I993" s="267"/>
    </row>
    <row r="994" spans="1:9" ht="13.2">
      <c r="A994" s="207"/>
      <c r="B994" s="207"/>
      <c r="C994" s="207"/>
      <c r="D994" s="1002"/>
      <c r="E994" s="1002"/>
      <c r="F994" s="1002"/>
      <c r="G994" s="188"/>
      <c r="H994" s="267"/>
      <c r="I994" s="267"/>
    </row>
    <row r="995" spans="1:9" ht="13.2">
      <c r="A995" s="207"/>
      <c r="B995" s="207"/>
      <c r="C995" s="207"/>
      <c r="D995" s="44"/>
      <c r="E995" s="188"/>
      <c r="F995" s="188"/>
      <c r="G995" s="188"/>
      <c r="H995" s="267"/>
      <c r="I995" s="267"/>
    </row>
    <row r="996" spans="1:9" ht="13.2">
      <c r="A996" s="207"/>
      <c r="B996" s="609" t="s">
        <v>123</v>
      </c>
      <c r="C996" s="207"/>
      <c r="D996" s="996" t="s">
        <v>2150</v>
      </c>
      <c r="E996" s="996"/>
      <c r="F996" s="996"/>
      <c r="G996" s="188"/>
      <c r="H996" s="267"/>
      <c r="I996" s="267"/>
    </row>
    <row r="997" spans="1:9" ht="13.2">
      <c r="A997" s="207"/>
      <c r="B997" s="207"/>
      <c r="C997" s="207"/>
      <c r="D997" s="44"/>
      <c r="E997" s="188"/>
      <c r="F997" s="188"/>
      <c r="G997" s="188"/>
      <c r="H997" s="267"/>
      <c r="I997" s="267"/>
    </row>
    <row r="998" spans="1:9" ht="13.2">
      <c r="A998" s="207"/>
      <c r="B998" s="609" t="s">
        <v>123</v>
      </c>
      <c r="C998" s="207"/>
      <c r="D998" s="996" t="s">
        <v>2151</v>
      </c>
      <c r="E998" s="996"/>
      <c r="F998" s="996"/>
      <c r="G998" s="188"/>
      <c r="H998" s="267"/>
      <c r="I998" s="267"/>
    </row>
    <row r="999" spans="1:9" ht="12.75" customHeight="1">
      <c r="A999" s="207"/>
      <c r="B999" s="207"/>
      <c r="C999" s="207"/>
      <c r="D999" s="188"/>
      <c r="E999" s="188"/>
      <c r="F999" s="188"/>
      <c r="G999" s="188"/>
      <c r="H999" s="267"/>
      <c r="I999" s="267"/>
    </row>
    <row r="1000" spans="1:9" ht="13.2">
      <c r="A1000" s="207"/>
      <c r="C1000" s="207"/>
      <c r="D1000" s="997" t="s">
        <v>1477</v>
      </c>
      <c r="E1000" s="997"/>
      <c r="F1000" s="997"/>
      <c r="G1000" s="188"/>
      <c r="H1000" s="267"/>
      <c r="I1000" s="267"/>
    </row>
    <row r="1001" spans="1:9" ht="13.2">
      <c r="A1001" s="207"/>
      <c r="C1001" s="207"/>
      <c r="D1001" s="192"/>
      <c r="E1001" s="188"/>
      <c r="F1001" s="188"/>
      <c r="G1001" s="188"/>
      <c r="H1001" s="267"/>
      <c r="I1001" s="267"/>
    </row>
    <row r="1002" spans="1:9" ht="14.4">
      <c r="A1002" s="271"/>
      <c r="B1002" s="609" t="s">
        <v>1375</v>
      </c>
      <c r="C1002" s="207"/>
      <c r="D1002" s="976" t="s">
        <v>1641</v>
      </c>
      <c r="E1002" s="976"/>
      <c r="F1002" s="976"/>
      <c r="G1002" s="188"/>
      <c r="H1002" s="267"/>
      <c r="I1002" s="267"/>
    </row>
    <row r="1003" spans="1:9" ht="13.2">
      <c r="A1003" s="207"/>
      <c r="B1003" s="207"/>
      <c r="C1003" s="207"/>
      <c r="D1003" s="976"/>
      <c r="E1003" s="976"/>
      <c r="F1003" s="976"/>
      <c r="G1003" s="188"/>
      <c r="H1003" s="267"/>
      <c r="I1003" s="267"/>
    </row>
    <row r="1004" spans="1:9" ht="13.2">
      <c r="A1004" s="207"/>
      <c r="B1004" s="207"/>
      <c r="C1004" s="207"/>
      <c r="D1004" s="976"/>
      <c r="E1004" s="976"/>
      <c r="F1004" s="976"/>
      <c r="G1004" s="188"/>
      <c r="H1004" s="267"/>
      <c r="I1004" s="267"/>
    </row>
    <row r="1005" spans="1:9" ht="13.2">
      <c r="A1005" s="207"/>
      <c r="B1005" s="207"/>
      <c r="C1005" s="207"/>
      <c r="D1005" s="976"/>
      <c r="E1005" s="976"/>
      <c r="F1005" s="976"/>
      <c r="G1005" s="188"/>
      <c r="H1005" s="267"/>
      <c r="I1005" s="267"/>
    </row>
    <row r="1006" spans="1:9" ht="13.2">
      <c r="A1006" s="207"/>
      <c r="B1006" s="207"/>
      <c r="C1006" s="207"/>
      <c r="D1006" s="976"/>
      <c r="E1006" s="976"/>
      <c r="F1006" s="976"/>
      <c r="G1006" s="188"/>
      <c r="H1006" s="267"/>
      <c r="I1006" s="267"/>
    </row>
    <row r="1007" spans="1:9" ht="13.2">
      <c r="A1007" s="207"/>
      <c r="B1007" s="207"/>
      <c r="C1007" s="207"/>
      <c r="G1007" s="188"/>
      <c r="H1007" s="267"/>
      <c r="I1007" s="267"/>
    </row>
    <row r="1008" spans="1:9" ht="14.4">
      <c r="A1008" s="271"/>
      <c r="B1008" s="609" t="s">
        <v>123</v>
      </c>
      <c r="C1008" s="207"/>
      <c r="D1008" s="976" t="s">
        <v>1642</v>
      </c>
      <c r="E1008" s="976"/>
      <c r="F1008" s="976"/>
      <c r="G1008" s="188"/>
      <c r="H1008" s="267"/>
      <c r="I1008" s="267"/>
    </row>
    <row r="1009" spans="1:9" ht="13.2">
      <c r="A1009" s="207"/>
      <c r="B1009" s="207"/>
      <c r="C1009" s="207"/>
      <c r="D1009" s="976"/>
      <c r="E1009" s="976"/>
      <c r="F1009" s="976"/>
      <c r="G1009" s="188"/>
      <c r="H1009" s="267"/>
      <c r="I1009" s="267"/>
    </row>
    <row r="1010" spans="1:9" ht="13.2">
      <c r="A1010" s="207"/>
      <c r="B1010" s="207"/>
      <c r="C1010" s="207"/>
      <c r="D1010" s="976"/>
      <c r="E1010" s="976"/>
      <c r="F1010" s="976"/>
      <c r="G1010" s="188"/>
      <c r="H1010" s="267"/>
      <c r="I1010" s="267"/>
    </row>
    <row r="1011" spans="1:9" ht="13.2">
      <c r="A1011" s="207"/>
      <c r="B1011" s="207"/>
      <c r="C1011" s="207"/>
      <c r="D1011" s="976"/>
      <c r="E1011" s="976"/>
      <c r="F1011" s="976"/>
      <c r="G1011" s="188"/>
      <c r="H1011" s="267"/>
      <c r="I1011" s="267"/>
    </row>
    <row r="1012" spans="1:9" ht="13.2">
      <c r="A1012" s="207"/>
      <c r="B1012" s="207"/>
      <c r="C1012" s="207"/>
      <c r="D1012" s="976"/>
      <c r="E1012" s="976"/>
      <c r="F1012" s="976"/>
      <c r="G1012" s="188"/>
      <c r="H1012" s="267"/>
      <c r="I1012" s="267"/>
    </row>
    <row r="1013" spans="1:9" ht="13.2">
      <c r="A1013" s="207"/>
      <c r="B1013" s="207"/>
      <c r="C1013" s="207"/>
      <c r="D1013" s="188"/>
      <c r="E1013" s="188"/>
      <c r="F1013" s="188"/>
      <c r="G1013" s="188"/>
      <c r="H1013" s="267"/>
      <c r="I1013" s="267"/>
    </row>
    <row r="1014" spans="1:9" ht="13.2">
      <c r="A1014" s="207"/>
      <c r="B1014" s="207"/>
      <c r="C1014" s="207"/>
      <c r="D1014" s="997" t="s">
        <v>1478</v>
      </c>
      <c r="E1014" s="997"/>
      <c r="F1014" s="997"/>
      <c r="G1014" s="188"/>
      <c r="H1014" s="267"/>
      <c r="I1014" s="267"/>
    </row>
    <row r="1015" spans="1:9" ht="13.2">
      <c r="A1015" s="207"/>
      <c r="B1015" s="207"/>
      <c r="C1015" s="207"/>
      <c r="D1015" s="192"/>
      <c r="E1015" s="188"/>
      <c r="F1015" s="188"/>
      <c r="G1015" s="188"/>
      <c r="H1015" s="267"/>
      <c r="I1015" s="267"/>
    </row>
    <row r="1016" spans="1:9" ht="14.4">
      <c r="A1016" s="271"/>
      <c r="B1016" s="609" t="s">
        <v>123</v>
      </c>
      <c r="C1016" s="207"/>
      <c r="D1016" s="976" t="s">
        <v>1648</v>
      </c>
      <c r="E1016" s="976"/>
      <c r="F1016" s="976"/>
      <c r="G1016" s="188"/>
      <c r="H1016" s="267"/>
      <c r="I1016" s="267"/>
    </row>
    <row r="1017" spans="1:9" ht="13.2">
      <c r="A1017" s="207"/>
      <c r="B1017" s="207"/>
      <c r="C1017" s="207"/>
      <c r="D1017" s="976"/>
      <c r="E1017" s="976"/>
      <c r="F1017" s="976"/>
      <c r="G1017" s="188"/>
      <c r="H1017" s="267"/>
      <c r="I1017" s="267"/>
    </row>
    <row r="1018" spans="1:9" ht="13.2">
      <c r="A1018" s="207"/>
      <c r="B1018" s="207"/>
      <c r="C1018" s="207"/>
      <c r="D1018" s="976"/>
      <c r="E1018" s="976"/>
      <c r="F1018" s="976"/>
      <c r="G1018" s="188"/>
      <c r="H1018" s="267"/>
      <c r="I1018" s="267"/>
    </row>
    <row r="1019" spans="1:9" ht="13.2">
      <c r="A1019" s="207"/>
      <c r="B1019" s="207"/>
      <c r="C1019" s="207"/>
      <c r="G1019" s="188"/>
      <c r="H1019" s="267"/>
      <c r="I1019" s="267"/>
    </row>
    <row r="1020" spans="1:9" ht="14.4">
      <c r="A1020" s="271"/>
      <c r="B1020" s="609" t="s">
        <v>123</v>
      </c>
      <c r="C1020" s="207"/>
      <c r="D1020" s="976" t="s">
        <v>1649</v>
      </c>
      <c r="E1020" s="976"/>
      <c r="F1020" s="976"/>
      <c r="G1020" s="188"/>
      <c r="H1020" s="267"/>
      <c r="I1020" s="267"/>
    </row>
    <row r="1021" spans="1:9" ht="13.2">
      <c r="A1021" s="207"/>
      <c r="B1021" s="207"/>
      <c r="C1021" s="207"/>
      <c r="D1021" s="976"/>
      <c r="E1021" s="976"/>
      <c r="F1021" s="976"/>
      <c r="G1021" s="188"/>
      <c r="H1021" s="267"/>
      <c r="I1021" s="267"/>
    </row>
    <row r="1022" spans="1:9" ht="13.2">
      <c r="A1022" s="207"/>
      <c r="B1022" s="207"/>
      <c r="C1022" s="207"/>
      <c r="D1022" s="976"/>
      <c r="E1022" s="976"/>
      <c r="F1022" s="976"/>
      <c r="G1022" s="188"/>
      <c r="H1022" s="267"/>
      <c r="I1022" s="267"/>
    </row>
    <row r="1023" spans="1:9" ht="13.2">
      <c r="A1023" s="207"/>
      <c r="B1023" s="207"/>
      <c r="C1023" s="207"/>
      <c r="D1023" s="44"/>
      <c r="E1023" s="188"/>
      <c r="F1023" s="188"/>
      <c r="G1023" s="188"/>
      <c r="H1023" s="267"/>
      <c r="I1023" s="267"/>
    </row>
    <row r="1024" spans="1:9" ht="13.2">
      <c r="A1024" s="207"/>
      <c r="B1024" s="207"/>
      <c r="C1024" s="207"/>
      <c r="D1024" s="997" t="s">
        <v>1479</v>
      </c>
      <c r="E1024" s="997"/>
      <c r="F1024" s="997"/>
      <c r="G1024" s="188"/>
      <c r="H1024" s="267"/>
      <c r="I1024" s="267"/>
    </row>
    <row r="1025" spans="1:9" ht="13.2">
      <c r="A1025" s="207"/>
      <c r="B1025" s="207"/>
      <c r="C1025" s="207"/>
      <c r="D1025" s="192"/>
      <c r="E1025" s="188"/>
      <c r="F1025" s="188"/>
      <c r="G1025" s="188"/>
      <c r="H1025" s="267"/>
      <c r="I1025" s="267"/>
    </row>
    <row r="1026" spans="1:9" ht="14.25" customHeight="1">
      <c r="A1026" s="271"/>
      <c r="B1026" s="609" t="s">
        <v>1375</v>
      </c>
      <c r="C1026" s="207"/>
      <c r="D1026" s="976" t="s">
        <v>1651</v>
      </c>
      <c r="E1026" s="976"/>
      <c r="F1026" s="976"/>
      <c r="G1026" s="24"/>
      <c r="H1026" s="209"/>
      <c r="I1026" s="209"/>
    </row>
    <row r="1027" spans="1:9" ht="13.2">
      <c r="A1027" s="207"/>
      <c r="B1027" s="207"/>
      <c r="C1027" s="207"/>
      <c r="D1027" s="976"/>
      <c r="E1027" s="976"/>
      <c r="F1027" s="976"/>
      <c r="G1027" s="24"/>
      <c r="H1027" s="209"/>
      <c r="I1027" s="209"/>
    </row>
    <row r="1028" spans="1:9" ht="13.2">
      <c r="A1028" s="207"/>
      <c r="B1028" s="207"/>
      <c r="C1028" s="207"/>
      <c r="D1028" s="976"/>
      <c r="E1028" s="976"/>
      <c r="F1028" s="976"/>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123</v>
      </c>
      <c r="C1030" s="207"/>
      <c r="D1030" s="976" t="s">
        <v>1650</v>
      </c>
      <c r="E1030" s="976"/>
      <c r="F1030" s="976"/>
      <c r="G1030" s="209"/>
      <c r="H1030" s="267"/>
      <c r="I1030" s="267"/>
    </row>
    <row r="1031" spans="1:9" ht="13.2">
      <c r="A1031" s="207"/>
      <c r="B1031" s="207"/>
      <c r="C1031" s="207"/>
      <c r="D1031" s="976"/>
      <c r="E1031" s="976"/>
      <c r="F1031" s="976"/>
      <c r="G1031" s="209"/>
      <c r="H1031" s="267"/>
      <c r="I1031" s="267"/>
    </row>
    <row r="1032" spans="1:9" ht="13.2">
      <c r="A1032" s="207"/>
      <c r="B1032" s="207"/>
      <c r="C1032" s="207"/>
      <c r="D1032" s="976"/>
      <c r="E1032" s="976"/>
      <c r="F1032" s="976"/>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123</v>
      </c>
      <c r="C1034" s="207"/>
      <c r="D1034" s="974" t="s">
        <v>1652</v>
      </c>
      <c r="E1034" s="974"/>
      <c r="F1034" s="974"/>
      <c r="G1034" s="208"/>
      <c r="H1034" s="267"/>
      <c r="I1034" s="267"/>
    </row>
    <row r="1035" spans="1:9" ht="13.2">
      <c r="A1035" s="207"/>
      <c r="B1035" s="207"/>
      <c r="C1035" s="207"/>
      <c r="D1035" s="974"/>
      <c r="E1035" s="974"/>
      <c r="F1035" s="974"/>
      <c r="G1035" s="208"/>
      <c r="H1035" s="267"/>
      <c r="I1035" s="267"/>
    </row>
    <row r="1036" spans="1:9" ht="13.2">
      <c r="A1036" s="207"/>
      <c r="B1036" s="207"/>
      <c r="C1036" s="207"/>
      <c r="D1036" s="974"/>
      <c r="E1036" s="974"/>
      <c r="F1036" s="974"/>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123</v>
      </c>
      <c r="C1038" s="207"/>
      <c r="D1038" s="976" t="s">
        <v>1653</v>
      </c>
      <c r="E1038" s="976"/>
      <c r="F1038" s="976"/>
      <c r="G1038" s="208"/>
      <c r="H1038" s="208"/>
      <c r="I1038" s="208"/>
    </row>
    <row r="1039" spans="1:9" ht="13.2">
      <c r="A1039" s="207"/>
      <c r="B1039" s="207"/>
      <c r="C1039" s="207"/>
      <c r="D1039" s="976"/>
      <c r="E1039" s="976"/>
      <c r="F1039" s="976"/>
      <c r="G1039" s="208"/>
      <c r="H1039" s="208"/>
      <c r="I1039" s="208"/>
    </row>
    <row r="1040" spans="1:9" ht="13.2">
      <c r="A1040" s="207"/>
      <c r="B1040" s="207"/>
      <c r="C1040" s="207"/>
      <c r="D1040" s="976"/>
      <c r="E1040" s="976"/>
      <c r="F1040" s="976"/>
      <c r="G1040" s="208"/>
      <c r="H1040" s="208"/>
      <c r="I1040" s="208"/>
    </row>
    <row r="1041" spans="1:9" ht="14.4">
      <c r="A1041" s="271"/>
      <c r="B1041" s="271"/>
      <c r="C1041" s="207"/>
      <c r="D1041" s="44"/>
      <c r="E1041" s="188"/>
      <c r="F1041" s="188"/>
      <c r="G1041" s="188"/>
      <c r="H1041" s="267"/>
      <c r="I1041" s="267"/>
    </row>
    <row r="1042" spans="1:9" ht="12.75" customHeight="1">
      <c r="A1042" s="207"/>
      <c r="B1042" s="609" t="s">
        <v>123</v>
      </c>
      <c r="C1042" s="207"/>
      <c r="D1042" s="976" t="s">
        <v>1654</v>
      </c>
      <c r="E1042" s="976"/>
      <c r="F1042" s="976"/>
      <c r="G1042" s="208"/>
      <c r="H1042" s="208"/>
      <c r="I1042" s="208"/>
    </row>
    <row r="1043" spans="1:9" ht="13.2">
      <c r="A1043" s="207"/>
      <c r="B1043" s="207"/>
      <c r="C1043" s="207"/>
      <c r="D1043" s="976"/>
      <c r="E1043" s="976"/>
      <c r="F1043" s="976"/>
      <c r="G1043" s="208"/>
      <c r="H1043" s="208"/>
      <c r="I1043" s="208"/>
    </row>
    <row r="1044" spans="1:9" ht="13.2">
      <c r="A1044" s="207"/>
      <c r="B1044" s="207"/>
      <c r="C1044" s="207"/>
      <c r="D1044" s="976"/>
      <c r="E1044" s="976"/>
      <c r="F1044" s="976"/>
      <c r="G1044" s="208"/>
      <c r="H1044" s="208"/>
      <c r="I1044" s="208"/>
    </row>
    <row r="1045" spans="1:9" ht="13.2">
      <c r="A1045" s="207"/>
      <c r="B1045" s="207"/>
      <c r="C1045" s="207"/>
      <c r="D1045" s="44"/>
      <c r="E1045" s="188"/>
      <c r="F1045" s="188"/>
      <c r="G1045" s="188"/>
      <c r="H1045" s="267"/>
      <c r="I1045" s="267"/>
    </row>
    <row r="1046" spans="1:9" ht="12.75" customHeight="1">
      <c r="A1046" s="207"/>
      <c r="B1046" s="609" t="s">
        <v>123</v>
      </c>
      <c r="C1046" s="207"/>
      <c r="D1046" s="976" t="s">
        <v>1480</v>
      </c>
      <c r="E1046" s="976"/>
      <c r="F1046" s="976"/>
      <c r="G1046" s="24"/>
      <c r="H1046" s="267"/>
      <c r="I1046" s="267"/>
    </row>
    <row r="1047" spans="1:9" ht="13.2">
      <c r="A1047" s="207"/>
      <c r="B1047" s="207"/>
      <c r="C1047" s="207"/>
      <c r="D1047" s="976"/>
      <c r="E1047" s="976"/>
      <c r="F1047" s="976"/>
      <c r="G1047" s="24"/>
      <c r="H1047" s="267"/>
      <c r="I1047" s="267"/>
    </row>
    <row r="1048" spans="1:9" ht="13.2">
      <c r="A1048" s="207"/>
      <c r="B1048" s="207"/>
      <c r="C1048" s="207"/>
      <c r="D1048" s="976"/>
      <c r="E1048" s="976"/>
      <c r="F1048" s="976"/>
      <c r="G1048" s="24"/>
      <c r="H1048" s="267"/>
      <c r="I1048" s="267"/>
    </row>
    <row r="1049" spans="1:9" ht="13.2">
      <c r="A1049" s="207"/>
      <c r="B1049" s="207"/>
      <c r="C1049" s="207"/>
      <c r="D1049" s="24"/>
      <c r="E1049" s="24"/>
      <c r="F1049" s="24"/>
      <c r="G1049" s="24"/>
      <c r="H1049" s="267"/>
      <c r="I1049" s="267"/>
    </row>
    <row r="1050" spans="1:9" ht="12.75" customHeight="1">
      <c r="A1050" s="207"/>
      <c r="B1050" s="609" t="s">
        <v>123</v>
      </c>
      <c r="C1050" s="207"/>
      <c r="D1050" s="976" t="s">
        <v>1481</v>
      </c>
      <c r="E1050" s="976"/>
      <c r="F1050" s="976"/>
      <c r="G1050" s="24"/>
      <c r="H1050" s="267"/>
      <c r="I1050" s="267"/>
    </row>
    <row r="1051" spans="1:9" ht="13.2">
      <c r="A1051" s="207"/>
      <c r="B1051" s="207"/>
      <c r="C1051" s="207"/>
      <c r="D1051" s="976"/>
      <c r="E1051" s="976"/>
      <c r="F1051" s="976"/>
      <c r="G1051" s="24"/>
      <c r="H1051" s="267"/>
      <c r="I1051" s="267"/>
    </row>
    <row r="1052" spans="1:9" ht="13.2">
      <c r="A1052" s="207"/>
      <c r="B1052" s="207"/>
      <c r="C1052" s="207"/>
      <c r="D1052" s="976"/>
      <c r="E1052" s="976"/>
      <c r="F1052" s="976"/>
      <c r="G1052" s="24"/>
      <c r="H1052" s="267"/>
      <c r="I1052" s="267"/>
    </row>
    <row r="1053" spans="1:9" ht="13.2">
      <c r="A1053" s="207"/>
      <c r="B1053" s="207"/>
      <c r="C1053" s="207"/>
      <c r="D1053" s="302"/>
      <c r="E1053" s="302"/>
      <c r="F1053" s="302"/>
      <c r="G1053" s="302"/>
      <c r="H1053" s="267"/>
      <c r="I1053" s="267"/>
    </row>
    <row r="1054" spans="1:9" ht="12.75" customHeight="1">
      <c r="A1054" s="207"/>
      <c r="B1054" s="609" t="s">
        <v>1375</v>
      </c>
      <c r="C1054" s="207"/>
      <c r="D1054" s="1038" t="s">
        <v>1124</v>
      </c>
      <c r="E1054" s="1038"/>
      <c r="F1054" s="1038"/>
      <c r="G1054" s="608"/>
      <c r="H1054" s="267"/>
      <c r="I1054" s="267"/>
    </row>
    <row r="1055" spans="1:9" ht="13.2">
      <c r="A1055" s="207"/>
      <c r="B1055" s="207"/>
      <c r="C1055" s="207"/>
      <c r="D1055" s="1038"/>
      <c r="E1055" s="1038"/>
      <c r="F1055" s="1038"/>
      <c r="G1055" s="608"/>
      <c r="H1055" s="267"/>
      <c r="I1055" s="267"/>
    </row>
    <row r="1056" spans="1:9" ht="13.2">
      <c r="A1056" s="207"/>
      <c r="B1056" s="207"/>
      <c r="C1056" s="207"/>
      <c r="D1056" s="1038"/>
      <c r="E1056" s="1038"/>
      <c r="F1056" s="1038"/>
      <c r="G1056" s="608"/>
      <c r="H1056" s="267"/>
      <c r="I1056" s="267"/>
    </row>
    <row r="1057" spans="1:9" ht="13.2">
      <c r="A1057" s="207"/>
      <c r="B1057" s="207"/>
      <c r="C1057" s="207"/>
      <c r="D1057" s="1038"/>
      <c r="E1057" s="1038"/>
      <c r="F1057" s="1038"/>
      <c r="G1057" s="608"/>
      <c r="H1057" s="267"/>
      <c r="I1057" s="267"/>
    </row>
    <row r="1058" spans="1:9" ht="13.2">
      <c r="A1058" s="207"/>
      <c r="B1058" s="207"/>
      <c r="C1058" s="207"/>
      <c r="D1058" s="1038"/>
      <c r="E1058" s="1038"/>
      <c r="F1058" s="1038"/>
      <c r="G1058" s="608"/>
      <c r="H1058" s="267"/>
      <c r="I1058" s="267"/>
    </row>
    <row r="1059" spans="1:9" ht="13.2">
      <c r="A1059" s="207"/>
      <c r="B1059" s="207"/>
      <c r="C1059" s="207"/>
      <c r="D1059" s="1038"/>
      <c r="E1059" s="1038"/>
      <c r="F1059" s="1038"/>
      <c r="G1059" s="608"/>
      <c r="H1059" s="267"/>
      <c r="I1059" s="267"/>
    </row>
    <row r="1060" spans="1:9" ht="13.2">
      <c r="A1060" s="207"/>
      <c r="B1060" s="207"/>
      <c r="C1060" s="207"/>
      <c r="D1060" s="1038"/>
      <c r="E1060" s="1038"/>
      <c r="F1060" s="1038"/>
      <c r="G1060" s="608"/>
      <c r="H1060" s="267"/>
      <c r="I1060" s="267"/>
    </row>
    <row r="1061" spans="1:9" ht="13.2">
      <c r="A1061" s="207"/>
      <c r="B1061" s="207"/>
      <c r="C1061" s="207"/>
      <c r="D1061" s="1038"/>
      <c r="E1061" s="1038"/>
      <c r="F1061" s="1038"/>
      <c r="G1061" s="608"/>
      <c r="H1061" s="267"/>
      <c r="I1061" s="267"/>
    </row>
    <row r="1062" spans="1:9" ht="13.2">
      <c r="A1062" s="207"/>
      <c r="B1062" s="207"/>
      <c r="C1062" s="207"/>
      <c r="D1062" s="1038"/>
      <c r="E1062" s="1038"/>
      <c r="F1062" s="1038"/>
      <c r="G1062" s="608"/>
      <c r="H1062" s="267"/>
      <c r="I1062" s="267"/>
    </row>
    <row r="1063" spans="1:9" ht="13.2">
      <c r="A1063" s="207"/>
      <c r="B1063" s="207"/>
      <c r="C1063" s="207"/>
      <c r="D1063" s="1038"/>
      <c r="E1063" s="1038"/>
      <c r="F1063" s="1038"/>
      <c r="G1063" s="608"/>
      <c r="H1063" s="267"/>
      <c r="I1063" s="267"/>
    </row>
    <row r="1064" spans="1:9" ht="27.6" customHeight="1">
      <c r="A1064" s="207"/>
      <c r="B1064" s="207"/>
      <c r="C1064" s="207"/>
      <c r="D1064" s="1038"/>
      <c r="E1064" s="1038"/>
      <c r="F1064" s="1038"/>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997" t="s">
        <v>1482</v>
      </c>
      <c r="E1066" s="997"/>
      <c r="F1066" s="997"/>
      <c r="G1066" s="418"/>
      <c r="H1066" s="267"/>
      <c r="I1066" s="267"/>
    </row>
    <row r="1067" spans="1:9" ht="12.75" customHeight="1">
      <c r="A1067" s="207"/>
      <c r="B1067" s="207"/>
      <c r="C1067" s="207"/>
      <c r="D1067" s="192"/>
      <c r="E1067" s="418"/>
      <c r="F1067" s="418"/>
      <c r="G1067" s="418"/>
      <c r="H1067" s="267"/>
      <c r="I1067" s="267"/>
    </row>
    <row r="1068" spans="1:9" ht="14.4">
      <c r="A1068" s="271"/>
      <c r="B1068" s="609" t="s">
        <v>123</v>
      </c>
      <c r="C1068" s="207"/>
      <c r="D1068" s="969" t="s">
        <v>2201</v>
      </c>
      <c r="E1068" s="976"/>
      <c r="F1068" s="976"/>
      <c r="G1068" s="188"/>
      <c r="H1068" s="267"/>
      <c r="I1068" s="267"/>
    </row>
    <row r="1069" spans="1:9" ht="13.2">
      <c r="A1069" s="207"/>
      <c r="B1069" s="207"/>
      <c r="C1069" s="207"/>
      <c r="D1069" s="976"/>
      <c r="E1069" s="976"/>
      <c r="F1069" s="976"/>
      <c r="G1069" s="188"/>
      <c r="H1069" s="267"/>
      <c r="I1069" s="267"/>
    </row>
    <row r="1070" spans="1:9" ht="13.2">
      <c r="A1070" s="207"/>
      <c r="B1070" s="207"/>
      <c r="C1070" s="207"/>
      <c r="D1070" s="976"/>
      <c r="E1070" s="976"/>
      <c r="F1070" s="976"/>
      <c r="G1070" s="188"/>
      <c r="H1070" s="267"/>
      <c r="I1070" s="267"/>
    </row>
    <row r="1071" spans="1:9" ht="13.2">
      <c r="A1071" s="207"/>
      <c r="B1071" s="207"/>
      <c r="C1071" s="207"/>
      <c r="D1071" s="976"/>
      <c r="E1071" s="976"/>
      <c r="F1071" s="976"/>
      <c r="G1071" s="188"/>
      <c r="H1071" s="267"/>
      <c r="I1071" s="267"/>
    </row>
    <row r="1072" spans="1:9" ht="13.2">
      <c r="A1072" s="207"/>
      <c r="B1072" s="207"/>
      <c r="C1072" s="207"/>
      <c r="D1072" s="188"/>
      <c r="E1072" s="188"/>
      <c r="F1072" s="188"/>
      <c r="G1072" s="188"/>
      <c r="H1072" s="267"/>
      <c r="I1072" s="267"/>
    </row>
    <row r="1073" spans="1:9" ht="14.4">
      <c r="A1073" s="271"/>
      <c r="B1073" s="609" t="s">
        <v>123</v>
      </c>
      <c r="C1073" s="207"/>
      <c r="D1073" s="969" t="s">
        <v>2202</v>
      </c>
      <c r="E1073" s="976"/>
      <c r="F1073" s="976"/>
      <c r="G1073" s="188"/>
      <c r="H1073" s="267"/>
      <c r="I1073" s="267"/>
    </row>
    <row r="1074" spans="1:9" ht="13.2">
      <c r="A1074" s="207"/>
      <c r="B1074" s="207"/>
      <c r="C1074" s="207"/>
      <c r="D1074" s="976"/>
      <c r="E1074" s="976"/>
      <c r="F1074" s="976"/>
      <c r="G1074" s="188"/>
      <c r="H1074" s="267"/>
      <c r="I1074" s="267"/>
    </row>
    <row r="1075" spans="1:9" ht="13.2">
      <c r="A1075" s="207"/>
      <c r="B1075" s="207"/>
      <c r="C1075" s="207"/>
      <c r="D1075" s="976"/>
      <c r="E1075" s="976"/>
      <c r="F1075" s="976"/>
      <c r="G1075" s="188"/>
      <c r="H1075" s="267"/>
      <c r="I1075" s="267"/>
    </row>
    <row r="1076" spans="1:9" ht="13.2">
      <c r="A1076" s="207"/>
      <c r="B1076" s="207"/>
      <c r="C1076" s="207"/>
      <c r="D1076" s="976"/>
      <c r="E1076" s="976"/>
      <c r="F1076" s="976"/>
      <c r="G1076" s="188"/>
      <c r="H1076" s="267"/>
      <c r="I1076" s="267"/>
    </row>
    <row r="1077" spans="1:9" ht="13.2">
      <c r="A1077" s="207"/>
      <c r="B1077" s="207"/>
      <c r="C1077" s="207"/>
      <c r="D1077" s="188"/>
      <c r="E1077" s="188"/>
      <c r="F1077" s="188"/>
      <c r="G1077" s="188"/>
    </row>
    <row r="1078" spans="1:9" ht="13.2">
      <c r="A1078" s="207"/>
      <c r="B1078" s="609" t="s">
        <v>123</v>
      </c>
      <c r="C1078" s="207"/>
      <c r="D1078" s="1002" t="s">
        <v>1655</v>
      </c>
      <c r="E1078" s="1002"/>
      <c r="F1078" s="1002"/>
      <c r="G1078" s="188"/>
    </row>
    <row r="1079" spans="1:9" ht="13.2">
      <c r="A1079" s="207"/>
      <c r="B1079" s="207"/>
      <c r="C1079" s="207"/>
      <c r="D1079" s="1002"/>
      <c r="E1079" s="1002"/>
      <c r="F1079" s="1002"/>
      <c r="G1079" s="188"/>
    </row>
    <row r="1080" spans="1:9" ht="13.2">
      <c r="A1080" s="207"/>
      <c r="B1080" s="207"/>
      <c r="C1080" s="207"/>
      <c r="D1080" s="1002"/>
      <c r="E1080" s="1002"/>
      <c r="F1080" s="1002"/>
      <c r="G1080" s="188"/>
    </row>
    <row r="1081" spans="1:9" ht="13.2">
      <c r="A1081" s="207"/>
      <c r="B1081" s="207"/>
      <c r="C1081" s="207"/>
      <c r="D1081" s="188"/>
      <c r="E1081" s="188"/>
      <c r="F1081" s="188"/>
      <c r="G1081" s="188"/>
    </row>
    <row r="1082" spans="1:9" ht="14.4">
      <c r="A1082" s="271"/>
      <c r="B1082" s="609" t="s">
        <v>123</v>
      </c>
      <c r="C1082" s="429"/>
      <c r="D1082" s="1032" t="s">
        <v>2152</v>
      </c>
      <c r="E1082" s="1032"/>
      <c r="F1082" s="1032"/>
      <c r="G1082" s="449"/>
    </row>
    <row r="1083" spans="1:9" ht="13.2">
      <c r="A1083" s="429"/>
      <c r="B1083" s="429"/>
      <c r="C1083" s="429"/>
      <c r="D1083" s="1032"/>
      <c r="E1083" s="1032"/>
      <c r="F1083" s="1032"/>
      <c r="G1083" s="449"/>
    </row>
    <row r="1084" spans="1:9" ht="13.2">
      <c r="A1084" s="429"/>
      <c r="B1084" s="429"/>
      <c r="C1084" s="429"/>
      <c r="D1084" s="1032"/>
      <c r="E1084" s="1032"/>
      <c r="F1084" s="1032"/>
      <c r="G1084" s="449"/>
    </row>
    <row r="1085" spans="1:9" ht="13.2">
      <c r="A1085" s="207"/>
      <c r="B1085" s="207"/>
      <c r="C1085" s="207"/>
      <c r="D1085" s="188"/>
      <c r="E1085" s="188"/>
      <c r="F1085" s="188"/>
      <c r="G1085" s="188"/>
    </row>
    <row r="1086" spans="1:9" ht="13.2">
      <c r="C1086" s="207"/>
      <c r="D1086" s="997" t="s">
        <v>1483</v>
      </c>
      <c r="E1086" s="997"/>
      <c r="F1086" s="997"/>
      <c r="G1086" s="188"/>
    </row>
    <row r="1087" spans="1:9" ht="13.2">
      <c r="C1087" s="207"/>
      <c r="D1087" s="192"/>
      <c r="E1087" s="188"/>
      <c r="F1087" s="188"/>
      <c r="G1087" s="188"/>
    </row>
    <row r="1088" spans="1:9" ht="13.2">
      <c r="A1088" s="207"/>
      <c r="B1088" s="609" t="s">
        <v>123</v>
      </c>
      <c r="C1088" s="207"/>
      <c r="D1088" s="976" t="s">
        <v>1656</v>
      </c>
      <c r="E1088" s="976"/>
      <c r="F1088" s="976"/>
      <c r="G1088" s="188"/>
    </row>
    <row r="1089" spans="1:7" ht="13.2">
      <c r="A1089" s="207"/>
      <c r="B1089" s="207"/>
      <c r="C1089" s="207"/>
      <c r="D1089" s="976"/>
      <c r="E1089" s="976"/>
      <c r="F1089" s="976"/>
      <c r="G1089" s="188"/>
    </row>
    <row r="1090" spans="1:7" ht="13.2">
      <c r="A1090" s="207"/>
      <c r="B1090" s="207"/>
      <c r="C1090" s="207"/>
      <c r="D1090" s="976"/>
      <c r="E1090" s="976"/>
      <c r="F1090" s="976"/>
      <c r="G1090" s="188"/>
    </row>
    <row r="1091" spans="1:7" ht="13.2">
      <c r="A1091" s="207"/>
      <c r="B1091" s="207"/>
      <c r="C1091" s="207"/>
      <c r="D1091" s="188"/>
      <c r="E1091" s="188"/>
      <c r="F1091" s="188"/>
      <c r="G1091" s="188"/>
    </row>
    <row r="1092" spans="1:7" ht="14.4">
      <c r="A1092" s="271"/>
      <c r="B1092" s="609" t="s">
        <v>123</v>
      </c>
      <c r="C1092" s="207"/>
      <c r="D1092" s="976" t="s">
        <v>1657</v>
      </c>
      <c r="E1092" s="976"/>
      <c r="F1092" s="976"/>
      <c r="G1092" s="188"/>
    </row>
    <row r="1093" spans="1:7" ht="13.2">
      <c r="A1093" s="207"/>
      <c r="B1093" s="207"/>
      <c r="C1093" s="207"/>
      <c r="D1093" s="976"/>
      <c r="E1093" s="976"/>
      <c r="F1093" s="976"/>
      <c r="G1093" s="188"/>
    </row>
    <row r="1094" spans="1:7" ht="13.2">
      <c r="A1094" s="207"/>
      <c r="B1094" s="207"/>
      <c r="C1094" s="207"/>
      <c r="D1094" s="976"/>
      <c r="E1094" s="976"/>
      <c r="F1094" s="976"/>
      <c r="G1094" s="188"/>
    </row>
    <row r="1095" spans="1:7" ht="13.2">
      <c r="A1095" s="207"/>
      <c r="B1095" s="207"/>
      <c r="C1095" s="207"/>
      <c r="D1095" s="188"/>
      <c r="E1095" s="188"/>
      <c r="F1095" s="188"/>
      <c r="G1095" s="188"/>
    </row>
    <row r="1096" spans="1:7" ht="13.2">
      <c r="A1096" s="207"/>
      <c r="B1096" s="207"/>
      <c r="C1096" s="207"/>
      <c r="D1096" s="997" t="s">
        <v>1116</v>
      </c>
      <c r="E1096" s="997"/>
      <c r="F1096" s="997"/>
      <c r="G1096" s="188"/>
    </row>
    <row r="1097" spans="1:7" ht="13.2">
      <c r="A1097" s="207"/>
      <c r="B1097" s="207"/>
      <c r="C1097" s="207"/>
      <c r="D1097" s="996" t="s">
        <v>1484</v>
      </c>
      <c r="E1097" s="996"/>
      <c r="F1097" s="996"/>
      <c r="G1097" s="188"/>
    </row>
    <row r="1098" spans="1:7" ht="13.2">
      <c r="A1098" s="207"/>
      <c r="B1098" s="207"/>
      <c r="C1098" s="207"/>
      <c r="D1098" s="419"/>
      <c r="E1098" s="188"/>
      <c r="F1098" s="188"/>
      <c r="G1098" s="188"/>
    </row>
    <row r="1099" spans="1:7" ht="14.4">
      <c r="A1099" s="271"/>
      <c r="B1099" s="609" t="s">
        <v>123</v>
      </c>
      <c r="C1099" s="207"/>
      <c r="D1099" s="976" t="s">
        <v>1658</v>
      </c>
      <c r="E1099" s="976"/>
      <c r="F1099" s="976"/>
      <c r="G1099" s="188"/>
    </row>
    <row r="1100" spans="1:7" ht="13.2">
      <c r="A1100" s="207"/>
      <c r="B1100" s="207"/>
      <c r="C1100" s="207"/>
      <c r="D1100" s="976"/>
      <c r="E1100" s="976"/>
      <c r="F1100" s="976"/>
      <c r="G1100" s="188"/>
    </row>
    <row r="1101" spans="1:7" ht="13.2">
      <c r="A1101" s="207"/>
      <c r="B1101" s="207"/>
      <c r="C1101" s="207"/>
      <c r="D1101" s="188"/>
      <c r="E1101" s="188"/>
      <c r="F1101" s="188"/>
      <c r="G1101" s="188"/>
    </row>
    <row r="1102" spans="1:7" ht="14.4">
      <c r="A1102" s="271"/>
      <c r="B1102" s="609" t="s">
        <v>1375</v>
      </c>
      <c r="C1102" s="207"/>
      <c r="D1102" s="976" t="s">
        <v>1659</v>
      </c>
      <c r="E1102" s="976"/>
      <c r="F1102" s="976"/>
      <c r="G1102" s="188"/>
    </row>
    <row r="1103" spans="1:7" ht="13.2">
      <c r="A1103" s="207"/>
      <c r="B1103" s="207"/>
      <c r="C1103" s="207"/>
      <c r="D1103" s="976"/>
      <c r="E1103" s="976"/>
      <c r="F1103" s="976"/>
      <c r="G1103" s="188"/>
    </row>
    <row r="1104" spans="1:7" ht="13.2">
      <c r="A1104" s="207"/>
      <c r="B1104" s="207"/>
      <c r="C1104" s="207"/>
      <c r="E1104" s="188"/>
      <c r="F1104" s="188"/>
      <c r="G1104" s="188"/>
    </row>
    <row r="1105" spans="1:7" ht="13.2">
      <c r="A1105" s="207"/>
      <c r="B1105" s="207"/>
      <c r="C1105" s="207"/>
      <c r="D1105" s="997" t="s">
        <v>1485</v>
      </c>
      <c r="E1105" s="997"/>
      <c r="F1105" s="997"/>
      <c r="G1105" s="188"/>
    </row>
    <row r="1106" spans="1:7" ht="13.2">
      <c r="A1106" s="207"/>
      <c r="B1106" s="207"/>
      <c r="C1106" s="207"/>
      <c r="D1106" s="192"/>
      <c r="E1106" s="188"/>
      <c r="F1106" s="188"/>
      <c r="G1106" s="188"/>
    </row>
    <row r="1107" spans="1:7" ht="14.4">
      <c r="A1107" s="271"/>
      <c r="B1107" s="609" t="s">
        <v>123</v>
      </c>
      <c r="C1107" s="207"/>
      <c r="D1107" s="976" t="s">
        <v>1660</v>
      </c>
      <c r="E1107" s="976"/>
      <c r="F1107" s="976"/>
      <c r="G1107" s="188"/>
    </row>
    <row r="1108" spans="1:7" ht="13.2">
      <c r="A1108" s="207"/>
      <c r="B1108" s="207"/>
      <c r="C1108" s="207"/>
      <c r="D1108" s="976"/>
      <c r="E1108" s="976"/>
      <c r="F1108" s="976"/>
      <c r="G1108" s="188"/>
    </row>
    <row r="1109" spans="1:7" ht="13.2">
      <c r="A1109" s="207"/>
      <c r="B1109" s="207"/>
      <c r="C1109" s="207"/>
      <c r="D1109" s="976"/>
      <c r="E1109" s="976"/>
      <c r="F1109" s="976"/>
      <c r="G1109" s="188"/>
    </row>
    <row r="1110" spans="1:7" ht="13.2">
      <c r="A1110" s="207"/>
      <c r="B1110" s="207"/>
      <c r="C1110" s="207"/>
      <c r="D1110" s="976"/>
      <c r="E1110" s="976"/>
      <c r="F1110" s="976"/>
      <c r="G1110" s="188"/>
    </row>
    <row r="1111" spans="1:7" ht="13.2">
      <c r="A1111" s="207"/>
      <c r="B1111" s="207"/>
      <c r="C1111" s="207"/>
      <c r="D1111" s="976"/>
      <c r="E1111" s="976"/>
      <c r="F1111" s="976"/>
      <c r="G1111" s="188"/>
    </row>
    <row r="1112" spans="1:7" ht="13.2">
      <c r="A1112" s="207"/>
      <c r="B1112" s="207"/>
      <c r="C1112" s="207"/>
      <c r="D1112" s="976"/>
      <c r="E1112" s="976"/>
      <c r="F1112" s="976"/>
      <c r="G1112" s="188"/>
    </row>
    <row r="1113" spans="1:7" ht="13.2">
      <c r="A1113" s="207"/>
      <c r="B1113" s="207"/>
      <c r="C1113" s="207"/>
      <c r="D1113" s="976"/>
      <c r="E1113" s="976"/>
      <c r="F1113" s="976"/>
      <c r="G1113" s="188"/>
    </row>
    <row r="1114" spans="1:7" ht="13.2">
      <c r="A1114" s="207"/>
      <c r="B1114" s="207"/>
      <c r="C1114" s="207"/>
      <c r="D1114" s="188"/>
      <c r="E1114" s="188"/>
      <c r="F1114" s="188"/>
      <c r="G1114" s="188"/>
    </row>
    <row r="1115" spans="1:7" ht="14.4">
      <c r="A1115" s="271"/>
      <c r="B1115" s="609" t="s">
        <v>123</v>
      </c>
      <c r="C1115" s="207"/>
      <c r="D1115" s="976" t="s">
        <v>1661</v>
      </c>
      <c r="E1115" s="976"/>
      <c r="F1115" s="976"/>
      <c r="G1115" s="188"/>
    </row>
    <row r="1116" spans="1:7" ht="13.2">
      <c r="A1116" s="207"/>
      <c r="B1116" s="207"/>
      <c r="C1116" s="207"/>
      <c r="D1116" s="976"/>
      <c r="E1116" s="976"/>
      <c r="F1116" s="976"/>
      <c r="G1116" s="188"/>
    </row>
    <row r="1117" spans="1:7" ht="13.2">
      <c r="A1117" s="207"/>
      <c r="B1117" s="207"/>
      <c r="C1117" s="207"/>
      <c r="D1117" s="976"/>
      <c r="E1117" s="976"/>
      <c r="F1117" s="976"/>
      <c r="G1117" s="188"/>
    </row>
    <row r="1118" spans="1:7" ht="13.2">
      <c r="A1118" s="207"/>
      <c r="B1118" s="207"/>
      <c r="C1118" s="207"/>
      <c r="D1118" s="976"/>
      <c r="E1118" s="976"/>
      <c r="F1118" s="976"/>
      <c r="G1118" s="188"/>
    </row>
    <row r="1119" spans="1:7" ht="13.2">
      <c r="A1119" s="207"/>
      <c r="B1119" s="207"/>
      <c r="C1119" s="207"/>
      <c r="D1119" s="976"/>
      <c r="E1119" s="976"/>
      <c r="F1119" s="976"/>
      <c r="G1119" s="188"/>
    </row>
    <row r="1120" spans="1:7" ht="13.2">
      <c r="A1120" s="207"/>
      <c r="B1120" s="207"/>
      <c r="C1120" s="207"/>
      <c r="D1120" s="976"/>
      <c r="E1120" s="976"/>
      <c r="F1120" s="976"/>
      <c r="G1120" s="188"/>
    </row>
    <row r="1121" spans="1:7" ht="13.2">
      <c r="A1121" s="207"/>
      <c r="B1121" s="207"/>
      <c r="C1121" s="207"/>
      <c r="D1121" s="976"/>
      <c r="E1121" s="976"/>
      <c r="F1121" s="976"/>
      <c r="G1121" s="188"/>
    </row>
    <row r="1122" spans="1:7" ht="13.2">
      <c r="A1122" s="207"/>
      <c r="B1122" s="207"/>
      <c r="C1122" s="207"/>
      <c r="D1122" s="24"/>
      <c r="E1122" s="24"/>
      <c r="F1122" s="24"/>
      <c r="G1122" s="188"/>
    </row>
    <row r="1123" spans="1:7" ht="12.45" customHeight="1">
      <c r="A1123" s="207"/>
      <c r="B1123" s="609" t="s">
        <v>123</v>
      </c>
      <c r="C1123" s="207"/>
      <c r="D1123" s="1001" t="s">
        <v>1770</v>
      </c>
      <c r="E1123" s="1002"/>
      <c r="F1123" s="1002"/>
      <c r="G1123" s="188"/>
    </row>
    <row r="1124" spans="1:7" ht="12.45" customHeight="1">
      <c r="A1124" s="207"/>
      <c r="B1124" s="207"/>
      <c r="C1124" s="207"/>
      <c r="D1124" s="1002"/>
      <c r="E1124" s="1002"/>
      <c r="F1124" s="1002"/>
      <c r="G1124" s="188"/>
    </row>
    <row r="1125" spans="1:7" ht="13.2">
      <c r="A1125" s="207"/>
      <c r="B1125" s="207"/>
      <c r="C1125" s="207"/>
      <c r="D1125" s="1002"/>
      <c r="E1125" s="1002"/>
      <c r="F1125" s="1002"/>
      <c r="G1125" s="188"/>
    </row>
    <row r="1126" spans="1:7" ht="13.2">
      <c r="A1126" s="207"/>
      <c r="B1126" s="207"/>
      <c r="C1126" s="207"/>
      <c r="D1126" s="653"/>
      <c r="E1126" s="653"/>
      <c r="F1126" s="653"/>
      <c r="G1126" s="188"/>
    </row>
    <row r="1127" spans="1:7" ht="13.2">
      <c r="D1127" s="997" t="s">
        <v>1486</v>
      </c>
      <c r="E1127" s="997"/>
      <c r="F1127" s="997"/>
    </row>
    <row r="1128" spans="1:7" ht="13.2">
      <c r="D1128" s="192"/>
    </row>
    <row r="1129" spans="1:7" ht="14.4">
      <c r="A1129" s="271"/>
      <c r="B1129" s="609" t="s">
        <v>123</v>
      </c>
      <c r="D1129" s="976" t="s">
        <v>1662</v>
      </c>
      <c r="E1129" s="976"/>
      <c r="F1129" s="976"/>
    </row>
    <row r="1130" spans="1:7" ht="13.2">
      <c r="D1130" s="976"/>
      <c r="E1130" s="976"/>
      <c r="F1130" s="976"/>
    </row>
    <row r="1131" spans="1:7" ht="13.2"/>
    <row r="1132" spans="1:7" ht="14.4">
      <c r="A1132" s="271"/>
      <c r="B1132" s="609" t="s">
        <v>1375</v>
      </c>
      <c r="D1132" s="976" t="s">
        <v>1663</v>
      </c>
      <c r="E1132" s="976"/>
      <c r="F1132" s="976"/>
    </row>
    <row r="1133" spans="1:7" ht="13.2">
      <c r="D1133" s="976"/>
      <c r="E1133" s="976"/>
      <c r="F1133" s="976"/>
    </row>
    <row r="1134" spans="1:7" ht="13.2"/>
    <row r="1135" spans="1:7" ht="13.2">
      <c r="D1135" s="997" t="s">
        <v>1487</v>
      </c>
      <c r="E1135" s="997"/>
      <c r="F1135" s="997"/>
    </row>
    <row r="1136" spans="1:7" ht="13.2">
      <c r="D1136" s="192"/>
    </row>
    <row r="1137" spans="1:7" ht="14.4">
      <c r="A1137" s="271"/>
      <c r="B1137" s="609" t="s">
        <v>1375</v>
      </c>
      <c r="D1137" s="996" t="s">
        <v>1664</v>
      </c>
      <c r="E1137" s="996"/>
      <c r="F1137" s="996"/>
    </row>
    <row r="1138" spans="1:7" ht="13.2"/>
    <row r="1139" spans="1:7" ht="14.4">
      <c r="A1139" s="271"/>
      <c r="B1139" s="609" t="s">
        <v>1375</v>
      </c>
      <c r="D1139" s="976" t="s">
        <v>1665</v>
      </c>
      <c r="E1139" s="976"/>
      <c r="F1139" s="976"/>
    </row>
    <row r="1140" spans="1:7" ht="14.4">
      <c r="A1140" s="271"/>
      <c r="B1140" s="271"/>
      <c r="D1140" s="976"/>
      <c r="E1140" s="976"/>
      <c r="F1140" s="976"/>
    </row>
    <row r="1141" spans="1:7" ht="14.4">
      <c r="A1141" s="271"/>
      <c r="B1141" s="271"/>
      <c r="D1141" s="24"/>
      <c r="E1141" s="24"/>
      <c r="F1141" s="24"/>
      <c r="G1141"/>
    </row>
    <row r="1142" spans="1:7" ht="13.2">
      <c r="D1142" s="997" t="s">
        <v>1675</v>
      </c>
      <c r="E1142" s="997"/>
      <c r="F1142" s="997"/>
      <c r="G1142"/>
    </row>
    <row r="1143" spans="1:7" ht="13.2">
      <c r="D1143" s="192"/>
      <c r="G1143"/>
    </row>
    <row r="1144" spans="1:7" ht="14.4" customHeight="1">
      <c r="A1144" s="271"/>
      <c r="B1144" s="609" t="s">
        <v>123</v>
      </c>
      <c r="D1144" s="969" t="s">
        <v>2203</v>
      </c>
      <c r="E1144" s="976"/>
      <c r="F1144" s="976"/>
      <c r="G1144"/>
    </row>
    <row r="1145" spans="1:7" ht="14.4">
      <c r="A1145" s="271"/>
      <c r="B1145" s="271"/>
      <c r="D1145" s="976"/>
      <c r="E1145" s="976"/>
      <c r="F1145" s="976"/>
      <c r="G1145"/>
    </row>
    <row r="1146" spans="1:7" ht="14.4">
      <c r="A1146" s="271"/>
      <c r="B1146" s="271"/>
      <c r="D1146" s="976"/>
      <c r="E1146" s="976"/>
      <c r="F1146" s="976"/>
      <c r="G1146"/>
    </row>
    <row r="1147" spans="1:7" ht="14.4">
      <c r="A1147" s="271"/>
      <c r="B1147" s="271"/>
      <c r="D1147" s="976"/>
      <c r="E1147" s="976"/>
      <c r="F1147" s="976"/>
      <c r="G1147"/>
    </row>
    <row r="1148" spans="1:7" ht="14.4">
      <c r="A1148" s="271"/>
      <c r="B1148" s="271"/>
      <c r="D1148" s="976"/>
      <c r="E1148" s="976"/>
      <c r="F1148" s="976"/>
      <c r="G1148"/>
    </row>
    <row r="1149" spans="1:7" ht="14.4">
      <c r="A1149" s="271"/>
      <c r="B1149" s="271"/>
      <c r="D1149" s="976"/>
      <c r="E1149" s="976"/>
      <c r="F1149" s="976"/>
      <c r="G1149"/>
    </row>
    <row r="1150" spans="1:7" ht="14.4">
      <c r="A1150" s="271"/>
      <c r="B1150" s="271"/>
      <c r="D1150" s="976"/>
      <c r="E1150" s="976"/>
      <c r="F1150" s="976"/>
      <c r="G1150"/>
    </row>
    <row r="1151" spans="1:7" ht="14.4">
      <c r="A1151" s="271"/>
      <c r="B1151" s="271"/>
      <c r="D1151" s="976"/>
      <c r="E1151" s="976"/>
      <c r="F1151" s="976"/>
      <c r="G1151"/>
    </row>
    <row r="1152" spans="1:7" ht="14.4">
      <c r="A1152" s="271"/>
      <c r="B1152" s="271"/>
      <c r="D1152" s="976"/>
      <c r="E1152" s="976"/>
      <c r="F1152" s="976"/>
      <c r="G1152"/>
    </row>
    <row r="1153" spans="1:7" ht="14.4">
      <c r="A1153" s="271"/>
      <c r="B1153" s="271"/>
      <c r="D1153" s="976"/>
      <c r="E1153" s="976"/>
      <c r="F1153" s="976"/>
      <c r="G1153"/>
    </row>
    <row r="1154" spans="1:7" ht="14.4">
      <c r="A1154" s="271"/>
      <c r="B1154" s="271"/>
      <c r="D1154" s="976"/>
      <c r="E1154" s="976"/>
      <c r="F1154" s="976"/>
      <c r="G1154"/>
    </row>
    <row r="1155" spans="1:7" ht="14.4">
      <c r="A1155" s="271"/>
      <c r="B1155" s="271"/>
      <c r="D1155" s="976"/>
      <c r="E1155" s="976"/>
      <c r="F1155" s="976"/>
      <c r="G1155"/>
    </row>
    <row r="1156" spans="1:7" ht="14.4">
      <c r="A1156" s="271"/>
      <c r="B1156" s="271"/>
      <c r="D1156" s="976"/>
      <c r="E1156" s="976"/>
      <c r="F1156" s="976"/>
      <c r="G1156"/>
    </row>
    <row r="1157" spans="1:7" ht="38.25" customHeight="1">
      <c r="A1157" s="271"/>
      <c r="B1157" s="271"/>
      <c r="D1157" s="976"/>
      <c r="E1157" s="976"/>
      <c r="F1157" s="976"/>
    </row>
    <row r="1158" spans="1:7" ht="13.2"/>
    <row r="1159" spans="1:7" ht="13.2">
      <c r="A1159" s="1030" t="s">
        <v>1403</v>
      </c>
      <c r="B1159" s="1030"/>
      <c r="C1159" s="1030"/>
      <c r="D1159" s="1030"/>
      <c r="E1159" s="1030"/>
      <c r="F1159" s="1030"/>
      <c r="G1159" s="1030"/>
    </row>
    <row r="1160" spans="1:7" ht="13.2">
      <c r="A1160" s="44"/>
      <c r="B1160" s="44"/>
    </row>
    <row r="1161" spans="1:7" ht="13.2">
      <c r="C1161" s="207"/>
      <c r="D1161" s="997" t="s">
        <v>1666</v>
      </c>
      <c r="E1161" s="997"/>
      <c r="F1161" s="997"/>
    </row>
    <row r="1162" spans="1:7" ht="13.2">
      <c r="A1162" s="190"/>
      <c r="B1162" s="190"/>
      <c r="C1162" s="190"/>
      <c r="D1162" s="998" t="s">
        <v>1491</v>
      </c>
      <c r="E1162" s="996"/>
      <c r="F1162" s="996"/>
    </row>
    <row r="1163" spans="1:7" ht="13.2">
      <c r="A1163" s="190"/>
      <c r="B1163" s="190"/>
      <c r="C1163" s="190"/>
      <c r="F1163" s="188"/>
      <c r="G1163"/>
    </row>
    <row r="1164" spans="1:7" ht="13.65" customHeight="1">
      <c r="B1164" s="609" t="s">
        <v>1375</v>
      </c>
      <c r="D1164" s="1051" t="s">
        <v>2090</v>
      </c>
      <c r="E1164" s="1051"/>
      <c r="F1164" s="1051"/>
      <c r="G1164"/>
    </row>
    <row r="1165" spans="1:7" ht="13.2">
      <c r="D1165" s="1051"/>
      <c r="E1165" s="1051"/>
      <c r="F1165" s="1051"/>
      <c r="G1165"/>
    </row>
    <row r="1166" spans="1:7" ht="13.2">
      <c r="D1166" s="15"/>
      <c r="E1166" s="927" t="s">
        <v>2091</v>
      </c>
      <c r="F1166" s="15"/>
      <c r="G1166"/>
    </row>
    <row r="1167" spans="1:7" ht="13.2">
      <c r="D1167" s="15"/>
      <c r="E1167" s="15"/>
      <c r="F1167" s="15"/>
      <c r="G1167"/>
    </row>
    <row r="1168" spans="1:7" ht="13.2">
      <c r="D1168" s="993" t="s">
        <v>2089</v>
      </c>
      <c r="E1168" s="993"/>
      <c r="F1168" s="993"/>
      <c r="G1168"/>
    </row>
    <row r="1169" spans="1:7" ht="13.2">
      <c r="A1169" s="191"/>
      <c r="B1169" s="191"/>
      <c r="C1169" s="191"/>
      <c r="D1169" s="993"/>
      <c r="E1169" s="993"/>
      <c r="F1169" s="993"/>
      <c r="G1169"/>
    </row>
    <row r="1170" spans="1:7" ht="14.4" customHeight="1">
      <c r="A1170" s="191"/>
      <c r="B1170" s="191"/>
      <c r="C1170" s="191"/>
      <c r="D1170" s="993"/>
      <c r="E1170" s="993"/>
      <c r="F1170" s="993"/>
      <c r="G1170"/>
    </row>
    <row r="1171" spans="1:7" ht="13.2">
      <c r="A1171" s="191"/>
      <c r="B1171" s="191"/>
      <c r="C1171" s="191"/>
      <c r="D1171" s="106"/>
      <c r="E1171" s="106"/>
      <c r="F1171" s="106"/>
      <c r="G1171"/>
    </row>
    <row r="1172" spans="1:7" ht="13.2">
      <c r="A1172" s="191"/>
      <c r="B1172" s="609" t="s">
        <v>123</v>
      </c>
      <c r="C1172" s="191"/>
      <c r="D1172" s="976" t="s">
        <v>1676</v>
      </c>
      <c r="E1172" s="976"/>
      <c r="F1172" s="976"/>
      <c r="G1172"/>
    </row>
    <row r="1173" spans="1:7" ht="13.2">
      <c r="A1173" s="191"/>
      <c r="B1173" s="191"/>
      <c r="C1173" s="191"/>
      <c r="D1173" s="976"/>
      <c r="E1173" s="976"/>
      <c r="F1173" s="976"/>
      <c r="G1173"/>
    </row>
    <row r="1174" spans="1:7" ht="13.2">
      <c r="A1174" s="191"/>
      <c r="B1174" s="191"/>
      <c r="C1174" s="191"/>
      <c r="D1174" s="976"/>
      <c r="E1174" s="976"/>
      <c r="F1174" s="976"/>
      <c r="G1174"/>
    </row>
    <row r="1175" spans="1:7" ht="13.2">
      <c r="A1175" s="191"/>
      <c r="B1175" s="191"/>
      <c r="C1175" s="191"/>
      <c r="D1175" s="976"/>
      <c r="E1175" s="976"/>
      <c r="F1175" s="976"/>
      <c r="G1175"/>
    </row>
    <row r="1176" spans="1:7" ht="13.2">
      <c r="A1176" s="191"/>
      <c r="B1176" s="191"/>
      <c r="C1176" s="191"/>
      <c r="D1176" s="24"/>
      <c r="E1176" s="24"/>
      <c r="F1176" s="24"/>
      <c r="G1176"/>
    </row>
    <row r="1177" spans="1:7" ht="13.2">
      <c r="A1177" s="191"/>
      <c r="B1177" s="609" t="s">
        <v>123</v>
      </c>
      <c r="C1177" s="191"/>
      <c r="D1177" s="969" t="s">
        <v>1755</v>
      </c>
      <c r="E1177" s="976"/>
      <c r="F1177" s="976"/>
      <c r="G1177"/>
    </row>
    <row r="1178" spans="1:7" ht="13.2">
      <c r="A1178" s="191"/>
      <c r="B1178" s="191"/>
      <c r="C1178" s="191"/>
      <c r="D1178" s="976"/>
      <c r="E1178" s="976"/>
      <c r="F1178" s="976"/>
      <c r="G1178"/>
    </row>
    <row r="1179" spans="1:7" ht="13.2">
      <c r="A1179" s="191"/>
      <c r="B1179" s="191"/>
      <c r="C1179" s="191"/>
      <c r="D1179" s="24"/>
      <c r="E1179" s="24"/>
      <c r="F1179" s="24"/>
      <c r="G1179"/>
    </row>
    <row r="1180" spans="1:7" ht="14.4">
      <c r="A1180" s="271"/>
      <c r="B1180" s="609" t="s">
        <v>1375</v>
      </c>
      <c r="D1180" s="996" t="s">
        <v>1667</v>
      </c>
      <c r="E1180" s="996"/>
      <c r="F1180" s="996"/>
      <c r="G1180"/>
    </row>
    <row r="1181" spans="1:7" ht="13.2">
      <c r="G1181"/>
    </row>
    <row r="1182" spans="1:7" ht="14.4">
      <c r="A1182" s="271"/>
      <c r="B1182" s="609" t="s">
        <v>1375</v>
      </c>
      <c r="D1182" s="996" t="s">
        <v>1668</v>
      </c>
      <c r="E1182" s="996"/>
      <c r="F1182" s="996"/>
      <c r="G1182"/>
    </row>
    <row r="1183" spans="1:7" ht="13.2">
      <c r="D1183" s="44"/>
      <c r="G1183"/>
    </row>
    <row r="1184" spans="1:7" ht="14.4">
      <c r="A1184" s="271"/>
      <c r="B1184" s="609" t="s">
        <v>123</v>
      </c>
      <c r="D1184" s="996" t="s">
        <v>1669</v>
      </c>
      <c r="E1184" s="996"/>
      <c r="F1184" s="996"/>
      <c r="G1184"/>
    </row>
    <row r="1185" spans="1:7" ht="13.2">
      <c r="D1185" s="44"/>
      <c r="G1185"/>
    </row>
    <row r="1186" spans="1:7" ht="14.4">
      <c r="A1186" s="271"/>
      <c r="B1186" s="609" t="s">
        <v>1375</v>
      </c>
      <c r="D1186" s="976" t="s">
        <v>1670</v>
      </c>
      <c r="E1186" s="976"/>
      <c r="F1186" s="976"/>
      <c r="G1186"/>
    </row>
    <row r="1187" spans="1:7" ht="14.4">
      <c r="A1187" s="271"/>
      <c r="B1187" s="271"/>
      <c r="D1187" s="976"/>
      <c r="E1187" s="976"/>
      <c r="F1187" s="976"/>
      <c r="G1187"/>
    </row>
    <row r="1188" spans="1:7" ht="14.4">
      <c r="A1188" s="271"/>
      <c r="B1188" s="271"/>
      <c r="D1188" s="44"/>
    </row>
    <row r="1189" spans="1:7" s="448" customFormat="1" ht="14.4">
      <c r="A1189" s="289"/>
      <c r="B1189" s="609" t="s">
        <v>123</v>
      </c>
      <c r="C1189" s="290"/>
      <c r="D1189" s="994" t="s">
        <v>1671</v>
      </c>
      <c r="E1189" s="994"/>
      <c r="F1189" s="994"/>
      <c r="G1189" s="292"/>
    </row>
    <row r="1190" spans="1:7" s="448" customFormat="1" ht="13.2">
      <c r="A1190" s="290"/>
      <c r="B1190" s="290"/>
      <c r="C1190" s="290"/>
      <c r="D1190" s="994"/>
      <c r="E1190" s="994"/>
      <c r="F1190" s="994"/>
      <c r="G1190" s="292"/>
    </row>
    <row r="1191" spans="1:7" s="448" customFormat="1" ht="13.2">
      <c r="A1191" s="290"/>
      <c r="B1191" s="290"/>
      <c r="C1191" s="290"/>
      <c r="D1191" s="291"/>
      <c r="E1191" s="292"/>
      <c r="F1191" s="292"/>
      <c r="G1191" s="292"/>
    </row>
    <row r="1192" spans="1:7" s="448" customFormat="1" ht="14.4">
      <c r="A1192" s="289"/>
      <c r="B1192" s="609" t="s">
        <v>123</v>
      </c>
      <c r="C1192" s="290"/>
      <c r="D1192" s="995" t="s">
        <v>1672</v>
      </c>
      <c r="E1192" s="995"/>
      <c r="F1192" s="995"/>
      <c r="G1192" s="292"/>
    </row>
    <row r="1193" spans="1:7" s="448" customFormat="1" ht="13.2">
      <c r="A1193" s="290"/>
      <c r="B1193" s="290"/>
      <c r="C1193" s="290"/>
      <c r="D1193" s="291"/>
      <c r="E1193" s="292"/>
      <c r="F1193" s="292"/>
      <c r="G1193" s="292"/>
    </row>
    <row r="1194" spans="1:7" ht="14.4">
      <c r="A1194" s="271"/>
      <c r="B1194" s="609" t="s">
        <v>1375</v>
      </c>
      <c r="D1194" s="996" t="s">
        <v>1673</v>
      </c>
      <c r="E1194" s="996"/>
      <c r="F1194" s="996"/>
    </row>
    <row r="1195" spans="1:7" ht="14.4">
      <c r="A1195" s="271"/>
      <c r="B1195" s="271"/>
      <c r="D1195" s="44"/>
    </row>
    <row r="1196" spans="1:7" ht="14.4">
      <c r="A1196" s="271"/>
      <c r="B1196" s="609" t="s">
        <v>1375</v>
      </c>
      <c r="D1196" s="976" t="s">
        <v>1674</v>
      </c>
      <c r="E1196" s="976"/>
      <c r="F1196" s="976"/>
    </row>
    <row r="1197" spans="1:7" ht="14.4">
      <c r="A1197" s="271"/>
      <c r="B1197" s="271"/>
      <c r="D1197" s="976"/>
      <c r="E1197" s="976"/>
      <c r="F1197" s="976"/>
    </row>
    <row r="1198" spans="1:7" ht="13.2"/>
    <row r="1199" spans="1:7" ht="13.2">
      <c r="A1199" s="1030" t="s">
        <v>2009</v>
      </c>
      <c r="B1199" s="1030"/>
      <c r="C1199" s="1030"/>
      <c r="D1199" s="1030"/>
      <c r="E1199" s="1030"/>
      <c r="F1199" s="1030"/>
      <c r="G1199" s="1030"/>
    </row>
    <row r="1200" spans="1:7" ht="13.2"/>
    <row r="1201" spans="1:7" ht="13.2">
      <c r="A1201" s="1030" t="s">
        <v>1404</v>
      </c>
      <c r="B1201" s="1030"/>
      <c r="C1201" s="1030"/>
      <c r="D1201" s="1030"/>
      <c r="E1201" s="1030"/>
      <c r="F1201" s="1030"/>
      <c r="G1201" s="1030"/>
    </row>
    <row r="1202" spans="1:7" ht="13.2"/>
    <row r="1203" spans="1:7" ht="13.2">
      <c r="D1203" s="1000" t="s">
        <v>1510</v>
      </c>
      <c r="E1203" s="1000"/>
      <c r="F1203" s="1000"/>
    </row>
    <row r="1204" spans="1:7" ht="13.2">
      <c r="D1204" s="1035" t="s">
        <v>1915</v>
      </c>
      <c r="E1204" s="1035"/>
      <c r="F1204" s="1035"/>
    </row>
    <row r="1205" spans="1:7" ht="13.2">
      <c r="A1205" s="190"/>
      <c r="B1205" s="190"/>
      <c r="C1205" s="190"/>
    </row>
    <row r="1206" spans="1:7" ht="14.4">
      <c r="A1206" s="271"/>
      <c r="B1206" s="271"/>
      <c r="C1206" s="191"/>
      <c r="D1206" s="1000" t="s">
        <v>1511</v>
      </c>
      <c r="E1206" s="1000"/>
      <c r="F1206" s="1000"/>
    </row>
    <row r="1207" spans="1:7" ht="13.2">
      <c r="B1207" s="609" t="s">
        <v>1375</v>
      </c>
      <c r="D1207" s="995" t="s">
        <v>1512</v>
      </c>
      <c r="E1207" s="995"/>
      <c r="F1207" s="995"/>
    </row>
    <row r="1208" spans="1:7" ht="13.2">
      <c r="D1208" s="1035" t="s">
        <v>1916</v>
      </c>
      <c r="E1208" s="1035"/>
      <c r="F1208" s="1035"/>
    </row>
    <row r="1209" spans="1:7" ht="13.2">
      <c r="G1209"/>
    </row>
    <row r="1210" spans="1:7" ht="12.75" customHeight="1">
      <c r="B1210" s="609" t="s">
        <v>1375</v>
      </c>
      <c r="D1210" s="1019" t="s">
        <v>1833</v>
      </c>
      <c r="E1210" s="1019"/>
      <c r="F1210" s="1019"/>
      <c r="G1210"/>
    </row>
    <row r="1211" spans="1:7" ht="13.2">
      <c r="D1211" s="1019"/>
      <c r="E1211" s="1019"/>
      <c r="F1211" s="1019"/>
      <c r="G1211"/>
    </row>
    <row r="1212" spans="1:7" ht="13.2">
      <c r="G1212"/>
    </row>
    <row r="1213" spans="1:7" ht="12.75" customHeight="1"/>
    <row r="1214" spans="1:7" ht="13.2">
      <c r="A1214" s="1030" t="s">
        <v>1406</v>
      </c>
      <c r="B1214" s="1030"/>
      <c r="C1214" s="1030"/>
      <c r="D1214" s="1030"/>
      <c r="E1214" s="1030"/>
      <c r="F1214" s="1030"/>
      <c r="G1214" s="1030"/>
    </row>
    <row r="1215" spans="1:7" ht="13.2">
      <c r="A1215" s="44"/>
      <c r="B1215" s="44"/>
    </row>
    <row r="1216" spans="1:7" ht="12.75" customHeight="1">
      <c r="A1216" s="44"/>
      <c r="B1216" s="44"/>
      <c r="D1216" s="997" t="s">
        <v>1405</v>
      </c>
      <c r="E1216" s="997"/>
      <c r="F1216" s="997"/>
    </row>
    <row r="1217" spans="1:7" ht="12.75" customHeight="1">
      <c r="A1217" s="44"/>
      <c r="B1217" s="44"/>
      <c r="D1217" s="996" t="s">
        <v>1412</v>
      </c>
      <c r="E1217" s="996"/>
      <c r="F1217" s="996"/>
    </row>
    <row r="1218" spans="1:7" ht="12.75" customHeight="1">
      <c r="A1218" s="44"/>
      <c r="B1218" s="44"/>
    </row>
    <row r="1219" spans="1:7" ht="14.4">
      <c r="A1219" s="271"/>
      <c r="B1219" s="609" t="s">
        <v>123</v>
      </c>
      <c r="D1219" s="1006" t="s">
        <v>1012</v>
      </c>
      <c r="E1219" s="1006"/>
      <c r="F1219" s="1006"/>
    </row>
    <row r="1220" spans="1:7" ht="13.2">
      <c r="D1220" s="996" t="s">
        <v>1132</v>
      </c>
      <c r="E1220" s="996"/>
      <c r="F1220" s="996"/>
    </row>
    <row r="1221" spans="1:7" ht="13.2">
      <c r="E1221" s="1021" t="s">
        <v>2092</v>
      </c>
      <c r="F1221" s="1021"/>
    </row>
    <row r="1222" spans="1:7" ht="13.2">
      <c r="D1222" s="3"/>
    </row>
    <row r="1223" spans="1:7" ht="13.2">
      <c r="D1223" s="1034" t="s">
        <v>1272</v>
      </c>
      <c r="E1223" s="1034"/>
      <c r="F1223" s="1034"/>
    </row>
    <row r="1224" spans="1:7" ht="13.2">
      <c r="B1224" s="609" t="s">
        <v>123</v>
      </c>
      <c r="D1224" s="969" t="s">
        <v>2093</v>
      </c>
      <c r="E1224" s="976"/>
      <c r="F1224" s="976"/>
      <c r="G1224"/>
    </row>
    <row r="1225" spans="1:7" ht="13.2">
      <c r="D1225" s="976"/>
      <c r="E1225" s="976"/>
      <c r="F1225" s="976"/>
      <c r="G1225"/>
    </row>
    <row r="1226" spans="1:7" ht="13.2">
      <c r="D1226" s="501" t="s">
        <v>1275</v>
      </c>
      <c r="E1226"/>
      <c r="F1226"/>
      <c r="G1226"/>
    </row>
    <row r="1227" spans="1:7" ht="13.65" customHeight="1">
      <c r="D1227" s="969" t="s">
        <v>2094</v>
      </c>
      <c r="E1227" s="976"/>
      <c r="F1227" s="976"/>
      <c r="G1227"/>
    </row>
    <row r="1228" spans="1:7" ht="13.2">
      <c r="D1228" s="976"/>
      <c r="E1228" s="976"/>
      <c r="F1228" s="976"/>
      <c r="G1228"/>
    </row>
    <row r="1229" spans="1:7" ht="13.2">
      <c r="D1229" s="976"/>
      <c r="E1229" s="976"/>
      <c r="F1229" s="976"/>
      <c r="G1229"/>
    </row>
    <row r="1230" spans="1:7" ht="13.2">
      <c r="D1230" s="976"/>
      <c r="E1230" s="976"/>
      <c r="F1230" s="976"/>
      <c r="G1230"/>
    </row>
    <row r="1231" spans="1:7" ht="13.2">
      <c r="D1231" s="1021" t="s">
        <v>1015</v>
      </c>
      <c r="E1231" s="1021"/>
      <c r="F1231" s="1021"/>
      <c r="G1231"/>
    </row>
    <row r="1232" spans="1:7" ht="13.2">
      <c r="B1232" s="609" t="s">
        <v>123</v>
      </c>
      <c r="D1232" s="1006" t="s">
        <v>1273</v>
      </c>
      <c r="E1232" s="1006"/>
      <c r="F1232" s="1006"/>
      <c r="G1232"/>
    </row>
    <row r="1233" spans="1:7" ht="13.2">
      <c r="E1233"/>
      <c r="F1233"/>
      <c r="G1233"/>
    </row>
    <row r="1234" spans="1:7" ht="13.2">
      <c r="D1234" s="1036" t="s">
        <v>1274</v>
      </c>
      <c r="E1234" s="1036"/>
      <c r="F1234" s="1036"/>
      <c r="G1234"/>
    </row>
    <row r="1235" spans="1:7" ht="13.2">
      <c r="D1235" s="3" t="s">
        <v>1013</v>
      </c>
      <c r="E1235"/>
      <c r="F1235"/>
      <c r="G1235"/>
    </row>
    <row r="1236" spans="1:7" ht="14.4" customHeight="1">
      <c r="A1236" s="271"/>
      <c r="B1236" s="609" t="s">
        <v>123</v>
      </c>
      <c r="D1236" s="976" t="s">
        <v>1513</v>
      </c>
      <c r="E1236" s="976"/>
      <c r="F1236" s="976"/>
      <c r="G1236"/>
    </row>
    <row r="1237" spans="1:7" ht="14.4">
      <c r="A1237" s="271"/>
      <c r="B1237" s="271"/>
      <c r="D1237" s="976"/>
      <c r="E1237" s="976"/>
      <c r="F1237" s="976"/>
      <c r="G1237"/>
    </row>
    <row r="1238" spans="1:7" ht="14.4">
      <c r="A1238" s="271"/>
      <c r="B1238" s="271"/>
      <c r="D1238" s="976"/>
      <c r="E1238" s="976"/>
      <c r="F1238" s="976"/>
      <c r="G1238"/>
    </row>
    <row r="1239" spans="1:7" ht="14.4">
      <c r="A1239" s="271"/>
      <c r="B1239" s="271"/>
      <c r="E1239"/>
      <c r="F1239"/>
      <c r="G1239"/>
    </row>
    <row r="1240" spans="1:7" ht="14.4">
      <c r="A1240" s="271"/>
      <c r="B1240" s="271"/>
      <c r="D1240" s="419" t="s">
        <v>1131</v>
      </c>
      <c r="E1240" s="419"/>
      <c r="F1240" s="419"/>
    </row>
    <row r="1241" spans="1:7" ht="14.4">
      <c r="A1241" s="271"/>
      <c r="B1241" s="609" t="s">
        <v>123</v>
      </c>
      <c r="D1241" s="976" t="s">
        <v>1514</v>
      </c>
      <c r="E1241" s="976"/>
      <c r="F1241" s="976"/>
    </row>
    <row r="1242" spans="1:7" ht="14.4">
      <c r="A1242" s="271"/>
      <c r="B1242" s="271"/>
      <c r="D1242" s="976"/>
      <c r="E1242" s="976"/>
      <c r="F1242" s="976"/>
    </row>
    <row r="1243" spans="1:7" ht="14.4">
      <c r="A1243" s="271"/>
      <c r="B1243" s="271"/>
      <c r="D1243" s="976"/>
      <c r="E1243" s="976"/>
      <c r="F1243" s="976"/>
    </row>
    <row r="1244" spans="1:7" ht="14.4">
      <c r="A1244" s="271"/>
      <c r="B1244" s="271"/>
      <c r="D1244" s="976"/>
      <c r="E1244" s="976"/>
      <c r="F1244" s="976"/>
    </row>
    <row r="1245" spans="1:7" ht="14.4">
      <c r="A1245" s="271"/>
      <c r="B1245" s="271"/>
      <c r="D1245" s="976"/>
      <c r="E1245" s="976"/>
      <c r="F1245" s="976"/>
    </row>
    <row r="1246" spans="1:7" ht="12.75" customHeight="1">
      <c r="A1246" s="44"/>
      <c r="B1246" s="44"/>
    </row>
    <row r="1247" spans="1:7" ht="13.2">
      <c r="A1247" s="1030" t="s">
        <v>1437</v>
      </c>
      <c r="B1247" s="1030"/>
      <c r="C1247" s="1030"/>
      <c r="D1247" s="1030"/>
      <c r="E1247" s="1030"/>
      <c r="F1247" s="1030"/>
      <c r="G1247" s="1030"/>
    </row>
    <row r="1248" spans="1:7" ht="13.2">
      <c r="A1248" s="44"/>
      <c r="B1248" s="44"/>
    </row>
    <row r="1249" spans="1:7" ht="13.2">
      <c r="A1249" s="44"/>
      <c r="B1249" s="44"/>
      <c r="D1249" s="1026" t="s">
        <v>1438</v>
      </c>
      <c r="E1249" s="1026"/>
      <c r="F1249" s="1026"/>
    </row>
    <row r="1250" spans="1:7" ht="13.2">
      <c r="A1250" s="268"/>
      <c r="B1250" s="268"/>
      <c r="C1250" s="268"/>
      <c r="D1250" s="1006" t="s">
        <v>1451</v>
      </c>
      <c r="E1250" s="1006"/>
      <c r="F1250" s="1006"/>
      <c r="G1250" s="269"/>
    </row>
    <row r="1251" spans="1:7" ht="10.5" customHeight="1"/>
    <row r="1252" spans="1:7" ht="14.4">
      <c r="A1252" s="271"/>
      <c r="B1252" s="609" t="s">
        <v>123</v>
      </c>
      <c r="D1252" s="1006" t="s">
        <v>1133</v>
      </c>
      <c r="E1252" s="1006"/>
      <c r="F1252" s="1006"/>
    </row>
    <row r="1253" spans="1:7" ht="13.2">
      <c r="E1253" s="1021" t="s">
        <v>2095</v>
      </c>
      <c r="F1253" s="1021"/>
    </row>
    <row r="1254" spans="1:7" ht="13.2">
      <c r="D1254" s="104"/>
      <c r="E1254" s="104"/>
      <c r="F1254" s="104"/>
    </row>
    <row r="1255" spans="1:7" ht="13.65" customHeight="1"/>
    <row r="1256" spans="1:7" ht="13.65" customHeight="1"/>
    <row r="1257" spans="1:7" ht="13.65" customHeight="1"/>
    <row r="1258" spans="1:7" ht="13.65" customHeight="1"/>
    <row r="1259" spans="1:7" ht="13.65" customHeight="1"/>
    <row r="1260" spans="1:7" ht="13.65" customHeight="1"/>
    <row r="1261" spans="1:7" ht="13.65" customHeight="1"/>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514" zoomScale="115" zoomScaleNormal="115" workbookViewId="0">
      <selection activeCell="AL163" sqref="AL163"/>
    </sheetView>
  </sheetViews>
  <sheetFormatPr defaultColWidth="0" defaultRowHeight="0" customHeight="1" zeroHeight="1"/>
  <cols>
    <col min="1"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2.9" customHeight="1">
      <c r="J1" s="183"/>
      <c r="AS1" s="919">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4" customFormat="1" ht="18.75" customHeight="1">
      <c r="A9" s="1575" t="s">
        <v>791</v>
      </c>
      <c r="B9" s="1575"/>
      <c r="C9" s="1575"/>
      <c r="D9" s="1575"/>
      <c r="E9" s="1575"/>
      <c r="F9" s="1575"/>
      <c r="G9" s="1575"/>
      <c r="H9" s="1575"/>
      <c r="I9" s="1575"/>
      <c r="J9" s="1575"/>
      <c r="K9" s="1575"/>
      <c r="L9" s="1575"/>
      <c r="M9" s="1575"/>
      <c r="N9" s="1575"/>
      <c r="O9" s="1575"/>
      <c r="P9" s="1575"/>
      <c r="Q9" s="1575"/>
      <c r="R9" s="1575"/>
      <c r="S9" s="1575"/>
      <c r="T9" s="1575"/>
      <c r="U9" s="1575"/>
      <c r="V9" s="1575"/>
      <c r="W9" s="1575"/>
      <c r="X9" s="1575"/>
      <c r="Y9" s="1575"/>
      <c r="Z9" s="1575"/>
      <c r="AA9" s="1575"/>
      <c r="AB9" s="1575"/>
      <c r="AC9" s="1575"/>
      <c r="AD9" s="1575"/>
      <c r="AE9" s="1575"/>
      <c r="AF9" s="1575"/>
      <c r="AG9" s="1575"/>
      <c r="AH9" s="1575"/>
      <c r="AI9" s="1575"/>
      <c r="AJ9" s="1575"/>
      <c r="AK9" s="1575"/>
      <c r="AL9" s="1575"/>
      <c r="AM9" s="1575"/>
      <c r="AN9" s="1575"/>
      <c r="AO9" s="1575"/>
      <c r="AP9" s="1575"/>
      <c r="AQ9" s="1575"/>
      <c r="AR9" s="1575"/>
      <c r="AS9" s="1575"/>
      <c r="AT9" s="1575"/>
    </row>
    <row r="10" spans="1:46" s="659" customFormat="1" ht="12.9" customHeight="1">
      <c r="A10" s="1576" t="s">
        <v>2299</v>
      </c>
      <c r="B10" s="1576"/>
      <c r="C10" s="1576"/>
      <c r="D10" s="1576"/>
      <c r="E10" s="1576"/>
      <c r="F10" s="1576"/>
      <c r="G10" s="1576"/>
      <c r="H10" s="1576"/>
      <c r="I10" s="1576"/>
      <c r="J10" s="1576"/>
      <c r="K10" s="1576"/>
      <c r="L10" s="1576"/>
      <c r="M10" s="1576"/>
      <c r="N10" s="1576"/>
      <c r="O10" s="1576"/>
      <c r="P10" s="1576"/>
      <c r="Q10" s="1576"/>
      <c r="R10" s="1576"/>
      <c r="S10" s="1576"/>
      <c r="T10" s="1576"/>
      <c r="U10" s="1576"/>
      <c r="V10" s="1576"/>
      <c r="W10" s="1576"/>
      <c r="X10" s="1576"/>
      <c r="Y10" s="1576"/>
      <c r="Z10" s="1576"/>
      <c r="AA10" s="1576"/>
      <c r="AB10" s="1576"/>
      <c r="AC10" s="1576"/>
      <c r="AD10" s="1576"/>
      <c r="AE10" s="1576"/>
      <c r="AF10" s="1576"/>
      <c r="AG10" s="1576"/>
      <c r="AH10" s="1576"/>
      <c r="AI10" s="1576"/>
      <c r="AJ10" s="1576"/>
      <c r="AK10" s="1576"/>
      <c r="AL10" s="1576"/>
      <c r="AM10" s="1576"/>
      <c r="AN10" s="1576"/>
      <c r="AO10" s="1576"/>
      <c r="AP10" s="1576"/>
      <c r="AQ10" s="1576"/>
      <c r="AR10" s="1576"/>
      <c r="AS10" s="1576"/>
      <c r="AT10" s="1576"/>
    </row>
    <row r="11" spans="1:46" s="41" customFormat="1" ht="12.9" customHeight="1">
      <c r="A11" s="1577" t="s">
        <v>2319</v>
      </c>
      <c r="B11" s="1577"/>
      <c r="C11" s="1577"/>
      <c r="D11" s="1577"/>
      <c r="E11" s="1577"/>
      <c r="F11" s="1577"/>
      <c r="G11" s="1577"/>
      <c r="H11" s="1577"/>
      <c r="I11" s="1577"/>
      <c r="J11" s="1577"/>
      <c r="K11" s="1577"/>
      <c r="L11" s="1577"/>
      <c r="M11" s="1577"/>
      <c r="N11" s="1577"/>
      <c r="O11" s="1577"/>
      <c r="P11" s="1577"/>
      <c r="Q11" s="1577"/>
      <c r="R11" s="1577"/>
      <c r="S11" s="1577"/>
      <c r="T11" s="1577"/>
      <c r="U11" s="1577"/>
      <c r="V11" s="1577"/>
      <c r="W11" s="1577"/>
      <c r="X11" s="1577"/>
      <c r="Y11" s="1577"/>
      <c r="Z11" s="1577"/>
      <c r="AA11" s="1577"/>
      <c r="AB11" s="1577"/>
      <c r="AC11" s="1577"/>
      <c r="AD11" s="1577"/>
      <c r="AE11" s="1577"/>
      <c r="AF11" s="1577"/>
      <c r="AG11" s="1577"/>
      <c r="AH11" s="1577"/>
      <c r="AI11" s="1577"/>
      <c r="AJ11" s="1577"/>
      <c r="AK11" s="1577"/>
      <c r="AL11" s="1577"/>
      <c r="AM11" s="1577"/>
      <c r="AN11" s="1577"/>
      <c r="AO11" s="1577"/>
      <c r="AP11" s="1577"/>
      <c r="AQ11" s="1577"/>
      <c r="AR11" s="1577"/>
      <c r="AS11" s="1577"/>
      <c r="AT11" s="1577"/>
    </row>
    <row r="12" spans="1:46" ht="12.9" customHeight="1">
      <c r="A12" s="979" t="s">
        <v>1872</v>
      </c>
      <c r="B12" s="979"/>
      <c r="C12" s="979"/>
      <c r="D12" s="979"/>
      <c r="E12" s="979"/>
      <c r="F12" s="979"/>
      <c r="G12" s="979"/>
      <c r="H12" s="979"/>
      <c r="I12" s="979"/>
      <c r="J12" s="979"/>
      <c r="K12" s="979"/>
      <c r="L12" s="979"/>
      <c r="M12" s="979"/>
      <c r="N12" s="979"/>
      <c r="O12" s="979"/>
      <c r="P12" s="979"/>
      <c r="Q12" s="979"/>
      <c r="R12" s="979"/>
      <c r="S12" s="979"/>
      <c r="T12" s="979"/>
      <c r="U12" s="979"/>
      <c r="V12" s="979"/>
      <c r="W12" s="979"/>
      <c r="X12" s="979"/>
      <c r="Y12" s="979"/>
      <c r="Z12" s="979"/>
      <c r="AA12" s="979"/>
      <c r="AB12" s="979"/>
      <c r="AC12" s="979"/>
      <c r="AD12" s="979"/>
      <c r="AE12" s="979"/>
      <c r="AF12" s="979"/>
      <c r="AG12" s="979"/>
      <c r="AH12" s="979"/>
      <c r="AI12" s="979"/>
      <c r="AJ12" s="979"/>
      <c r="AK12" s="979"/>
      <c r="AL12" s="979"/>
      <c r="AM12" s="979"/>
      <c r="AN12" s="979"/>
      <c r="AO12" s="979"/>
      <c r="AP12" s="979"/>
      <c r="AQ12" s="979"/>
      <c r="AR12" s="979"/>
      <c r="AS12" s="979"/>
      <c r="AT12" s="979"/>
    </row>
    <row r="13" spans="1:46" ht="12.9" customHeight="1">
      <c r="A13" s="979"/>
      <c r="B13" s="979"/>
      <c r="C13" s="979"/>
      <c r="D13" s="979"/>
      <c r="E13" s="979"/>
      <c r="F13" s="979"/>
      <c r="G13" s="979"/>
      <c r="H13" s="979"/>
      <c r="I13" s="979"/>
      <c r="J13" s="979"/>
      <c r="K13" s="979"/>
      <c r="L13" s="979"/>
      <c r="M13" s="979"/>
      <c r="N13" s="979"/>
      <c r="O13" s="979"/>
      <c r="P13" s="979"/>
      <c r="Q13" s="979"/>
      <c r="R13" s="979"/>
      <c r="S13" s="979"/>
      <c r="T13" s="979"/>
      <c r="U13" s="979"/>
      <c r="V13" s="979"/>
      <c r="W13" s="979"/>
      <c r="X13" s="979"/>
      <c r="Y13" s="979"/>
      <c r="Z13" s="979"/>
      <c r="AA13" s="979"/>
      <c r="AB13" s="979"/>
      <c r="AC13" s="979"/>
      <c r="AD13" s="979"/>
      <c r="AE13" s="979"/>
      <c r="AF13" s="979"/>
      <c r="AG13" s="979"/>
      <c r="AH13" s="979"/>
      <c r="AI13" s="979"/>
      <c r="AJ13" s="979"/>
      <c r="AK13" s="979"/>
      <c r="AL13" s="979"/>
      <c r="AM13" s="979"/>
      <c r="AN13" s="979"/>
      <c r="AO13" s="979"/>
      <c r="AP13" s="979"/>
      <c r="AQ13" s="979"/>
      <c r="AR13" s="979"/>
      <c r="AS13" s="979"/>
      <c r="AT13" s="979"/>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555</v>
      </c>
      <c r="C15" s="5"/>
      <c r="D15" s="5"/>
      <c r="E15" s="5"/>
      <c r="F15" s="5"/>
      <c r="G15" s="5"/>
      <c r="H15" s="1402" t="s">
        <v>2320</v>
      </c>
      <c r="I15" s="1402"/>
      <c r="J15" s="1402"/>
      <c r="K15" s="1402"/>
      <c r="L15" s="1402"/>
      <c r="M15" s="1402"/>
      <c r="N15" s="1402"/>
      <c r="O15" s="1402"/>
      <c r="P15" s="1402"/>
      <c r="Q15" s="1402"/>
      <c r="R15" s="1402"/>
      <c r="S15" s="1402"/>
      <c r="T15" s="1402"/>
      <c r="U15" s="1402"/>
      <c r="V15" s="1402"/>
      <c r="W15" s="1402"/>
      <c r="X15" s="1402"/>
      <c r="Y15" s="1402"/>
      <c r="Z15" s="1402"/>
      <c r="AA15" s="1402"/>
      <c r="AB15" s="1402"/>
      <c r="AC15" s="1402"/>
      <c r="AD15" s="1402"/>
      <c r="AE15" s="1402"/>
      <c r="AF15" s="1402"/>
      <c r="AG15" s="1402"/>
      <c r="AH15" s="1402"/>
      <c r="AI15" s="1402"/>
      <c r="AJ15" s="1402"/>
    </row>
    <row r="16" spans="1:46" ht="12.9" customHeight="1"/>
    <row r="17" spans="1:46" ht="12.9" customHeight="1">
      <c r="A17" s="63" t="s">
        <v>792</v>
      </c>
      <c r="C17" s="5"/>
      <c r="D17" s="5"/>
      <c r="E17" s="5"/>
      <c r="F17" s="5"/>
      <c r="G17" s="5"/>
      <c r="H17" s="1104" t="s">
        <v>2321</v>
      </c>
      <c r="I17" s="1395"/>
      <c r="J17" s="1395"/>
      <c r="K17" s="1395"/>
      <c r="L17" s="1395"/>
      <c r="M17" s="1395"/>
      <c r="N17" s="1395"/>
      <c r="O17" s="1395"/>
      <c r="P17" s="1395"/>
      <c r="Q17" s="1395"/>
      <c r="R17" s="1395"/>
      <c r="S17" s="1395"/>
      <c r="T17" s="1395"/>
      <c r="U17" s="1395"/>
      <c r="V17" s="1395"/>
      <c r="W17" s="1395"/>
      <c r="X17" s="1395"/>
      <c r="Y17" s="1395"/>
      <c r="Z17" s="1395"/>
      <c r="AA17" s="1395"/>
      <c r="AB17" s="1395"/>
      <c r="AC17" s="1395"/>
      <c r="AD17" s="1395"/>
      <c r="AE17" s="1395"/>
      <c r="AF17" s="1395"/>
      <c r="AG17" s="1395"/>
      <c r="AH17" s="1395"/>
      <c r="AI17" s="1395"/>
      <c r="AJ17" s="1395"/>
    </row>
    <row r="18" spans="1:46" ht="12.9" customHeight="1"/>
    <row r="19" spans="1:46" ht="12.9" customHeight="1">
      <c r="A19" s="988" t="s">
        <v>1100</v>
      </c>
      <c r="B19" s="988"/>
      <c r="C19" s="988"/>
      <c r="D19" s="988"/>
      <c r="E19" s="988"/>
      <c r="F19" s="988"/>
      <c r="G19" s="988"/>
      <c r="H19" s="988"/>
      <c r="I19" s="988"/>
      <c r="J19" s="988"/>
      <c r="K19" s="988"/>
      <c r="L19" s="988"/>
      <c r="M19" s="988"/>
      <c r="N19" s="988"/>
      <c r="O19" s="988"/>
      <c r="P19" s="988"/>
      <c r="Q19" s="988"/>
      <c r="R19" s="988"/>
      <c r="S19" s="988"/>
      <c r="T19" s="988"/>
      <c r="U19" s="988"/>
      <c r="V19" s="988"/>
      <c r="W19" s="988"/>
      <c r="X19" s="988"/>
      <c r="Y19" s="988"/>
      <c r="Z19" s="988"/>
      <c r="AA19" s="988"/>
      <c r="AB19" s="988"/>
      <c r="AC19" s="988"/>
      <c r="AD19" s="988"/>
      <c r="AE19" s="988"/>
      <c r="AF19" s="988"/>
      <c r="AG19" s="988"/>
      <c r="AH19" s="988"/>
      <c r="AI19" s="988"/>
      <c r="AJ19" s="988"/>
      <c r="AK19" s="988"/>
      <c r="AL19" s="988"/>
    </row>
    <row r="20" spans="1:46" ht="12.9" customHeight="1">
      <c r="A20" s="1405" t="s">
        <v>1351</v>
      </c>
      <c r="B20" s="1405"/>
      <c r="C20" s="1405"/>
      <c r="D20" s="1405"/>
      <c r="E20" s="1405"/>
      <c r="F20" s="1405"/>
      <c r="G20" s="1405"/>
      <c r="H20" s="1405"/>
      <c r="I20" s="1405"/>
      <c r="J20" s="1405"/>
      <c r="K20" s="1405"/>
      <c r="L20" s="1405"/>
      <c r="M20" s="1405"/>
      <c r="N20" s="1405"/>
      <c r="O20" s="1405"/>
      <c r="P20" s="1405"/>
      <c r="Q20" s="1405"/>
      <c r="R20" s="1405"/>
      <c r="S20" s="1405"/>
      <c r="T20" s="1405"/>
      <c r="U20" s="1405"/>
      <c r="V20" s="1405"/>
      <c r="W20" s="1405"/>
      <c r="X20" s="1405"/>
      <c r="Y20" s="1405"/>
      <c r="Z20" s="1405"/>
      <c r="AA20" s="1405"/>
      <c r="AB20" s="1405"/>
      <c r="AC20" s="1405"/>
      <c r="AD20" s="1405"/>
      <c r="AE20" s="1405"/>
      <c r="AF20" s="1405"/>
      <c r="AG20" s="1405"/>
      <c r="AH20" s="1405"/>
      <c r="AI20" s="1405"/>
      <c r="AJ20" s="1405"/>
      <c r="AK20" s="1405"/>
      <c r="AL20" s="1405"/>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3" t="s">
        <v>2249</v>
      </c>
      <c r="B22" s="993"/>
      <c r="C22" s="993"/>
      <c r="D22" s="993"/>
      <c r="E22" s="993"/>
      <c r="F22" s="993"/>
      <c r="G22" s="993"/>
      <c r="H22" s="993"/>
      <c r="I22" s="993"/>
      <c r="J22" s="993"/>
      <c r="K22" s="993"/>
      <c r="L22" s="993"/>
      <c r="M22" s="993"/>
      <c r="N22" s="993"/>
      <c r="O22" s="993"/>
      <c r="P22" s="993"/>
      <c r="Q22" s="993"/>
      <c r="R22" s="993"/>
      <c r="S22" s="993"/>
      <c r="T22" s="993"/>
      <c r="U22" s="993"/>
      <c r="V22" s="993"/>
      <c r="W22" s="993"/>
      <c r="X22" s="993"/>
      <c r="Y22" s="993"/>
      <c r="Z22" s="993"/>
      <c r="AA22" s="993"/>
      <c r="AB22" s="993"/>
      <c r="AC22" s="993"/>
      <c r="AD22" s="993"/>
      <c r="AE22" s="993"/>
      <c r="AF22" s="993"/>
      <c r="AG22" s="993"/>
      <c r="AH22" s="993"/>
      <c r="AI22" s="993"/>
      <c r="AJ22" s="993"/>
      <c r="AK22" s="993"/>
      <c r="AL22" s="993"/>
      <c r="AM22" s="993"/>
      <c r="AN22" s="993"/>
      <c r="AO22" s="993"/>
      <c r="AP22" s="993"/>
      <c r="AQ22" s="993"/>
      <c r="AR22" s="993"/>
      <c r="AS22" s="993"/>
      <c r="AT22" s="993"/>
    </row>
    <row r="23" spans="1:46" ht="12.9" customHeight="1">
      <c r="A23" s="993"/>
      <c r="B23" s="993"/>
      <c r="C23" s="993"/>
      <c r="D23" s="993"/>
      <c r="E23" s="993"/>
      <c r="F23" s="993"/>
      <c r="G23" s="993"/>
      <c r="H23" s="993"/>
      <c r="I23" s="993"/>
      <c r="J23" s="993"/>
      <c r="K23" s="993"/>
      <c r="L23" s="993"/>
      <c r="M23" s="993"/>
      <c r="N23" s="993"/>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08">
        <f>ROUND('Basis &amp; Credits'!AB55,0)</f>
        <v>1360358</v>
      </c>
      <c r="N25" s="1408"/>
      <c r="O25" s="1408"/>
      <c r="P25" s="1408"/>
      <c r="Q25" s="1408"/>
      <c r="R25" s="5" t="s">
        <v>843</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08">
        <f>'Basis &amp; Credits'!AB76</f>
        <v>0</v>
      </c>
      <c r="N27" s="1408"/>
      <c r="O27" s="1408"/>
      <c r="P27" s="1408"/>
      <c r="Q27" s="1408"/>
      <c r="R27" s="5" t="s">
        <v>1350</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 customHeight="1">
      <c r="A29" s="993" t="s">
        <v>2250</v>
      </c>
      <c r="B29" s="993"/>
      <c r="C29" s="993"/>
      <c r="D29" s="993"/>
      <c r="E29" s="993"/>
      <c r="F29" s="993"/>
      <c r="G29" s="993"/>
      <c r="H29" s="993"/>
      <c r="I29" s="993"/>
      <c r="J29" s="993"/>
      <c r="K29" s="993"/>
      <c r="L29" s="993"/>
      <c r="M29" s="993"/>
      <c r="N29" s="993"/>
      <c r="O29" s="993"/>
      <c r="P29" s="993"/>
      <c r="Q29" s="993"/>
      <c r="R29" s="993"/>
      <c r="S29" s="993"/>
      <c r="T29" s="993"/>
      <c r="U29" s="993"/>
      <c r="V29" s="993"/>
      <c r="W29" s="993"/>
      <c r="X29" s="993"/>
      <c r="Y29" s="993"/>
      <c r="Z29" s="993"/>
      <c r="AA29" s="993"/>
      <c r="AB29" s="993"/>
      <c r="AC29" s="993"/>
      <c r="AD29" s="993"/>
      <c r="AE29" s="993"/>
      <c r="AF29" s="993"/>
      <c r="AG29" s="993"/>
      <c r="AH29" s="993"/>
      <c r="AI29" s="993"/>
      <c r="AJ29" s="993"/>
      <c r="AK29" s="993"/>
      <c r="AL29" s="993"/>
      <c r="AM29" s="993"/>
      <c r="AN29" s="993"/>
      <c r="AO29" s="993"/>
      <c r="AP29" s="993"/>
      <c r="AQ29" s="993"/>
      <c r="AR29" s="993"/>
      <c r="AS29" s="993"/>
      <c r="AT29" s="993"/>
    </row>
    <row r="30" spans="1:46" s="776" customFormat="1" ht="12.9" customHeight="1">
      <c r="A30" s="993"/>
      <c r="B30" s="993"/>
      <c r="C30" s="993"/>
      <c r="D30" s="993"/>
      <c r="E30" s="993"/>
      <c r="F30" s="993"/>
      <c r="G30" s="993"/>
      <c r="H30" s="993"/>
      <c r="I30" s="993"/>
      <c r="J30" s="993"/>
      <c r="K30" s="993"/>
      <c r="L30" s="993"/>
      <c r="M30" s="993"/>
      <c r="N30" s="993"/>
      <c r="O30" s="993"/>
      <c r="P30" s="993"/>
      <c r="Q30" s="993"/>
      <c r="R30" s="993"/>
      <c r="S30" s="993"/>
      <c r="T30" s="993"/>
      <c r="U30" s="993"/>
      <c r="V30" s="993"/>
      <c r="W30" s="993"/>
      <c r="X30" s="993"/>
      <c r="Y30" s="993"/>
      <c r="Z30" s="993"/>
      <c r="AA30" s="993"/>
      <c r="AB30" s="993"/>
      <c r="AC30" s="993"/>
      <c r="AD30" s="993"/>
      <c r="AE30" s="993"/>
      <c r="AF30" s="993"/>
      <c r="AG30" s="993"/>
      <c r="AH30" s="993"/>
      <c r="AI30" s="993"/>
      <c r="AJ30" s="993"/>
      <c r="AK30" s="993"/>
      <c r="AL30" s="993"/>
      <c r="AM30" s="993"/>
      <c r="AN30" s="993"/>
      <c r="AO30" s="993"/>
      <c r="AP30" s="993"/>
      <c r="AQ30" s="993"/>
      <c r="AR30" s="993"/>
      <c r="AS30" s="993"/>
      <c r="AT30" s="993"/>
    </row>
    <row r="31" spans="1:46" s="776" customFormat="1" ht="12.9" customHeight="1">
      <c r="A31" s="993"/>
      <c r="B31" s="993"/>
      <c r="C31" s="993"/>
      <c r="D31" s="993"/>
      <c r="E31" s="993"/>
      <c r="F31" s="993"/>
      <c r="G31" s="993"/>
      <c r="H31" s="993"/>
      <c r="I31" s="993"/>
      <c r="J31" s="993"/>
      <c r="K31" s="993"/>
      <c r="L31" s="993"/>
      <c r="M31" s="993"/>
      <c r="N31" s="993"/>
      <c r="O31" s="993"/>
      <c r="P31" s="993"/>
      <c r="Q31" s="993"/>
      <c r="R31" s="993"/>
      <c r="S31" s="993"/>
      <c r="T31" s="993"/>
      <c r="U31" s="993"/>
      <c r="V31" s="993"/>
      <c r="W31" s="993"/>
      <c r="X31" s="993"/>
      <c r="Y31" s="993"/>
      <c r="Z31" s="993"/>
      <c r="AA31" s="993"/>
      <c r="AB31" s="993"/>
      <c r="AC31" s="993"/>
      <c r="AD31" s="993"/>
      <c r="AE31" s="993"/>
      <c r="AF31" s="993"/>
      <c r="AG31" s="993"/>
      <c r="AH31" s="993"/>
      <c r="AI31" s="993"/>
      <c r="AJ31" s="993"/>
      <c r="AK31" s="993"/>
      <c r="AL31" s="993"/>
      <c r="AM31" s="993"/>
      <c r="AN31" s="993"/>
      <c r="AO31" s="993"/>
      <c r="AP31" s="993"/>
      <c r="AQ31" s="993"/>
      <c r="AR31" s="993"/>
      <c r="AS31" s="993"/>
      <c r="AT31" s="993"/>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 customHeight="1">
      <c r="A33" s="312" t="s">
        <v>2248</v>
      </c>
      <c r="B33"/>
      <c r="C33" s="102"/>
      <c r="D33" s="102"/>
      <c r="E33" s="102"/>
      <c r="F33" s="102"/>
      <c r="G33" s="102"/>
      <c r="H33" s="102"/>
      <c r="I33" s="102"/>
      <c r="J33" s="102"/>
      <c r="K33" s="102"/>
      <c r="L33" s="102"/>
      <c r="M33" s="102"/>
      <c r="N33" s="102"/>
      <c r="O33" s="1099" t="s">
        <v>481</v>
      </c>
      <c r="P33" s="1099"/>
      <c r="Q33" s="1578" t="s">
        <v>2251</v>
      </c>
      <c r="R33" s="1578"/>
      <c r="S33" s="1578"/>
      <c r="T33" s="1578"/>
      <c r="U33" s="1578"/>
      <c r="V33" s="1578"/>
      <c r="W33" s="1578"/>
      <c r="X33" s="1578"/>
      <c r="Y33" s="1578"/>
      <c r="Z33" s="1578"/>
      <c r="AA33" s="1578"/>
      <c r="AB33" s="1578"/>
      <c r="AC33" s="1578"/>
      <c r="AD33" s="1578"/>
      <c r="AE33" s="1578"/>
      <c r="AF33" s="1578"/>
      <c r="AG33" s="1578"/>
      <c r="AH33" s="1578"/>
      <c r="AI33" s="1578"/>
      <c r="AJ33" s="1578"/>
      <c r="AK33" s="1578"/>
      <c r="AL33" s="1578"/>
      <c r="AM33" s="1578"/>
      <c r="AN33" s="1578"/>
      <c r="AO33" s="1578"/>
      <c r="AP33" s="1578"/>
      <c r="AQ33" s="1578"/>
      <c r="AR33" s="1578"/>
      <c r="AS33" s="1578"/>
      <c r="AT33" s="1578"/>
    </row>
    <row r="34" spans="1:46" ht="12.9" customHeight="1">
      <c r="A34" s="989" t="s">
        <v>2252</v>
      </c>
      <c r="B34" s="989"/>
      <c r="C34" s="989"/>
      <c r="D34" s="989"/>
      <c r="E34" s="989"/>
      <c r="F34" s="989"/>
      <c r="G34" s="989"/>
      <c r="H34" s="989"/>
      <c r="I34" s="989"/>
      <c r="J34" s="989"/>
      <c r="K34" s="989"/>
      <c r="L34" s="989"/>
      <c r="M34" s="989"/>
      <c r="N34" s="989"/>
      <c r="O34" s="989"/>
      <c r="P34" s="989"/>
      <c r="Q34" s="989"/>
      <c r="R34" s="989"/>
      <c r="S34" s="989"/>
      <c r="T34" s="989"/>
      <c r="U34" s="989"/>
      <c r="V34" s="989"/>
      <c r="W34" s="989"/>
      <c r="X34" s="989"/>
      <c r="Y34" s="989"/>
      <c r="Z34" s="989"/>
      <c r="AA34" s="989"/>
      <c r="AB34" s="989"/>
      <c r="AC34" s="989"/>
      <c r="AD34" s="989"/>
      <c r="AE34" s="989"/>
      <c r="AF34" s="989"/>
      <c r="AG34" s="989"/>
      <c r="AH34" s="989"/>
      <c r="AI34" s="989"/>
      <c r="AJ34" s="989"/>
      <c r="AK34" s="989"/>
      <c r="AL34" s="989"/>
      <c r="AM34" s="989"/>
      <c r="AN34" s="989"/>
      <c r="AO34" s="989"/>
      <c r="AP34" s="989"/>
      <c r="AQ34" s="989"/>
      <c r="AR34" s="989"/>
      <c r="AS34" s="989"/>
      <c r="AT34" s="989"/>
    </row>
    <row r="35" spans="1:46" ht="12.9" customHeight="1">
      <c r="A35" s="989"/>
      <c r="B35" s="989"/>
      <c r="C35" s="989"/>
      <c r="D35" s="989"/>
      <c r="E35" s="989"/>
      <c r="F35" s="989"/>
      <c r="G35" s="989"/>
      <c r="H35" s="989"/>
      <c r="I35" s="989"/>
      <c r="J35" s="989"/>
      <c r="K35" s="989"/>
      <c r="L35" s="989"/>
      <c r="M35" s="989"/>
      <c r="N35" s="989"/>
      <c r="O35" s="989"/>
      <c r="P35" s="989"/>
      <c r="Q35" s="989"/>
      <c r="R35" s="989"/>
      <c r="S35" s="989"/>
      <c r="T35" s="989"/>
      <c r="U35" s="989"/>
      <c r="V35" s="989"/>
      <c r="W35" s="989"/>
      <c r="X35" s="989"/>
      <c r="Y35" s="989"/>
      <c r="Z35" s="989"/>
      <c r="AA35" s="989"/>
      <c r="AB35" s="989"/>
      <c r="AC35" s="989"/>
      <c r="AD35" s="989"/>
      <c r="AE35" s="989"/>
      <c r="AF35" s="989"/>
      <c r="AG35" s="989"/>
      <c r="AH35" s="989"/>
      <c r="AI35" s="989"/>
      <c r="AJ35" s="989"/>
      <c r="AK35" s="989"/>
      <c r="AL35" s="989"/>
      <c r="AM35" s="989"/>
      <c r="AN35" s="989"/>
      <c r="AO35" s="989"/>
      <c r="AP35" s="989"/>
      <c r="AQ35" s="989"/>
      <c r="AR35" s="989"/>
      <c r="AS35" s="989"/>
      <c r="AT35" s="989"/>
    </row>
    <row r="36" spans="1:46" ht="12.9" customHeight="1">
      <c r="A36" s="989"/>
      <c r="B36" s="989"/>
      <c r="C36" s="989"/>
      <c r="D36" s="989"/>
      <c r="E36" s="989"/>
      <c r="F36" s="989"/>
      <c r="G36" s="989"/>
      <c r="H36" s="989"/>
      <c r="I36" s="989"/>
      <c r="J36" s="989"/>
      <c r="K36" s="989"/>
      <c r="L36" s="989"/>
      <c r="M36" s="989"/>
      <c r="N36" s="989"/>
      <c r="O36" s="989"/>
      <c r="P36" s="989"/>
      <c r="Q36" s="989"/>
      <c r="R36" s="989"/>
      <c r="S36" s="989"/>
      <c r="T36" s="989"/>
      <c r="U36" s="989"/>
      <c r="V36" s="989"/>
      <c r="W36" s="989"/>
      <c r="X36" s="989"/>
      <c r="Y36" s="989"/>
      <c r="Z36" s="989"/>
      <c r="AA36" s="989"/>
      <c r="AB36" s="989"/>
      <c r="AC36" s="989"/>
      <c r="AD36" s="989"/>
      <c r="AE36" s="989"/>
      <c r="AF36" s="989"/>
      <c r="AG36" s="989"/>
      <c r="AH36" s="989"/>
      <c r="AI36" s="989"/>
      <c r="AJ36" s="989"/>
      <c r="AK36" s="989"/>
      <c r="AL36" s="989"/>
      <c r="AM36" s="989"/>
      <c r="AN36" s="989"/>
      <c r="AO36" s="989"/>
      <c r="AP36" s="989"/>
      <c r="AQ36" s="989"/>
      <c r="AR36" s="989"/>
      <c r="AS36" s="989"/>
      <c r="AT36" s="989"/>
    </row>
    <row r="37" spans="1:46" ht="12.9" customHeight="1">
      <c r="A37" s="989"/>
      <c r="B37" s="989"/>
      <c r="C37" s="989"/>
      <c r="D37" s="989"/>
      <c r="E37" s="989"/>
      <c r="F37" s="989"/>
      <c r="G37" s="989"/>
      <c r="H37" s="989"/>
      <c r="I37" s="989"/>
      <c r="J37" s="989"/>
      <c r="K37" s="989"/>
      <c r="L37" s="989"/>
      <c r="M37" s="989"/>
      <c r="N37" s="989"/>
      <c r="O37" s="989"/>
      <c r="P37" s="989"/>
      <c r="Q37" s="989"/>
      <c r="R37" s="989"/>
      <c r="S37" s="989"/>
      <c r="T37" s="989"/>
      <c r="U37" s="989"/>
      <c r="V37" s="989"/>
      <c r="W37" s="989"/>
      <c r="X37" s="989"/>
      <c r="Y37" s="989"/>
      <c r="Z37" s="989"/>
      <c r="AA37" s="989"/>
      <c r="AB37" s="989"/>
      <c r="AC37" s="989"/>
      <c r="AD37" s="989"/>
      <c r="AE37" s="989"/>
      <c r="AF37" s="989"/>
      <c r="AG37" s="989"/>
      <c r="AH37" s="989"/>
      <c r="AI37" s="989"/>
      <c r="AJ37" s="989"/>
      <c r="AK37" s="989"/>
      <c r="AL37" s="989"/>
      <c r="AM37" s="989"/>
      <c r="AN37" s="989"/>
      <c r="AO37" s="989"/>
      <c r="AP37" s="989"/>
      <c r="AQ37" s="989"/>
      <c r="AR37" s="989"/>
      <c r="AS37" s="989"/>
      <c r="AT37" s="989"/>
    </row>
    <row r="38" spans="1:46" ht="12.9" customHeight="1">
      <c r="AM38" s="19"/>
    </row>
    <row r="39" spans="1:46" s="776" customFormat="1" ht="12.9" customHeight="1">
      <c r="A39" s="993" t="s">
        <v>2253</v>
      </c>
      <c r="B39" s="993"/>
      <c r="C39" s="993"/>
      <c r="D39" s="993"/>
      <c r="E39" s="993"/>
      <c r="F39" s="993"/>
      <c r="G39" s="993"/>
      <c r="H39" s="993"/>
      <c r="I39" s="993"/>
      <c r="J39" s="993"/>
      <c r="K39" s="993"/>
      <c r="L39" s="993"/>
      <c r="M39" s="993"/>
      <c r="N39" s="993"/>
      <c r="O39" s="993"/>
      <c r="P39" s="993"/>
      <c r="Q39" s="993"/>
      <c r="R39" s="993"/>
      <c r="S39" s="993"/>
      <c r="T39" s="993"/>
      <c r="U39" s="993"/>
      <c r="V39" s="993"/>
      <c r="W39" s="993"/>
      <c r="X39" s="993"/>
      <c r="Y39" s="993"/>
      <c r="Z39" s="993"/>
      <c r="AA39" s="993"/>
      <c r="AB39" s="993"/>
      <c r="AC39" s="993"/>
      <c r="AD39" s="993"/>
      <c r="AE39" s="993"/>
      <c r="AF39" s="993"/>
      <c r="AG39" s="993"/>
      <c r="AH39" s="993"/>
      <c r="AI39" s="993"/>
      <c r="AJ39" s="993"/>
      <c r="AK39" s="993"/>
      <c r="AL39" s="993"/>
      <c r="AM39" s="993"/>
      <c r="AN39" s="993"/>
      <c r="AO39" s="993"/>
      <c r="AP39" s="993"/>
      <c r="AQ39" s="993"/>
      <c r="AR39" s="993"/>
      <c r="AS39" s="993"/>
      <c r="AT39" s="993"/>
    </row>
    <row r="40" spans="1:46" s="776" customFormat="1" ht="12.9" customHeight="1">
      <c r="A40" s="993"/>
      <c r="B40" s="993"/>
      <c r="C40" s="993"/>
      <c r="D40" s="993"/>
      <c r="E40" s="993"/>
      <c r="F40" s="993"/>
      <c r="G40" s="993"/>
      <c r="H40" s="993"/>
      <c r="I40" s="993"/>
      <c r="J40" s="993"/>
      <c r="K40" s="993"/>
      <c r="L40" s="993"/>
      <c r="M40" s="993"/>
      <c r="N40" s="993"/>
      <c r="O40" s="993"/>
      <c r="P40" s="993"/>
      <c r="Q40" s="993"/>
      <c r="R40" s="993"/>
      <c r="S40" s="993"/>
      <c r="T40" s="993"/>
      <c r="U40" s="993"/>
      <c r="V40" s="993"/>
      <c r="W40" s="993"/>
      <c r="X40" s="993"/>
      <c r="Y40" s="993"/>
      <c r="Z40" s="993"/>
      <c r="AA40" s="993"/>
      <c r="AB40" s="993"/>
      <c r="AC40" s="993"/>
      <c r="AD40" s="993"/>
      <c r="AE40" s="993"/>
      <c r="AF40" s="993"/>
      <c r="AG40" s="993"/>
      <c r="AH40" s="993"/>
      <c r="AI40" s="993"/>
      <c r="AJ40" s="993"/>
      <c r="AK40" s="993"/>
      <c r="AL40" s="993"/>
      <c r="AM40" s="993"/>
      <c r="AN40" s="993"/>
      <c r="AO40" s="993"/>
      <c r="AP40" s="993"/>
      <c r="AQ40" s="993"/>
      <c r="AR40" s="993"/>
      <c r="AS40" s="993"/>
      <c r="AT40" s="993"/>
    </row>
    <row r="41" spans="1:46" s="776" customFormat="1" ht="12.9" customHeight="1">
      <c r="A41" s="993"/>
      <c r="B41" s="993"/>
      <c r="C41" s="993"/>
      <c r="D41" s="993"/>
      <c r="E41" s="993"/>
      <c r="F41" s="993"/>
      <c r="G41" s="993"/>
      <c r="H41" s="993"/>
      <c r="I41" s="993"/>
      <c r="J41" s="993"/>
      <c r="K41" s="993"/>
      <c r="L41" s="993"/>
      <c r="M41" s="993"/>
      <c r="N41" s="993"/>
      <c r="O41" s="993"/>
      <c r="P41" s="993"/>
      <c r="Q41" s="993"/>
      <c r="R41" s="993"/>
      <c r="S41" s="993"/>
      <c r="T41" s="993"/>
      <c r="U41" s="993"/>
      <c r="V41" s="993"/>
      <c r="W41" s="993"/>
      <c r="X41" s="993"/>
      <c r="Y41" s="993"/>
      <c r="Z41" s="993"/>
      <c r="AA41" s="993"/>
      <c r="AB41" s="993"/>
      <c r="AC41" s="993"/>
      <c r="AD41" s="993"/>
      <c r="AE41" s="993"/>
      <c r="AF41" s="993"/>
      <c r="AG41" s="993"/>
      <c r="AH41" s="993"/>
      <c r="AI41" s="993"/>
      <c r="AJ41" s="993"/>
      <c r="AK41" s="993"/>
      <c r="AL41" s="993"/>
      <c r="AM41" s="993"/>
      <c r="AN41" s="993"/>
      <c r="AO41" s="993"/>
      <c r="AP41" s="993"/>
      <c r="AQ41" s="993"/>
      <c r="AR41" s="993"/>
      <c r="AS41" s="993"/>
      <c r="AT41" s="993"/>
    </row>
    <row r="42" spans="1:46" s="776" customFormat="1" ht="12.9" customHeight="1">
      <c r="A42" s="993"/>
      <c r="B42" s="993"/>
      <c r="C42" s="993"/>
      <c r="D42" s="993"/>
      <c r="E42" s="993"/>
      <c r="F42" s="993"/>
      <c r="G42" s="993"/>
      <c r="H42" s="993"/>
      <c r="I42" s="993"/>
      <c r="J42" s="993"/>
      <c r="K42" s="993"/>
      <c r="L42" s="993"/>
      <c r="M42" s="993"/>
      <c r="N42" s="993"/>
      <c r="O42" s="993"/>
      <c r="P42" s="993"/>
      <c r="Q42" s="993"/>
      <c r="R42" s="993"/>
      <c r="S42" s="993"/>
      <c r="T42" s="993"/>
      <c r="U42" s="993"/>
      <c r="V42" s="993"/>
      <c r="W42" s="993"/>
      <c r="X42" s="993"/>
      <c r="Y42" s="993"/>
      <c r="Z42" s="993"/>
      <c r="AA42" s="993"/>
      <c r="AB42" s="993"/>
      <c r="AC42" s="993"/>
      <c r="AD42" s="993"/>
      <c r="AE42" s="993"/>
      <c r="AF42" s="993"/>
      <c r="AG42" s="993"/>
      <c r="AH42" s="993"/>
      <c r="AI42" s="993"/>
      <c r="AJ42" s="993"/>
      <c r="AK42" s="993"/>
      <c r="AL42" s="993"/>
      <c r="AM42" s="993"/>
      <c r="AN42" s="993"/>
      <c r="AO42" s="993"/>
      <c r="AP42" s="993"/>
      <c r="AQ42" s="993"/>
      <c r="AR42" s="993"/>
      <c r="AS42" s="993"/>
      <c r="AT42" s="993"/>
    </row>
    <row r="43" spans="1:46" s="776" customFormat="1" ht="12.9" customHeight="1">
      <c r="A43" s="993"/>
      <c r="B43" s="993"/>
      <c r="C43" s="993"/>
      <c r="D43" s="993"/>
      <c r="E43" s="993"/>
      <c r="F43" s="993"/>
      <c r="G43" s="993"/>
      <c r="H43" s="993"/>
      <c r="I43" s="993"/>
      <c r="J43" s="993"/>
      <c r="K43" s="993"/>
      <c r="L43" s="993"/>
      <c r="M43" s="993"/>
      <c r="N43" s="993"/>
      <c r="O43" s="993"/>
      <c r="P43" s="993"/>
      <c r="Q43" s="993"/>
      <c r="R43" s="993"/>
      <c r="S43" s="993"/>
      <c r="T43" s="993"/>
      <c r="U43" s="993"/>
      <c r="V43" s="993"/>
      <c r="W43" s="993"/>
      <c r="X43" s="993"/>
      <c r="Y43" s="993"/>
      <c r="Z43" s="993"/>
      <c r="AA43" s="993"/>
      <c r="AB43" s="993"/>
      <c r="AC43" s="993"/>
      <c r="AD43" s="993"/>
      <c r="AE43" s="993"/>
      <c r="AF43" s="993"/>
      <c r="AG43" s="993"/>
      <c r="AH43" s="993"/>
      <c r="AI43" s="993"/>
      <c r="AJ43" s="993"/>
      <c r="AK43" s="993"/>
      <c r="AL43" s="993"/>
      <c r="AM43" s="993"/>
      <c r="AN43" s="993"/>
      <c r="AO43" s="993"/>
      <c r="AP43" s="993"/>
      <c r="AQ43" s="993"/>
      <c r="AR43" s="993"/>
      <c r="AS43" s="993"/>
      <c r="AT43" s="993"/>
    </row>
    <row r="44" spans="1:46" s="776" customFormat="1" ht="12.9" customHeight="1">
      <c r="A44" s="993"/>
      <c r="B44" s="993"/>
      <c r="C44" s="993"/>
      <c r="D44" s="993"/>
      <c r="E44" s="993"/>
      <c r="F44" s="993"/>
      <c r="G44" s="993"/>
      <c r="H44" s="993"/>
      <c r="I44" s="993"/>
      <c r="J44" s="993"/>
      <c r="K44" s="993"/>
      <c r="L44" s="993"/>
      <c r="M44" s="993"/>
      <c r="N44" s="993"/>
      <c r="O44" s="993"/>
      <c r="P44" s="993"/>
      <c r="Q44" s="993"/>
      <c r="R44" s="993"/>
      <c r="S44" s="993"/>
      <c r="T44" s="993"/>
      <c r="U44" s="993"/>
      <c r="V44" s="993"/>
      <c r="W44" s="993"/>
      <c r="X44" s="993"/>
      <c r="Y44" s="993"/>
      <c r="Z44" s="993"/>
      <c r="AA44" s="993"/>
      <c r="AB44" s="993"/>
      <c r="AC44" s="993"/>
      <c r="AD44" s="993"/>
      <c r="AE44" s="993"/>
      <c r="AF44" s="993"/>
      <c r="AG44" s="993"/>
      <c r="AH44" s="993"/>
      <c r="AI44" s="993"/>
      <c r="AJ44" s="993"/>
      <c r="AK44" s="993"/>
      <c r="AL44" s="993"/>
      <c r="AM44" s="993"/>
      <c r="AN44" s="993"/>
      <c r="AO44" s="993"/>
      <c r="AP44" s="993"/>
      <c r="AQ44" s="993"/>
      <c r="AR44" s="993"/>
      <c r="AS44" s="993"/>
      <c r="AT44" s="993"/>
    </row>
    <row r="45" spans="1:46" s="776" customFormat="1" ht="12.9" customHeight="1">
      <c r="A45" s="993"/>
      <c r="B45" s="993"/>
      <c r="C45" s="993"/>
      <c r="D45" s="993"/>
      <c r="E45" s="993"/>
      <c r="F45" s="993"/>
      <c r="G45" s="993"/>
      <c r="H45" s="993"/>
      <c r="I45" s="993"/>
      <c r="J45" s="993"/>
      <c r="K45" s="993"/>
      <c r="L45" s="993"/>
      <c r="M45" s="993"/>
      <c r="N45" s="993"/>
      <c r="O45" s="993"/>
      <c r="P45" s="993"/>
      <c r="Q45" s="993"/>
      <c r="R45" s="993"/>
      <c r="S45" s="993"/>
      <c r="T45" s="993"/>
      <c r="U45" s="993"/>
      <c r="V45" s="993"/>
      <c r="W45" s="993"/>
      <c r="X45" s="993"/>
      <c r="Y45" s="993"/>
      <c r="Z45" s="993"/>
      <c r="AA45" s="993"/>
      <c r="AB45" s="993"/>
      <c r="AC45" s="993"/>
      <c r="AD45" s="993"/>
      <c r="AE45" s="993"/>
      <c r="AF45" s="993"/>
      <c r="AG45" s="993"/>
      <c r="AH45" s="993"/>
      <c r="AI45" s="993"/>
      <c r="AJ45" s="993"/>
      <c r="AK45" s="993"/>
      <c r="AL45" s="993"/>
      <c r="AM45" s="993"/>
      <c r="AN45" s="993"/>
      <c r="AO45" s="993"/>
      <c r="AP45" s="993"/>
      <c r="AQ45" s="993"/>
      <c r="AR45" s="993"/>
      <c r="AS45" s="993"/>
      <c r="AT45" s="993"/>
    </row>
    <row r="46" spans="1:46" s="776" customFormat="1" ht="12.9" customHeight="1">
      <c r="A46" s="993"/>
      <c r="B46" s="993"/>
      <c r="C46" s="993"/>
      <c r="D46" s="993"/>
      <c r="E46" s="993"/>
      <c r="F46" s="993"/>
      <c r="G46" s="993"/>
      <c r="H46" s="993"/>
      <c r="I46" s="993"/>
      <c r="J46" s="993"/>
      <c r="K46" s="993"/>
      <c r="L46" s="993"/>
      <c r="M46" s="993"/>
      <c r="N46" s="993"/>
      <c r="O46" s="993"/>
      <c r="P46" s="993"/>
      <c r="Q46" s="993"/>
      <c r="R46" s="993"/>
      <c r="S46" s="993"/>
      <c r="T46" s="993"/>
      <c r="U46" s="993"/>
      <c r="V46" s="993"/>
      <c r="W46" s="993"/>
      <c r="X46" s="993"/>
      <c r="Y46" s="993"/>
      <c r="Z46" s="993"/>
      <c r="AA46" s="993"/>
      <c r="AB46" s="993"/>
      <c r="AC46" s="993"/>
      <c r="AD46" s="993"/>
      <c r="AE46" s="993"/>
      <c r="AF46" s="993"/>
      <c r="AG46" s="993"/>
      <c r="AH46" s="993"/>
      <c r="AI46" s="993"/>
      <c r="AJ46" s="993"/>
      <c r="AK46" s="993"/>
      <c r="AL46" s="993"/>
      <c r="AM46" s="993"/>
      <c r="AN46" s="993"/>
      <c r="AO46" s="993"/>
      <c r="AP46" s="993"/>
      <c r="AQ46" s="993"/>
      <c r="AR46" s="993"/>
      <c r="AS46" s="993"/>
      <c r="AT46" s="993"/>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 customHeight="1">
      <c r="A48" s="993" t="s">
        <v>2254</v>
      </c>
      <c r="B48" s="993"/>
      <c r="C48" s="993"/>
      <c r="D48" s="993"/>
      <c r="E48" s="993"/>
      <c r="F48" s="993"/>
      <c r="G48" s="993"/>
      <c r="H48" s="993"/>
      <c r="I48" s="993"/>
      <c r="J48" s="993"/>
      <c r="K48" s="993"/>
      <c r="L48" s="993"/>
      <c r="M48" s="993"/>
      <c r="N48" s="993"/>
      <c r="O48" s="993"/>
      <c r="P48" s="993"/>
      <c r="Q48" s="993"/>
      <c r="R48" s="993"/>
      <c r="S48" s="993"/>
      <c r="T48" s="993"/>
      <c r="U48" s="993"/>
      <c r="V48" s="993"/>
      <c r="W48" s="993"/>
      <c r="X48" s="993"/>
      <c r="Y48" s="993"/>
      <c r="Z48" s="993"/>
      <c r="AA48" s="993"/>
      <c r="AB48" s="993"/>
      <c r="AC48" s="993"/>
      <c r="AD48" s="993"/>
      <c r="AE48" s="993"/>
      <c r="AF48" s="993"/>
      <c r="AG48" s="993"/>
      <c r="AH48" s="993"/>
      <c r="AI48" s="993"/>
      <c r="AJ48" s="993"/>
      <c r="AK48" s="993"/>
      <c r="AL48" s="993"/>
      <c r="AM48" s="993"/>
      <c r="AN48" s="993"/>
      <c r="AO48" s="993"/>
      <c r="AP48" s="993"/>
      <c r="AQ48" s="993"/>
      <c r="AR48" s="993"/>
      <c r="AS48" s="993"/>
      <c r="AT48" s="993"/>
    </row>
    <row r="49" spans="1:16384" s="776" customFormat="1" ht="12.9" customHeight="1">
      <c r="A49" s="993"/>
      <c r="B49" s="993"/>
      <c r="C49" s="993"/>
      <c r="D49" s="993"/>
      <c r="E49" s="993"/>
      <c r="F49" s="993"/>
      <c r="G49" s="993"/>
      <c r="H49" s="993"/>
      <c r="I49" s="993"/>
      <c r="J49" s="993"/>
      <c r="K49" s="993"/>
      <c r="L49" s="993"/>
      <c r="M49" s="993"/>
      <c r="N49" s="993"/>
      <c r="O49" s="993"/>
      <c r="P49" s="993"/>
      <c r="Q49" s="993"/>
      <c r="R49" s="993"/>
      <c r="S49" s="993"/>
      <c r="T49" s="993"/>
      <c r="U49" s="993"/>
      <c r="V49" s="993"/>
      <c r="W49" s="993"/>
      <c r="X49" s="993"/>
      <c r="Y49" s="993"/>
      <c r="Z49" s="993"/>
      <c r="AA49" s="993"/>
      <c r="AB49" s="993"/>
      <c r="AC49" s="993"/>
      <c r="AD49" s="993"/>
      <c r="AE49" s="993"/>
      <c r="AF49" s="993"/>
      <c r="AG49" s="993"/>
      <c r="AH49" s="993"/>
      <c r="AI49" s="993"/>
      <c r="AJ49" s="993"/>
      <c r="AK49" s="993"/>
      <c r="AL49" s="993"/>
      <c r="AM49" s="993"/>
      <c r="AN49" s="993"/>
      <c r="AO49" s="993"/>
      <c r="AP49" s="993"/>
      <c r="AQ49" s="993"/>
      <c r="AR49" s="993"/>
      <c r="AS49" s="993"/>
      <c r="AT49" s="993"/>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69" t="s">
        <v>2255</v>
      </c>
      <c r="B51" s="969"/>
      <c r="C51" s="969"/>
      <c r="D51" s="969"/>
      <c r="E51" s="969"/>
      <c r="F51" s="969"/>
      <c r="G51" s="969"/>
      <c r="H51" s="969"/>
      <c r="I51" s="969"/>
      <c r="J51" s="969"/>
      <c r="K51" s="969"/>
      <c r="L51" s="969"/>
      <c r="M51" s="969"/>
      <c r="N51" s="969"/>
      <c r="O51" s="969"/>
      <c r="P51" s="969"/>
      <c r="Q51" s="969"/>
      <c r="R51" s="969"/>
      <c r="S51" s="969"/>
      <c r="T51" s="969"/>
      <c r="U51" s="969"/>
      <c r="V51" s="969"/>
      <c r="W51" s="969"/>
      <c r="X51" s="969"/>
      <c r="Y51" s="969"/>
      <c r="Z51" s="969"/>
      <c r="AA51" s="969"/>
      <c r="AB51" s="969"/>
      <c r="AC51" s="969"/>
      <c r="AD51" s="969"/>
      <c r="AE51" s="969"/>
      <c r="AF51" s="969"/>
      <c r="AG51" s="969"/>
      <c r="AH51" s="969"/>
      <c r="AI51" s="969"/>
      <c r="AJ51" s="969"/>
      <c r="AK51" s="969"/>
      <c r="AL51" s="969"/>
      <c r="AM51" s="969"/>
      <c r="AN51" s="969"/>
      <c r="AO51" s="969"/>
      <c r="AP51" s="969"/>
      <c r="AQ51" s="969"/>
      <c r="AR51" s="969"/>
      <c r="AS51" s="969"/>
      <c r="AT51" s="969"/>
    </row>
    <row r="52" spans="1:16384" ht="12.9" customHeight="1">
      <c r="A52" s="969"/>
      <c r="B52" s="969"/>
      <c r="C52" s="969"/>
      <c r="D52" s="969"/>
      <c r="E52" s="969"/>
      <c r="F52" s="969"/>
      <c r="G52" s="969"/>
      <c r="H52" s="969"/>
      <c r="I52" s="969"/>
      <c r="J52" s="969"/>
      <c r="K52" s="969"/>
      <c r="L52" s="969"/>
      <c r="M52" s="969"/>
      <c r="N52" s="969"/>
      <c r="O52" s="969"/>
      <c r="P52" s="969"/>
      <c r="Q52" s="969"/>
      <c r="R52" s="969"/>
      <c r="S52" s="969"/>
      <c r="T52" s="969"/>
      <c r="U52" s="969"/>
      <c r="V52" s="969"/>
      <c r="W52" s="969"/>
      <c r="X52" s="969"/>
      <c r="Y52" s="969"/>
      <c r="Z52" s="969"/>
      <c r="AA52" s="969"/>
      <c r="AB52" s="969"/>
      <c r="AC52" s="969"/>
      <c r="AD52" s="969"/>
      <c r="AE52" s="969"/>
      <c r="AF52" s="969"/>
      <c r="AG52" s="969"/>
      <c r="AH52" s="969"/>
      <c r="AI52" s="969"/>
      <c r="AJ52" s="969"/>
      <c r="AK52" s="969"/>
      <c r="AL52" s="969"/>
      <c r="AM52" s="969"/>
      <c r="AN52" s="969"/>
      <c r="AO52" s="969"/>
      <c r="AP52" s="969"/>
      <c r="AQ52" s="969"/>
      <c r="AR52" s="969"/>
      <c r="AS52" s="969"/>
      <c r="AT52" s="969"/>
    </row>
    <row r="53" spans="1:16384" ht="12.9" customHeight="1">
      <c r="A53" s="969"/>
      <c r="B53" s="969"/>
      <c r="C53" s="969"/>
      <c r="D53" s="969"/>
      <c r="E53" s="969"/>
      <c r="F53" s="969"/>
      <c r="G53" s="969"/>
      <c r="H53" s="969"/>
      <c r="I53" s="969"/>
      <c r="J53" s="969"/>
      <c r="K53" s="969"/>
      <c r="L53" s="969"/>
      <c r="M53" s="969"/>
      <c r="N53" s="969"/>
      <c r="O53" s="969"/>
      <c r="P53" s="969"/>
      <c r="Q53" s="969"/>
      <c r="R53" s="969"/>
      <c r="S53" s="969"/>
      <c r="T53" s="969"/>
      <c r="U53" s="969"/>
      <c r="V53" s="969"/>
      <c r="W53" s="969"/>
      <c r="X53" s="969"/>
      <c r="Y53" s="969"/>
      <c r="Z53" s="969"/>
      <c r="AA53" s="969"/>
      <c r="AB53" s="969"/>
      <c r="AC53" s="969"/>
      <c r="AD53" s="969"/>
      <c r="AE53" s="969"/>
      <c r="AF53" s="969"/>
      <c r="AG53" s="969"/>
      <c r="AH53" s="969"/>
      <c r="AI53" s="969"/>
      <c r="AJ53" s="969"/>
      <c r="AK53" s="969"/>
      <c r="AL53" s="969"/>
      <c r="AM53" s="969"/>
      <c r="AN53" s="969"/>
      <c r="AO53" s="969"/>
      <c r="AP53" s="969"/>
      <c r="AQ53" s="969"/>
      <c r="AR53" s="969"/>
      <c r="AS53" s="969"/>
      <c r="AT53" s="969"/>
    </row>
    <row r="54" spans="1:16384" ht="12.9" customHeight="1">
      <c r="A54" s="969"/>
      <c r="B54" s="969"/>
      <c r="C54" s="969"/>
      <c r="D54" s="969"/>
      <c r="E54" s="969"/>
      <c r="F54" s="969"/>
      <c r="G54" s="969"/>
      <c r="H54" s="969"/>
      <c r="I54" s="969"/>
      <c r="J54" s="969"/>
      <c r="K54" s="969"/>
      <c r="L54" s="969"/>
      <c r="M54" s="969"/>
      <c r="N54" s="969"/>
      <c r="O54" s="969"/>
      <c r="P54" s="969"/>
      <c r="Q54" s="969"/>
      <c r="R54" s="969"/>
      <c r="S54" s="969"/>
      <c r="T54" s="969"/>
      <c r="U54" s="969"/>
      <c r="V54" s="969"/>
      <c r="W54" s="969"/>
      <c r="X54" s="969"/>
      <c r="Y54" s="969"/>
      <c r="Z54" s="969"/>
      <c r="AA54" s="969"/>
      <c r="AB54" s="969"/>
      <c r="AC54" s="969"/>
      <c r="AD54" s="969"/>
      <c r="AE54" s="969"/>
      <c r="AF54" s="969"/>
      <c r="AG54" s="969"/>
      <c r="AH54" s="969"/>
      <c r="AI54" s="969"/>
      <c r="AJ54" s="969"/>
      <c r="AK54" s="969"/>
      <c r="AL54" s="969"/>
      <c r="AM54" s="969"/>
      <c r="AN54" s="969"/>
      <c r="AO54" s="969"/>
      <c r="AP54" s="969"/>
      <c r="AQ54" s="969"/>
      <c r="AR54" s="969"/>
      <c r="AS54" s="969"/>
      <c r="AT54" s="969"/>
    </row>
    <row r="55" spans="1:16384" ht="12.9" customHeight="1">
      <c r="A55" s="969"/>
      <c r="B55" s="969"/>
      <c r="C55" s="969"/>
      <c r="D55" s="969"/>
      <c r="E55" s="969"/>
      <c r="F55" s="969"/>
      <c r="G55" s="969"/>
      <c r="H55" s="969"/>
      <c r="I55" s="969"/>
      <c r="J55" s="969"/>
      <c r="K55" s="969"/>
      <c r="L55" s="969"/>
      <c r="M55" s="969"/>
      <c r="N55" s="969"/>
      <c r="O55" s="969"/>
      <c r="P55" s="969"/>
      <c r="Q55" s="969"/>
      <c r="R55" s="969"/>
      <c r="S55" s="969"/>
      <c r="T55" s="969"/>
      <c r="U55" s="969"/>
      <c r="V55" s="969"/>
      <c r="W55" s="969"/>
      <c r="X55" s="969"/>
      <c r="Y55" s="969"/>
      <c r="Z55" s="969"/>
      <c r="AA55" s="969"/>
      <c r="AB55" s="969"/>
      <c r="AC55" s="969"/>
      <c r="AD55" s="969"/>
      <c r="AE55" s="969"/>
      <c r="AF55" s="969"/>
      <c r="AG55" s="969"/>
      <c r="AH55" s="969"/>
      <c r="AI55" s="969"/>
      <c r="AJ55" s="969"/>
      <c r="AK55" s="969"/>
      <c r="AL55" s="969"/>
      <c r="AM55" s="969"/>
      <c r="AN55" s="969"/>
      <c r="AO55" s="969"/>
      <c r="AP55" s="969"/>
      <c r="AQ55" s="969"/>
      <c r="AR55" s="969"/>
      <c r="AS55" s="969"/>
      <c r="AT55" s="969"/>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2256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69" t="s">
        <v>2257</v>
      </c>
      <c r="B59" s="969"/>
      <c r="C59" s="969"/>
      <c r="D59" s="969"/>
      <c r="E59" s="969"/>
      <c r="F59" s="969"/>
      <c r="G59" s="969"/>
      <c r="H59" s="969"/>
      <c r="I59" s="969"/>
      <c r="J59" s="969"/>
      <c r="K59" s="969"/>
      <c r="L59" s="969"/>
      <c r="M59" s="969"/>
      <c r="N59" s="969"/>
      <c r="O59" s="969"/>
      <c r="P59" s="969"/>
      <c r="Q59" s="969"/>
      <c r="R59" s="969"/>
      <c r="S59" s="969"/>
      <c r="T59" s="969"/>
      <c r="U59" s="969"/>
      <c r="V59" s="969"/>
      <c r="W59" s="969"/>
      <c r="X59" s="969"/>
      <c r="Y59" s="969"/>
      <c r="Z59" s="969"/>
      <c r="AA59" s="969"/>
      <c r="AB59" s="969"/>
      <c r="AC59" s="969"/>
      <c r="AD59" s="969"/>
      <c r="AE59" s="969"/>
      <c r="AF59" s="969"/>
      <c r="AG59" s="969"/>
      <c r="AH59" s="969"/>
      <c r="AI59" s="969"/>
      <c r="AJ59" s="969"/>
      <c r="AK59" s="969"/>
      <c r="AL59" s="969"/>
      <c r="AM59" s="969"/>
      <c r="AN59" s="969"/>
      <c r="AO59" s="969"/>
      <c r="AP59" s="969"/>
      <c r="AQ59" s="969"/>
      <c r="AR59" s="969"/>
      <c r="AS59" s="969"/>
      <c r="AT59" s="969"/>
      <c r="AU59" s="969"/>
      <c r="AV59" s="969"/>
      <c r="AW59" s="969"/>
      <c r="AX59" s="969"/>
      <c r="AY59" s="969"/>
      <c r="AZ59" s="969"/>
      <c r="BA59" s="969"/>
      <c r="BB59" s="969"/>
      <c r="BC59" s="969"/>
      <c r="BD59" s="969"/>
      <c r="BE59" s="969"/>
      <c r="BF59" s="969"/>
      <c r="BG59" s="969"/>
      <c r="BH59" s="969"/>
      <c r="BI59" s="969"/>
      <c r="BJ59" s="969"/>
      <c r="BK59" s="969"/>
      <c r="BL59" s="969"/>
      <c r="BM59" s="969"/>
      <c r="BN59" s="969"/>
      <c r="BO59" s="969"/>
      <c r="BP59" s="969"/>
      <c r="BQ59" s="969"/>
      <c r="BR59" s="969"/>
      <c r="BS59" s="969"/>
      <c r="BT59" s="969"/>
      <c r="BU59" s="969"/>
      <c r="BV59" s="969"/>
      <c r="BW59" s="969"/>
      <c r="BX59" s="969"/>
      <c r="BY59" s="969"/>
      <c r="BZ59" s="969"/>
      <c r="CA59" s="969"/>
      <c r="CB59" s="969"/>
      <c r="CC59" s="969"/>
      <c r="CD59" s="969"/>
      <c r="CE59" s="969"/>
      <c r="CF59" s="969"/>
      <c r="CG59" s="969"/>
      <c r="CH59" s="969"/>
      <c r="CI59" s="969"/>
      <c r="CJ59" s="969"/>
      <c r="CK59" s="969"/>
      <c r="CL59" s="969"/>
      <c r="CM59" s="969"/>
      <c r="CN59" s="969"/>
      <c r="CO59" s="969"/>
      <c r="CP59" s="969"/>
      <c r="CQ59" s="969"/>
      <c r="CR59" s="969"/>
      <c r="CS59" s="969"/>
      <c r="CT59" s="969"/>
      <c r="CU59" s="969"/>
      <c r="CV59" s="969"/>
      <c r="CW59" s="969"/>
      <c r="CX59" s="969"/>
      <c r="CY59" s="969"/>
      <c r="CZ59" s="969"/>
      <c r="DA59" s="969"/>
      <c r="DB59" s="969"/>
      <c r="DC59" s="969"/>
      <c r="DD59" s="969"/>
      <c r="DE59" s="969"/>
      <c r="DF59" s="969"/>
      <c r="DG59" s="969"/>
      <c r="DH59" s="969"/>
      <c r="DI59" s="969"/>
      <c r="DJ59" s="969"/>
      <c r="DK59" s="969"/>
      <c r="DL59" s="969"/>
      <c r="DM59" s="969"/>
      <c r="DN59" s="969"/>
      <c r="DO59" s="969"/>
      <c r="DP59" s="969"/>
      <c r="DQ59" s="969"/>
      <c r="DR59" s="969"/>
      <c r="DS59" s="969"/>
      <c r="DT59" s="969"/>
      <c r="DU59" s="969"/>
      <c r="DV59" s="969"/>
      <c r="DW59" s="969"/>
      <c r="DX59" s="969"/>
      <c r="DY59" s="969"/>
      <c r="DZ59" s="969"/>
      <c r="EA59" s="969"/>
      <c r="EB59" s="969"/>
      <c r="EC59" s="969"/>
      <c r="ED59" s="969"/>
      <c r="EE59" s="969"/>
      <c r="EF59" s="969"/>
      <c r="EG59" s="969"/>
      <c r="EH59" s="969"/>
      <c r="EI59" s="969"/>
      <c r="EJ59" s="969"/>
      <c r="EK59" s="969"/>
      <c r="EL59" s="969"/>
      <c r="EM59" s="969"/>
      <c r="EN59" s="969"/>
      <c r="EO59" s="969"/>
      <c r="EP59" s="969"/>
      <c r="EQ59" s="969"/>
      <c r="ER59" s="969"/>
      <c r="ES59" s="969"/>
      <c r="ET59" s="969"/>
      <c r="EU59" s="969"/>
      <c r="EV59" s="969"/>
      <c r="EW59" s="969"/>
      <c r="EX59" s="969"/>
      <c r="EY59" s="969"/>
      <c r="EZ59" s="969"/>
      <c r="FA59" s="969"/>
      <c r="FB59" s="969"/>
      <c r="FC59" s="969"/>
      <c r="FD59" s="969"/>
      <c r="FE59" s="969"/>
      <c r="FF59" s="969"/>
      <c r="FG59" s="969"/>
      <c r="FH59" s="969"/>
      <c r="FI59" s="969"/>
      <c r="FJ59" s="969"/>
      <c r="FK59" s="969"/>
      <c r="FL59" s="969"/>
      <c r="FM59" s="969"/>
      <c r="FN59" s="969"/>
      <c r="FO59" s="969"/>
      <c r="FP59" s="969"/>
      <c r="FQ59" s="969"/>
      <c r="FR59" s="969"/>
      <c r="FS59" s="969"/>
      <c r="FT59" s="969"/>
      <c r="FU59" s="969"/>
      <c r="FV59" s="969"/>
      <c r="FW59" s="969"/>
      <c r="FX59" s="969"/>
      <c r="FY59" s="969"/>
      <c r="FZ59" s="969"/>
      <c r="GA59" s="969"/>
      <c r="GB59" s="969"/>
      <c r="GC59" s="969"/>
      <c r="GD59" s="969"/>
      <c r="GE59" s="969"/>
      <c r="GF59" s="969"/>
      <c r="GG59" s="969"/>
      <c r="GH59" s="969"/>
      <c r="GI59" s="969"/>
      <c r="GJ59" s="969"/>
      <c r="GK59" s="969"/>
      <c r="GL59" s="969"/>
      <c r="GM59" s="969"/>
      <c r="GN59" s="969"/>
      <c r="GO59" s="969"/>
      <c r="GP59" s="969"/>
      <c r="GQ59" s="969"/>
      <c r="GR59" s="969"/>
      <c r="GS59" s="969"/>
      <c r="GT59" s="969"/>
      <c r="GU59" s="969"/>
      <c r="GV59" s="969"/>
      <c r="GW59" s="969"/>
      <c r="GX59" s="969"/>
      <c r="GY59" s="969"/>
      <c r="GZ59" s="969"/>
      <c r="HA59" s="969"/>
      <c r="HB59" s="969"/>
      <c r="HC59" s="969"/>
      <c r="HD59" s="969"/>
      <c r="HE59" s="969"/>
      <c r="HF59" s="969"/>
      <c r="HG59" s="969"/>
      <c r="HH59" s="969"/>
      <c r="HI59" s="969"/>
      <c r="HJ59" s="969"/>
      <c r="HK59" s="969"/>
      <c r="HL59" s="969"/>
      <c r="HM59" s="969"/>
      <c r="HN59" s="969"/>
      <c r="HO59" s="969"/>
      <c r="HP59" s="969"/>
      <c r="HQ59" s="969"/>
      <c r="HR59" s="969"/>
      <c r="HS59" s="969"/>
      <c r="HT59" s="969"/>
      <c r="HU59" s="969"/>
      <c r="HV59" s="969"/>
      <c r="HW59" s="969"/>
      <c r="HX59" s="969"/>
      <c r="HY59" s="969"/>
      <c r="HZ59" s="969"/>
      <c r="IA59" s="969"/>
      <c r="IB59" s="969"/>
      <c r="IC59" s="969"/>
      <c r="ID59" s="969"/>
      <c r="IE59" s="969"/>
      <c r="IF59" s="969"/>
      <c r="IG59" s="969"/>
      <c r="IH59" s="969"/>
      <c r="II59" s="969"/>
      <c r="IJ59" s="969"/>
      <c r="IK59" s="969"/>
      <c r="IL59" s="969"/>
      <c r="IM59" s="969"/>
      <c r="IN59" s="969"/>
      <c r="IO59" s="969"/>
      <c r="IP59" s="969"/>
      <c r="IQ59" s="969"/>
      <c r="IR59" s="969"/>
      <c r="IS59" s="969"/>
      <c r="IT59" s="969"/>
      <c r="IU59" s="969"/>
      <c r="IV59" s="969"/>
      <c r="IW59" s="969"/>
      <c r="IX59" s="969"/>
      <c r="IY59" s="969"/>
      <c r="IZ59" s="969"/>
      <c r="JA59" s="969"/>
      <c r="JB59" s="969"/>
      <c r="JC59" s="969"/>
      <c r="JD59" s="969"/>
      <c r="JE59" s="969"/>
      <c r="JF59" s="969"/>
      <c r="JG59" s="969"/>
      <c r="JH59" s="969"/>
      <c r="JI59" s="969"/>
      <c r="JJ59" s="969"/>
      <c r="JK59" s="969"/>
      <c r="JL59" s="969"/>
      <c r="JM59" s="969"/>
      <c r="JN59" s="969"/>
      <c r="JO59" s="969"/>
      <c r="JP59" s="969"/>
      <c r="JQ59" s="969"/>
      <c r="JR59" s="969"/>
      <c r="JS59" s="969"/>
      <c r="JT59" s="969"/>
      <c r="JU59" s="969"/>
      <c r="JV59" s="969"/>
      <c r="JW59" s="969"/>
      <c r="JX59" s="969"/>
      <c r="JY59" s="969"/>
      <c r="JZ59" s="969"/>
      <c r="KA59" s="969"/>
      <c r="KB59" s="969"/>
      <c r="KC59" s="969"/>
      <c r="KD59" s="969"/>
      <c r="KE59" s="969"/>
      <c r="KF59" s="969"/>
      <c r="KG59" s="969"/>
      <c r="KH59" s="969"/>
      <c r="KI59" s="969"/>
      <c r="KJ59" s="969"/>
      <c r="KK59" s="969"/>
      <c r="KL59" s="969"/>
      <c r="KM59" s="969"/>
      <c r="KN59" s="969"/>
      <c r="KO59" s="969"/>
      <c r="KP59" s="969"/>
      <c r="KQ59" s="969"/>
      <c r="KR59" s="969"/>
      <c r="KS59" s="969"/>
      <c r="KT59" s="969"/>
      <c r="KU59" s="969"/>
      <c r="KV59" s="969"/>
      <c r="KW59" s="969"/>
      <c r="KX59" s="969"/>
      <c r="KY59" s="969"/>
      <c r="KZ59" s="969"/>
      <c r="LA59" s="969"/>
      <c r="LB59" s="969"/>
      <c r="LC59" s="969"/>
      <c r="LD59" s="969"/>
      <c r="LE59" s="969"/>
      <c r="LF59" s="969"/>
      <c r="LG59" s="969"/>
      <c r="LH59" s="969"/>
      <c r="LI59" s="969"/>
      <c r="LJ59" s="969"/>
      <c r="LK59" s="969"/>
      <c r="LL59" s="969"/>
      <c r="LM59" s="969"/>
      <c r="LN59" s="969"/>
      <c r="LO59" s="969"/>
      <c r="LP59" s="969"/>
      <c r="LQ59" s="969"/>
      <c r="LR59" s="969"/>
      <c r="LS59" s="969"/>
      <c r="LT59" s="969"/>
      <c r="LU59" s="969"/>
      <c r="LV59" s="969"/>
      <c r="LW59" s="969"/>
      <c r="LX59" s="969"/>
      <c r="LY59" s="969"/>
      <c r="LZ59" s="969"/>
      <c r="MA59" s="969"/>
      <c r="MB59" s="969"/>
      <c r="MC59" s="969"/>
      <c r="MD59" s="969"/>
      <c r="ME59" s="969"/>
      <c r="MF59" s="969"/>
      <c r="MG59" s="969"/>
      <c r="MH59" s="969"/>
      <c r="MI59" s="969"/>
      <c r="MJ59" s="969"/>
      <c r="MK59" s="969"/>
      <c r="ML59" s="969"/>
      <c r="MM59" s="969"/>
      <c r="MN59" s="969"/>
      <c r="MO59" s="969"/>
      <c r="MP59" s="969"/>
      <c r="MQ59" s="969"/>
      <c r="MR59" s="969"/>
      <c r="MS59" s="969"/>
      <c r="MT59" s="969"/>
      <c r="MU59" s="969"/>
      <c r="MV59" s="969"/>
      <c r="MW59" s="969"/>
      <c r="MX59" s="969"/>
      <c r="MY59" s="969"/>
      <c r="MZ59" s="969"/>
      <c r="NA59" s="969"/>
      <c r="NB59" s="969"/>
      <c r="NC59" s="969"/>
      <c r="ND59" s="969"/>
      <c r="NE59" s="969"/>
      <c r="NF59" s="969"/>
      <c r="NG59" s="969"/>
      <c r="NH59" s="969"/>
      <c r="NI59" s="969"/>
      <c r="NJ59" s="969"/>
      <c r="NK59" s="969"/>
      <c r="NL59" s="969"/>
      <c r="NM59" s="969"/>
      <c r="NN59" s="969"/>
      <c r="NO59" s="969"/>
      <c r="NP59" s="969"/>
      <c r="NQ59" s="969"/>
      <c r="NR59" s="969"/>
      <c r="NS59" s="969"/>
      <c r="NT59" s="969"/>
      <c r="NU59" s="969"/>
      <c r="NV59" s="969"/>
      <c r="NW59" s="969"/>
      <c r="NX59" s="969"/>
      <c r="NY59" s="969"/>
      <c r="NZ59" s="969"/>
      <c r="OA59" s="969"/>
      <c r="OB59" s="969"/>
      <c r="OC59" s="969"/>
      <c r="OD59" s="969"/>
      <c r="OE59" s="969"/>
      <c r="OF59" s="969"/>
      <c r="OG59" s="969"/>
      <c r="OH59" s="969"/>
      <c r="OI59" s="969"/>
      <c r="OJ59" s="969"/>
      <c r="OK59" s="969"/>
      <c r="OL59" s="969"/>
      <c r="OM59" s="969"/>
      <c r="ON59" s="969"/>
      <c r="OO59" s="969"/>
      <c r="OP59" s="969"/>
      <c r="OQ59" s="969"/>
      <c r="OR59" s="969"/>
      <c r="OS59" s="969"/>
      <c r="OT59" s="969"/>
      <c r="OU59" s="969"/>
      <c r="OV59" s="969"/>
      <c r="OW59" s="969"/>
      <c r="OX59" s="969"/>
      <c r="OY59" s="969"/>
      <c r="OZ59" s="969"/>
      <c r="PA59" s="969"/>
      <c r="PB59" s="969"/>
      <c r="PC59" s="969"/>
      <c r="PD59" s="969"/>
      <c r="PE59" s="969"/>
      <c r="PF59" s="969"/>
      <c r="PG59" s="969"/>
      <c r="PH59" s="969"/>
      <c r="PI59" s="969"/>
      <c r="PJ59" s="969"/>
      <c r="PK59" s="969"/>
      <c r="PL59" s="969"/>
      <c r="PM59" s="969"/>
      <c r="PN59" s="969"/>
      <c r="PO59" s="969"/>
      <c r="PP59" s="969"/>
      <c r="PQ59" s="969"/>
      <c r="PR59" s="969"/>
      <c r="PS59" s="969"/>
      <c r="PT59" s="969"/>
      <c r="PU59" s="969"/>
      <c r="PV59" s="969"/>
      <c r="PW59" s="969"/>
      <c r="PX59" s="969"/>
      <c r="PY59" s="969"/>
      <c r="PZ59" s="969"/>
      <c r="QA59" s="969"/>
      <c r="QB59" s="969"/>
      <c r="QC59" s="969"/>
      <c r="QD59" s="969"/>
      <c r="QE59" s="969"/>
      <c r="QF59" s="969"/>
      <c r="QG59" s="969"/>
      <c r="QH59" s="969"/>
      <c r="QI59" s="969"/>
      <c r="QJ59" s="969"/>
      <c r="QK59" s="969"/>
      <c r="QL59" s="969"/>
      <c r="QM59" s="969"/>
      <c r="QN59" s="969"/>
      <c r="QO59" s="969"/>
      <c r="QP59" s="969"/>
      <c r="QQ59" s="969"/>
      <c r="QR59" s="969"/>
      <c r="QS59" s="969"/>
      <c r="QT59" s="969"/>
      <c r="QU59" s="969"/>
      <c r="QV59" s="969"/>
      <c r="QW59" s="969"/>
      <c r="QX59" s="969"/>
      <c r="QY59" s="969"/>
      <c r="QZ59" s="969"/>
      <c r="RA59" s="969"/>
      <c r="RB59" s="969"/>
      <c r="RC59" s="969"/>
      <c r="RD59" s="969"/>
      <c r="RE59" s="969"/>
      <c r="RF59" s="969"/>
      <c r="RG59" s="969"/>
      <c r="RH59" s="969"/>
      <c r="RI59" s="969"/>
      <c r="RJ59" s="969"/>
      <c r="RK59" s="969"/>
      <c r="RL59" s="969"/>
      <c r="RM59" s="969"/>
      <c r="RN59" s="969"/>
      <c r="RO59" s="969"/>
      <c r="RP59" s="969"/>
      <c r="RQ59" s="969"/>
      <c r="RR59" s="969"/>
      <c r="RS59" s="969"/>
      <c r="RT59" s="969"/>
      <c r="RU59" s="969"/>
      <c r="RV59" s="969"/>
      <c r="RW59" s="969"/>
      <c r="RX59" s="969"/>
      <c r="RY59" s="969"/>
      <c r="RZ59" s="969"/>
      <c r="SA59" s="969"/>
      <c r="SB59" s="969"/>
      <c r="SC59" s="969"/>
      <c r="SD59" s="969"/>
      <c r="SE59" s="969"/>
      <c r="SF59" s="969"/>
      <c r="SG59" s="969"/>
      <c r="SH59" s="969"/>
      <c r="SI59" s="969"/>
      <c r="SJ59" s="969"/>
      <c r="SK59" s="969"/>
      <c r="SL59" s="969"/>
      <c r="SM59" s="969"/>
      <c r="SN59" s="969"/>
      <c r="SO59" s="969"/>
      <c r="SP59" s="969"/>
      <c r="SQ59" s="969"/>
      <c r="SR59" s="969"/>
      <c r="SS59" s="969"/>
      <c r="ST59" s="969"/>
      <c r="SU59" s="969"/>
      <c r="SV59" s="969"/>
      <c r="SW59" s="969"/>
      <c r="SX59" s="969"/>
      <c r="SY59" s="969"/>
      <c r="SZ59" s="969"/>
      <c r="TA59" s="969"/>
      <c r="TB59" s="969"/>
      <c r="TC59" s="969"/>
      <c r="TD59" s="969"/>
      <c r="TE59" s="969"/>
      <c r="TF59" s="969"/>
      <c r="TG59" s="969"/>
      <c r="TH59" s="969"/>
      <c r="TI59" s="969"/>
      <c r="TJ59" s="969"/>
      <c r="TK59" s="969"/>
      <c r="TL59" s="969"/>
      <c r="TM59" s="969"/>
      <c r="TN59" s="969"/>
      <c r="TO59" s="969"/>
      <c r="TP59" s="969"/>
      <c r="TQ59" s="969"/>
      <c r="TR59" s="969"/>
      <c r="TS59" s="969"/>
      <c r="TT59" s="969"/>
      <c r="TU59" s="969"/>
      <c r="TV59" s="969"/>
      <c r="TW59" s="969"/>
      <c r="TX59" s="969"/>
      <c r="TY59" s="969"/>
      <c r="TZ59" s="969"/>
      <c r="UA59" s="969"/>
      <c r="UB59" s="969"/>
      <c r="UC59" s="969"/>
      <c r="UD59" s="969"/>
      <c r="UE59" s="969"/>
      <c r="UF59" s="969"/>
      <c r="UG59" s="969"/>
      <c r="UH59" s="969"/>
      <c r="UI59" s="969"/>
      <c r="UJ59" s="969"/>
      <c r="UK59" s="969"/>
      <c r="UL59" s="969"/>
      <c r="UM59" s="969"/>
      <c r="UN59" s="969"/>
      <c r="UO59" s="969"/>
      <c r="UP59" s="969"/>
      <c r="UQ59" s="969"/>
      <c r="UR59" s="969"/>
      <c r="US59" s="969"/>
      <c r="UT59" s="969"/>
      <c r="UU59" s="969"/>
      <c r="UV59" s="969"/>
      <c r="UW59" s="969"/>
      <c r="UX59" s="969"/>
      <c r="UY59" s="969"/>
      <c r="UZ59" s="969"/>
      <c r="VA59" s="969"/>
      <c r="VB59" s="969"/>
      <c r="VC59" s="969"/>
      <c r="VD59" s="969"/>
      <c r="VE59" s="969"/>
      <c r="VF59" s="969"/>
      <c r="VG59" s="969"/>
      <c r="VH59" s="969"/>
      <c r="VI59" s="969"/>
      <c r="VJ59" s="969"/>
      <c r="VK59" s="969"/>
      <c r="VL59" s="969"/>
      <c r="VM59" s="969"/>
      <c r="VN59" s="969"/>
      <c r="VO59" s="969"/>
      <c r="VP59" s="969"/>
      <c r="VQ59" s="969"/>
      <c r="VR59" s="969"/>
      <c r="VS59" s="969"/>
      <c r="VT59" s="969"/>
      <c r="VU59" s="969"/>
      <c r="VV59" s="969"/>
      <c r="VW59" s="969"/>
      <c r="VX59" s="969"/>
      <c r="VY59" s="969"/>
      <c r="VZ59" s="969"/>
      <c r="WA59" s="969"/>
      <c r="WB59" s="969"/>
      <c r="WC59" s="969"/>
      <c r="WD59" s="969"/>
      <c r="WE59" s="969"/>
      <c r="WF59" s="969"/>
      <c r="WG59" s="969"/>
      <c r="WH59" s="969"/>
      <c r="WI59" s="969"/>
      <c r="WJ59" s="969"/>
      <c r="WK59" s="969"/>
      <c r="WL59" s="969"/>
      <c r="WM59" s="969"/>
      <c r="WN59" s="969"/>
      <c r="WO59" s="969"/>
      <c r="WP59" s="969"/>
      <c r="WQ59" s="969"/>
      <c r="WR59" s="969"/>
      <c r="WS59" s="969"/>
      <c r="WT59" s="969"/>
      <c r="WU59" s="969"/>
      <c r="WV59" s="969"/>
      <c r="WW59" s="969"/>
      <c r="WX59" s="969"/>
      <c r="WY59" s="969"/>
      <c r="WZ59" s="969"/>
      <c r="XA59" s="969"/>
      <c r="XB59" s="969"/>
      <c r="XC59" s="969"/>
      <c r="XD59" s="969"/>
      <c r="XE59" s="969"/>
      <c r="XF59" s="969"/>
      <c r="XG59" s="969"/>
      <c r="XH59" s="969"/>
      <c r="XI59" s="969"/>
      <c r="XJ59" s="969"/>
      <c r="XK59" s="969"/>
      <c r="XL59" s="969"/>
      <c r="XM59" s="969"/>
      <c r="XN59" s="969"/>
      <c r="XO59" s="969"/>
      <c r="XP59" s="969"/>
      <c r="XQ59" s="969"/>
      <c r="XR59" s="969"/>
      <c r="XS59" s="969"/>
      <c r="XT59" s="969"/>
      <c r="XU59" s="969"/>
      <c r="XV59" s="969"/>
      <c r="XW59" s="969"/>
      <c r="XX59" s="969"/>
      <c r="XY59" s="969"/>
      <c r="XZ59" s="969"/>
      <c r="YA59" s="969"/>
      <c r="YB59" s="969"/>
      <c r="YC59" s="969"/>
      <c r="YD59" s="969"/>
      <c r="YE59" s="969"/>
      <c r="YF59" s="969"/>
      <c r="YG59" s="969"/>
      <c r="YH59" s="969"/>
      <c r="YI59" s="969"/>
      <c r="YJ59" s="969"/>
      <c r="YK59" s="969"/>
      <c r="YL59" s="969"/>
      <c r="YM59" s="969"/>
      <c r="YN59" s="969"/>
      <c r="YO59" s="969"/>
      <c r="YP59" s="969"/>
      <c r="YQ59" s="969"/>
      <c r="YR59" s="969"/>
      <c r="YS59" s="969"/>
      <c r="YT59" s="969"/>
      <c r="YU59" s="969"/>
      <c r="YV59" s="969"/>
      <c r="YW59" s="969"/>
      <c r="YX59" s="969"/>
      <c r="YY59" s="969"/>
      <c r="YZ59" s="969"/>
      <c r="ZA59" s="969"/>
      <c r="ZB59" s="969"/>
      <c r="ZC59" s="969"/>
      <c r="ZD59" s="969"/>
      <c r="ZE59" s="969"/>
      <c r="ZF59" s="969"/>
      <c r="ZG59" s="969"/>
      <c r="ZH59" s="969"/>
      <c r="ZI59" s="969"/>
      <c r="ZJ59" s="969"/>
      <c r="ZK59" s="969"/>
      <c r="ZL59" s="969"/>
      <c r="ZM59" s="969"/>
      <c r="ZN59" s="969"/>
      <c r="ZO59" s="969"/>
      <c r="ZP59" s="969"/>
      <c r="ZQ59" s="969"/>
      <c r="ZR59" s="969"/>
      <c r="ZS59" s="969"/>
      <c r="ZT59" s="969"/>
      <c r="ZU59" s="969"/>
      <c r="ZV59" s="969"/>
      <c r="ZW59" s="969"/>
      <c r="ZX59" s="969"/>
      <c r="ZY59" s="969"/>
      <c r="ZZ59" s="969"/>
      <c r="AAA59" s="969"/>
      <c r="AAB59" s="969"/>
      <c r="AAC59" s="969"/>
      <c r="AAD59" s="969"/>
      <c r="AAE59" s="969"/>
      <c r="AAF59" s="969"/>
      <c r="AAG59" s="969"/>
      <c r="AAH59" s="969"/>
      <c r="AAI59" s="969"/>
      <c r="AAJ59" s="969"/>
      <c r="AAK59" s="969"/>
      <c r="AAL59" s="969"/>
      <c r="AAM59" s="969"/>
      <c r="AAN59" s="969"/>
      <c r="AAO59" s="969"/>
      <c r="AAP59" s="969"/>
      <c r="AAQ59" s="969"/>
      <c r="AAR59" s="969"/>
      <c r="AAS59" s="969"/>
      <c r="AAT59" s="969"/>
      <c r="AAU59" s="969"/>
      <c r="AAV59" s="969"/>
      <c r="AAW59" s="969"/>
      <c r="AAX59" s="969"/>
      <c r="AAY59" s="969"/>
      <c r="AAZ59" s="969"/>
      <c r="ABA59" s="969"/>
      <c r="ABB59" s="969"/>
      <c r="ABC59" s="969"/>
      <c r="ABD59" s="969"/>
      <c r="ABE59" s="969"/>
      <c r="ABF59" s="969"/>
      <c r="ABG59" s="969"/>
      <c r="ABH59" s="969"/>
      <c r="ABI59" s="969"/>
      <c r="ABJ59" s="969"/>
      <c r="ABK59" s="969"/>
      <c r="ABL59" s="969"/>
      <c r="ABM59" s="969"/>
      <c r="ABN59" s="969"/>
      <c r="ABO59" s="969"/>
      <c r="ABP59" s="969"/>
      <c r="ABQ59" s="969"/>
      <c r="ABR59" s="969"/>
      <c r="ABS59" s="969"/>
      <c r="ABT59" s="969"/>
      <c r="ABU59" s="969"/>
      <c r="ABV59" s="969"/>
      <c r="ABW59" s="969"/>
      <c r="ABX59" s="969"/>
      <c r="ABY59" s="969"/>
      <c r="ABZ59" s="969"/>
      <c r="ACA59" s="969"/>
      <c r="ACB59" s="969"/>
      <c r="ACC59" s="969"/>
      <c r="ACD59" s="969"/>
      <c r="ACE59" s="969"/>
      <c r="ACF59" s="969"/>
      <c r="ACG59" s="969"/>
      <c r="ACH59" s="969"/>
      <c r="ACI59" s="969"/>
      <c r="ACJ59" s="969"/>
      <c r="ACK59" s="969"/>
      <c r="ACL59" s="969"/>
      <c r="ACM59" s="969"/>
      <c r="ACN59" s="969"/>
      <c r="ACO59" s="969"/>
      <c r="ACP59" s="969"/>
      <c r="ACQ59" s="969"/>
      <c r="ACR59" s="969"/>
      <c r="ACS59" s="969"/>
      <c r="ACT59" s="969"/>
      <c r="ACU59" s="969"/>
      <c r="ACV59" s="969"/>
      <c r="ACW59" s="969"/>
      <c r="ACX59" s="969"/>
      <c r="ACY59" s="969"/>
      <c r="ACZ59" s="969"/>
      <c r="ADA59" s="969"/>
      <c r="ADB59" s="969"/>
      <c r="ADC59" s="969"/>
      <c r="ADD59" s="969"/>
      <c r="ADE59" s="969"/>
      <c r="ADF59" s="969"/>
      <c r="ADG59" s="969"/>
      <c r="ADH59" s="969"/>
      <c r="ADI59" s="969"/>
      <c r="ADJ59" s="969"/>
      <c r="ADK59" s="969"/>
      <c r="ADL59" s="969"/>
      <c r="ADM59" s="969"/>
      <c r="ADN59" s="969"/>
      <c r="ADO59" s="969"/>
      <c r="ADP59" s="969"/>
      <c r="ADQ59" s="969"/>
      <c r="ADR59" s="969"/>
      <c r="ADS59" s="969"/>
      <c r="ADT59" s="969"/>
      <c r="ADU59" s="969"/>
      <c r="ADV59" s="969"/>
      <c r="ADW59" s="969"/>
      <c r="ADX59" s="969"/>
      <c r="ADY59" s="969"/>
      <c r="ADZ59" s="969"/>
      <c r="AEA59" s="969"/>
      <c r="AEB59" s="969"/>
      <c r="AEC59" s="969"/>
      <c r="AED59" s="969"/>
      <c r="AEE59" s="969"/>
      <c r="AEF59" s="969"/>
      <c r="AEG59" s="969"/>
      <c r="AEH59" s="969"/>
      <c r="AEI59" s="969"/>
      <c r="AEJ59" s="969"/>
      <c r="AEK59" s="969"/>
      <c r="AEL59" s="969"/>
      <c r="AEM59" s="969"/>
      <c r="AEN59" s="969"/>
      <c r="AEO59" s="969"/>
      <c r="AEP59" s="969"/>
      <c r="AEQ59" s="969"/>
      <c r="AER59" s="969"/>
      <c r="AES59" s="969"/>
      <c r="AET59" s="969"/>
      <c r="AEU59" s="969"/>
      <c r="AEV59" s="969"/>
      <c r="AEW59" s="969"/>
      <c r="AEX59" s="969"/>
      <c r="AEY59" s="969"/>
      <c r="AEZ59" s="969"/>
      <c r="AFA59" s="969"/>
      <c r="AFB59" s="969"/>
      <c r="AFC59" s="969"/>
      <c r="AFD59" s="969"/>
      <c r="AFE59" s="969"/>
      <c r="AFF59" s="969"/>
      <c r="AFG59" s="969"/>
      <c r="AFH59" s="969"/>
      <c r="AFI59" s="969"/>
      <c r="AFJ59" s="969"/>
      <c r="AFK59" s="969"/>
      <c r="AFL59" s="969"/>
      <c r="AFM59" s="969"/>
      <c r="AFN59" s="969"/>
      <c r="AFO59" s="969"/>
      <c r="AFP59" s="969"/>
      <c r="AFQ59" s="969"/>
      <c r="AFR59" s="969"/>
      <c r="AFS59" s="969"/>
      <c r="AFT59" s="969"/>
      <c r="AFU59" s="969"/>
      <c r="AFV59" s="969"/>
      <c r="AFW59" s="969"/>
      <c r="AFX59" s="969"/>
      <c r="AFY59" s="969"/>
      <c r="AFZ59" s="969"/>
      <c r="AGA59" s="969"/>
      <c r="AGB59" s="969"/>
      <c r="AGC59" s="969"/>
      <c r="AGD59" s="969"/>
      <c r="AGE59" s="969"/>
      <c r="AGF59" s="969"/>
      <c r="AGG59" s="969"/>
      <c r="AGH59" s="969"/>
      <c r="AGI59" s="969"/>
      <c r="AGJ59" s="969"/>
      <c r="AGK59" s="969"/>
      <c r="AGL59" s="969"/>
      <c r="AGM59" s="969"/>
      <c r="AGN59" s="969"/>
      <c r="AGO59" s="969"/>
      <c r="AGP59" s="969"/>
      <c r="AGQ59" s="969"/>
      <c r="AGR59" s="969"/>
      <c r="AGS59" s="969"/>
      <c r="AGT59" s="969"/>
      <c r="AGU59" s="969"/>
      <c r="AGV59" s="969"/>
      <c r="AGW59" s="969"/>
      <c r="AGX59" s="969"/>
      <c r="AGY59" s="969"/>
      <c r="AGZ59" s="969"/>
      <c r="AHA59" s="969"/>
      <c r="AHB59" s="969"/>
      <c r="AHC59" s="969"/>
      <c r="AHD59" s="969"/>
      <c r="AHE59" s="969"/>
      <c r="AHF59" s="969"/>
      <c r="AHG59" s="969"/>
      <c r="AHH59" s="969"/>
      <c r="AHI59" s="969"/>
      <c r="AHJ59" s="969"/>
      <c r="AHK59" s="969"/>
      <c r="AHL59" s="969"/>
      <c r="AHM59" s="969"/>
      <c r="AHN59" s="969"/>
      <c r="AHO59" s="969"/>
      <c r="AHP59" s="969"/>
      <c r="AHQ59" s="969"/>
      <c r="AHR59" s="969"/>
      <c r="AHS59" s="969"/>
      <c r="AHT59" s="969"/>
      <c r="AHU59" s="969"/>
      <c r="AHV59" s="969"/>
      <c r="AHW59" s="969"/>
      <c r="AHX59" s="969"/>
      <c r="AHY59" s="969"/>
      <c r="AHZ59" s="969"/>
      <c r="AIA59" s="969"/>
      <c r="AIB59" s="969"/>
      <c r="AIC59" s="969"/>
      <c r="AID59" s="969"/>
      <c r="AIE59" s="969"/>
      <c r="AIF59" s="969"/>
      <c r="AIG59" s="969"/>
      <c r="AIH59" s="969"/>
      <c r="AII59" s="969"/>
      <c r="AIJ59" s="969"/>
      <c r="AIK59" s="969"/>
      <c r="AIL59" s="969"/>
      <c r="AIM59" s="969"/>
      <c r="AIN59" s="969"/>
      <c r="AIO59" s="969"/>
      <c r="AIP59" s="969"/>
      <c r="AIQ59" s="969"/>
      <c r="AIR59" s="969"/>
      <c r="AIS59" s="969"/>
      <c r="AIT59" s="969"/>
      <c r="AIU59" s="969"/>
      <c r="AIV59" s="969"/>
      <c r="AIW59" s="969"/>
      <c r="AIX59" s="969"/>
      <c r="AIY59" s="969"/>
      <c r="AIZ59" s="969"/>
      <c r="AJA59" s="969"/>
      <c r="AJB59" s="969"/>
      <c r="AJC59" s="969"/>
      <c r="AJD59" s="969"/>
      <c r="AJE59" s="969"/>
      <c r="AJF59" s="969"/>
      <c r="AJG59" s="969"/>
      <c r="AJH59" s="969"/>
      <c r="AJI59" s="969"/>
      <c r="AJJ59" s="969"/>
      <c r="AJK59" s="969"/>
      <c r="AJL59" s="969"/>
      <c r="AJM59" s="969"/>
      <c r="AJN59" s="969"/>
      <c r="AJO59" s="969"/>
      <c r="AJP59" s="969"/>
      <c r="AJQ59" s="969"/>
      <c r="AJR59" s="969"/>
      <c r="AJS59" s="969"/>
      <c r="AJT59" s="969"/>
      <c r="AJU59" s="969"/>
      <c r="AJV59" s="969"/>
      <c r="AJW59" s="969"/>
      <c r="AJX59" s="969"/>
      <c r="AJY59" s="969"/>
      <c r="AJZ59" s="969"/>
      <c r="AKA59" s="969"/>
      <c r="AKB59" s="969"/>
      <c r="AKC59" s="969"/>
      <c r="AKD59" s="969"/>
      <c r="AKE59" s="969"/>
      <c r="AKF59" s="969"/>
      <c r="AKG59" s="969"/>
      <c r="AKH59" s="969"/>
      <c r="AKI59" s="969"/>
      <c r="AKJ59" s="969"/>
      <c r="AKK59" s="969"/>
      <c r="AKL59" s="969"/>
      <c r="AKM59" s="969"/>
      <c r="AKN59" s="969"/>
      <c r="AKO59" s="969"/>
      <c r="AKP59" s="969"/>
      <c r="AKQ59" s="969"/>
      <c r="AKR59" s="969"/>
      <c r="AKS59" s="969"/>
      <c r="AKT59" s="969"/>
      <c r="AKU59" s="969"/>
      <c r="AKV59" s="969"/>
      <c r="AKW59" s="969"/>
      <c r="AKX59" s="969"/>
      <c r="AKY59" s="969"/>
      <c r="AKZ59" s="969"/>
      <c r="ALA59" s="969"/>
      <c r="ALB59" s="969"/>
      <c r="ALC59" s="969"/>
      <c r="ALD59" s="969"/>
      <c r="ALE59" s="969"/>
      <c r="ALF59" s="969"/>
      <c r="ALG59" s="969"/>
      <c r="ALH59" s="969"/>
      <c r="ALI59" s="969"/>
      <c r="ALJ59" s="969"/>
      <c r="ALK59" s="969"/>
      <c r="ALL59" s="969"/>
      <c r="ALM59" s="969"/>
      <c r="ALN59" s="969"/>
      <c r="ALO59" s="969"/>
      <c r="ALP59" s="969"/>
      <c r="ALQ59" s="969"/>
      <c r="ALR59" s="969"/>
      <c r="ALS59" s="969"/>
      <c r="ALT59" s="969"/>
      <c r="ALU59" s="969"/>
      <c r="ALV59" s="969"/>
      <c r="ALW59" s="969"/>
      <c r="ALX59" s="969"/>
      <c r="ALY59" s="969"/>
      <c r="ALZ59" s="969"/>
      <c r="AMA59" s="969"/>
      <c r="AMB59" s="969"/>
      <c r="AMC59" s="969"/>
      <c r="AMD59" s="969"/>
      <c r="AME59" s="969"/>
      <c r="AMF59" s="969"/>
      <c r="AMG59" s="969"/>
      <c r="AMH59" s="969"/>
      <c r="AMI59" s="969"/>
      <c r="AMJ59" s="969"/>
      <c r="AMK59" s="969"/>
      <c r="AML59" s="969"/>
      <c r="AMM59" s="969"/>
      <c r="AMN59" s="969"/>
      <c r="AMO59" s="969"/>
      <c r="AMP59" s="969"/>
      <c r="AMQ59" s="969"/>
      <c r="AMR59" s="969"/>
      <c r="AMS59" s="969"/>
      <c r="AMT59" s="969"/>
      <c r="AMU59" s="969"/>
      <c r="AMV59" s="969"/>
      <c r="AMW59" s="969"/>
      <c r="AMX59" s="969"/>
      <c r="AMY59" s="969"/>
      <c r="AMZ59" s="969"/>
      <c r="ANA59" s="969"/>
      <c r="ANB59" s="969"/>
      <c r="ANC59" s="969"/>
      <c r="AND59" s="969"/>
      <c r="ANE59" s="969"/>
      <c r="ANF59" s="969"/>
      <c r="ANG59" s="969"/>
      <c r="ANH59" s="969"/>
      <c r="ANI59" s="969"/>
      <c r="ANJ59" s="969"/>
      <c r="ANK59" s="969"/>
      <c r="ANL59" s="969"/>
      <c r="ANM59" s="969"/>
      <c r="ANN59" s="969"/>
      <c r="ANO59" s="969"/>
      <c r="ANP59" s="969"/>
      <c r="ANQ59" s="969"/>
      <c r="ANR59" s="969"/>
      <c r="ANS59" s="969"/>
      <c r="ANT59" s="969"/>
      <c r="ANU59" s="969"/>
      <c r="ANV59" s="969"/>
      <c r="ANW59" s="969"/>
      <c r="ANX59" s="969"/>
      <c r="ANY59" s="969"/>
      <c r="ANZ59" s="969"/>
      <c r="AOA59" s="969"/>
      <c r="AOB59" s="969"/>
      <c r="AOC59" s="969"/>
      <c r="AOD59" s="969"/>
      <c r="AOE59" s="969"/>
      <c r="AOF59" s="969"/>
      <c r="AOG59" s="969"/>
      <c r="AOH59" s="969"/>
      <c r="AOI59" s="969"/>
      <c r="AOJ59" s="969"/>
      <c r="AOK59" s="969"/>
      <c r="AOL59" s="969"/>
      <c r="AOM59" s="969"/>
      <c r="AON59" s="969"/>
      <c r="AOO59" s="969"/>
      <c r="AOP59" s="969"/>
      <c r="AOQ59" s="969"/>
      <c r="AOR59" s="969"/>
      <c r="AOS59" s="969"/>
      <c r="AOT59" s="969"/>
      <c r="AOU59" s="969"/>
      <c r="AOV59" s="969"/>
      <c r="AOW59" s="969"/>
      <c r="AOX59" s="969"/>
      <c r="AOY59" s="969"/>
      <c r="AOZ59" s="969"/>
      <c r="APA59" s="969"/>
      <c r="APB59" s="969"/>
      <c r="APC59" s="969"/>
      <c r="APD59" s="969"/>
      <c r="APE59" s="969"/>
      <c r="APF59" s="969"/>
      <c r="APG59" s="969"/>
      <c r="APH59" s="969"/>
      <c r="API59" s="969"/>
      <c r="APJ59" s="969"/>
      <c r="APK59" s="969"/>
      <c r="APL59" s="969"/>
      <c r="APM59" s="969"/>
      <c r="APN59" s="969"/>
      <c r="APO59" s="969"/>
      <c r="APP59" s="969"/>
      <c r="APQ59" s="969"/>
      <c r="APR59" s="969"/>
      <c r="APS59" s="969"/>
      <c r="APT59" s="969"/>
      <c r="APU59" s="969"/>
      <c r="APV59" s="969"/>
      <c r="APW59" s="969"/>
      <c r="APX59" s="969"/>
      <c r="APY59" s="969"/>
      <c r="APZ59" s="969"/>
      <c r="AQA59" s="969"/>
      <c r="AQB59" s="969"/>
      <c r="AQC59" s="969"/>
      <c r="AQD59" s="969"/>
      <c r="AQE59" s="969"/>
      <c r="AQF59" s="969"/>
      <c r="AQG59" s="969"/>
      <c r="AQH59" s="969"/>
      <c r="AQI59" s="969"/>
      <c r="AQJ59" s="969"/>
      <c r="AQK59" s="969"/>
      <c r="AQL59" s="969"/>
      <c r="AQM59" s="969"/>
      <c r="AQN59" s="969"/>
      <c r="AQO59" s="969"/>
      <c r="AQP59" s="969"/>
      <c r="AQQ59" s="969"/>
      <c r="AQR59" s="969"/>
      <c r="AQS59" s="969"/>
      <c r="AQT59" s="969"/>
      <c r="AQU59" s="969"/>
      <c r="AQV59" s="969"/>
      <c r="AQW59" s="969"/>
      <c r="AQX59" s="969"/>
      <c r="AQY59" s="969"/>
      <c r="AQZ59" s="969"/>
      <c r="ARA59" s="969"/>
      <c r="ARB59" s="969"/>
      <c r="ARC59" s="969"/>
      <c r="ARD59" s="969"/>
      <c r="ARE59" s="969"/>
      <c r="ARF59" s="969"/>
      <c r="ARG59" s="969"/>
      <c r="ARH59" s="969"/>
      <c r="ARI59" s="969"/>
      <c r="ARJ59" s="969"/>
      <c r="ARK59" s="969"/>
      <c r="ARL59" s="969"/>
      <c r="ARM59" s="969"/>
      <c r="ARN59" s="969"/>
      <c r="ARO59" s="969"/>
      <c r="ARP59" s="969"/>
      <c r="ARQ59" s="969"/>
      <c r="ARR59" s="969"/>
      <c r="ARS59" s="969"/>
      <c r="ART59" s="969"/>
      <c r="ARU59" s="969"/>
      <c r="ARV59" s="969"/>
      <c r="ARW59" s="969"/>
      <c r="ARX59" s="969"/>
      <c r="ARY59" s="969"/>
      <c r="ARZ59" s="969"/>
      <c r="ASA59" s="969"/>
      <c r="ASB59" s="969"/>
      <c r="ASC59" s="969"/>
      <c r="ASD59" s="969"/>
      <c r="ASE59" s="969"/>
      <c r="ASF59" s="969"/>
      <c r="ASG59" s="969"/>
      <c r="ASH59" s="969"/>
      <c r="ASI59" s="969"/>
      <c r="ASJ59" s="969"/>
      <c r="ASK59" s="969"/>
      <c r="ASL59" s="969"/>
      <c r="ASM59" s="969"/>
      <c r="ASN59" s="969"/>
      <c r="ASO59" s="969"/>
      <c r="ASP59" s="969"/>
      <c r="ASQ59" s="969"/>
      <c r="ASR59" s="969"/>
      <c r="ASS59" s="969"/>
      <c r="AST59" s="969"/>
      <c r="ASU59" s="969"/>
      <c r="ASV59" s="969"/>
      <c r="ASW59" s="969"/>
      <c r="ASX59" s="969"/>
      <c r="ASY59" s="969"/>
      <c r="ASZ59" s="969"/>
      <c r="ATA59" s="969"/>
      <c r="ATB59" s="969"/>
      <c r="ATC59" s="969"/>
      <c r="ATD59" s="969"/>
      <c r="ATE59" s="969"/>
      <c r="ATF59" s="969"/>
      <c r="ATG59" s="969"/>
      <c r="ATH59" s="969"/>
      <c r="ATI59" s="969"/>
      <c r="ATJ59" s="969"/>
      <c r="ATK59" s="969"/>
      <c r="ATL59" s="969"/>
      <c r="ATM59" s="969"/>
      <c r="ATN59" s="969"/>
      <c r="ATO59" s="969"/>
      <c r="ATP59" s="969"/>
      <c r="ATQ59" s="969"/>
      <c r="ATR59" s="969"/>
      <c r="ATS59" s="969"/>
      <c r="ATT59" s="969"/>
      <c r="ATU59" s="969"/>
      <c r="ATV59" s="969"/>
      <c r="ATW59" s="969"/>
      <c r="ATX59" s="969"/>
      <c r="ATY59" s="969"/>
      <c r="ATZ59" s="969"/>
      <c r="AUA59" s="969"/>
      <c r="AUB59" s="969"/>
      <c r="AUC59" s="969"/>
      <c r="AUD59" s="969"/>
      <c r="AUE59" s="969"/>
      <c r="AUF59" s="969"/>
      <c r="AUG59" s="969"/>
      <c r="AUH59" s="969"/>
      <c r="AUI59" s="969"/>
      <c r="AUJ59" s="969"/>
      <c r="AUK59" s="969"/>
      <c r="AUL59" s="969"/>
      <c r="AUM59" s="969"/>
      <c r="AUN59" s="969"/>
      <c r="AUO59" s="969"/>
      <c r="AUP59" s="969"/>
      <c r="AUQ59" s="969"/>
      <c r="AUR59" s="969"/>
      <c r="AUS59" s="969"/>
      <c r="AUT59" s="969"/>
      <c r="AUU59" s="969"/>
      <c r="AUV59" s="969"/>
      <c r="AUW59" s="969"/>
      <c r="AUX59" s="969"/>
      <c r="AUY59" s="969"/>
      <c r="AUZ59" s="969"/>
      <c r="AVA59" s="969"/>
      <c r="AVB59" s="969"/>
      <c r="AVC59" s="969"/>
      <c r="AVD59" s="969"/>
      <c r="AVE59" s="969"/>
      <c r="AVF59" s="969"/>
      <c r="AVG59" s="969"/>
      <c r="AVH59" s="969"/>
      <c r="AVI59" s="969"/>
      <c r="AVJ59" s="969"/>
      <c r="AVK59" s="969"/>
      <c r="AVL59" s="969"/>
      <c r="AVM59" s="969"/>
      <c r="AVN59" s="969"/>
      <c r="AVO59" s="969"/>
      <c r="AVP59" s="969"/>
      <c r="AVQ59" s="969"/>
      <c r="AVR59" s="969"/>
      <c r="AVS59" s="969"/>
      <c r="AVT59" s="969"/>
      <c r="AVU59" s="969"/>
      <c r="AVV59" s="969"/>
      <c r="AVW59" s="969"/>
      <c r="AVX59" s="969"/>
      <c r="AVY59" s="969"/>
      <c r="AVZ59" s="969"/>
      <c r="AWA59" s="969"/>
      <c r="AWB59" s="969"/>
      <c r="AWC59" s="969"/>
      <c r="AWD59" s="969"/>
      <c r="AWE59" s="969"/>
      <c r="AWF59" s="969"/>
      <c r="AWG59" s="969"/>
      <c r="AWH59" s="969"/>
      <c r="AWI59" s="969"/>
      <c r="AWJ59" s="969"/>
      <c r="AWK59" s="969"/>
      <c r="AWL59" s="969"/>
      <c r="AWM59" s="969"/>
      <c r="AWN59" s="969"/>
      <c r="AWO59" s="969"/>
      <c r="AWP59" s="969"/>
      <c r="AWQ59" s="969"/>
      <c r="AWR59" s="969"/>
      <c r="AWS59" s="969"/>
      <c r="AWT59" s="969"/>
      <c r="AWU59" s="969"/>
      <c r="AWV59" s="969"/>
      <c r="AWW59" s="969"/>
      <c r="AWX59" s="969"/>
      <c r="AWY59" s="969"/>
      <c r="AWZ59" s="969"/>
      <c r="AXA59" s="969"/>
      <c r="AXB59" s="969"/>
      <c r="AXC59" s="969"/>
      <c r="AXD59" s="969"/>
      <c r="AXE59" s="969"/>
      <c r="AXF59" s="969"/>
      <c r="AXG59" s="969"/>
      <c r="AXH59" s="969"/>
      <c r="AXI59" s="969"/>
      <c r="AXJ59" s="969"/>
      <c r="AXK59" s="969"/>
      <c r="AXL59" s="969"/>
      <c r="AXM59" s="969"/>
      <c r="AXN59" s="969"/>
      <c r="AXO59" s="969"/>
      <c r="AXP59" s="969"/>
      <c r="AXQ59" s="969"/>
      <c r="AXR59" s="969"/>
      <c r="AXS59" s="969"/>
      <c r="AXT59" s="969"/>
      <c r="AXU59" s="969"/>
      <c r="AXV59" s="969"/>
      <c r="AXW59" s="969"/>
      <c r="AXX59" s="969"/>
      <c r="AXY59" s="969"/>
      <c r="AXZ59" s="969"/>
      <c r="AYA59" s="969"/>
      <c r="AYB59" s="969"/>
      <c r="AYC59" s="969"/>
      <c r="AYD59" s="969"/>
      <c r="AYE59" s="969"/>
      <c r="AYF59" s="969"/>
      <c r="AYG59" s="969"/>
      <c r="AYH59" s="969"/>
      <c r="AYI59" s="969"/>
      <c r="AYJ59" s="969"/>
      <c r="AYK59" s="969"/>
      <c r="AYL59" s="969"/>
      <c r="AYM59" s="969"/>
      <c r="AYN59" s="969"/>
      <c r="AYO59" s="969"/>
      <c r="AYP59" s="969"/>
      <c r="AYQ59" s="969"/>
      <c r="AYR59" s="969"/>
      <c r="AYS59" s="969"/>
      <c r="AYT59" s="969"/>
      <c r="AYU59" s="969"/>
      <c r="AYV59" s="969"/>
      <c r="AYW59" s="969"/>
      <c r="AYX59" s="969"/>
      <c r="AYY59" s="969"/>
      <c r="AYZ59" s="969"/>
      <c r="AZA59" s="969"/>
      <c r="AZB59" s="969"/>
      <c r="AZC59" s="969"/>
      <c r="AZD59" s="969"/>
      <c r="AZE59" s="969"/>
      <c r="AZF59" s="969"/>
      <c r="AZG59" s="969"/>
      <c r="AZH59" s="969"/>
      <c r="AZI59" s="969"/>
      <c r="AZJ59" s="969"/>
      <c r="AZK59" s="969"/>
      <c r="AZL59" s="969"/>
      <c r="AZM59" s="969"/>
      <c r="AZN59" s="969"/>
      <c r="AZO59" s="969"/>
      <c r="AZP59" s="969"/>
      <c r="AZQ59" s="969"/>
      <c r="AZR59" s="969"/>
      <c r="AZS59" s="969"/>
      <c r="AZT59" s="969"/>
      <c r="AZU59" s="969"/>
      <c r="AZV59" s="969"/>
      <c r="AZW59" s="969"/>
      <c r="AZX59" s="969"/>
      <c r="AZY59" s="969"/>
      <c r="AZZ59" s="969"/>
      <c r="BAA59" s="969"/>
      <c r="BAB59" s="969"/>
      <c r="BAC59" s="969"/>
      <c r="BAD59" s="969"/>
      <c r="BAE59" s="969"/>
      <c r="BAF59" s="969"/>
      <c r="BAG59" s="969"/>
      <c r="BAH59" s="969"/>
      <c r="BAI59" s="969"/>
      <c r="BAJ59" s="969"/>
      <c r="BAK59" s="969"/>
      <c r="BAL59" s="969"/>
      <c r="BAM59" s="969"/>
      <c r="BAN59" s="969"/>
      <c r="BAO59" s="969"/>
      <c r="BAP59" s="969"/>
      <c r="BAQ59" s="969"/>
      <c r="BAR59" s="969"/>
      <c r="BAS59" s="969"/>
      <c r="BAT59" s="969"/>
      <c r="BAU59" s="969"/>
      <c r="BAV59" s="969"/>
      <c r="BAW59" s="969"/>
      <c r="BAX59" s="969"/>
      <c r="BAY59" s="969"/>
      <c r="BAZ59" s="969"/>
      <c r="BBA59" s="969"/>
      <c r="BBB59" s="969"/>
      <c r="BBC59" s="969"/>
      <c r="BBD59" s="969"/>
      <c r="BBE59" s="969"/>
      <c r="BBF59" s="969"/>
      <c r="BBG59" s="969"/>
      <c r="BBH59" s="969"/>
      <c r="BBI59" s="969"/>
      <c r="BBJ59" s="969"/>
      <c r="BBK59" s="969"/>
      <c r="BBL59" s="969"/>
      <c r="BBM59" s="969"/>
      <c r="BBN59" s="969"/>
      <c r="BBO59" s="969"/>
      <c r="BBP59" s="969"/>
      <c r="BBQ59" s="969"/>
      <c r="BBR59" s="969"/>
      <c r="BBS59" s="969"/>
      <c r="BBT59" s="969"/>
      <c r="BBU59" s="969"/>
      <c r="BBV59" s="969"/>
      <c r="BBW59" s="969"/>
      <c r="BBX59" s="969"/>
      <c r="BBY59" s="969"/>
      <c r="BBZ59" s="969"/>
      <c r="BCA59" s="969"/>
      <c r="BCB59" s="969"/>
      <c r="BCC59" s="969"/>
      <c r="BCD59" s="969"/>
      <c r="BCE59" s="969"/>
      <c r="BCF59" s="969"/>
      <c r="BCG59" s="969"/>
      <c r="BCH59" s="969"/>
      <c r="BCI59" s="969"/>
      <c r="BCJ59" s="969"/>
      <c r="BCK59" s="969"/>
      <c r="BCL59" s="969"/>
      <c r="BCM59" s="969"/>
      <c r="BCN59" s="969"/>
      <c r="BCO59" s="969"/>
      <c r="BCP59" s="969"/>
      <c r="BCQ59" s="969"/>
      <c r="BCR59" s="969"/>
      <c r="BCS59" s="969"/>
      <c r="BCT59" s="969"/>
      <c r="BCU59" s="969"/>
      <c r="BCV59" s="969"/>
      <c r="BCW59" s="969"/>
      <c r="BCX59" s="969"/>
      <c r="BCY59" s="969"/>
      <c r="BCZ59" s="969"/>
      <c r="BDA59" s="969"/>
      <c r="BDB59" s="969"/>
      <c r="BDC59" s="969"/>
      <c r="BDD59" s="969"/>
      <c r="BDE59" s="969"/>
      <c r="BDF59" s="969"/>
      <c r="BDG59" s="969"/>
      <c r="BDH59" s="969"/>
      <c r="BDI59" s="969"/>
      <c r="BDJ59" s="969"/>
      <c r="BDK59" s="969"/>
      <c r="BDL59" s="969"/>
      <c r="BDM59" s="969"/>
      <c r="BDN59" s="969"/>
      <c r="BDO59" s="969"/>
      <c r="BDP59" s="969"/>
      <c r="BDQ59" s="969"/>
      <c r="BDR59" s="969"/>
      <c r="BDS59" s="969"/>
      <c r="BDT59" s="969"/>
      <c r="BDU59" s="969"/>
      <c r="BDV59" s="969"/>
      <c r="BDW59" s="969"/>
      <c r="BDX59" s="969"/>
      <c r="BDY59" s="969"/>
      <c r="BDZ59" s="969"/>
      <c r="BEA59" s="969"/>
      <c r="BEB59" s="969"/>
      <c r="BEC59" s="969"/>
      <c r="BED59" s="969"/>
      <c r="BEE59" s="969"/>
      <c r="BEF59" s="969"/>
      <c r="BEG59" s="969"/>
      <c r="BEH59" s="969"/>
      <c r="BEI59" s="969"/>
      <c r="BEJ59" s="969"/>
      <c r="BEK59" s="969"/>
      <c r="BEL59" s="969"/>
      <c r="BEM59" s="969"/>
      <c r="BEN59" s="969"/>
      <c r="BEO59" s="969"/>
      <c r="BEP59" s="969"/>
      <c r="BEQ59" s="969"/>
      <c r="BER59" s="969"/>
      <c r="BES59" s="969"/>
      <c r="BET59" s="969"/>
      <c r="BEU59" s="969"/>
      <c r="BEV59" s="969"/>
      <c r="BEW59" s="969"/>
      <c r="BEX59" s="969"/>
      <c r="BEY59" s="969"/>
      <c r="BEZ59" s="969"/>
      <c r="BFA59" s="969"/>
      <c r="BFB59" s="969"/>
      <c r="BFC59" s="969"/>
      <c r="BFD59" s="969"/>
      <c r="BFE59" s="969"/>
      <c r="BFF59" s="969"/>
      <c r="BFG59" s="969"/>
      <c r="BFH59" s="969"/>
      <c r="BFI59" s="969"/>
      <c r="BFJ59" s="969"/>
      <c r="BFK59" s="969"/>
      <c r="BFL59" s="969"/>
      <c r="BFM59" s="969"/>
      <c r="BFN59" s="969"/>
      <c r="BFO59" s="969"/>
      <c r="BFP59" s="969"/>
      <c r="BFQ59" s="969"/>
      <c r="BFR59" s="969"/>
      <c r="BFS59" s="969"/>
      <c r="BFT59" s="969"/>
      <c r="BFU59" s="969"/>
      <c r="BFV59" s="969"/>
      <c r="BFW59" s="969"/>
      <c r="BFX59" s="969"/>
      <c r="BFY59" s="969"/>
      <c r="BFZ59" s="969"/>
      <c r="BGA59" s="969"/>
      <c r="BGB59" s="969"/>
      <c r="BGC59" s="969"/>
      <c r="BGD59" s="969"/>
      <c r="BGE59" s="969"/>
      <c r="BGF59" s="969"/>
      <c r="BGG59" s="969"/>
      <c r="BGH59" s="969"/>
      <c r="BGI59" s="969"/>
      <c r="BGJ59" s="969"/>
      <c r="BGK59" s="969"/>
      <c r="BGL59" s="969"/>
      <c r="BGM59" s="969"/>
      <c r="BGN59" s="969"/>
      <c r="BGO59" s="969"/>
      <c r="BGP59" s="969"/>
      <c r="BGQ59" s="969"/>
      <c r="BGR59" s="969"/>
      <c r="BGS59" s="969"/>
      <c r="BGT59" s="969"/>
      <c r="BGU59" s="969"/>
      <c r="BGV59" s="969"/>
      <c r="BGW59" s="969"/>
      <c r="BGX59" s="969"/>
      <c r="BGY59" s="969"/>
      <c r="BGZ59" s="969"/>
      <c r="BHA59" s="969"/>
      <c r="BHB59" s="969"/>
      <c r="BHC59" s="969"/>
      <c r="BHD59" s="969"/>
      <c r="BHE59" s="969"/>
      <c r="BHF59" s="969"/>
      <c r="BHG59" s="969"/>
      <c r="BHH59" s="969"/>
      <c r="BHI59" s="969"/>
      <c r="BHJ59" s="969"/>
      <c r="BHK59" s="969"/>
      <c r="BHL59" s="969"/>
      <c r="BHM59" s="969"/>
      <c r="BHN59" s="969"/>
      <c r="BHO59" s="969"/>
      <c r="BHP59" s="969"/>
      <c r="BHQ59" s="969"/>
      <c r="BHR59" s="969"/>
      <c r="BHS59" s="969"/>
      <c r="BHT59" s="969"/>
      <c r="BHU59" s="969"/>
      <c r="BHV59" s="969"/>
      <c r="BHW59" s="969"/>
      <c r="BHX59" s="969"/>
      <c r="BHY59" s="969"/>
      <c r="BHZ59" s="969"/>
      <c r="BIA59" s="969"/>
      <c r="BIB59" s="969"/>
      <c r="BIC59" s="969"/>
      <c r="BID59" s="969"/>
      <c r="BIE59" s="969"/>
      <c r="BIF59" s="969"/>
      <c r="BIG59" s="969"/>
      <c r="BIH59" s="969"/>
      <c r="BII59" s="969"/>
      <c r="BIJ59" s="969"/>
      <c r="BIK59" s="969"/>
      <c r="BIL59" s="969"/>
      <c r="BIM59" s="969"/>
      <c r="BIN59" s="969"/>
      <c r="BIO59" s="969"/>
      <c r="BIP59" s="969"/>
      <c r="BIQ59" s="969"/>
      <c r="BIR59" s="969"/>
      <c r="BIS59" s="969"/>
      <c r="BIT59" s="969"/>
      <c r="BIU59" s="969"/>
      <c r="BIV59" s="969"/>
      <c r="BIW59" s="969"/>
      <c r="BIX59" s="969"/>
      <c r="BIY59" s="969"/>
      <c r="BIZ59" s="969"/>
      <c r="BJA59" s="969"/>
      <c r="BJB59" s="969"/>
      <c r="BJC59" s="969"/>
      <c r="BJD59" s="969"/>
      <c r="BJE59" s="969"/>
      <c r="BJF59" s="969"/>
      <c r="BJG59" s="969"/>
      <c r="BJH59" s="969"/>
      <c r="BJI59" s="969"/>
      <c r="BJJ59" s="969"/>
      <c r="BJK59" s="969"/>
      <c r="BJL59" s="969"/>
      <c r="BJM59" s="969"/>
      <c r="BJN59" s="969"/>
      <c r="BJO59" s="969"/>
      <c r="BJP59" s="969"/>
      <c r="BJQ59" s="969"/>
      <c r="BJR59" s="969"/>
      <c r="BJS59" s="969"/>
      <c r="BJT59" s="969"/>
      <c r="BJU59" s="969"/>
      <c r="BJV59" s="969"/>
      <c r="BJW59" s="969"/>
      <c r="BJX59" s="969"/>
      <c r="BJY59" s="969"/>
      <c r="BJZ59" s="969"/>
      <c r="BKA59" s="969"/>
      <c r="BKB59" s="969"/>
      <c r="BKC59" s="969"/>
      <c r="BKD59" s="969"/>
      <c r="BKE59" s="969"/>
      <c r="BKF59" s="969"/>
      <c r="BKG59" s="969"/>
      <c r="BKH59" s="969"/>
      <c r="BKI59" s="969"/>
      <c r="BKJ59" s="969"/>
      <c r="BKK59" s="969"/>
      <c r="BKL59" s="969"/>
      <c r="BKM59" s="969"/>
      <c r="BKN59" s="969"/>
      <c r="BKO59" s="969"/>
      <c r="BKP59" s="969"/>
      <c r="BKQ59" s="969"/>
      <c r="BKR59" s="969"/>
      <c r="BKS59" s="969"/>
      <c r="BKT59" s="969"/>
      <c r="BKU59" s="969"/>
      <c r="BKV59" s="969"/>
      <c r="BKW59" s="969"/>
      <c r="BKX59" s="969"/>
      <c r="BKY59" s="969"/>
      <c r="BKZ59" s="969"/>
      <c r="BLA59" s="969"/>
      <c r="BLB59" s="969"/>
      <c r="BLC59" s="969"/>
      <c r="BLD59" s="969"/>
      <c r="BLE59" s="969"/>
      <c r="BLF59" s="969"/>
      <c r="BLG59" s="969"/>
      <c r="BLH59" s="969"/>
      <c r="BLI59" s="969"/>
      <c r="BLJ59" s="969"/>
      <c r="BLK59" s="969"/>
      <c r="BLL59" s="969"/>
      <c r="BLM59" s="969"/>
      <c r="BLN59" s="969"/>
      <c r="BLO59" s="969"/>
      <c r="BLP59" s="969"/>
      <c r="BLQ59" s="969"/>
      <c r="BLR59" s="969"/>
      <c r="BLS59" s="969"/>
      <c r="BLT59" s="969"/>
      <c r="BLU59" s="969"/>
      <c r="BLV59" s="969"/>
      <c r="BLW59" s="969"/>
      <c r="BLX59" s="969"/>
      <c r="BLY59" s="969"/>
      <c r="BLZ59" s="969"/>
      <c r="BMA59" s="969"/>
      <c r="BMB59" s="969"/>
      <c r="BMC59" s="969"/>
      <c r="BMD59" s="969"/>
      <c r="BME59" s="969"/>
      <c r="BMF59" s="969"/>
      <c r="BMG59" s="969"/>
      <c r="BMH59" s="969"/>
      <c r="BMI59" s="969"/>
      <c r="BMJ59" s="969"/>
      <c r="BMK59" s="969"/>
      <c r="BML59" s="969"/>
      <c r="BMM59" s="969"/>
      <c r="BMN59" s="969"/>
      <c r="BMO59" s="969"/>
      <c r="BMP59" s="969"/>
      <c r="BMQ59" s="969"/>
      <c r="BMR59" s="969"/>
      <c r="BMS59" s="969"/>
      <c r="BMT59" s="969"/>
      <c r="BMU59" s="969"/>
      <c r="BMV59" s="969"/>
      <c r="BMW59" s="969"/>
      <c r="BMX59" s="969"/>
      <c r="BMY59" s="969"/>
      <c r="BMZ59" s="969"/>
      <c r="BNA59" s="969"/>
      <c r="BNB59" s="969"/>
      <c r="BNC59" s="969"/>
      <c r="BND59" s="969"/>
      <c r="BNE59" s="969"/>
      <c r="BNF59" s="969"/>
      <c r="BNG59" s="969"/>
      <c r="BNH59" s="969"/>
      <c r="BNI59" s="969"/>
      <c r="BNJ59" s="969"/>
      <c r="BNK59" s="969"/>
      <c r="BNL59" s="969"/>
      <c r="BNM59" s="969"/>
      <c r="BNN59" s="969"/>
      <c r="BNO59" s="969"/>
      <c r="BNP59" s="969"/>
      <c r="BNQ59" s="969"/>
      <c r="BNR59" s="969"/>
      <c r="BNS59" s="969"/>
      <c r="BNT59" s="969"/>
      <c r="BNU59" s="969"/>
      <c r="BNV59" s="969"/>
      <c r="BNW59" s="969"/>
      <c r="BNX59" s="969"/>
      <c r="BNY59" s="969"/>
      <c r="BNZ59" s="969"/>
      <c r="BOA59" s="969"/>
      <c r="BOB59" s="969"/>
      <c r="BOC59" s="969"/>
      <c r="BOD59" s="969"/>
      <c r="BOE59" s="969"/>
      <c r="BOF59" s="969"/>
      <c r="BOG59" s="969"/>
      <c r="BOH59" s="969"/>
      <c r="BOI59" s="969"/>
      <c r="BOJ59" s="969"/>
      <c r="BOK59" s="969"/>
      <c r="BOL59" s="969"/>
      <c r="BOM59" s="969"/>
      <c r="BON59" s="969"/>
      <c r="BOO59" s="969"/>
      <c r="BOP59" s="969"/>
      <c r="BOQ59" s="969"/>
      <c r="BOR59" s="969"/>
      <c r="BOS59" s="969"/>
      <c r="BOT59" s="969"/>
      <c r="BOU59" s="969"/>
      <c r="BOV59" s="969"/>
      <c r="BOW59" s="969"/>
      <c r="BOX59" s="969"/>
      <c r="BOY59" s="969"/>
      <c r="BOZ59" s="969"/>
      <c r="BPA59" s="969"/>
      <c r="BPB59" s="969"/>
      <c r="BPC59" s="969"/>
      <c r="BPD59" s="969"/>
      <c r="BPE59" s="969"/>
      <c r="BPF59" s="969"/>
      <c r="BPG59" s="969"/>
      <c r="BPH59" s="969"/>
      <c r="BPI59" s="969"/>
      <c r="BPJ59" s="969"/>
      <c r="BPK59" s="969"/>
      <c r="BPL59" s="969"/>
      <c r="BPM59" s="969"/>
      <c r="BPN59" s="969"/>
      <c r="BPO59" s="969"/>
      <c r="BPP59" s="969"/>
      <c r="BPQ59" s="969"/>
      <c r="BPR59" s="969"/>
      <c r="BPS59" s="969"/>
      <c r="BPT59" s="969"/>
      <c r="BPU59" s="969"/>
      <c r="BPV59" s="969"/>
      <c r="BPW59" s="969"/>
      <c r="BPX59" s="969"/>
      <c r="BPY59" s="969"/>
      <c r="BPZ59" s="969"/>
      <c r="BQA59" s="969"/>
      <c r="BQB59" s="969"/>
      <c r="BQC59" s="969"/>
      <c r="BQD59" s="969"/>
      <c r="BQE59" s="969"/>
      <c r="BQF59" s="969"/>
      <c r="BQG59" s="969"/>
      <c r="BQH59" s="969"/>
      <c r="BQI59" s="969"/>
      <c r="BQJ59" s="969"/>
      <c r="BQK59" s="969"/>
      <c r="BQL59" s="969"/>
      <c r="BQM59" s="969"/>
      <c r="BQN59" s="969"/>
      <c r="BQO59" s="969"/>
      <c r="BQP59" s="969"/>
      <c r="BQQ59" s="969"/>
      <c r="BQR59" s="969"/>
      <c r="BQS59" s="969"/>
      <c r="BQT59" s="969"/>
      <c r="BQU59" s="969"/>
      <c r="BQV59" s="969"/>
      <c r="BQW59" s="969"/>
      <c r="BQX59" s="969"/>
      <c r="BQY59" s="969"/>
      <c r="BQZ59" s="969"/>
      <c r="BRA59" s="969"/>
      <c r="BRB59" s="969"/>
      <c r="BRC59" s="969"/>
      <c r="BRD59" s="969"/>
      <c r="BRE59" s="969"/>
      <c r="BRF59" s="969"/>
      <c r="BRG59" s="969"/>
      <c r="BRH59" s="969"/>
      <c r="BRI59" s="969"/>
      <c r="BRJ59" s="969"/>
      <c r="BRK59" s="969"/>
      <c r="BRL59" s="969"/>
      <c r="BRM59" s="969"/>
      <c r="BRN59" s="969"/>
      <c r="BRO59" s="969"/>
      <c r="BRP59" s="969"/>
      <c r="BRQ59" s="969"/>
      <c r="BRR59" s="969"/>
      <c r="BRS59" s="969"/>
      <c r="BRT59" s="969"/>
      <c r="BRU59" s="969"/>
      <c r="BRV59" s="969"/>
      <c r="BRW59" s="969"/>
      <c r="BRX59" s="969"/>
      <c r="BRY59" s="969"/>
      <c r="BRZ59" s="969"/>
      <c r="BSA59" s="969"/>
      <c r="BSB59" s="969"/>
      <c r="BSC59" s="969"/>
      <c r="BSD59" s="969"/>
      <c r="BSE59" s="969"/>
      <c r="BSF59" s="969"/>
      <c r="BSG59" s="969"/>
      <c r="BSH59" s="969"/>
      <c r="BSI59" s="969"/>
      <c r="BSJ59" s="969"/>
      <c r="BSK59" s="969"/>
      <c r="BSL59" s="969"/>
      <c r="BSM59" s="969"/>
      <c r="BSN59" s="969"/>
      <c r="BSO59" s="969"/>
      <c r="BSP59" s="969"/>
      <c r="BSQ59" s="969"/>
      <c r="BSR59" s="969"/>
      <c r="BSS59" s="969"/>
      <c r="BST59" s="969"/>
      <c r="BSU59" s="969"/>
      <c r="BSV59" s="969"/>
      <c r="BSW59" s="969"/>
      <c r="BSX59" s="969"/>
      <c r="BSY59" s="969"/>
      <c r="BSZ59" s="969"/>
      <c r="BTA59" s="969"/>
      <c r="BTB59" s="969"/>
      <c r="BTC59" s="969"/>
      <c r="BTD59" s="969"/>
      <c r="BTE59" s="969"/>
      <c r="BTF59" s="969"/>
      <c r="BTG59" s="969"/>
      <c r="BTH59" s="969"/>
      <c r="BTI59" s="969"/>
      <c r="BTJ59" s="969"/>
      <c r="BTK59" s="969"/>
      <c r="BTL59" s="969"/>
      <c r="BTM59" s="969"/>
      <c r="BTN59" s="969"/>
      <c r="BTO59" s="969"/>
      <c r="BTP59" s="969"/>
      <c r="BTQ59" s="969"/>
      <c r="BTR59" s="969"/>
      <c r="BTS59" s="969"/>
      <c r="BTT59" s="969"/>
      <c r="BTU59" s="969"/>
      <c r="BTV59" s="969"/>
      <c r="BTW59" s="969"/>
      <c r="BTX59" s="969"/>
      <c r="BTY59" s="969"/>
      <c r="BTZ59" s="969"/>
      <c r="BUA59" s="969"/>
      <c r="BUB59" s="969"/>
      <c r="BUC59" s="969"/>
      <c r="BUD59" s="969"/>
      <c r="BUE59" s="969"/>
      <c r="BUF59" s="969"/>
      <c r="BUG59" s="969"/>
      <c r="BUH59" s="969"/>
      <c r="BUI59" s="969"/>
      <c r="BUJ59" s="969"/>
      <c r="BUK59" s="969"/>
      <c r="BUL59" s="969"/>
      <c r="BUM59" s="969"/>
      <c r="BUN59" s="969"/>
      <c r="BUO59" s="969"/>
      <c r="BUP59" s="969"/>
      <c r="BUQ59" s="969"/>
      <c r="BUR59" s="969"/>
      <c r="BUS59" s="969"/>
      <c r="BUT59" s="969"/>
      <c r="BUU59" s="969"/>
      <c r="BUV59" s="969"/>
      <c r="BUW59" s="969"/>
      <c r="BUX59" s="969"/>
      <c r="BUY59" s="969"/>
      <c r="BUZ59" s="969"/>
      <c r="BVA59" s="969"/>
      <c r="BVB59" s="969"/>
      <c r="BVC59" s="969"/>
      <c r="BVD59" s="969"/>
      <c r="BVE59" s="969"/>
      <c r="BVF59" s="969"/>
      <c r="BVG59" s="969"/>
      <c r="BVH59" s="969"/>
      <c r="BVI59" s="969"/>
      <c r="BVJ59" s="969"/>
      <c r="BVK59" s="969"/>
      <c r="BVL59" s="969"/>
      <c r="BVM59" s="969"/>
      <c r="BVN59" s="969"/>
      <c r="BVO59" s="969"/>
      <c r="BVP59" s="969"/>
      <c r="BVQ59" s="969"/>
      <c r="BVR59" s="969"/>
      <c r="BVS59" s="969"/>
      <c r="BVT59" s="969"/>
      <c r="BVU59" s="969"/>
      <c r="BVV59" s="969"/>
      <c r="BVW59" s="969"/>
      <c r="BVX59" s="969"/>
      <c r="BVY59" s="969"/>
      <c r="BVZ59" s="969"/>
      <c r="BWA59" s="969"/>
      <c r="BWB59" s="969"/>
      <c r="BWC59" s="969"/>
      <c r="BWD59" s="969"/>
      <c r="BWE59" s="969"/>
      <c r="BWF59" s="969"/>
      <c r="BWG59" s="969"/>
      <c r="BWH59" s="969"/>
      <c r="BWI59" s="969"/>
      <c r="BWJ59" s="969"/>
      <c r="BWK59" s="969"/>
      <c r="BWL59" s="969"/>
      <c r="BWM59" s="969"/>
      <c r="BWN59" s="969"/>
      <c r="BWO59" s="969"/>
      <c r="BWP59" s="969"/>
      <c r="BWQ59" s="969"/>
      <c r="BWR59" s="969"/>
      <c r="BWS59" s="969"/>
      <c r="BWT59" s="969"/>
      <c r="BWU59" s="969"/>
      <c r="BWV59" s="969"/>
      <c r="BWW59" s="969"/>
      <c r="BWX59" s="969"/>
      <c r="BWY59" s="969"/>
      <c r="BWZ59" s="969"/>
      <c r="BXA59" s="969"/>
      <c r="BXB59" s="969"/>
      <c r="BXC59" s="969"/>
      <c r="BXD59" s="969"/>
      <c r="BXE59" s="969"/>
      <c r="BXF59" s="969"/>
      <c r="BXG59" s="969"/>
      <c r="BXH59" s="969"/>
      <c r="BXI59" s="969"/>
      <c r="BXJ59" s="969"/>
      <c r="BXK59" s="969"/>
      <c r="BXL59" s="969"/>
      <c r="BXM59" s="969"/>
      <c r="BXN59" s="969"/>
      <c r="BXO59" s="969"/>
      <c r="BXP59" s="969"/>
      <c r="BXQ59" s="969"/>
      <c r="BXR59" s="969"/>
      <c r="BXS59" s="969"/>
      <c r="BXT59" s="969"/>
      <c r="BXU59" s="969"/>
      <c r="BXV59" s="969"/>
      <c r="BXW59" s="969"/>
      <c r="BXX59" s="969"/>
      <c r="BXY59" s="969"/>
      <c r="BXZ59" s="969"/>
      <c r="BYA59" s="969"/>
      <c r="BYB59" s="969"/>
      <c r="BYC59" s="969"/>
      <c r="BYD59" s="969"/>
      <c r="BYE59" s="969"/>
      <c r="BYF59" s="969"/>
      <c r="BYG59" s="969"/>
      <c r="BYH59" s="969"/>
      <c r="BYI59" s="969"/>
      <c r="BYJ59" s="969"/>
      <c r="BYK59" s="969"/>
      <c r="BYL59" s="969"/>
      <c r="BYM59" s="969"/>
      <c r="BYN59" s="969"/>
      <c r="BYO59" s="969"/>
      <c r="BYP59" s="969"/>
      <c r="BYQ59" s="969"/>
      <c r="BYR59" s="969"/>
      <c r="BYS59" s="969"/>
      <c r="BYT59" s="969"/>
      <c r="BYU59" s="969"/>
      <c r="BYV59" s="969"/>
      <c r="BYW59" s="969"/>
      <c r="BYX59" s="969"/>
      <c r="BYY59" s="969"/>
      <c r="BYZ59" s="969"/>
      <c r="BZA59" s="969"/>
      <c r="BZB59" s="969"/>
      <c r="BZC59" s="969"/>
      <c r="BZD59" s="969"/>
      <c r="BZE59" s="969"/>
      <c r="BZF59" s="969"/>
      <c r="BZG59" s="969"/>
      <c r="BZH59" s="969"/>
      <c r="BZI59" s="969"/>
      <c r="BZJ59" s="969"/>
      <c r="BZK59" s="969"/>
      <c r="BZL59" s="969"/>
      <c r="BZM59" s="969"/>
      <c r="BZN59" s="969"/>
      <c r="BZO59" s="969"/>
      <c r="BZP59" s="969"/>
      <c r="BZQ59" s="969"/>
      <c r="BZR59" s="969"/>
      <c r="BZS59" s="969"/>
      <c r="BZT59" s="969"/>
      <c r="BZU59" s="969"/>
      <c r="BZV59" s="969"/>
      <c r="BZW59" s="969"/>
      <c r="BZX59" s="969"/>
      <c r="BZY59" s="969"/>
      <c r="BZZ59" s="969"/>
      <c r="CAA59" s="969"/>
      <c r="CAB59" s="969"/>
      <c r="CAC59" s="969"/>
      <c r="CAD59" s="969"/>
      <c r="CAE59" s="969"/>
      <c r="CAF59" s="969"/>
      <c r="CAG59" s="969"/>
      <c r="CAH59" s="969"/>
      <c r="CAI59" s="969"/>
      <c r="CAJ59" s="969"/>
      <c r="CAK59" s="969"/>
      <c r="CAL59" s="969"/>
      <c r="CAM59" s="969"/>
      <c r="CAN59" s="969"/>
      <c r="CAO59" s="969"/>
      <c r="CAP59" s="969"/>
      <c r="CAQ59" s="969"/>
      <c r="CAR59" s="969"/>
      <c r="CAS59" s="969"/>
      <c r="CAT59" s="969"/>
      <c r="CAU59" s="969"/>
      <c r="CAV59" s="969"/>
      <c r="CAW59" s="969"/>
      <c r="CAX59" s="969"/>
      <c r="CAY59" s="969"/>
      <c r="CAZ59" s="969"/>
      <c r="CBA59" s="969"/>
      <c r="CBB59" s="969"/>
      <c r="CBC59" s="969"/>
      <c r="CBD59" s="969"/>
      <c r="CBE59" s="969"/>
      <c r="CBF59" s="969"/>
      <c r="CBG59" s="969"/>
      <c r="CBH59" s="969"/>
      <c r="CBI59" s="969"/>
      <c r="CBJ59" s="969"/>
      <c r="CBK59" s="969"/>
      <c r="CBL59" s="969"/>
      <c r="CBM59" s="969"/>
      <c r="CBN59" s="969"/>
      <c r="CBO59" s="969"/>
      <c r="CBP59" s="969"/>
      <c r="CBQ59" s="969"/>
      <c r="CBR59" s="969"/>
      <c r="CBS59" s="969"/>
      <c r="CBT59" s="969"/>
      <c r="CBU59" s="969"/>
      <c r="CBV59" s="969"/>
      <c r="CBW59" s="969"/>
      <c r="CBX59" s="969"/>
      <c r="CBY59" s="969"/>
      <c r="CBZ59" s="969"/>
      <c r="CCA59" s="969"/>
      <c r="CCB59" s="969"/>
      <c r="CCC59" s="969"/>
      <c r="CCD59" s="969"/>
      <c r="CCE59" s="969"/>
      <c r="CCF59" s="969"/>
      <c r="CCG59" s="969"/>
      <c r="CCH59" s="969"/>
      <c r="CCI59" s="969"/>
      <c r="CCJ59" s="969"/>
      <c r="CCK59" s="969"/>
      <c r="CCL59" s="969"/>
      <c r="CCM59" s="969"/>
      <c r="CCN59" s="969"/>
      <c r="CCO59" s="969"/>
      <c r="CCP59" s="969"/>
      <c r="CCQ59" s="969"/>
      <c r="CCR59" s="969"/>
      <c r="CCS59" s="969"/>
      <c r="CCT59" s="969"/>
      <c r="CCU59" s="969"/>
      <c r="CCV59" s="969"/>
      <c r="CCW59" s="969"/>
      <c r="CCX59" s="969"/>
      <c r="CCY59" s="969"/>
      <c r="CCZ59" s="969"/>
      <c r="CDA59" s="969"/>
      <c r="CDB59" s="969"/>
      <c r="CDC59" s="969"/>
      <c r="CDD59" s="969"/>
      <c r="CDE59" s="969"/>
      <c r="CDF59" s="969"/>
      <c r="CDG59" s="969"/>
      <c r="CDH59" s="969"/>
      <c r="CDI59" s="969"/>
      <c r="CDJ59" s="969"/>
      <c r="CDK59" s="969"/>
      <c r="CDL59" s="969"/>
      <c r="CDM59" s="969"/>
      <c r="CDN59" s="969"/>
      <c r="CDO59" s="969"/>
      <c r="CDP59" s="969"/>
      <c r="CDQ59" s="969"/>
      <c r="CDR59" s="969"/>
      <c r="CDS59" s="969"/>
      <c r="CDT59" s="969"/>
      <c r="CDU59" s="969"/>
      <c r="CDV59" s="969"/>
      <c r="CDW59" s="969"/>
      <c r="CDX59" s="969"/>
      <c r="CDY59" s="969"/>
      <c r="CDZ59" s="969"/>
      <c r="CEA59" s="969"/>
      <c r="CEB59" s="969"/>
      <c r="CEC59" s="969"/>
      <c r="CED59" s="969"/>
      <c r="CEE59" s="969"/>
      <c r="CEF59" s="969"/>
      <c r="CEG59" s="969"/>
      <c r="CEH59" s="969"/>
      <c r="CEI59" s="969"/>
      <c r="CEJ59" s="969"/>
      <c r="CEK59" s="969"/>
      <c r="CEL59" s="969"/>
      <c r="CEM59" s="969"/>
      <c r="CEN59" s="969"/>
      <c r="CEO59" s="969"/>
      <c r="CEP59" s="969"/>
      <c r="CEQ59" s="969"/>
      <c r="CER59" s="969"/>
      <c r="CES59" s="969"/>
      <c r="CET59" s="969"/>
      <c r="CEU59" s="969"/>
      <c r="CEV59" s="969"/>
      <c r="CEW59" s="969"/>
      <c r="CEX59" s="969"/>
      <c r="CEY59" s="969"/>
      <c r="CEZ59" s="969"/>
      <c r="CFA59" s="969"/>
      <c r="CFB59" s="969"/>
      <c r="CFC59" s="969"/>
      <c r="CFD59" s="969"/>
      <c r="CFE59" s="969"/>
      <c r="CFF59" s="969"/>
      <c r="CFG59" s="969"/>
      <c r="CFH59" s="969"/>
      <c r="CFI59" s="969"/>
      <c r="CFJ59" s="969"/>
      <c r="CFK59" s="969"/>
      <c r="CFL59" s="969"/>
      <c r="CFM59" s="969"/>
      <c r="CFN59" s="969"/>
      <c r="CFO59" s="969"/>
      <c r="CFP59" s="969"/>
      <c r="CFQ59" s="969"/>
      <c r="CFR59" s="969"/>
      <c r="CFS59" s="969"/>
      <c r="CFT59" s="969"/>
      <c r="CFU59" s="969"/>
      <c r="CFV59" s="969"/>
      <c r="CFW59" s="969"/>
      <c r="CFX59" s="969"/>
      <c r="CFY59" s="969"/>
      <c r="CFZ59" s="969"/>
      <c r="CGA59" s="969"/>
      <c r="CGB59" s="969"/>
      <c r="CGC59" s="969"/>
      <c r="CGD59" s="969"/>
      <c r="CGE59" s="969"/>
      <c r="CGF59" s="969"/>
      <c r="CGG59" s="969"/>
      <c r="CGH59" s="969"/>
      <c r="CGI59" s="969"/>
      <c r="CGJ59" s="969"/>
      <c r="CGK59" s="969"/>
      <c r="CGL59" s="969"/>
      <c r="CGM59" s="969"/>
      <c r="CGN59" s="969"/>
      <c r="CGO59" s="969"/>
      <c r="CGP59" s="969"/>
      <c r="CGQ59" s="969"/>
      <c r="CGR59" s="969"/>
      <c r="CGS59" s="969"/>
      <c r="CGT59" s="969"/>
      <c r="CGU59" s="969"/>
      <c r="CGV59" s="969"/>
      <c r="CGW59" s="969"/>
      <c r="CGX59" s="969"/>
      <c r="CGY59" s="969"/>
      <c r="CGZ59" s="969"/>
      <c r="CHA59" s="969"/>
      <c r="CHB59" s="969"/>
      <c r="CHC59" s="969"/>
      <c r="CHD59" s="969"/>
      <c r="CHE59" s="969"/>
      <c r="CHF59" s="969"/>
      <c r="CHG59" s="969"/>
      <c r="CHH59" s="969"/>
      <c r="CHI59" s="969"/>
      <c r="CHJ59" s="969"/>
      <c r="CHK59" s="969"/>
      <c r="CHL59" s="969"/>
      <c r="CHM59" s="969"/>
      <c r="CHN59" s="969"/>
      <c r="CHO59" s="969"/>
      <c r="CHP59" s="969"/>
      <c r="CHQ59" s="969"/>
      <c r="CHR59" s="969"/>
      <c r="CHS59" s="969"/>
      <c r="CHT59" s="969"/>
      <c r="CHU59" s="969"/>
      <c r="CHV59" s="969"/>
      <c r="CHW59" s="969"/>
      <c r="CHX59" s="969"/>
      <c r="CHY59" s="969"/>
      <c r="CHZ59" s="969"/>
      <c r="CIA59" s="969"/>
      <c r="CIB59" s="969"/>
      <c r="CIC59" s="969"/>
      <c r="CID59" s="969"/>
      <c r="CIE59" s="969"/>
      <c r="CIF59" s="969"/>
      <c r="CIG59" s="969"/>
      <c r="CIH59" s="969"/>
      <c r="CII59" s="969"/>
      <c r="CIJ59" s="969"/>
      <c r="CIK59" s="969"/>
      <c r="CIL59" s="969"/>
      <c r="CIM59" s="969"/>
      <c r="CIN59" s="969"/>
      <c r="CIO59" s="969"/>
      <c r="CIP59" s="969"/>
      <c r="CIQ59" s="969"/>
      <c r="CIR59" s="969"/>
      <c r="CIS59" s="969"/>
      <c r="CIT59" s="969"/>
      <c r="CIU59" s="969"/>
      <c r="CIV59" s="969"/>
      <c r="CIW59" s="969"/>
      <c r="CIX59" s="969"/>
      <c r="CIY59" s="969"/>
      <c r="CIZ59" s="969"/>
      <c r="CJA59" s="969"/>
      <c r="CJB59" s="969"/>
      <c r="CJC59" s="969"/>
      <c r="CJD59" s="969"/>
      <c r="CJE59" s="969"/>
      <c r="CJF59" s="969"/>
      <c r="CJG59" s="969"/>
      <c r="CJH59" s="969"/>
      <c r="CJI59" s="969"/>
      <c r="CJJ59" s="969"/>
      <c r="CJK59" s="969"/>
      <c r="CJL59" s="969"/>
      <c r="CJM59" s="969"/>
      <c r="CJN59" s="969"/>
      <c r="CJO59" s="969"/>
      <c r="CJP59" s="969"/>
      <c r="CJQ59" s="969"/>
      <c r="CJR59" s="969"/>
      <c r="CJS59" s="969"/>
      <c r="CJT59" s="969"/>
      <c r="CJU59" s="969"/>
      <c r="CJV59" s="969"/>
      <c r="CJW59" s="969"/>
      <c r="CJX59" s="969"/>
      <c r="CJY59" s="969"/>
      <c r="CJZ59" s="969"/>
      <c r="CKA59" s="969"/>
      <c r="CKB59" s="969"/>
      <c r="CKC59" s="969"/>
      <c r="CKD59" s="969"/>
      <c r="CKE59" s="969"/>
      <c r="CKF59" s="969"/>
      <c r="CKG59" s="969"/>
      <c r="CKH59" s="969"/>
      <c r="CKI59" s="969"/>
      <c r="CKJ59" s="969"/>
      <c r="CKK59" s="969"/>
      <c r="CKL59" s="969"/>
      <c r="CKM59" s="969"/>
      <c r="CKN59" s="969"/>
      <c r="CKO59" s="969"/>
      <c r="CKP59" s="969"/>
      <c r="CKQ59" s="969"/>
      <c r="CKR59" s="969"/>
      <c r="CKS59" s="969"/>
      <c r="CKT59" s="969"/>
      <c r="CKU59" s="969"/>
      <c r="CKV59" s="969"/>
      <c r="CKW59" s="969"/>
      <c r="CKX59" s="969"/>
      <c r="CKY59" s="969"/>
      <c r="CKZ59" s="969"/>
      <c r="CLA59" s="969"/>
      <c r="CLB59" s="969"/>
      <c r="CLC59" s="969"/>
      <c r="CLD59" s="969"/>
      <c r="CLE59" s="969"/>
      <c r="CLF59" s="969"/>
      <c r="CLG59" s="969"/>
      <c r="CLH59" s="969"/>
      <c r="CLI59" s="969"/>
      <c r="CLJ59" s="969"/>
      <c r="CLK59" s="969"/>
      <c r="CLL59" s="969"/>
      <c r="CLM59" s="969"/>
      <c r="CLN59" s="969"/>
      <c r="CLO59" s="969"/>
      <c r="CLP59" s="969"/>
      <c r="CLQ59" s="969"/>
      <c r="CLR59" s="969"/>
      <c r="CLS59" s="969"/>
      <c r="CLT59" s="969"/>
      <c r="CLU59" s="969"/>
      <c r="CLV59" s="969"/>
      <c r="CLW59" s="969"/>
      <c r="CLX59" s="969"/>
      <c r="CLY59" s="969"/>
      <c r="CLZ59" s="969"/>
      <c r="CMA59" s="969"/>
      <c r="CMB59" s="969"/>
      <c r="CMC59" s="969"/>
      <c r="CMD59" s="969"/>
      <c r="CME59" s="969"/>
      <c r="CMF59" s="969"/>
      <c r="CMG59" s="969"/>
      <c r="CMH59" s="969"/>
      <c r="CMI59" s="969"/>
      <c r="CMJ59" s="969"/>
      <c r="CMK59" s="969"/>
      <c r="CML59" s="969"/>
      <c r="CMM59" s="969"/>
      <c r="CMN59" s="969"/>
      <c r="CMO59" s="969"/>
      <c r="CMP59" s="969"/>
      <c r="CMQ59" s="969"/>
      <c r="CMR59" s="969"/>
      <c r="CMS59" s="969"/>
      <c r="CMT59" s="969"/>
      <c r="CMU59" s="969"/>
      <c r="CMV59" s="969"/>
      <c r="CMW59" s="969"/>
      <c r="CMX59" s="969"/>
      <c r="CMY59" s="969"/>
      <c r="CMZ59" s="969"/>
      <c r="CNA59" s="969"/>
      <c r="CNB59" s="969"/>
      <c r="CNC59" s="969"/>
      <c r="CND59" s="969"/>
      <c r="CNE59" s="969"/>
      <c r="CNF59" s="969"/>
      <c r="CNG59" s="969"/>
      <c r="CNH59" s="969"/>
      <c r="CNI59" s="969"/>
      <c r="CNJ59" s="969"/>
      <c r="CNK59" s="969"/>
      <c r="CNL59" s="969"/>
      <c r="CNM59" s="969"/>
      <c r="CNN59" s="969"/>
      <c r="CNO59" s="969"/>
      <c r="CNP59" s="969"/>
      <c r="CNQ59" s="969"/>
      <c r="CNR59" s="969"/>
      <c r="CNS59" s="969"/>
      <c r="CNT59" s="969"/>
      <c r="CNU59" s="969"/>
      <c r="CNV59" s="969"/>
      <c r="CNW59" s="969"/>
      <c r="CNX59" s="969"/>
      <c r="CNY59" s="969"/>
      <c r="CNZ59" s="969"/>
      <c r="COA59" s="969"/>
      <c r="COB59" s="969"/>
      <c r="COC59" s="969"/>
      <c r="COD59" s="969"/>
      <c r="COE59" s="969"/>
      <c r="COF59" s="969"/>
      <c r="COG59" s="969"/>
      <c r="COH59" s="969"/>
      <c r="COI59" s="969"/>
      <c r="COJ59" s="969"/>
      <c r="COK59" s="969"/>
      <c r="COL59" s="969"/>
      <c r="COM59" s="969"/>
      <c r="CON59" s="969"/>
      <c r="COO59" s="969"/>
      <c r="COP59" s="969"/>
      <c r="COQ59" s="969"/>
      <c r="COR59" s="969"/>
      <c r="COS59" s="969"/>
      <c r="COT59" s="969"/>
      <c r="COU59" s="969"/>
      <c r="COV59" s="969"/>
      <c r="COW59" s="969"/>
      <c r="COX59" s="969"/>
      <c r="COY59" s="969"/>
      <c r="COZ59" s="969"/>
      <c r="CPA59" s="969"/>
      <c r="CPB59" s="969"/>
      <c r="CPC59" s="969"/>
      <c r="CPD59" s="969"/>
      <c r="CPE59" s="969"/>
      <c r="CPF59" s="969"/>
      <c r="CPG59" s="969"/>
      <c r="CPH59" s="969"/>
      <c r="CPI59" s="969"/>
      <c r="CPJ59" s="969"/>
      <c r="CPK59" s="969"/>
      <c r="CPL59" s="969"/>
      <c r="CPM59" s="969"/>
      <c r="CPN59" s="969"/>
      <c r="CPO59" s="969"/>
      <c r="CPP59" s="969"/>
      <c r="CPQ59" s="969"/>
      <c r="CPR59" s="969"/>
      <c r="CPS59" s="969"/>
      <c r="CPT59" s="969"/>
      <c r="CPU59" s="969"/>
      <c r="CPV59" s="969"/>
      <c r="CPW59" s="969"/>
      <c r="CPX59" s="969"/>
      <c r="CPY59" s="969"/>
      <c r="CPZ59" s="969"/>
      <c r="CQA59" s="969"/>
      <c r="CQB59" s="969"/>
      <c r="CQC59" s="969"/>
      <c r="CQD59" s="969"/>
      <c r="CQE59" s="969"/>
      <c r="CQF59" s="969"/>
      <c r="CQG59" s="969"/>
      <c r="CQH59" s="969"/>
      <c r="CQI59" s="969"/>
      <c r="CQJ59" s="969"/>
      <c r="CQK59" s="969"/>
      <c r="CQL59" s="969"/>
      <c r="CQM59" s="969"/>
      <c r="CQN59" s="969"/>
      <c r="CQO59" s="969"/>
      <c r="CQP59" s="969"/>
      <c r="CQQ59" s="969"/>
      <c r="CQR59" s="969"/>
      <c r="CQS59" s="969"/>
      <c r="CQT59" s="969"/>
      <c r="CQU59" s="969"/>
      <c r="CQV59" s="969"/>
      <c r="CQW59" s="969"/>
      <c r="CQX59" s="969"/>
      <c r="CQY59" s="969"/>
      <c r="CQZ59" s="969"/>
      <c r="CRA59" s="969"/>
      <c r="CRB59" s="969"/>
      <c r="CRC59" s="969"/>
      <c r="CRD59" s="969"/>
      <c r="CRE59" s="969"/>
      <c r="CRF59" s="969"/>
      <c r="CRG59" s="969"/>
      <c r="CRH59" s="969"/>
      <c r="CRI59" s="969"/>
      <c r="CRJ59" s="969"/>
      <c r="CRK59" s="969"/>
      <c r="CRL59" s="969"/>
      <c r="CRM59" s="969"/>
      <c r="CRN59" s="969"/>
      <c r="CRO59" s="969"/>
      <c r="CRP59" s="969"/>
      <c r="CRQ59" s="969"/>
      <c r="CRR59" s="969"/>
      <c r="CRS59" s="969"/>
      <c r="CRT59" s="969"/>
      <c r="CRU59" s="969"/>
      <c r="CRV59" s="969"/>
      <c r="CRW59" s="969"/>
      <c r="CRX59" s="969"/>
      <c r="CRY59" s="969"/>
      <c r="CRZ59" s="969"/>
      <c r="CSA59" s="969"/>
      <c r="CSB59" s="969"/>
      <c r="CSC59" s="969"/>
      <c r="CSD59" s="969"/>
      <c r="CSE59" s="969"/>
      <c r="CSF59" s="969"/>
      <c r="CSG59" s="969"/>
      <c r="CSH59" s="969"/>
      <c r="CSI59" s="969"/>
      <c r="CSJ59" s="969"/>
      <c r="CSK59" s="969"/>
      <c r="CSL59" s="969"/>
      <c r="CSM59" s="969"/>
      <c r="CSN59" s="969"/>
      <c r="CSO59" s="969"/>
      <c r="CSP59" s="969"/>
      <c r="CSQ59" s="969"/>
      <c r="CSR59" s="969"/>
      <c r="CSS59" s="969"/>
      <c r="CST59" s="969"/>
      <c r="CSU59" s="969"/>
      <c r="CSV59" s="969"/>
      <c r="CSW59" s="969"/>
      <c r="CSX59" s="969"/>
      <c r="CSY59" s="969"/>
      <c r="CSZ59" s="969"/>
      <c r="CTA59" s="969"/>
      <c r="CTB59" s="969"/>
      <c r="CTC59" s="969"/>
      <c r="CTD59" s="969"/>
      <c r="CTE59" s="969"/>
      <c r="CTF59" s="969"/>
      <c r="CTG59" s="969"/>
      <c r="CTH59" s="969"/>
      <c r="CTI59" s="969"/>
      <c r="CTJ59" s="969"/>
      <c r="CTK59" s="969"/>
      <c r="CTL59" s="969"/>
      <c r="CTM59" s="969"/>
      <c r="CTN59" s="969"/>
      <c r="CTO59" s="969"/>
      <c r="CTP59" s="969"/>
      <c r="CTQ59" s="969"/>
      <c r="CTR59" s="969"/>
      <c r="CTS59" s="969"/>
      <c r="CTT59" s="969"/>
      <c r="CTU59" s="969"/>
      <c r="CTV59" s="969"/>
      <c r="CTW59" s="969"/>
      <c r="CTX59" s="969"/>
      <c r="CTY59" s="969"/>
      <c r="CTZ59" s="969"/>
      <c r="CUA59" s="969"/>
      <c r="CUB59" s="969"/>
      <c r="CUC59" s="969"/>
      <c r="CUD59" s="969"/>
      <c r="CUE59" s="969"/>
      <c r="CUF59" s="969"/>
      <c r="CUG59" s="969"/>
      <c r="CUH59" s="969"/>
      <c r="CUI59" s="969"/>
      <c r="CUJ59" s="969"/>
      <c r="CUK59" s="969"/>
      <c r="CUL59" s="969"/>
      <c r="CUM59" s="969"/>
      <c r="CUN59" s="969"/>
      <c r="CUO59" s="969"/>
      <c r="CUP59" s="969"/>
      <c r="CUQ59" s="969"/>
      <c r="CUR59" s="969"/>
      <c r="CUS59" s="969"/>
      <c r="CUT59" s="969"/>
      <c r="CUU59" s="969"/>
      <c r="CUV59" s="969"/>
      <c r="CUW59" s="969"/>
      <c r="CUX59" s="969"/>
      <c r="CUY59" s="969"/>
      <c r="CUZ59" s="969"/>
      <c r="CVA59" s="969"/>
      <c r="CVB59" s="969"/>
      <c r="CVC59" s="969"/>
      <c r="CVD59" s="969"/>
      <c r="CVE59" s="969"/>
      <c r="CVF59" s="969"/>
      <c r="CVG59" s="969"/>
      <c r="CVH59" s="969"/>
      <c r="CVI59" s="969"/>
      <c r="CVJ59" s="969"/>
      <c r="CVK59" s="969"/>
      <c r="CVL59" s="969"/>
      <c r="CVM59" s="969"/>
      <c r="CVN59" s="969"/>
      <c r="CVO59" s="969"/>
      <c r="CVP59" s="969"/>
      <c r="CVQ59" s="969"/>
      <c r="CVR59" s="969"/>
      <c r="CVS59" s="969"/>
      <c r="CVT59" s="969"/>
      <c r="CVU59" s="969"/>
      <c r="CVV59" s="969"/>
      <c r="CVW59" s="969"/>
      <c r="CVX59" s="969"/>
      <c r="CVY59" s="969"/>
      <c r="CVZ59" s="969"/>
      <c r="CWA59" s="969"/>
      <c r="CWB59" s="969"/>
      <c r="CWC59" s="969"/>
      <c r="CWD59" s="969"/>
      <c r="CWE59" s="969"/>
      <c r="CWF59" s="969"/>
      <c r="CWG59" s="969"/>
      <c r="CWH59" s="969"/>
      <c r="CWI59" s="969"/>
      <c r="CWJ59" s="969"/>
      <c r="CWK59" s="969"/>
      <c r="CWL59" s="969"/>
      <c r="CWM59" s="969"/>
      <c r="CWN59" s="969"/>
      <c r="CWO59" s="969"/>
      <c r="CWP59" s="969"/>
      <c r="CWQ59" s="969"/>
      <c r="CWR59" s="969"/>
      <c r="CWS59" s="969"/>
      <c r="CWT59" s="969"/>
      <c r="CWU59" s="969"/>
      <c r="CWV59" s="969"/>
      <c r="CWW59" s="969"/>
      <c r="CWX59" s="969"/>
      <c r="CWY59" s="969"/>
      <c r="CWZ59" s="969"/>
      <c r="CXA59" s="969"/>
      <c r="CXB59" s="969"/>
      <c r="CXC59" s="969"/>
      <c r="CXD59" s="969"/>
      <c r="CXE59" s="969"/>
      <c r="CXF59" s="969"/>
      <c r="CXG59" s="969"/>
      <c r="CXH59" s="969"/>
      <c r="CXI59" s="969"/>
      <c r="CXJ59" s="969"/>
      <c r="CXK59" s="969"/>
      <c r="CXL59" s="969"/>
      <c r="CXM59" s="969"/>
      <c r="CXN59" s="969"/>
      <c r="CXO59" s="969"/>
      <c r="CXP59" s="969"/>
      <c r="CXQ59" s="969"/>
      <c r="CXR59" s="969"/>
      <c r="CXS59" s="969"/>
      <c r="CXT59" s="969"/>
      <c r="CXU59" s="969"/>
      <c r="CXV59" s="969"/>
      <c r="CXW59" s="969"/>
      <c r="CXX59" s="969"/>
      <c r="CXY59" s="969"/>
      <c r="CXZ59" s="969"/>
      <c r="CYA59" s="969"/>
      <c r="CYB59" s="969"/>
      <c r="CYC59" s="969"/>
      <c r="CYD59" s="969"/>
      <c r="CYE59" s="969"/>
      <c r="CYF59" s="969"/>
      <c r="CYG59" s="969"/>
      <c r="CYH59" s="969"/>
      <c r="CYI59" s="969"/>
      <c r="CYJ59" s="969"/>
      <c r="CYK59" s="969"/>
      <c r="CYL59" s="969"/>
      <c r="CYM59" s="969"/>
      <c r="CYN59" s="969"/>
      <c r="CYO59" s="969"/>
      <c r="CYP59" s="969"/>
      <c r="CYQ59" s="969"/>
      <c r="CYR59" s="969"/>
      <c r="CYS59" s="969"/>
      <c r="CYT59" s="969"/>
      <c r="CYU59" s="969"/>
      <c r="CYV59" s="969"/>
      <c r="CYW59" s="969"/>
      <c r="CYX59" s="969"/>
      <c r="CYY59" s="969"/>
      <c r="CYZ59" s="969"/>
      <c r="CZA59" s="969"/>
      <c r="CZB59" s="969"/>
      <c r="CZC59" s="969"/>
      <c r="CZD59" s="969"/>
      <c r="CZE59" s="969"/>
      <c r="CZF59" s="969"/>
      <c r="CZG59" s="969"/>
      <c r="CZH59" s="969"/>
      <c r="CZI59" s="969"/>
      <c r="CZJ59" s="969"/>
      <c r="CZK59" s="969"/>
      <c r="CZL59" s="969"/>
      <c r="CZM59" s="969"/>
      <c r="CZN59" s="969"/>
      <c r="CZO59" s="969"/>
      <c r="CZP59" s="969"/>
      <c r="CZQ59" s="969"/>
      <c r="CZR59" s="969"/>
      <c r="CZS59" s="969"/>
      <c r="CZT59" s="969"/>
      <c r="CZU59" s="969"/>
      <c r="CZV59" s="969"/>
      <c r="CZW59" s="969"/>
      <c r="CZX59" s="969"/>
      <c r="CZY59" s="969"/>
      <c r="CZZ59" s="969"/>
      <c r="DAA59" s="969"/>
      <c r="DAB59" s="969"/>
      <c r="DAC59" s="969"/>
      <c r="DAD59" s="969"/>
      <c r="DAE59" s="969"/>
      <c r="DAF59" s="969"/>
      <c r="DAG59" s="969"/>
      <c r="DAH59" s="969"/>
      <c r="DAI59" s="969"/>
      <c r="DAJ59" s="969"/>
      <c r="DAK59" s="969"/>
      <c r="DAL59" s="969"/>
      <c r="DAM59" s="969"/>
      <c r="DAN59" s="969"/>
      <c r="DAO59" s="969"/>
      <c r="DAP59" s="969"/>
      <c r="DAQ59" s="969"/>
      <c r="DAR59" s="969"/>
      <c r="DAS59" s="969"/>
      <c r="DAT59" s="969"/>
      <c r="DAU59" s="969"/>
      <c r="DAV59" s="969"/>
      <c r="DAW59" s="969"/>
      <c r="DAX59" s="969"/>
      <c r="DAY59" s="969"/>
      <c r="DAZ59" s="969"/>
      <c r="DBA59" s="969"/>
      <c r="DBB59" s="969"/>
      <c r="DBC59" s="969"/>
      <c r="DBD59" s="969"/>
      <c r="DBE59" s="969"/>
      <c r="DBF59" s="969"/>
      <c r="DBG59" s="969"/>
      <c r="DBH59" s="969"/>
      <c r="DBI59" s="969"/>
      <c r="DBJ59" s="969"/>
      <c r="DBK59" s="969"/>
      <c r="DBL59" s="969"/>
      <c r="DBM59" s="969"/>
      <c r="DBN59" s="969"/>
      <c r="DBO59" s="969"/>
      <c r="DBP59" s="969"/>
      <c r="DBQ59" s="969"/>
      <c r="DBR59" s="969"/>
      <c r="DBS59" s="969"/>
      <c r="DBT59" s="969"/>
      <c r="DBU59" s="969"/>
      <c r="DBV59" s="969"/>
      <c r="DBW59" s="969"/>
      <c r="DBX59" s="969"/>
      <c r="DBY59" s="969"/>
      <c r="DBZ59" s="969"/>
      <c r="DCA59" s="969"/>
      <c r="DCB59" s="969"/>
      <c r="DCC59" s="969"/>
      <c r="DCD59" s="969"/>
      <c r="DCE59" s="969"/>
      <c r="DCF59" s="969"/>
      <c r="DCG59" s="969"/>
      <c r="DCH59" s="969"/>
      <c r="DCI59" s="969"/>
      <c r="DCJ59" s="969"/>
      <c r="DCK59" s="969"/>
      <c r="DCL59" s="969"/>
      <c r="DCM59" s="969"/>
      <c r="DCN59" s="969"/>
      <c r="DCO59" s="969"/>
      <c r="DCP59" s="969"/>
      <c r="DCQ59" s="969"/>
      <c r="DCR59" s="969"/>
      <c r="DCS59" s="969"/>
      <c r="DCT59" s="969"/>
      <c r="DCU59" s="969"/>
      <c r="DCV59" s="969"/>
      <c r="DCW59" s="969"/>
      <c r="DCX59" s="969"/>
      <c r="DCY59" s="969"/>
      <c r="DCZ59" s="969"/>
      <c r="DDA59" s="969"/>
      <c r="DDB59" s="969"/>
      <c r="DDC59" s="969"/>
      <c r="DDD59" s="969"/>
      <c r="DDE59" s="969"/>
      <c r="DDF59" s="969"/>
      <c r="DDG59" s="969"/>
      <c r="DDH59" s="969"/>
      <c r="DDI59" s="969"/>
      <c r="DDJ59" s="969"/>
      <c r="DDK59" s="969"/>
      <c r="DDL59" s="969"/>
      <c r="DDM59" s="969"/>
      <c r="DDN59" s="969"/>
      <c r="DDO59" s="969"/>
      <c r="DDP59" s="969"/>
      <c r="DDQ59" s="969"/>
      <c r="DDR59" s="969"/>
      <c r="DDS59" s="969"/>
      <c r="DDT59" s="969"/>
      <c r="DDU59" s="969"/>
      <c r="DDV59" s="969"/>
      <c r="DDW59" s="969"/>
      <c r="DDX59" s="969"/>
      <c r="DDY59" s="969"/>
      <c r="DDZ59" s="969"/>
      <c r="DEA59" s="969"/>
      <c r="DEB59" s="969"/>
      <c r="DEC59" s="969"/>
      <c r="DED59" s="969"/>
      <c r="DEE59" s="969"/>
      <c r="DEF59" s="969"/>
      <c r="DEG59" s="969"/>
      <c r="DEH59" s="969"/>
      <c r="DEI59" s="969"/>
      <c r="DEJ59" s="969"/>
      <c r="DEK59" s="969"/>
      <c r="DEL59" s="969"/>
      <c r="DEM59" s="969"/>
      <c r="DEN59" s="969"/>
      <c r="DEO59" s="969"/>
      <c r="DEP59" s="969"/>
      <c r="DEQ59" s="969"/>
      <c r="DER59" s="969"/>
      <c r="DES59" s="969"/>
      <c r="DET59" s="969"/>
      <c r="DEU59" s="969"/>
      <c r="DEV59" s="969"/>
      <c r="DEW59" s="969"/>
      <c r="DEX59" s="969"/>
      <c r="DEY59" s="969"/>
      <c r="DEZ59" s="969"/>
      <c r="DFA59" s="969"/>
      <c r="DFB59" s="969"/>
      <c r="DFC59" s="969"/>
      <c r="DFD59" s="969"/>
      <c r="DFE59" s="969"/>
      <c r="DFF59" s="969"/>
      <c r="DFG59" s="969"/>
      <c r="DFH59" s="969"/>
      <c r="DFI59" s="969"/>
      <c r="DFJ59" s="969"/>
      <c r="DFK59" s="969"/>
      <c r="DFL59" s="969"/>
      <c r="DFM59" s="969"/>
      <c r="DFN59" s="969"/>
      <c r="DFO59" s="969"/>
      <c r="DFP59" s="969"/>
      <c r="DFQ59" s="969"/>
      <c r="DFR59" s="969"/>
      <c r="DFS59" s="969"/>
      <c r="DFT59" s="969"/>
      <c r="DFU59" s="969"/>
      <c r="DFV59" s="969"/>
      <c r="DFW59" s="969"/>
      <c r="DFX59" s="969"/>
      <c r="DFY59" s="969"/>
      <c r="DFZ59" s="969"/>
      <c r="DGA59" s="969"/>
      <c r="DGB59" s="969"/>
      <c r="DGC59" s="969"/>
      <c r="DGD59" s="969"/>
      <c r="DGE59" s="969"/>
      <c r="DGF59" s="969"/>
      <c r="DGG59" s="969"/>
      <c r="DGH59" s="969"/>
      <c r="DGI59" s="969"/>
      <c r="DGJ59" s="969"/>
      <c r="DGK59" s="969"/>
      <c r="DGL59" s="969"/>
      <c r="DGM59" s="969"/>
      <c r="DGN59" s="969"/>
      <c r="DGO59" s="969"/>
      <c r="DGP59" s="969"/>
      <c r="DGQ59" s="969"/>
      <c r="DGR59" s="969"/>
      <c r="DGS59" s="969"/>
      <c r="DGT59" s="969"/>
      <c r="DGU59" s="969"/>
      <c r="DGV59" s="969"/>
      <c r="DGW59" s="969"/>
      <c r="DGX59" s="969"/>
      <c r="DGY59" s="969"/>
      <c r="DGZ59" s="969"/>
      <c r="DHA59" s="969"/>
      <c r="DHB59" s="969"/>
      <c r="DHC59" s="969"/>
      <c r="DHD59" s="969"/>
      <c r="DHE59" s="969"/>
      <c r="DHF59" s="969"/>
      <c r="DHG59" s="969"/>
      <c r="DHH59" s="969"/>
      <c r="DHI59" s="969"/>
      <c r="DHJ59" s="969"/>
      <c r="DHK59" s="969"/>
      <c r="DHL59" s="969"/>
      <c r="DHM59" s="969"/>
      <c r="DHN59" s="969"/>
      <c r="DHO59" s="969"/>
      <c r="DHP59" s="969"/>
      <c r="DHQ59" s="969"/>
      <c r="DHR59" s="969"/>
      <c r="DHS59" s="969"/>
      <c r="DHT59" s="969"/>
      <c r="DHU59" s="969"/>
      <c r="DHV59" s="969"/>
      <c r="DHW59" s="969"/>
      <c r="DHX59" s="969"/>
      <c r="DHY59" s="969"/>
      <c r="DHZ59" s="969"/>
      <c r="DIA59" s="969"/>
      <c r="DIB59" s="969"/>
      <c r="DIC59" s="969"/>
      <c r="DID59" s="969"/>
      <c r="DIE59" s="969"/>
      <c r="DIF59" s="969"/>
      <c r="DIG59" s="969"/>
      <c r="DIH59" s="969"/>
      <c r="DII59" s="969"/>
      <c r="DIJ59" s="969"/>
      <c r="DIK59" s="969"/>
      <c r="DIL59" s="969"/>
      <c r="DIM59" s="969"/>
      <c r="DIN59" s="969"/>
      <c r="DIO59" s="969"/>
      <c r="DIP59" s="969"/>
      <c r="DIQ59" s="969"/>
      <c r="DIR59" s="969"/>
      <c r="DIS59" s="969"/>
      <c r="DIT59" s="969"/>
      <c r="DIU59" s="969"/>
      <c r="DIV59" s="969"/>
      <c r="DIW59" s="969"/>
      <c r="DIX59" s="969"/>
      <c r="DIY59" s="969"/>
      <c r="DIZ59" s="969"/>
      <c r="DJA59" s="969"/>
      <c r="DJB59" s="969"/>
      <c r="DJC59" s="969"/>
      <c r="DJD59" s="969"/>
      <c r="DJE59" s="969"/>
      <c r="DJF59" s="969"/>
      <c r="DJG59" s="969"/>
      <c r="DJH59" s="969"/>
      <c r="DJI59" s="969"/>
      <c r="DJJ59" s="969"/>
      <c r="DJK59" s="969"/>
      <c r="DJL59" s="969"/>
      <c r="DJM59" s="969"/>
      <c r="DJN59" s="969"/>
      <c r="DJO59" s="969"/>
      <c r="DJP59" s="969"/>
      <c r="DJQ59" s="969"/>
      <c r="DJR59" s="969"/>
      <c r="DJS59" s="969"/>
      <c r="DJT59" s="969"/>
      <c r="DJU59" s="969"/>
      <c r="DJV59" s="969"/>
      <c r="DJW59" s="969"/>
      <c r="DJX59" s="969"/>
      <c r="DJY59" s="969"/>
      <c r="DJZ59" s="969"/>
      <c r="DKA59" s="969"/>
      <c r="DKB59" s="969"/>
      <c r="DKC59" s="969"/>
      <c r="DKD59" s="969"/>
      <c r="DKE59" s="969"/>
      <c r="DKF59" s="969"/>
      <c r="DKG59" s="969"/>
      <c r="DKH59" s="969"/>
      <c r="DKI59" s="969"/>
      <c r="DKJ59" s="969"/>
      <c r="DKK59" s="969"/>
      <c r="DKL59" s="969"/>
      <c r="DKM59" s="969"/>
      <c r="DKN59" s="969"/>
      <c r="DKO59" s="969"/>
      <c r="DKP59" s="969"/>
      <c r="DKQ59" s="969"/>
      <c r="DKR59" s="969"/>
      <c r="DKS59" s="969"/>
      <c r="DKT59" s="969"/>
      <c r="DKU59" s="969"/>
      <c r="DKV59" s="969"/>
      <c r="DKW59" s="969"/>
      <c r="DKX59" s="969"/>
      <c r="DKY59" s="969"/>
      <c r="DKZ59" s="969"/>
      <c r="DLA59" s="969"/>
      <c r="DLB59" s="969"/>
      <c r="DLC59" s="969"/>
      <c r="DLD59" s="969"/>
      <c r="DLE59" s="969"/>
      <c r="DLF59" s="969"/>
      <c r="DLG59" s="969"/>
      <c r="DLH59" s="969"/>
      <c r="DLI59" s="969"/>
      <c r="DLJ59" s="969"/>
      <c r="DLK59" s="969"/>
      <c r="DLL59" s="969"/>
      <c r="DLM59" s="969"/>
      <c r="DLN59" s="969"/>
      <c r="DLO59" s="969"/>
      <c r="DLP59" s="969"/>
      <c r="DLQ59" s="969"/>
      <c r="DLR59" s="969"/>
      <c r="DLS59" s="969"/>
      <c r="DLT59" s="969"/>
      <c r="DLU59" s="969"/>
      <c r="DLV59" s="969"/>
      <c r="DLW59" s="969"/>
      <c r="DLX59" s="969"/>
      <c r="DLY59" s="969"/>
      <c r="DLZ59" s="969"/>
      <c r="DMA59" s="969"/>
      <c r="DMB59" s="969"/>
      <c r="DMC59" s="969"/>
      <c r="DMD59" s="969"/>
      <c r="DME59" s="969"/>
      <c r="DMF59" s="969"/>
      <c r="DMG59" s="969"/>
      <c r="DMH59" s="969"/>
      <c r="DMI59" s="969"/>
      <c r="DMJ59" s="969"/>
      <c r="DMK59" s="969"/>
      <c r="DML59" s="969"/>
      <c r="DMM59" s="969"/>
      <c r="DMN59" s="969"/>
      <c r="DMO59" s="969"/>
      <c r="DMP59" s="969"/>
      <c r="DMQ59" s="969"/>
      <c r="DMR59" s="969"/>
      <c r="DMS59" s="969"/>
      <c r="DMT59" s="969"/>
      <c r="DMU59" s="969"/>
      <c r="DMV59" s="969"/>
      <c r="DMW59" s="969"/>
      <c r="DMX59" s="969"/>
      <c r="DMY59" s="969"/>
      <c r="DMZ59" s="969"/>
      <c r="DNA59" s="969"/>
      <c r="DNB59" s="969"/>
      <c r="DNC59" s="969"/>
      <c r="DND59" s="969"/>
      <c r="DNE59" s="969"/>
      <c r="DNF59" s="969"/>
      <c r="DNG59" s="969"/>
      <c r="DNH59" s="969"/>
      <c r="DNI59" s="969"/>
      <c r="DNJ59" s="969"/>
      <c r="DNK59" s="969"/>
      <c r="DNL59" s="969"/>
      <c r="DNM59" s="969"/>
      <c r="DNN59" s="969"/>
      <c r="DNO59" s="969"/>
      <c r="DNP59" s="969"/>
      <c r="DNQ59" s="969"/>
      <c r="DNR59" s="969"/>
      <c r="DNS59" s="969"/>
      <c r="DNT59" s="969"/>
      <c r="DNU59" s="969"/>
      <c r="DNV59" s="969"/>
      <c r="DNW59" s="969"/>
      <c r="DNX59" s="969"/>
      <c r="DNY59" s="969"/>
      <c r="DNZ59" s="969"/>
      <c r="DOA59" s="969"/>
      <c r="DOB59" s="969"/>
      <c r="DOC59" s="969"/>
      <c r="DOD59" s="969"/>
      <c r="DOE59" s="969"/>
      <c r="DOF59" s="969"/>
      <c r="DOG59" s="969"/>
      <c r="DOH59" s="969"/>
      <c r="DOI59" s="969"/>
      <c r="DOJ59" s="969"/>
      <c r="DOK59" s="969"/>
      <c r="DOL59" s="969"/>
      <c r="DOM59" s="969"/>
      <c r="DON59" s="969"/>
      <c r="DOO59" s="969"/>
      <c r="DOP59" s="969"/>
      <c r="DOQ59" s="969"/>
      <c r="DOR59" s="969"/>
      <c r="DOS59" s="969"/>
      <c r="DOT59" s="969"/>
      <c r="DOU59" s="969"/>
      <c r="DOV59" s="969"/>
      <c r="DOW59" s="969"/>
      <c r="DOX59" s="969"/>
      <c r="DOY59" s="969"/>
      <c r="DOZ59" s="969"/>
      <c r="DPA59" s="969"/>
      <c r="DPB59" s="969"/>
      <c r="DPC59" s="969"/>
      <c r="DPD59" s="969"/>
      <c r="DPE59" s="969"/>
      <c r="DPF59" s="969"/>
      <c r="DPG59" s="969"/>
      <c r="DPH59" s="969"/>
      <c r="DPI59" s="969"/>
      <c r="DPJ59" s="969"/>
      <c r="DPK59" s="969"/>
      <c r="DPL59" s="969"/>
      <c r="DPM59" s="969"/>
      <c r="DPN59" s="969"/>
      <c r="DPO59" s="969"/>
      <c r="DPP59" s="969"/>
      <c r="DPQ59" s="969"/>
      <c r="DPR59" s="969"/>
      <c r="DPS59" s="969"/>
      <c r="DPT59" s="969"/>
      <c r="DPU59" s="969"/>
      <c r="DPV59" s="969"/>
      <c r="DPW59" s="969"/>
      <c r="DPX59" s="969"/>
      <c r="DPY59" s="969"/>
      <c r="DPZ59" s="969"/>
      <c r="DQA59" s="969"/>
      <c r="DQB59" s="969"/>
      <c r="DQC59" s="969"/>
      <c r="DQD59" s="969"/>
      <c r="DQE59" s="969"/>
      <c r="DQF59" s="969"/>
      <c r="DQG59" s="969"/>
      <c r="DQH59" s="969"/>
      <c r="DQI59" s="969"/>
      <c r="DQJ59" s="969"/>
      <c r="DQK59" s="969"/>
      <c r="DQL59" s="969"/>
      <c r="DQM59" s="969"/>
      <c r="DQN59" s="969"/>
      <c r="DQO59" s="969"/>
      <c r="DQP59" s="969"/>
      <c r="DQQ59" s="969"/>
      <c r="DQR59" s="969"/>
      <c r="DQS59" s="969"/>
      <c r="DQT59" s="969"/>
      <c r="DQU59" s="969"/>
      <c r="DQV59" s="969"/>
      <c r="DQW59" s="969"/>
      <c r="DQX59" s="969"/>
      <c r="DQY59" s="969"/>
      <c r="DQZ59" s="969"/>
      <c r="DRA59" s="969"/>
      <c r="DRB59" s="969"/>
      <c r="DRC59" s="969"/>
      <c r="DRD59" s="969"/>
      <c r="DRE59" s="969"/>
      <c r="DRF59" s="969"/>
      <c r="DRG59" s="969"/>
      <c r="DRH59" s="969"/>
      <c r="DRI59" s="969"/>
      <c r="DRJ59" s="969"/>
      <c r="DRK59" s="969"/>
      <c r="DRL59" s="969"/>
      <c r="DRM59" s="969"/>
      <c r="DRN59" s="969"/>
      <c r="DRO59" s="969"/>
      <c r="DRP59" s="969"/>
      <c r="DRQ59" s="969"/>
      <c r="DRR59" s="969"/>
      <c r="DRS59" s="969"/>
      <c r="DRT59" s="969"/>
      <c r="DRU59" s="969"/>
      <c r="DRV59" s="969"/>
      <c r="DRW59" s="969"/>
      <c r="DRX59" s="969"/>
      <c r="DRY59" s="969"/>
      <c r="DRZ59" s="969"/>
      <c r="DSA59" s="969"/>
      <c r="DSB59" s="969"/>
      <c r="DSC59" s="969"/>
      <c r="DSD59" s="969"/>
      <c r="DSE59" s="969"/>
      <c r="DSF59" s="969"/>
      <c r="DSG59" s="969"/>
      <c r="DSH59" s="969"/>
      <c r="DSI59" s="969"/>
      <c r="DSJ59" s="969"/>
      <c r="DSK59" s="969"/>
      <c r="DSL59" s="969"/>
      <c r="DSM59" s="969"/>
      <c r="DSN59" s="969"/>
      <c r="DSO59" s="969"/>
      <c r="DSP59" s="969"/>
      <c r="DSQ59" s="969"/>
      <c r="DSR59" s="969"/>
      <c r="DSS59" s="969"/>
      <c r="DST59" s="969"/>
      <c r="DSU59" s="969"/>
      <c r="DSV59" s="969"/>
      <c r="DSW59" s="969"/>
      <c r="DSX59" s="969"/>
      <c r="DSY59" s="969"/>
      <c r="DSZ59" s="969"/>
      <c r="DTA59" s="969"/>
      <c r="DTB59" s="969"/>
      <c r="DTC59" s="969"/>
      <c r="DTD59" s="969"/>
      <c r="DTE59" s="969"/>
      <c r="DTF59" s="969"/>
      <c r="DTG59" s="969"/>
      <c r="DTH59" s="969"/>
      <c r="DTI59" s="969"/>
      <c r="DTJ59" s="969"/>
      <c r="DTK59" s="969"/>
      <c r="DTL59" s="969"/>
      <c r="DTM59" s="969"/>
      <c r="DTN59" s="969"/>
      <c r="DTO59" s="969"/>
      <c r="DTP59" s="969"/>
      <c r="DTQ59" s="969"/>
      <c r="DTR59" s="969"/>
      <c r="DTS59" s="969"/>
      <c r="DTT59" s="969"/>
      <c r="DTU59" s="969"/>
      <c r="DTV59" s="969"/>
      <c r="DTW59" s="969"/>
      <c r="DTX59" s="969"/>
      <c r="DTY59" s="969"/>
      <c r="DTZ59" s="969"/>
      <c r="DUA59" s="969"/>
      <c r="DUB59" s="969"/>
      <c r="DUC59" s="969"/>
      <c r="DUD59" s="969"/>
      <c r="DUE59" s="969"/>
      <c r="DUF59" s="969"/>
      <c r="DUG59" s="969"/>
      <c r="DUH59" s="969"/>
      <c r="DUI59" s="969"/>
      <c r="DUJ59" s="969"/>
      <c r="DUK59" s="969"/>
      <c r="DUL59" s="969"/>
      <c r="DUM59" s="969"/>
      <c r="DUN59" s="969"/>
      <c r="DUO59" s="969"/>
      <c r="DUP59" s="969"/>
      <c r="DUQ59" s="969"/>
      <c r="DUR59" s="969"/>
      <c r="DUS59" s="969"/>
      <c r="DUT59" s="969"/>
      <c r="DUU59" s="969"/>
      <c r="DUV59" s="969"/>
      <c r="DUW59" s="969"/>
      <c r="DUX59" s="969"/>
      <c r="DUY59" s="969"/>
      <c r="DUZ59" s="969"/>
      <c r="DVA59" s="969"/>
      <c r="DVB59" s="969"/>
      <c r="DVC59" s="969"/>
      <c r="DVD59" s="969"/>
      <c r="DVE59" s="969"/>
      <c r="DVF59" s="969"/>
      <c r="DVG59" s="969"/>
      <c r="DVH59" s="969"/>
      <c r="DVI59" s="969"/>
      <c r="DVJ59" s="969"/>
      <c r="DVK59" s="969"/>
      <c r="DVL59" s="969"/>
      <c r="DVM59" s="969"/>
      <c r="DVN59" s="969"/>
      <c r="DVO59" s="969"/>
      <c r="DVP59" s="969"/>
      <c r="DVQ59" s="969"/>
      <c r="DVR59" s="969"/>
      <c r="DVS59" s="969"/>
      <c r="DVT59" s="969"/>
      <c r="DVU59" s="969"/>
      <c r="DVV59" s="969"/>
      <c r="DVW59" s="969"/>
      <c r="DVX59" s="969"/>
      <c r="DVY59" s="969"/>
      <c r="DVZ59" s="969"/>
      <c r="DWA59" s="969"/>
      <c r="DWB59" s="969"/>
      <c r="DWC59" s="969"/>
      <c r="DWD59" s="969"/>
      <c r="DWE59" s="969"/>
      <c r="DWF59" s="969"/>
      <c r="DWG59" s="969"/>
      <c r="DWH59" s="969"/>
      <c r="DWI59" s="969"/>
      <c r="DWJ59" s="969"/>
      <c r="DWK59" s="969"/>
      <c r="DWL59" s="969"/>
      <c r="DWM59" s="969"/>
      <c r="DWN59" s="969"/>
      <c r="DWO59" s="969"/>
      <c r="DWP59" s="969"/>
      <c r="DWQ59" s="969"/>
      <c r="DWR59" s="969"/>
      <c r="DWS59" s="969"/>
      <c r="DWT59" s="969"/>
      <c r="DWU59" s="969"/>
      <c r="DWV59" s="969"/>
      <c r="DWW59" s="969"/>
      <c r="DWX59" s="969"/>
      <c r="DWY59" s="969"/>
      <c r="DWZ59" s="969"/>
      <c r="DXA59" s="969"/>
      <c r="DXB59" s="969"/>
      <c r="DXC59" s="969"/>
      <c r="DXD59" s="969"/>
      <c r="DXE59" s="969"/>
      <c r="DXF59" s="969"/>
      <c r="DXG59" s="969"/>
      <c r="DXH59" s="969"/>
      <c r="DXI59" s="969"/>
      <c r="DXJ59" s="969"/>
      <c r="DXK59" s="969"/>
      <c r="DXL59" s="969"/>
      <c r="DXM59" s="969"/>
      <c r="DXN59" s="969"/>
      <c r="DXO59" s="969"/>
      <c r="DXP59" s="969"/>
      <c r="DXQ59" s="969"/>
      <c r="DXR59" s="969"/>
      <c r="DXS59" s="969"/>
      <c r="DXT59" s="969"/>
      <c r="DXU59" s="969"/>
      <c r="DXV59" s="969"/>
      <c r="DXW59" s="969"/>
      <c r="DXX59" s="969"/>
      <c r="DXY59" s="969"/>
      <c r="DXZ59" s="969"/>
      <c r="DYA59" s="969"/>
      <c r="DYB59" s="969"/>
      <c r="DYC59" s="969"/>
      <c r="DYD59" s="969"/>
      <c r="DYE59" s="969"/>
      <c r="DYF59" s="969"/>
      <c r="DYG59" s="969"/>
      <c r="DYH59" s="969"/>
      <c r="DYI59" s="969"/>
      <c r="DYJ59" s="969"/>
      <c r="DYK59" s="969"/>
      <c r="DYL59" s="969"/>
      <c r="DYM59" s="969"/>
      <c r="DYN59" s="969"/>
      <c r="DYO59" s="969"/>
      <c r="DYP59" s="969"/>
      <c r="DYQ59" s="969"/>
      <c r="DYR59" s="969"/>
      <c r="DYS59" s="969"/>
      <c r="DYT59" s="969"/>
      <c r="DYU59" s="969"/>
      <c r="DYV59" s="969"/>
      <c r="DYW59" s="969"/>
      <c r="DYX59" s="969"/>
      <c r="DYY59" s="969"/>
      <c r="DYZ59" s="969"/>
      <c r="DZA59" s="969"/>
      <c r="DZB59" s="969"/>
      <c r="DZC59" s="969"/>
      <c r="DZD59" s="969"/>
      <c r="DZE59" s="969"/>
      <c r="DZF59" s="969"/>
      <c r="DZG59" s="969"/>
      <c r="DZH59" s="969"/>
      <c r="DZI59" s="969"/>
      <c r="DZJ59" s="969"/>
      <c r="DZK59" s="969"/>
      <c r="DZL59" s="969"/>
      <c r="DZM59" s="969"/>
      <c r="DZN59" s="969"/>
      <c r="DZO59" s="969"/>
      <c r="DZP59" s="969"/>
      <c r="DZQ59" s="969"/>
      <c r="DZR59" s="969"/>
      <c r="DZS59" s="969"/>
      <c r="DZT59" s="969"/>
      <c r="DZU59" s="969"/>
      <c r="DZV59" s="969"/>
      <c r="DZW59" s="969"/>
      <c r="DZX59" s="969"/>
      <c r="DZY59" s="969"/>
      <c r="DZZ59" s="969"/>
      <c r="EAA59" s="969"/>
      <c r="EAB59" s="969"/>
      <c r="EAC59" s="969"/>
      <c r="EAD59" s="969"/>
      <c r="EAE59" s="969"/>
      <c r="EAF59" s="969"/>
      <c r="EAG59" s="969"/>
      <c r="EAH59" s="969"/>
      <c r="EAI59" s="969"/>
      <c r="EAJ59" s="969"/>
      <c r="EAK59" s="969"/>
      <c r="EAL59" s="969"/>
      <c r="EAM59" s="969"/>
      <c r="EAN59" s="969"/>
      <c r="EAO59" s="969"/>
      <c r="EAP59" s="969"/>
      <c r="EAQ59" s="969"/>
      <c r="EAR59" s="969"/>
      <c r="EAS59" s="969"/>
      <c r="EAT59" s="969"/>
      <c r="EAU59" s="969"/>
      <c r="EAV59" s="969"/>
      <c r="EAW59" s="969"/>
      <c r="EAX59" s="969"/>
      <c r="EAY59" s="969"/>
      <c r="EAZ59" s="969"/>
      <c r="EBA59" s="969"/>
      <c r="EBB59" s="969"/>
      <c r="EBC59" s="969"/>
      <c r="EBD59" s="969"/>
      <c r="EBE59" s="969"/>
      <c r="EBF59" s="969"/>
      <c r="EBG59" s="969"/>
      <c r="EBH59" s="969"/>
      <c r="EBI59" s="969"/>
      <c r="EBJ59" s="969"/>
      <c r="EBK59" s="969"/>
      <c r="EBL59" s="969"/>
      <c r="EBM59" s="969"/>
      <c r="EBN59" s="969"/>
      <c r="EBO59" s="969"/>
      <c r="EBP59" s="969"/>
      <c r="EBQ59" s="969"/>
      <c r="EBR59" s="969"/>
      <c r="EBS59" s="969"/>
      <c r="EBT59" s="969"/>
      <c r="EBU59" s="969"/>
      <c r="EBV59" s="969"/>
      <c r="EBW59" s="969"/>
      <c r="EBX59" s="969"/>
      <c r="EBY59" s="969"/>
      <c r="EBZ59" s="969"/>
      <c r="ECA59" s="969"/>
      <c r="ECB59" s="969"/>
      <c r="ECC59" s="969"/>
      <c r="ECD59" s="969"/>
      <c r="ECE59" s="969"/>
      <c r="ECF59" s="969"/>
      <c r="ECG59" s="969"/>
      <c r="ECH59" s="969"/>
      <c r="ECI59" s="969"/>
      <c r="ECJ59" s="969"/>
      <c r="ECK59" s="969"/>
      <c r="ECL59" s="969"/>
      <c r="ECM59" s="969"/>
      <c r="ECN59" s="969"/>
      <c r="ECO59" s="969"/>
      <c r="ECP59" s="969"/>
      <c r="ECQ59" s="969"/>
      <c r="ECR59" s="969"/>
      <c r="ECS59" s="969"/>
      <c r="ECT59" s="969"/>
      <c r="ECU59" s="969"/>
      <c r="ECV59" s="969"/>
      <c r="ECW59" s="969"/>
      <c r="ECX59" s="969"/>
      <c r="ECY59" s="969"/>
      <c r="ECZ59" s="969"/>
      <c r="EDA59" s="969"/>
      <c r="EDB59" s="969"/>
      <c r="EDC59" s="969"/>
      <c r="EDD59" s="969"/>
      <c r="EDE59" s="969"/>
      <c r="EDF59" s="969"/>
      <c r="EDG59" s="969"/>
      <c r="EDH59" s="969"/>
      <c r="EDI59" s="969"/>
      <c r="EDJ59" s="969"/>
      <c r="EDK59" s="969"/>
      <c r="EDL59" s="969"/>
      <c r="EDM59" s="969"/>
      <c r="EDN59" s="969"/>
      <c r="EDO59" s="969"/>
      <c r="EDP59" s="969"/>
      <c r="EDQ59" s="969"/>
      <c r="EDR59" s="969"/>
      <c r="EDS59" s="969"/>
      <c r="EDT59" s="969"/>
      <c r="EDU59" s="969"/>
      <c r="EDV59" s="969"/>
      <c r="EDW59" s="969"/>
      <c r="EDX59" s="969"/>
      <c r="EDY59" s="969"/>
      <c r="EDZ59" s="969"/>
      <c r="EEA59" s="969"/>
      <c r="EEB59" s="969"/>
      <c r="EEC59" s="969"/>
      <c r="EED59" s="969"/>
      <c r="EEE59" s="969"/>
      <c r="EEF59" s="969"/>
      <c r="EEG59" s="969"/>
      <c r="EEH59" s="969"/>
      <c r="EEI59" s="969"/>
      <c r="EEJ59" s="969"/>
      <c r="EEK59" s="969"/>
      <c r="EEL59" s="969"/>
      <c r="EEM59" s="969"/>
      <c r="EEN59" s="969"/>
      <c r="EEO59" s="969"/>
      <c r="EEP59" s="969"/>
      <c r="EEQ59" s="969"/>
      <c r="EER59" s="969"/>
      <c r="EES59" s="969"/>
      <c r="EET59" s="969"/>
      <c r="EEU59" s="969"/>
      <c r="EEV59" s="969"/>
      <c r="EEW59" s="969"/>
      <c r="EEX59" s="969"/>
      <c r="EEY59" s="969"/>
      <c r="EEZ59" s="969"/>
      <c r="EFA59" s="969"/>
      <c r="EFB59" s="969"/>
      <c r="EFC59" s="969"/>
      <c r="EFD59" s="969"/>
      <c r="EFE59" s="969"/>
      <c r="EFF59" s="969"/>
      <c r="EFG59" s="969"/>
      <c r="EFH59" s="969"/>
      <c r="EFI59" s="969"/>
      <c r="EFJ59" s="969"/>
      <c r="EFK59" s="969"/>
      <c r="EFL59" s="969"/>
      <c r="EFM59" s="969"/>
      <c r="EFN59" s="969"/>
      <c r="EFO59" s="969"/>
      <c r="EFP59" s="969"/>
      <c r="EFQ59" s="969"/>
      <c r="EFR59" s="969"/>
      <c r="EFS59" s="969"/>
      <c r="EFT59" s="969"/>
      <c r="EFU59" s="969"/>
      <c r="EFV59" s="969"/>
      <c r="EFW59" s="969"/>
      <c r="EFX59" s="969"/>
      <c r="EFY59" s="969"/>
      <c r="EFZ59" s="969"/>
      <c r="EGA59" s="969"/>
      <c r="EGB59" s="969"/>
      <c r="EGC59" s="969"/>
      <c r="EGD59" s="969"/>
      <c r="EGE59" s="969"/>
      <c r="EGF59" s="969"/>
      <c r="EGG59" s="969"/>
      <c r="EGH59" s="969"/>
      <c r="EGI59" s="969"/>
      <c r="EGJ59" s="969"/>
      <c r="EGK59" s="969"/>
      <c r="EGL59" s="969"/>
      <c r="EGM59" s="969"/>
      <c r="EGN59" s="969"/>
      <c r="EGO59" s="969"/>
      <c r="EGP59" s="969"/>
      <c r="EGQ59" s="969"/>
      <c r="EGR59" s="969"/>
      <c r="EGS59" s="969"/>
      <c r="EGT59" s="969"/>
      <c r="EGU59" s="969"/>
      <c r="EGV59" s="969"/>
      <c r="EGW59" s="969"/>
      <c r="EGX59" s="969"/>
      <c r="EGY59" s="969"/>
      <c r="EGZ59" s="969"/>
      <c r="EHA59" s="969"/>
      <c r="EHB59" s="969"/>
      <c r="EHC59" s="969"/>
      <c r="EHD59" s="969"/>
      <c r="EHE59" s="969"/>
      <c r="EHF59" s="969"/>
      <c r="EHG59" s="969"/>
      <c r="EHH59" s="969"/>
      <c r="EHI59" s="969"/>
      <c r="EHJ59" s="969"/>
      <c r="EHK59" s="969"/>
      <c r="EHL59" s="969"/>
      <c r="EHM59" s="969"/>
      <c r="EHN59" s="969"/>
      <c r="EHO59" s="969"/>
      <c r="EHP59" s="969"/>
      <c r="EHQ59" s="969"/>
      <c r="EHR59" s="969"/>
      <c r="EHS59" s="969"/>
      <c r="EHT59" s="969"/>
      <c r="EHU59" s="969"/>
      <c r="EHV59" s="969"/>
      <c r="EHW59" s="969"/>
      <c r="EHX59" s="969"/>
      <c r="EHY59" s="969"/>
      <c r="EHZ59" s="969"/>
      <c r="EIA59" s="969"/>
      <c r="EIB59" s="969"/>
      <c r="EIC59" s="969"/>
      <c r="EID59" s="969"/>
      <c r="EIE59" s="969"/>
      <c r="EIF59" s="969"/>
      <c r="EIG59" s="969"/>
      <c r="EIH59" s="969"/>
      <c r="EII59" s="969"/>
      <c r="EIJ59" s="969"/>
      <c r="EIK59" s="969"/>
      <c r="EIL59" s="969"/>
      <c r="EIM59" s="969"/>
      <c r="EIN59" s="969"/>
      <c r="EIO59" s="969"/>
      <c r="EIP59" s="969"/>
      <c r="EIQ59" s="969"/>
      <c r="EIR59" s="969"/>
      <c r="EIS59" s="969"/>
      <c r="EIT59" s="969"/>
      <c r="EIU59" s="969"/>
      <c r="EIV59" s="969"/>
      <c r="EIW59" s="969"/>
      <c r="EIX59" s="969"/>
      <c r="EIY59" s="969"/>
      <c r="EIZ59" s="969"/>
      <c r="EJA59" s="969"/>
      <c r="EJB59" s="969"/>
      <c r="EJC59" s="969"/>
      <c r="EJD59" s="969"/>
      <c r="EJE59" s="969"/>
      <c r="EJF59" s="969"/>
      <c r="EJG59" s="969"/>
      <c r="EJH59" s="969"/>
      <c r="EJI59" s="969"/>
      <c r="EJJ59" s="969"/>
      <c r="EJK59" s="969"/>
      <c r="EJL59" s="969"/>
      <c r="EJM59" s="969"/>
      <c r="EJN59" s="969"/>
      <c r="EJO59" s="969"/>
      <c r="EJP59" s="969"/>
      <c r="EJQ59" s="969"/>
      <c r="EJR59" s="969"/>
      <c r="EJS59" s="969"/>
      <c r="EJT59" s="969"/>
      <c r="EJU59" s="969"/>
      <c r="EJV59" s="969"/>
      <c r="EJW59" s="969"/>
      <c r="EJX59" s="969"/>
      <c r="EJY59" s="969"/>
      <c r="EJZ59" s="969"/>
      <c r="EKA59" s="969"/>
      <c r="EKB59" s="969"/>
      <c r="EKC59" s="969"/>
      <c r="EKD59" s="969"/>
      <c r="EKE59" s="969"/>
      <c r="EKF59" s="969"/>
      <c r="EKG59" s="969"/>
      <c r="EKH59" s="969"/>
      <c r="EKI59" s="969"/>
      <c r="EKJ59" s="969"/>
      <c r="EKK59" s="969"/>
      <c r="EKL59" s="969"/>
      <c r="EKM59" s="969"/>
      <c r="EKN59" s="969"/>
      <c r="EKO59" s="969"/>
      <c r="EKP59" s="969"/>
      <c r="EKQ59" s="969"/>
      <c r="EKR59" s="969"/>
      <c r="EKS59" s="969"/>
      <c r="EKT59" s="969"/>
      <c r="EKU59" s="969"/>
      <c r="EKV59" s="969"/>
      <c r="EKW59" s="969"/>
      <c r="EKX59" s="969"/>
      <c r="EKY59" s="969"/>
      <c r="EKZ59" s="969"/>
      <c r="ELA59" s="969"/>
      <c r="ELB59" s="969"/>
      <c r="ELC59" s="969"/>
      <c r="ELD59" s="969"/>
      <c r="ELE59" s="969"/>
      <c r="ELF59" s="969"/>
      <c r="ELG59" s="969"/>
      <c r="ELH59" s="969"/>
      <c r="ELI59" s="969"/>
      <c r="ELJ59" s="969"/>
      <c r="ELK59" s="969"/>
      <c r="ELL59" s="969"/>
      <c r="ELM59" s="969"/>
      <c r="ELN59" s="969"/>
      <c r="ELO59" s="969"/>
      <c r="ELP59" s="969"/>
      <c r="ELQ59" s="969"/>
      <c r="ELR59" s="969"/>
      <c r="ELS59" s="969"/>
      <c r="ELT59" s="969"/>
      <c r="ELU59" s="969"/>
      <c r="ELV59" s="969"/>
      <c r="ELW59" s="969"/>
      <c r="ELX59" s="969"/>
      <c r="ELY59" s="969"/>
      <c r="ELZ59" s="969"/>
      <c r="EMA59" s="969"/>
      <c r="EMB59" s="969"/>
      <c r="EMC59" s="969"/>
      <c r="EMD59" s="969"/>
      <c r="EME59" s="969"/>
      <c r="EMF59" s="969"/>
      <c r="EMG59" s="969"/>
      <c r="EMH59" s="969"/>
      <c r="EMI59" s="969"/>
      <c r="EMJ59" s="969"/>
      <c r="EMK59" s="969"/>
      <c r="EML59" s="969"/>
      <c r="EMM59" s="969"/>
      <c r="EMN59" s="969"/>
      <c r="EMO59" s="969"/>
      <c r="EMP59" s="969"/>
      <c r="EMQ59" s="969"/>
      <c r="EMR59" s="969"/>
      <c r="EMS59" s="969"/>
      <c r="EMT59" s="969"/>
      <c r="EMU59" s="969"/>
      <c r="EMV59" s="969"/>
      <c r="EMW59" s="969"/>
      <c r="EMX59" s="969"/>
      <c r="EMY59" s="969"/>
      <c r="EMZ59" s="969"/>
      <c r="ENA59" s="969"/>
      <c r="ENB59" s="969"/>
      <c r="ENC59" s="969"/>
      <c r="END59" s="969"/>
      <c r="ENE59" s="969"/>
      <c r="ENF59" s="969"/>
      <c r="ENG59" s="969"/>
      <c r="ENH59" s="969"/>
      <c r="ENI59" s="969"/>
      <c r="ENJ59" s="969"/>
      <c r="ENK59" s="969"/>
      <c r="ENL59" s="969"/>
      <c r="ENM59" s="969"/>
      <c r="ENN59" s="969"/>
      <c r="ENO59" s="969"/>
      <c r="ENP59" s="969"/>
      <c r="ENQ59" s="969"/>
      <c r="ENR59" s="969"/>
      <c r="ENS59" s="969"/>
      <c r="ENT59" s="969"/>
      <c r="ENU59" s="969"/>
      <c r="ENV59" s="969"/>
      <c r="ENW59" s="969"/>
      <c r="ENX59" s="969"/>
      <c r="ENY59" s="969"/>
      <c r="ENZ59" s="969"/>
      <c r="EOA59" s="969"/>
      <c r="EOB59" s="969"/>
      <c r="EOC59" s="969"/>
      <c r="EOD59" s="969"/>
      <c r="EOE59" s="969"/>
      <c r="EOF59" s="969"/>
      <c r="EOG59" s="969"/>
      <c r="EOH59" s="969"/>
      <c r="EOI59" s="969"/>
      <c r="EOJ59" s="969"/>
      <c r="EOK59" s="969"/>
      <c r="EOL59" s="969"/>
      <c r="EOM59" s="969"/>
      <c r="EON59" s="969"/>
      <c r="EOO59" s="969"/>
      <c r="EOP59" s="969"/>
      <c r="EOQ59" s="969"/>
      <c r="EOR59" s="969"/>
      <c r="EOS59" s="969"/>
      <c r="EOT59" s="969"/>
      <c r="EOU59" s="969"/>
      <c r="EOV59" s="969"/>
      <c r="EOW59" s="969"/>
      <c r="EOX59" s="969"/>
      <c r="EOY59" s="969"/>
      <c r="EOZ59" s="969"/>
      <c r="EPA59" s="969"/>
      <c r="EPB59" s="969"/>
      <c r="EPC59" s="969"/>
      <c r="EPD59" s="969"/>
      <c r="EPE59" s="969"/>
      <c r="EPF59" s="969"/>
      <c r="EPG59" s="969"/>
      <c r="EPH59" s="969"/>
      <c r="EPI59" s="969"/>
      <c r="EPJ59" s="969"/>
      <c r="EPK59" s="969"/>
      <c r="EPL59" s="969"/>
      <c r="EPM59" s="969"/>
      <c r="EPN59" s="969"/>
      <c r="EPO59" s="969"/>
      <c r="EPP59" s="969"/>
      <c r="EPQ59" s="969"/>
      <c r="EPR59" s="969"/>
      <c r="EPS59" s="969"/>
      <c r="EPT59" s="969"/>
      <c r="EPU59" s="969"/>
      <c r="EPV59" s="969"/>
      <c r="EPW59" s="969"/>
      <c r="EPX59" s="969"/>
      <c r="EPY59" s="969"/>
      <c r="EPZ59" s="969"/>
      <c r="EQA59" s="969"/>
      <c r="EQB59" s="969"/>
      <c r="EQC59" s="969"/>
      <c r="EQD59" s="969"/>
      <c r="EQE59" s="969"/>
      <c r="EQF59" s="969"/>
      <c r="EQG59" s="969"/>
      <c r="EQH59" s="969"/>
      <c r="EQI59" s="969"/>
      <c r="EQJ59" s="969"/>
      <c r="EQK59" s="969"/>
      <c r="EQL59" s="969"/>
      <c r="EQM59" s="969"/>
      <c r="EQN59" s="969"/>
      <c r="EQO59" s="969"/>
      <c r="EQP59" s="969"/>
      <c r="EQQ59" s="969"/>
      <c r="EQR59" s="969"/>
      <c r="EQS59" s="969"/>
      <c r="EQT59" s="969"/>
      <c r="EQU59" s="969"/>
      <c r="EQV59" s="969"/>
      <c r="EQW59" s="969"/>
      <c r="EQX59" s="969"/>
      <c r="EQY59" s="969"/>
      <c r="EQZ59" s="969"/>
      <c r="ERA59" s="969"/>
      <c r="ERB59" s="969"/>
      <c r="ERC59" s="969"/>
      <c r="ERD59" s="969"/>
      <c r="ERE59" s="969"/>
      <c r="ERF59" s="969"/>
      <c r="ERG59" s="969"/>
      <c r="ERH59" s="969"/>
      <c r="ERI59" s="969"/>
      <c r="ERJ59" s="969"/>
      <c r="ERK59" s="969"/>
      <c r="ERL59" s="969"/>
      <c r="ERM59" s="969"/>
      <c r="ERN59" s="969"/>
      <c r="ERO59" s="969"/>
      <c r="ERP59" s="969"/>
      <c r="ERQ59" s="969"/>
      <c r="ERR59" s="969"/>
      <c r="ERS59" s="969"/>
      <c r="ERT59" s="969"/>
      <c r="ERU59" s="969"/>
      <c r="ERV59" s="969"/>
      <c r="ERW59" s="969"/>
      <c r="ERX59" s="969"/>
      <c r="ERY59" s="969"/>
      <c r="ERZ59" s="969"/>
      <c r="ESA59" s="969"/>
      <c r="ESB59" s="969"/>
      <c r="ESC59" s="969"/>
      <c r="ESD59" s="969"/>
      <c r="ESE59" s="969"/>
      <c r="ESF59" s="969"/>
      <c r="ESG59" s="969"/>
      <c r="ESH59" s="969"/>
      <c r="ESI59" s="969"/>
      <c r="ESJ59" s="969"/>
      <c r="ESK59" s="969"/>
      <c r="ESL59" s="969"/>
      <c r="ESM59" s="969"/>
      <c r="ESN59" s="969"/>
      <c r="ESO59" s="969"/>
      <c r="ESP59" s="969"/>
      <c r="ESQ59" s="969"/>
      <c r="ESR59" s="969"/>
      <c r="ESS59" s="969"/>
      <c r="EST59" s="969"/>
      <c r="ESU59" s="969"/>
      <c r="ESV59" s="969"/>
      <c r="ESW59" s="969"/>
      <c r="ESX59" s="969"/>
      <c r="ESY59" s="969"/>
      <c r="ESZ59" s="969"/>
      <c r="ETA59" s="969"/>
      <c r="ETB59" s="969"/>
      <c r="ETC59" s="969"/>
      <c r="ETD59" s="969"/>
      <c r="ETE59" s="969"/>
      <c r="ETF59" s="969"/>
      <c r="ETG59" s="969"/>
      <c r="ETH59" s="969"/>
      <c r="ETI59" s="969"/>
      <c r="ETJ59" s="969"/>
      <c r="ETK59" s="969"/>
      <c r="ETL59" s="969"/>
      <c r="ETM59" s="969"/>
      <c r="ETN59" s="969"/>
      <c r="ETO59" s="969"/>
      <c r="ETP59" s="969"/>
      <c r="ETQ59" s="969"/>
      <c r="ETR59" s="969"/>
      <c r="ETS59" s="969"/>
      <c r="ETT59" s="969"/>
      <c r="ETU59" s="969"/>
      <c r="ETV59" s="969"/>
      <c r="ETW59" s="969"/>
      <c r="ETX59" s="969"/>
      <c r="ETY59" s="969"/>
      <c r="ETZ59" s="969"/>
      <c r="EUA59" s="969"/>
      <c r="EUB59" s="969"/>
      <c r="EUC59" s="969"/>
      <c r="EUD59" s="969"/>
      <c r="EUE59" s="969"/>
      <c r="EUF59" s="969"/>
      <c r="EUG59" s="969"/>
      <c r="EUH59" s="969"/>
      <c r="EUI59" s="969"/>
      <c r="EUJ59" s="969"/>
      <c r="EUK59" s="969"/>
      <c r="EUL59" s="969"/>
      <c r="EUM59" s="969"/>
      <c r="EUN59" s="969"/>
      <c r="EUO59" s="969"/>
      <c r="EUP59" s="969"/>
      <c r="EUQ59" s="969"/>
      <c r="EUR59" s="969"/>
      <c r="EUS59" s="969"/>
      <c r="EUT59" s="969"/>
      <c r="EUU59" s="969"/>
      <c r="EUV59" s="969"/>
      <c r="EUW59" s="969"/>
      <c r="EUX59" s="969"/>
      <c r="EUY59" s="969"/>
      <c r="EUZ59" s="969"/>
      <c r="EVA59" s="969"/>
      <c r="EVB59" s="969"/>
      <c r="EVC59" s="969"/>
      <c r="EVD59" s="969"/>
      <c r="EVE59" s="969"/>
      <c r="EVF59" s="969"/>
      <c r="EVG59" s="969"/>
      <c r="EVH59" s="969"/>
      <c r="EVI59" s="969"/>
      <c r="EVJ59" s="969"/>
      <c r="EVK59" s="969"/>
      <c r="EVL59" s="969"/>
      <c r="EVM59" s="969"/>
      <c r="EVN59" s="969"/>
      <c r="EVO59" s="969"/>
      <c r="EVP59" s="969"/>
      <c r="EVQ59" s="969"/>
      <c r="EVR59" s="969"/>
      <c r="EVS59" s="969"/>
      <c r="EVT59" s="969"/>
      <c r="EVU59" s="969"/>
      <c r="EVV59" s="969"/>
      <c r="EVW59" s="969"/>
      <c r="EVX59" s="969"/>
      <c r="EVY59" s="969"/>
      <c r="EVZ59" s="969"/>
      <c r="EWA59" s="969"/>
      <c r="EWB59" s="969"/>
      <c r="EWC59" s="969"/>
      <c r="EWD59" s="969"/>
      <c r="EWE59" s="969"/>
      <c r="EWF59" s="969"/>
      <c r="EWG59" s="969"/>
      <c r="EWH59" s="969"/>
      <c r="EWI59" s="969"/>
      <c r="EWJ59" s="969"/>
      <c r="EWK59" s="969"/>
      <c r="EWL59" s="969"/>
      <c r="EWM59" s="969"/>
      <c r="EWN59" s="969"/>
      <c r="EWO59" s="969"/>
      <c r="EWP59" s="969"/>
      <c r="EWQ59" s="969"/>
      <c r="EWR59" s="969"/>
      <c r="EWS59" s="969"/>
      <c r="EWT59" s="969"/>
      <c r="EWU59" s="969"/>
      <c r="EWV59" s="969"/>
      <c r="EWW59" s="969"/>
      <c r="EWX59" s="969"/>
      <c r="EWY59" s="969"/>
      <c r="EWZ59" s="969"/>
      <c r="EXA59" s="969"/>
      <c r="EXB59" s="969"/>
      <c r="EXC59" s="969"/>
      <c r="EXD59" s="969"/>
      <c r="EXE59" s="969"/>
      <c r="EXF59" s="969"/>
      <c r="EXG59" s="969"/>
      <c r="EXH59" s="969"/>
      <c r="EXI59" s="969"/>
      <c r="EXJ59" s="969"/>
      <c r="EXK59" s="969"/>
      <c r="EXL59" s="969"/>
      <c r="EXM59" s="969"/>
      <c r="EXN59" s="969"/>
      <c r="EXO59" s="969"/>
      <c r="EXP59" s="969"/>
      <c r="EXQ59" s="969"/>
      <c r="EXR59" s="969"/>
      <c r="EXS59" s="969"/>
      <c r="EXT59" s="969"/>
      <c r="EXU59" s="969"/>
      <c r="EXV59" s="969"/>
      <c r="EXW59" s="969"/>
      <c r="EXX59" s="969"/>
      <c r="EXY59" s="969"/>
      <c r="EXZ59" s="969"/>
      <c r="EYA59" s="969"/>
      <c r="EYB59" s="969"/>
      <c r="EYC59" s="969"/>
      <c r="EYD59" s="969"/>
      <c r="EYE59" s="969"/>
      <c r="EYF59" s="969"/>
      <c r="EYG59" s="969"/>
      <c r="EYH59" s="969"/>
      <c r="EYI59" s="969"/>
      <c r="EYJ59" s="969"/>
      <c r="EYK59" s="969"/>
      <c r="EYL59" s="969"/>
      <c r="EYM59" s="969"/>
      <c r="EYN59" s="969"/>
      <c r="EYO59" s="969"/>
      <c r="EYP59" s="969"/>
      <c r="EYQ59" s="969"/>
      <c r="EYR59" s="969"/>
      <c r="EYS59" s="969"/>
      <c r="EYT59" s="969"/>
      <c r="EYU59" s="969"/>
      <c r="EYV59" s="969"/>
      <c r="EYW59" s="969"/>
      <c r="EYX59" s="969"/>
      <c r="EYY59" s="969"/>
      <c r="EYZ59" s="969"/>
      <c r="EZA59" s="969"/>
      <c r="EZB59" s="969"/>
      <c r="EZC59" s="969"/>
      <c r="EZD59" s="969"/>
      <c r="EZE59" s="969"/>
      <c r="EZF59" s="969"/>
      <c r="EZG59" s="969"/>
      <c r="EZH59" s="969"/>
      <c r="EZI59" s="969"/>
      <c r="EZJ59" s="969"/>
      <c r="EZK59" s="969"/>
      <c r="EZL59" s="969"/>
      <c r="EZM59" s="969"/>
      <c r="EZN59" s="969"/>
      <c r="EZO59" s="969"/>
      <c r="EZP59" s="969"/>
      <c r="EZQ59" s="969"/>
      <c r="EZR59" s="969"/>
      <c r="EZS59" s="969"/>
      <c r="EZT59" s="969"/>
      <c r="EZU59" s="969"/>
      <c r="EZV59" s="969"/>
      <c r="EZW59" s="969"/>
      <c r="EZX59" s="969"/>
      <c r="EZY59" s="969"/>
      <c r="EZZ59" s="969"/>
      <c r="FAA59" s="969"/>
      <c r="FAB59" s="969"/>
      <c r="FAC59" s="969"/>
      <c r="FAD59" s="969"/>
      <c r="FAE59" s="969"/>
      <c r="FAF59" s="969"/>
      <c r="FAG59" s="969"/>
      <c r="FAH59" s="969"/>
      <c r="FAI59" s="969"/>
      <c r="FAJ59" s="969"/>
      <c r="FAK59" s="969"/>
      <c r="FAL59" s="969"/>
      <c r="FAM59" s="969"/>
      <c r="FAN59" s="969"/>
      <c r="FAO59" s="969"/>
      <c r="FAP59" s="969"/>
      <c r="FAQ59" s="969"/>
      <c r="FAR59" s="969"/>
      <c r="FAS59" s="969"/>
      <c r="FAT59" s="969"/>
      <c r="FAU59" s="969"/>
      <c r="FAV59" s="969"/>
      <c r="FAW59" s="969"/>
      <c r="FAX59" s="969"/>
      <c r="FAY59" s="969"/>
      <c r="FAZ59" s="969"/>
      <c r="FBA59" s="969"/>
      <c r="FBB59" s="969"/>
      <c r="FBC59" s="969"/>
      <c r="FBD59" s="969"/>
      <c r="FBE59" s="969"/>
      <c r="FBF59" s="969"/>
      <c r="FBG59" s="969"/>
      <c r="FBH59" s="969"/>
      <c r="FBI59" s="969"/>
      <c r="FBJ59" s="969"/>
      <c r="FBK59" s="969"/>
      <c r="FBL59" s="969"/>
      <c r="FBM59" s="969"/>
      <c r="FBN59" s="969"/>
      <c r="FBO59" s="969"/>
      <c r="FBP59" s="969"/>
      <c r="FBQ59" s="969"/>
      <c r="FBR59" s="969"/>
      <c r="FBS59" s="969"/>
      <c r="FBT59" s="969"/>
      <c r="FBU59" s="969"/>
      <c r="FBV59" s="969"/>
      <c r="FBW59" s="969"/>
      <c r="FBX59" s="969"/>
      <c r="FBY59" s="969"/>
      <c r="FBZ59" s="969"/>
      <c r="FCA59" s="969"/>
      <c r="FCB59" s="969"/>
      <c r="FCC59" s="969"/>
      <c r="FCD59" s="969"/>
      <c r="FCE59" s="969"/>
      <c r="FCF59" s="969"/>
      <c r="FCG59" s="969"/>
      <c r="FCH59" s="969"/>
      <c r="FCI59" s="969"/>
      <c r="FCJ59" s="969"/>
      <c r="FCK59" s="969"/>
      <c r="FCL59" s="969"/>
      <c r="FCM59" s="969"/>
      <c r="FCN59" s="969"/>
      <c r="FCO59" s="969"/>
      <c r="FCP59" s="969"/>
      <c r="FCQ59" s="969"/>
      <c r="FCR59" s="969"/>
      <c r="FCS59" s="969"/>
      <c r="FCT59" s="969"/>
      <c r="FCU59" s="969"/>
      <c r="FCV59" s="969"/>
      <c r="FCW59" s="969"/>
      <c r="FCX59" s="969"/>
      <c r="FCY59" s="969"/>
      <c r="FCZ59" s="969"/>
      <c r="FDA59" s="969"/>
      <c r="FDB59" s="969"/>
      <c r="FDC59" s="969"/>
      <c r="FDD59" s="969"/>
      <c r="FDE59" s="969"/>
      <c r="FDF59" s="969"/>
      <c r="FDG59" s="969"/>
      <c r="FDH59" s="969"/>
      <c r="FDI59" s="969"/>
      <c r="FDJ59" s="969"/>
      <c r="FDK59" s="969"/>
      <c r="FDL59" s="969"/>
      <c r="FDM59" s="969"/>
      <c r="FDN59" s="969"/>
      <c r="FDO59" s="969"/>
      <c r="FDP59" s="969"/>
      <c r="FDQ59" s="969"/>
      <c r="FDR59" s="969"/>
      <c r="FDS59" s="969"/>
      <c r="FDT59" s="969"/>
      <c r="FDU59" s="969"/>
      <c r="FDV59" s="969"/>
      <c r="FDW59" s="969"/>
      <c r="FDX59" s="969"/>
      <c r="FDY59" s="969"/>
      <c r="FDZ59" s="969"/>
      <c r="FEA59" s="969"/>
      <c r="FEB59" s="969"/>
      <c r="FEC59" s="969"/>
      <c r="FED59" s="969"/>
      <c r="FEE59" s="969"/>
      <c r="FEF59" s="969"/>
      <c r="FEG59" s="969"/>
      <c r="FEH59" s="969"/>
      <c r="FEI59" s="969"/>
      <c r="FEJ59" s="969"/>
      <c r="FEK59" s="969"/>
      <c r="FEL59" s="969"/>
      <c r="FEM59" s="969"/>
      <c r="FEN59" s="969"/>
      <c r="FEO59" s="969"/>
      <c r="FEP59" s="969"/>
      <c r="FEQ59" s="969"/>
      <c r="FER59" s="969"/>
      <c r="FES59" s="969"/>
      <c r="FET59" s="969"/>
      <c r="FEU59" s="969"/>
      <c r="FEV59" s="969"/>
      <c r="FEW59" s="969"/>
      <c r="FEX59" s="969"/>
      <c r="FEY59" s="969"/>
      <c r="FEZ59" s="969"/>
      <c r="FFA59" s="969"/>
      <c r="FFB59" s="969"/>
      <c r="FFC59" s="969"/>
      <c r="FFD59" s="969"/>
      <c r="FFE59" s="969"/>
      <c r="FFF59" s="969"/>
      <c r="FFG59" s="969"/>
      <c r="FFH59" s="969"/>
      <c r="FFI59" s="969"/>
      <c r="FFJ59" s="969"/>
      <c r="FFK59" s="969"/>
      <c r="FFL59" s="969"/>
      <c r="FFM59" s="969"/>
      <c r="FFN59" s="969"/>
      <c r="FFO59" s="969"/>
      <c r="FFP59" s="969"/>
      <c r="FFQ59" s="969"/>
      <c r="FFR59" s="969"/>
      <c r="FFS59" s="969"/>
      <c r="FFT59" s="969"/>
      <c r="FFU59" s="969"/>
      <c r="FFV59" s="969"/>
      <c r="FFW59" s="969"/>
      <c r="FFX59" s="969"/>
      <c r="FFY59" s="969"/>
      <c r="FFZ59" s="969"/>
      <c r="FGA59" s="969"/>
      <c r="FGB59" s="969"/>
      <c r="FGC59" s="969"/>
      <c r="FGD59" s="969"/>
      <c r="FGE59" s="969"/>
      <c r="FGF59" s="969"/>
      <c r="FGG59" s="969"/>
      <c r="FGH59" s="969"/>
      <c r="FGI59" s="969"/>
      <c r="FGJ59" s="969"/>
      <c r="FGK59" s="969"/>
      <c r="FGL59" s="969"/>
      <c r="FGM59" s="969"/>
      <c r="FGN59" s="969"/>
      <c r="FGO59" s="969"/>
      <c r="FGP59" s="969"/>
      <c r="FGQ59" s="969"/>
      <c r="FGR59" s="969"/>
      <c r="FGS59" s="969"/>
      <c r="FGT59" s="969"/>
      <c r="FGU59" s="969"/>
      <c r="FGV59" s="969"/>
      <c r="FGW59" s="969"/>
      <c r="FGX59" s="969"/>
      <c r="FGY59" s="969"/>
      <c r="FGZ59" s="969"/>
      <c r="FHA59" s="969"/>
      <c r="FHB59" s="969"/>
      <c r="FHC59" s="969"/>
      <c r="FHD59" s="969"/>
      <c r="FHE59" s="969"/>
      <c r="FHF59" s="969"/>
      <c r="FHG59" s="969"/>
      <c r="FHH59" s="969"/>
      <c r="FHI59" s="969"/>
      <c r="FHJ59" s="969"/>
      <c r="FHK59" s="969"/>
      <c r="FHL59" s="969"/>
      <c r="FHM59" s="969"/>
      <c r="FHN59" s="969"/>
      <c r="FHO59" s="969"/>
      <c r="FHP59" s="969"/>
      <c r="FHQ59" s="969"/>
      <c r="FHR59" s="969"/>
      <c r="FHS59" s="969"/>
      <c r="FHT59" s="969"/>
      <c r="FHU59" s="969"/>
      <c r="FHV59" s="969"/>
      <c r="FHW59" s="969"/>
      <c r="FHX59" s="969"/>
      <c r="FHY59" s="969"/>
      <c r="FHZ59" s="969"/>
      <c r="FIA59" s="969"/>
      <c r="FIB59" s="969"/>
      <c r="FIC59" s="969"/>
      <c r="FID59" s="969"/>
      <c r="FIE59" s="969"/>
      <c r="FIF59" s="969"/>
      <c r="FIG59" s="969"/>
      <c r="FIH59" s="969"/>
      <c r="FII59" s="969"/>
      <c r="FIJ59" s="969"/>
      <c r="FIK59" s="969"/>
      <c r="FIL59" s="969"/>
      <c r="FIM59" s="969"/>
      <c r="FIN59" s="969"/>
      <c r="FIO59" s="969"/>
      <c r="FIP59" s="969"/>
      <c r="FIQ59" s="969"/>
      <c r="FIR59" s="969"/>
      <c r="FIS59" s="969"/>
      <c r="FIT59" s="969"/>
      <c r="FIU59" s="969"/>
      <c r="FIV59" s="969"/>
      <c r="FIW59" s="969"/>
      <c r="FIX59" s="969"/>
      <c r="FIY59" s="969"/>
      <c r="FIZ59" s="969"/>
      <c r="FJA59" s="969"/>
      <c r="FJB59" s="969"/>
      <c r="FJC59" s="969"/>
      <c r="FJD59" s="969"/>
      <c r="FJE59" s="969"/>
      <c r="FJF59" s="969"/>
      <c r="FJG59" s="969"/>
      <c r="FJH59" s="969"/>
      <c r="FJI59" s="969"/>
      <c r="FJJ59" s="969"/>
      <c r="FJK59" s="969"/>
      <c r="FJL59" s="969"/>
      <c r="FJM59" s="969"/>
      <c r="FJN59" s="969"/>
      <c r="FJO59" s="969"/>
      <c r="FJP59" s="969"/>
      <c r="FJQ59" s="969"/>
      <c r="FJR59" s="969"/>
      <c r="FJS59" s="969"/>
      <c r="FJT59" s="969"/>
      <c r="FJU59" s="969"/>
      <c r="FJV59" s="969"/>
      <c r="FJW59" s="969"/>
      <c r="FJX59" s="969"/>
      <c r="FJY59" s="969"/>
      <c r="FJZ59" s="969"/>
      <c r="FKA59" s="969"/>
      <c r="FKB59" s="969"/>
      <c r="FKC59" s="969"/>
      <c r="FKD59" s="969"/>
      <c r="FKE59" s="969"/>
      <c r="FKF59" s="969"/>
      <c r="FKG59" s="969"/>
      <c r="FKH59" s="969"/>
      <c r="FKI59" s="969"/>
      <c r="FKJ59" s="969"/>
      <c r="FKK59" s="969"/>
      <c r="FKL59" s="969"/>
      <c r="FKM59" s="969"/>
      <c r="FKN59" s="969"/>
      <c r="FKO59" s="969"/>
      <c r="FKP59" s="969"/>
      <c r="FKQ59" s="969"/>
      <c r="FKR59" s="969"/>
      <c r="FKS59" s="969"/>
      <c r="FKT59" s="969"/>
      <c r="FKU59" s="969"/>
      <c r="FKV59" s="969"/>
      <c r="FKW59" s="969"/>
      <c r="FKX59" s="969"/>
      <c r="FKY59" s="969"/>
      <c r="FKZ59" s="969"/>
      <c r="FLA59" s="969"/>
      <c r="FLB59" s="969"/>
      <c r="FLC59" s="969"/>
      <c r="FLD59" s="969"/>
      <c r="FLE59" s="969"/>
      <c r="FLF59" s="969"/>
      <c r="FLG59" s="969"/>
      <c r="FLH59" s="969"/>
      <c r="FLI59" s="969"/>
      <c r="FLJ59" s="969"/>
      <c r="FLK59" s="969"/>
      <c r="FLL59" s="969"/>
      <c r="FLM59" s="969"/>
      <c r="FLN59" s="969"/>
      <c r="FLO59" s="969"/>
      <c r="FLP59" s="969"/>
      <c r="FLQ59" s="969"/>
      <c r="FLR59" s="969"/>
      <c r="FLS59" s="969"/>
      <c r="FLT59" s="969"/>
      <c r="FLU59" s="969"/>
      <c r="FLV59" s="969"/>
      <c r="FLW59" s="969"/>
      <c r="FLX59" s="969"/>
      <c r="FLY59" s="969"/>
      <c r="FLZ59" s="969"/>
      <c r="FMA59" s="969"/>
      <c r="FMB59" s="969"/>
      <c r="FMC59" s="969"/>
      <c r="FMD59" s="969"/>
      <c r="FME59" s="969"/>
      <c r="FMF59" s="969"/>
      <c r="FMG59" s="969"/>
      <c r="FMH59" s="969"/>
      <c r="FMI59" s="969"/>
      <c r="FMJ59" s="969"/>
      <c r="FMK59" s="969"/>
      <c r="FML59" s="969"/>
      <c r="FMM59" s="969"/>
      <c r="FMN59" s="969"/>
      <c r="FMO59" s="969"/>
      <c r="FMP59" s="969"/>
      <c r="FMQ59" s="969"/>
      <c r="FMR59" s="969"/>
      <c r="FMS59" s="969"/>
      <c r="FMT59" s="969"/>
      <c r="FMU59" s="969"/>
      <c r="FMV59" s="969"/>
      <c r="FMW59" s="969"/>
      <c r="FMX59" s="969"/>
      <c r="FMY59" s="969"/>
      <c r="FMZ59" s="969"/>
      <c r="FNA59" s="969"/>
      <c r="FNB59" s="969"/>
      <c r="FNC59" s="969"/>
      <c r="FND59" s="969"/>
      <c r="FNE59" s="969"/>
      <c r="FNF59" s="969"/>
      <c r="FNG59" s="969"/>
      <c r="FNH59" s="969"/>
      <c r="FNI59" s="969"/>
      <c r="FNJ59" s="969"/>
      <c r="FNK59" s="969"/>
      <c r="FNL59" s="969"/>
      <c r="FNM59" s="969"/>
      <c r="FNN59" s="969"/>
      <c r="FNO59" s="969"/>
      <c r="FNP59" s="969"/>
      <c r="FNQ59" s="969"/>
      <c r="FNR59" s="969"/>
      <c r="FNS59" s="969"/>
      <c r="FNT59" s="969"/>
      <c r="FNU59" s="969"/>
      <c r="FNV59" s="969"/>
      <c r="FNW59" s="969"/>
      <c r="FNX59" s="969"/>
      <c r="FNY59" s="969"/>
      <c r="FNZ59" s="969"/>
      <c r="FOA59" s="969"/>
      <c r="FOB59" s="969"/>
      <c r="FOC59" s="969"/>
      <c r="FOD59" s="969"/>
      <c r="FOE59" s="969"/>
      <c r="FOF59" s="969"/>
      <c r="FOG59" s="969"/>
      <c r="FOH59" s="969"/>
      <c r="FOI59" s="969"/>
      <c r="FOJ59" s="969"/>
      <c r="FOK59" s="969"/>
      <c r="FOL59" s="969"/>
      <c r="FOM59" s="969"/>
      <c r="FON59" s="969"/>
      <c r="FOO59" s="969"/>
      <c r="FOP59" s="969"/>
      <c r="FOQ59" s="969"/>
      <c r="FOR59" s="969"/>
      <c r="FOS59" s="969"/>
      <c r="FOT59" s="969"/>
      <c r="FOU59" s="969"/>
      <c r="FOV59" s="969"/>
      <c r="FOW59" s="969"/>
      <c r="FOX59" s="969"/>
      <c r="FOY59" s="969"/>
      <c r="FOZ59" s="969"/>
      <c r="FPA59" s="969"/>
      <c r="FPB59" s="969"/>
      <c r="FPC59" s="969"/>
      <c r="FPD59" s="969"/>
      <c r="FPE59" s="969"/>
      <c r="FPF59" s="969"/>
      <c r="FPG59" s="969"/>
      <c r="FPH59" s="969"/>
      <c r="FPI59" s="969"/>
      <c r="FPJ59" s="969"/>
      <c r="FPK59" s="969"/>
      <c r="FPL59" s="969"/>
      <c r="FPM59" s="969"/>
      <c r="FPN59" s="969"/>
      <c r="FPO59" s="969"/>
      <c r="FPP59" s="969"/>
      <c r="FPQ59" s="969"/>
      <c r="FPR59" s="969"/>
      <c r="FPS59" s="969"/>
      <c r="FPT59" s="969"/>
      <c r="FPU59" s="969"/>
      <c r="FPV59" s="969"/>
      <c r="FPW59" s="969"/>
      <c r="FPX59" s="969"/>
      <c r="FPY59" s="969"/>
      <c r="FPZ59" s="969"/>
      <c r="FQA59" s="969"/>
      <c r="FQB59" s="969"/>
      <c r="FQC59" s="969"/>
      <c r="FQD59" s="969"/>
      <c r="FQE59" s="969"/>
      <c r="FQF59" s="969"/>
      <c r="FQG59" s="969"/>
      <c r="FQH59" s="969"/>
      <c r="FQI59" s="969"/>
      <c r="FQJ59" s="969"/>
      <c r="FQK59" s="969"/>
      <c r="FQL59" s="969"/>
      <c r="FQM59" s="969"/>
      <c r="FQN59" s="969"/>
      <c r="FQO59" s="969"/>
      <c r="FQP59" s="969"/>
      <c r="FQQ59" s="969"/>
      <c r="FQR59" s="969"/>
      <c r="FQS59" s="969"/>
      <c r="FQT59" s="969"/>
      <c r="FQU59" s="969"/>
      <c r="FQV59" s="969"/>
      <c r="FQW59" s="969"/>
      <c r="FQX59" s="969"/>
      <c r="FQY59" s="969"/>
      <c r="FQZ59" s="969"/>
      <c r="FRA59" s="969"/>
      <c r="FRB59" s="969"/>
      <c r="FRC59" s="969"/>
      <c r="FRD59" s="969"/>
      <c r="FRE59" s="969"/>
      <c r="FRF59" s="969"/>
      <c r="FRG59" s="969"/>
      <c r="FRH59" s="969"/>
      <c r="FRI59" s="969"/>
      <c r="FRJ59" s="969"/>
      <c r="FRK59" s="969"/>
      <c r="FRL59" s="969"/>
      <c r="FRM59" s="969"/>
      <c r="FRN59" s="969"/>
      <c r="FRO59" s="969"/>
      <c r="FRP59" s="969"/>
      <c r="FRQ59" s="969"/>
      <c r="FRR59" s="969"/>
      <c r="FRS59" s="969"/>
      <c r="FRT59" s="969"/>
      <c r="FRU59" s="969"/>
      <c r="FRV59" s="969"/>
      <c r="FRW59" s="969"/>
      <c r="FRX59" s="969"/>
      <c r="FRY59" s="969"/>
      <c r="FRZ59" s="969"/>
      <c r="FSA59" s="969"/>
      <c r="FSB59" s="969"/>
      <c r="FSC59" s="969"/>
      <c r="FSD59" s="969"/>
      <c r="FSE59" s="969"/>
      <c r="FSF59" s="969"/>
      <c r="FSG59" s="969"/>
      <c r="FSH59" s="969"/>
      <c r="FSI59" s="969"/>
      <c r="FSJ59" s="969"/>
      <c r="FSK59" s="969"/>
      <c r="FSL59" s="969"/>
      <c r="FSM59" s="969"/>
      <c r="FSN59" s="969"/>
      <c r="FSO59" s="969"/>
      <c r="FSP59" s="969"/>
      <c r="FSQ59" s="969"/>
      <c r="FSR59" s="969"/>
      <c r="FSS59" s="969"/>
      <c r="FST59" s="969"/>
      <c r="FSU59" s="969"/>
      <c r="FSV59" s="969"/>
      <c r="FSW59" s="969"/>
      <c r="FSX59" s="969"/>
      <c r="FSY59" s="969"/>
      <c r="FSZ59" s="969"/>
      <c r="FTA59" s="969"/>
      <c r="FTB59" s="969"/>
      <c r="FTC59" s="969"/>
      <c r="FTD59" s="969"/>
      <c r="FTE59" s="969"/>
      <c r="FTF59" s="969"/>
      <c r="FTG59" s="969"/>
      <c r="FTH59" s="969"/>
      <c r="FTI59" s="969"/>
      <c r="FTJ59" s="969"/>
      <c r="FTK59" s="969"/>
      <c r="FTL59" s="969"/>
      <c r="FTM59" s="969"/>
      <c r="FTN59" s="969"/>
      <c r="FTO59" s="969"/>
      <c r="FTP59" s="969"/>
      <c r="FTQ59" s="969"/>
      <c r="FTR59" s="969"/>
      <c r="FTS59" s="969"/>
      <c r="FTT59" s="969"/>
      <c r="FTU59" s="969"/>
      <c r="FTV59" s="969"/>
      <c r="FTW59" s="969"/>
      <c r="FTX59" s="969"/>
      <c r="FTY59" s="969"/>
      <c r="FTZ59" s="969"/>
      <c r="FUA59" s="969"/>
      <c r="FUB59" s="969"/>
      <c r="FUC59" s="969"/>
      <c r="FUD59" s="969"/>
      <c r="FUE59" s="969"/>
      <c r="FUF59" s="969"/>
      <c r="FUG59" s="969"/>
      <c r="FUH59" s="969"/>
      <c r="FUI59" s="969"/>
      <c r="FUJ59" s="969"/>
      <c r="FUK59" s="969"/>
      <c r="FUL59" s="969"/>
      <c r="FUM59" s="969"/>
      <c r="FUN59" s="969"/>
      <c r="FUO59" s="969"/>
      <c r="FUP59" s="969"/>
      <c r="FUQ59" s="969"/>
      <c r="FUR59" s="969"/>
      <c r="FUS59" s="969"/>
      <c r="FUT59" s="969"/>
      <c r="FUU59" s="969"/>
      <c r="FUV59" s="969"/>
      <c r="FUW59" s="969"/>
      <c r="FUX59" s="969"/>
      <c r="FUY59" s="969"/>
      <c r="FUZ59" s="969"/>
      <c r="FVA59" s="969"/>
      <c r="FVB59" s="969"/>
      <c r="FVC59" s="969"/>
      <c r="FVD59" s="969"/>
      <c r="FVE59" s="969"/>
      <c r="FVF59" s="969"/>
      <c r="FVG59" s="969"/>
      <c r="FVH59" s="969"/>
      <c r="FVI59" s="969"/>
      <c r="FVJ59" s="969"/>
      <c r="FVK59" s="969"/>
      <c r="FVL59" s="969"/>
      <c r="FVM59" s="969"/>
      <c r="FVN59" s="969"/>
      <c r="FVO59" s="969"/>
      <c r="FVP59" s="969"/>
      <c r="FVQ59" s="969"/>
      <c r="FVR59" s="969"/>
      <c r="FVS59" s="969"/>
      <c r="FVT59" s="969"/>
      <c r="FVU59" s="969"/>
      <c r="FVV59" s="969"/>
      <c r="FVW59" s="969"/>
      <c r="FVX59" s="969"/>
      <c r="FVY59" s="969"/>
      <c r="FVZ59" s="969"/>
      <c r="FWA59" s="969"/>
      <c r="FWB59" s="969"/>
      <c r="FWC59" s="969"/>
      <c r="FWD59" s="969"/>
      <c r="FWE59" s="969"/>
      <c r="FWF59" s="969"/>
      <c r="FWG59" s="969"/>
      <c r="FWH59" s="969"/>
      <c r="FWI59" s="969"/>
      <c r="FWJ59" s="969"/>
      <c r="FWK59" s="969"/>
      <c r="FWL59" s="969"/>
      <c r="FWM59" s="969"/>
      <c r="FWN59" s="969"/>
      <c r="FWO59" s="969"/>
      <c r="FWP59" s="969"/>
      <c r="FWQ59" s="969"/>
      <c r="FWR59" s="969"/>
      <c r="FWS59" s="969"/>
      <c r="FWT59" s="969"/>
      <c r="FWU59" s="969"/>
      <c r="FWV59" s="969"/>
      <c r="FWW59" s="969"/>
      <c r="FWX59" s="969"/>
      <c r="FWY59" s="969"/>
      <c r="FWZ59" s="969"/>
      <c r="FXA59" s="969"/>
      <c r="FXB59" s="969"/>
      <c r="FXC59" s="969"/>
      <c r="FXD59" s="969"/>
      <c r="FXE59" s="969"/>
      <c r="FXF59" s="969"/>
      <c r="FXG59" s="969"/>
      <c r="FXH59" s="969"/>
      <c r="FXI59" s="969"/>
      <c r="FXJ59" s="969"/>
      <c r="FXK59" s="969"/>
      <c r="FXL59" s="969"/>
      <c r="FXM59" s="969"/>
      <c r="FXN59" s="969"/>
      <c r="FXO59" s="969"/>
      <c r="FXP59" s="969"/>
      <c r="FXQ59" s="969"/>
      <c r="FXR59" s="969"/>
      <c r="FXS59" s="969"/>
      <c r="FXT59" s="969"/>
      <c r="FXU59" s="969"/>
      <c r="FXV59" s="969"/>
      <c r="FXW59" s="969"/>
      <c r="FXX59" s="969"/>
      <c r="FXY59" s="969"/>
      <c r="FXZ59" s="969"/>
      <c r="FYA59" s="969"/>
      <c r="FYB59" s="969"/>
      <c r="FYC59" s="969"/>
      <c r="FYD59" s="969"/>
      <c r="FYE59" s="969"/>
      <c r="FYF59" s="969"/>
      <c r="FYG59" s="969"/>
      <c r="FYH59" s="969"/>
      <c r="FYI59" s="969"/>
      <c r="FYJ59" s="969"/>
      <c r="FYK59" s="969"/>
      <c r="FYL59" s="969"/>
      <c r="FYM59" s="969"/>
      <c r="FYN59" s="969"/>
      <c r="FYO59" s="969"/>
      <c r="FYP59" s="969"/>
      <c r="FYQ59" s="969"/>
      <c r="FYR59" s="969"/>
      <c r="FYS59" s="969"/>
      <c r="FYT59" s="969"/>
      <c r="FYU59" s="969"/>
      <c r="FYV59" s="969"/>
      <c r="FYW59" s="969"/>
      <c r="FYX59" s="969"/>
      <c r="FYY59" s="969"/>
      <c r="FYZ59" s="969"/>
      <c r="FZA59" s="969"/>
      <c r="FZB59" s="969"/>
      <c r="FZC59" s="969"/>
      <c r="FZD59" s="969"/>
      <c r="FZE59" s="969"/>
      <c r="FZF59" s="969"/>
      <c r="FZG59" s="969"/>
      <c r="FZH59" s="969"/>
      <c r="FZI59" s="969"/>
      <c r="FZJ59" s="969"/>
      <c r="FZK59" s="969"/>
      <c r="FZL59" s="969"/>
      <c r="FZM59" s="969"/>
      <c r="FZN59" s="969"/>
      <c r="FZO59" s="969"/>
      <c r="FZP59" s="969"/>
      <c r="FZQ59" s="969"/>
      <c r="FZR59" s="969"/>
      <c r="FZS59" s="969"/>
      <c r="FZT59" s="969"/>
      <c r="FZU59" s="969"/>
      <c r="FZV59" s="969"/>
      <c r="FZW59" s="969"/>
      <c r="FZX59" s="969"/>
      <c r="FZY59" s="969"/>
      <c r="FZZ59" s="969"/>
      <c r="GAA59" s="969"/>
      <c r="GAB59" s="969"/>
      <c r="GAC59" s="969"/>
      <c r="GAD59" s="969"/>
      <c r="GAE59" s="969"/>
      <c r="GAF59" s="969"/>
      <c r="GAG59" s="969"/>
      <c r="GAH59" s="969"/>
      <c r="GAI59" s="969"/>
      <c r="GAJ59" s="969"/>
      <c r="GAK59" s="969"/>
      <c r="GAL59" s="969"/>
      <c r="GAM59" s="969"/>
      <c r="GAN59" s="969"/>
      <c r="GAO59" s="969"/>
      <c r="GAP59" s="969"/>
      <c r="GAQ59" s="969"/>
      <c r="GAR59" s="969"/>
      <c r="GAS59" s="969"/>
      <c r="GAT59" s="969"/>
      <c r="GAU59" s="969"/>
      <c r="GAV59" s="969"/>
      <c r="GAW59" s="969"/>
      <c r="GAX59" s="969"/>
      <c r="GAY59" s="969"/>
      <c r="GAZ59" s="969"/>
      <c r="GBA59" s="969"/>
      <c r="GBB59" s="969"/>
      <c r="GBC59" s="969"/>
      <c r="GBD59" s="969"/>
      <c r="GBE59" s="969"/>
      <c r="GBF59" s="969"/>
      <c r="GBG59" s="969"/>
      <c r="GBH59" s="969"/>
      <c r="GBI59" s="969"/>
      <c r="GBJ59" s="969"/>
      <c r="GBK59" s="969"/>
      <c r="GBL59" s="969"/>
      <c r="GBM59" s="969"/>
      <c r="GBN59" s="969"/>
      <c r="GBO59" s="969"/>
      <c r="GBP59" s="969"/>
      <c r="GBQ59" s="969"/>
      <c r="GBR59" s="969"/>
      <c r="GBS59" s="969"/>
      <c r="GBT59" s="969"/>
      <c r="GBU59" s="969"/>
      <c r="GBV59" s="969"/>
      <c r="GBW59" s="969"/>
      <c r="GBX59" s="969"/>
      <c r="GBY59" s="969"/>
      <c r="GBZ59" s="969"/>
      <c r="GCA59" s="969"/>
      <c r="GCB59" s="969"/>
      <c r="GCC59" s="969"/>
      <c r="GCD59" s="969"/>
      <c r="GCE59" s="969"/>
      <c r="GCF59" s="969"/>
      <c r="GCG59" s="969"/>
      <c r="GCH59" s="969"/>
      <c r="GCI59" s="969"/>
      <c r="GCJ59" s="969"/>
      <c r="GCK59" s="969"/>
      <c r="GCL59" s="969"/>
      <c r="GCM59" s="969"/>
      <c r="GCN59" s="969"/>
      <c r="GCO59" s="969"/>
      <c r="GCP59" s="969"/>
      <c r="GCQ59" s="969"/>
      <c r="GCR59" s="969"/>
      <c r="GCS59" s="969"/>
      <c r="GCT59" s="969"/>
      <c r="GCU59" s="969"/>
      <c r="GCV59" s="969"/>
      <c r="GCW59" s="969"/>
      <c r="GCX59" s="969"/>
      <c r="GCY59" s="969"/>
      <c r="GCZ59" s="969"/>
      <c r="GDA59" s="969"/>
      <c r="GDB59" s="969"/>
      <c r="GDC59" s="969"/>
      <c r="GDD59" s="969"/>
      <c r="GDE59" s="969"/>
      <c r="GDF59" s="969"/>
      <c r="GDG59" s="969"/>
      <c r="GDH59" s="969"/>
      <c r="GDI59" s="969"/>
      <c r="GDJ59" s="969"/>
      <c r="GDK59" s="969"/>
      <c r="GDL59" s="969"/>
      <c r="GDM59" s="969"/>
      <c r="GDN59" s="969"/>
      <c r="GDO59" s="969"/>
      <c r="GDP59" s="969"/>
      <c r="GDQ59" s="969"/>
      <c r="GDR59" s="969"/>
      <c r="GDS59" s="969"/>
      <c r="GDT59" s="969"/>
      <c r="GDU59" s="969"/>
      <c r="GDV59" s="969"/>
      <c r="GDW59" s="969"/>
      <c r="GDX59" s="969"/>
      <c r="GDY59" s="969"/>
      <c r="GDZ59" s="969"/>
      <c r="GEA59" s="969"/>
      <c r="GEB59" s="969"/>
      <c r="GEC59" s="969"/>
      <c r="GED59" s="969"/>
      <c r="GEE59" s="969"/>
      <c r="GEF59" s="969"/>
      <c r="GEG59" s="969"/>
      <c r="GEH59" s="969"/>
      <c r="GEI59" s="969"/>
      <c r="GEJ59" s="969"/>
      <c r="GEK59" s="969"/>
      <c r="GEL59" s="969"/>
      <c r="GEM59" s="969"/>
      <c r="GEN59" s="969"/>
      <c r="GEO59" s="969"/>
      <c r="GEP59" s="969"/>
      <c r="GEQ59" s="969"/>
      <c r="GER59" s="969"/>
      <c r="GES59" s="969"/>
      <c r="GET59" s="969"/>
      <c r="GEU59" s="969"/>
      <c r="GEV59" s="969"/>
      <c r="GEW59" s="969"/>
      <c r="GEX59" s="969"/>
      <c r="GEY59" s="969"/>
      <c r="GEZ59" s="969"/>
      <c r="GFA59" s="969"/>
      <c r="GFB59" s="969"/>
      <c r="GFC59" s="969"/>
      <c r="GFD59" s="969"/>
      <c r="GFE59" s="969"/>
      <c r="GFF59" s="969"/>
      <c r="GFG59" s="969"/>
      <c r="GFH59" s="969"/>
      <c r="GFI59" s="969"/>
      <c r="GFJ59" s="969"/>
      <c r="GFK59" s="969"/>
      <c r="GFL59" s="969"/>
      <c r="GFM59" s="969"/>
      <c r="GFN59" s="969"/>
      <c r="GFO59" s="969"/>
      <c r="GFP59" s="969"/>
      <c r="GFQ59" s="969"/>
      <c r="GFR59" s="969"/>
      <c r="GFS59" s="969"/>
      <c r="GFT59" s="969"/>
      <c r="GFU59" s="969"/>
      <c r="GFV59" s="969"/>
      <c r="GFW59" s="969"/>
      <c r="GFX59" s="969"/>
      <c r="GFY59" s="969"/>
      <c r="GFZ59" s="969"/>
      <c r="GGA59" s="969"/>
      <c r="GGB59" s="969"/>
      <c r="GGC59" s="969"/>
      <c r="GGD59" s="969"/>
      <c r="GGE59" s="969"/>
      <c r="GGF59" s="969"/>
      <c r="GGG59" s="969"/>
      <c r="GGH59" s="969"/>
      <c r="GGI59" s="969"/>
      <c r="GGJ59" s="969"/>
      <c r="GGK59" s="969"/>
      <c r="GGL59" s="969"/>
      <c r="GGM59" s="969"/>
      <c r="GGN59" s="969"/>
      <c r="GGO59" s="969"/>
      <c r="GGP59" s="969"/>
      <c r="GGQ59" s="969"/>
      <c r="GGR59" s="969"/>
      <c r="GGS59" s="969"/>
      <c r="GGT59" s="969"/>
      <c r="GGU59" s="969"/>
      <c r="GGV59" s="969"/>
      <c r="GGW59" s="969"/>
      <c r="GGX59" s="969"/>
      <c r="GGY59" s="969"/>
      <c r="GGZ59" s="969"/>
      <c r="GHA59" s="969"/>
      <c r="GHB59" s="969"/>
      <c r="GHC59" s="969"/>
      <c r="GHD59" s="969"/>
      <c r="GHE59" s="969"/>
      <c r="GHF59" s="969"/>
      <c r="GHG59" s="969"/>
      <c r="GHH59" s="969"/>
      <c r="GHI59" s="969"/>
      <c r="GHJ59" s="969"/>
      <c r="GHK59" s="969"/>
      <c r="GHL59" s="969"/>
      <c r="GHM59" s="969"/>
      <c r="GHN59" s="969"/>
      <c r="GHO59" s="969"/>
      <c r="GHP59" s="969"/>
      <c r="GHQ59" s="969"/>
      <c r="GHR59" s="969"/>
      <c r="GHS59" s="969"/>
      <c r="GHT59" s="969"/>
      <c r="GHU59" s="969"/>
      <c r="GHV59" s="969"/>
      <c r="GHW59" s="969"/>
      <c r="GHX59" s="969"/>
      <c r="GHY59" s="969"/>
      <c r="GHZ59" s="969"/>
      <c r="GIA59" s="969"/>
      <c r="GIB59" s="969"/>
      <c r="GIC59" s="969"/>
      <c r="GID59" s="969"/>
      <c r="GIE59" s="969"/>
      <c r="GIF59" s="969"/>
      <c r="GIG59" s="969"/>
      <c r="GIH59" s="969"/>
      <c r="GII59" s="969"/>
      <c r="GIJ59" s="969"/>
      <c r="GIK59" s="969"/>
      <c r="GIL59" s="969"/>
      <c r="GIM59" s="969"/>
      <c r="GIN59" s="969"/>
      <c r="GIO59" s="969"/>
      <c r="GIP59" s="969"/>
      <c r="GIQ59" s="969"/>
      <c r="GIR59" s="969"/>
      <c r="GIS59" s="969"/>
      <c r="GIT59" s="969"/>
      <c r="GIU59" s="969"/>
      <c r="GIV59" s="969"/>
      <c r="GIW59" s="969"/>
      <c r="GIX59" s="969"/>
      <c r="GIY59" s="969"/>
      <c r="GIZ59" s="969"/>
      <c r="GJA59" s="969"/>
      <c r="GJB59" s="969"/>
      <c r="GJC59" s="969"/>
      <c r="GJD59" s="969"/>
      <c r="GJE59" s="969"/>
      <c r="GJF59" s="969"/>
      <c r="GJG59" s="969"/>
      <c r="GJH59" s="969"/>
      <c r="GJI59" s="969"/>
      <c r="GJJ59" s="969"/>
      <c r="GJK59" s="969"/>
      <c r="GJL59" s="969"/>
      <c r="GJM59" s="969"/>
      <c r="GJN59" s="969"/>
      <c r="GJO59" s="969"/>
      <c r="GJP59" s="969"/>
      <c r="GJQ59" s="969"/>
      <c r="GJR59" s="969"/>
      <c r="GJS59" s="969"/>
      <c r="GJT59" s="969"/>
      <c r="GJU59" s="969"/>
      <c r="GJV59" s="969"/>
      <c r="GJW59" s="969"/>
      <c r="GJX59" s="969"/>
      <c r="GJY59" s="969"/>
      <c r="GJZ59" s="969"/>
      <c r="GKA59" s="969"/>
      <c r="GKB59" s="969"/>
      <c r="GKC59" s="969"/>
      <c r="GKD59" s="969"/>
      <c r="GKE59" s="969"/>
      <c r="GKF59" s="969"/>
      <c r="GKG59" s="969"/>
      <c r="GKH59" s="969"/>
      <c r="GKI59" s="969"/>
      <c r="GKJ59" s="969"/>
      <c r="GKK59" s="969"/>
      <c r="GKL59" s="969"/>
      <c r="GKM59" s="969"/>
      <c r="GKN59" s="969"/>
      <c r="GKO59" s="969"/>
      <c r="GKP59" s="969"/>
      <c r="GKQ59" s="969"/>
      <c r="GKR59" s="969"/>
      <c r="GKS59" s="969"/>
      <c r="GKT59" s="969"/>
      <c r="GKU59" s="969"/>
      <c r="GKV59" s="969"/>
      <c r="GKW59" s="969"/>
      <c r="GKX59" s="969"/>
      <c r="GKY59" s="969"/>
      <c r="GKZ59" s="969"/>
      <c r="GLA59" s="969"/>
      <c r="GLB59" s="969"/>
      <c r="GLC59" s="969"/>
      <c r="GLD59" s="969"/>
      <c r="GLE59" s="969"/>
      <c r="GLF59" s="969"/>
      <c r="GLG59" s="969"/>
      <c r="GLH59" s="969"/>
      <c r="GLI59" s="969"/>
      <c r="GLJ59" s="969"/>
      <c r="GLK59" s="969"/>
      <c r="GLL59" s="969"/>
      <c r="GLM59" s="969"/>
      <c r="GLN59" s="969"/>
      <c r="GLO59" s="969"/>
      <c r="GLP59" s="969"/>
      <c r="GLQ59" s="969"/>
      <c r="GLR59" s="969"/>
      <c r="GLS59" s="969"/>
      <c r="GLT59" s="969"/>
      <c r="GLU59" s="969"/>
      <c r="GLV59" s="969"/>
      <c r="GLW59" s="969"/>
      <c r="GLX59" s="969"/>
      <c r="GLY59" s="969"/>
      <c r="GLZ59" s="969"/>
      <c r="GMA59" s="969"/>
      <c r="GMB59" s="969"/>
      <c r="GMC59" s="969"/>
      <c r="GMD59" s="969"/>
      <c r="GME59" s="969"/>
      <c r="GMF59" s="969"/>
      <c r="GMG59" s="969"/>
      <c r="GMH59" s="969"/>
      <c r="GMI59" s="969"/>
      <c r="GMJ59" s="969"/>
      <c r="GMK59" s="969"/>
      <c r="GML59" s="969"/>
      <c r="GMM59" s="969"/>
      <c r="GMN59" s="969"/>
      <c r="GMO59" s="969"/>
      <c r="GMP59" s="969"/>
      <c r="GMQ59" s="969"/>
      <c r="GMR59" s="969"/>
      <c r="GMS59" s="969"/>
      <c r="GMT59" s="969"/>
      <c r="GMU59" s="969"/>
      <c r="GMV59" s="969"/>
      <c r="GMW59" s="969"/>
      <c r="GMX59" s="969"/>
      <c r="GMY59" s="969"/>
      <c r="GMZ59" s="969"/>
      <c r="GNA59" s="969"/>
      <c r="GNB59" s="969"/>
      <c r="GNC59" s="969"/>
      <c r="GND59" s="969"/>
      <c r="GNE59" s="969"/>
      <c r="GNF59" s="969"/>
      <c r="GNG59" s="969"/>
      <c r="GNH59" s="969"/>
      <c r="GNI59" s="969"/>
      <c r="GNJ59" s="969"/>
      <c r="GNK59" s="969"/>
      <c r="GNL59" s="969"/>
      <c r="GNM59" s="969"/>
      <c r="GNN59" s="969"/>
      <c r="GNO59" s="969"/>
      <c r="GNP59" s="969"/>
      <c r="GNQ59" s="969"/>
      <c r="GNR59" s="969"/>
      <c r="GNS59" s="969"/>
      <c r="GNT59" s="969"/>
      <c r="GNU59" s="969"/>
      <c r="GNV59" s="969"/>
      <c r="GNW59" s="969"/>
      <c r="GNX59" s="969"/>
      <c r="GNY59" s="969"/>
      <c r="GNZ59" s="969"/>
      <c r="GOA59" s="969"/>
      <c r="GOB59" s="969"/>
      <c r="GOC59" s="969"/>
      <c r="GOD59" s="969"/>
      <c r="GOE59" s="969"/>
      <c r="GOF59" s="969"/>
      <c r="GOG59" s="969"/>
      <c r="GOH59" s="969"/>
      <c r="GOI59" s="969"/>
      <c r="GOJ59" s="969"/>
      <c r="GOK59" s="969"/>
      <c r="GOL59" s="969"/>
      <c r="GOM59" s="969"/>
      <c r="GON59" s="969"/>
      <c r="GOO59" s="969"/>
      <c r="GOP59" s="969"/>
      <c r="GOQ59" s="969"/>
      <c r="GOR59" s="969"/>
      <c r="GOS59" s="969"/>
      <c r="GOT59" s="969"/>
      <c r="GOU59" s="969"/>
      <c r="GOV59" s="969"/>
      <c r="GOW59" s="969"/>
      <c r="GOX59" s="969"/>
      <c r="GOY59" s="969"/>
      <c r="GOZ59" s="969"/>
      <c r="GPA59" s="969"/>
      <c r="GPB59" s="969"/>
      <c r="GPC59" s="969"/>
      <c r="GPD59" s="969"/>
      <c r="GPE59" s="969"/>
      <c r="GPF59" s="969"/>
      <c r="GPG59" s="969"/>
      <c r="GPH59" s="969"/>
      <c r="GPI59" s="969"/>
      <c r="GPJ59" s="969"/>
      <c r="GPK59" s="969"/>
      <c r="GPL59" s="969"/>
      <c r="GPM59" s="969"/>
      <c r="GPN59" s="969"/>
      <c r="GPO59" s="969"/>
      <c r="GPP59" s="969"/>
      <c r="GPQ59" s="969"/>
      <c r="GPR59" s="969"/>
      <c r="GPS59" s="969"/>
      <c r="GPT59" s="969"/>
      <c r="GPU59" s="969"/>
      <c r="GPV59" s="969"/>
      <c r="GPW59" s="969"/>
      <c r="GPX59" s="969"/>
      <c r="GPY59" s="969"/>
      <c r="GPZ59" s="969"/>
      <c r="GQA59" s="969"/>
      <c r="GQB59" s="969"/>
      <c r="GQC59" s="969"/>
      <c r="GQD59" s="969"/>
      <c r="GQE59" s="969"/>
      <c r="GQF59" s="969"/>
      <c r="GQG59" s="969"/>
      <c r="GQH59" s="969"/>
      <c r="GQI59" s="969"/>
      <c r="GQJ59" s="969"/>
      <c r="GQK59" s="969"/>
      <c r="GQL59" s="969"/>
      <c r="GQM59" s="969"/>
      <c r="GQN59" s="969"/>
      <c r="GQO59" s="969"/>
      <c r="GQP59" s="969"/>
      <c r="GQQ59" s="969"/>
      <c r="GQR59" s="969"/>
      <c r="GQS59" s="969"/>
      <c r="GQT59" s="969"/>
      <c r="GQU59" s="969"/>
      <c r="GQV59" s="969"/>
      <c r="GQW59" s="969"/>
      <c r="GQX59" s="969"/>
      <c r="GQY59" s="969"/>
      <c r="GQZ59" s="969"/>
      <c r="GRA59" s="969"/>
      <c r="GRB59" s="969"/>
      <c r="GRC59" s="969"/>
      <c r="GRD59" s="969"/>
      <c r="GRE59" s="969"/>
      <c r="GRF59" s="969"/>
      <c r="GRG59" s="969"/>
      <c r="GRH59" s="969"/>
      <c r="GRI59" s="969"/>
      <c r="GRJ59" s="969"/>
      <c r="GRK59" s="969"/>
      <c r="GRL59" s="969"/>
      <c r="GRM59" s="969"/>
      <c r="GRN59" s="969"/>
      <c r="GRO59" s="969"/>
      <c r="GRP59" s="969"/>
      <c r="GRQ59" s="969"/>
      <c r="GRR59" s="969"/>
      <c r="GRS59" s="969"/>
      <c r="GRT59" s="969"/>
      <c r="GRU59" s="969"/>
      <c r="GRV59" s="969"/>
      <c r="GRW59" s="969"/>
      <c r="GRX59" s="969"/>
      <c r="GRY59" s="969"/>
      <c r="GRZ59" s="969"/>
      <c r="GSA59" s="969"/>
      <c r="GSB59" s="969"/>
      <c r="GSC59" s="969"/>
      <c r="GSD59" s="969"/>
      <c r="GSE59" s="969"/>
      <c r="GSF59" s="969"/>
      <c r="GSG59" s="969"/>
      <c r="GSH59" s="969"/>
      <c r="GSI59" s="969"/>
      <c r="GSJ59" s="969"/>
      <c r="GSK59" s="969"/>
      <c r="GSL59" s="969"/>
      <c r="GSM59" s="969"/>
      <c r="GSN59" s="969"/>
      <c r="GSO59" s="969"/>
      <c r="GSP59" s="969"/>
      <c r="GSQ59" s="969"/>
      <c r="GSR59" s="969"/>
      <c r="GSS59" s="969"/>
      <c r="GST59" s="969"/>
      <c r="GSU59" s="969"/>
      <c r="GSV59" s="969"/>
      <c r="GSW59" s="969"/>
      <c r="GSX59" s="969"/>
      <c r="GSY59" s="969"/>
      <c r="GSZ59" s="969"/>
      <c r="GTA59" s="969"/>
      <c r="GTB59" s="969"/>
      <c r="GTC59" s="969"/>
      <c r="GTD59" s="969"/>
      <c r="GTE59" s="969"/>
      <c r="GTF59" s="969"/>
      <c r="GTG59" s="969"/>
      <c r="GTH59" s="969"/>
      <c r="GTI59" s="969"/>
      <c r="GTJ59" s="969"/>
      <c r="GTK59" s="969"/>
      <c r="GTL59" s="969"/>
      <c r="GTM59" s="969"/>
      <c r="GTN59" s="969"/>
      <c r="GTO59" s="969"/>
      <c r="GTP59" s="969"/>
      <c r="GTQ59" s="969"/>
      <c r="GTR59" s="969"/>
      <c r="GTS59" s="969"/>
      <c r="GTT59" s="969"/>
      <c r="GTU59" s="969"/>
      <c r="GTV59" s="969"/>
      <c r="GTW59" s="969"/>
      <c r="GTX59" s="969"/>
      <c r="GTY59" s="969"/>
      <c r="GTZ59" s="969"/>
      <c r="GUA59" s="969"/>
      <c r="GUB59" s="969"/>
      <c r="GUC59" s="969"/>
      <c r="GUD59" s="969"/>
      <c r="GUE59" s="969"/>
      <c r="GUF59" s="969"/>
      <c r="GUG59" s="969"/>
      <c r="GUH59" s="969"/>
      <c r="GUI59" s="969"/>
      <c r="GUJ59" s="969"/>
      <c r="GUK59" s="969"/>
      <c r="GUL59" s="969"/>
      <c r="GUM59" s="969"/>
      <c r="GUN59" s="969"/>
      <c r="GUO59" s="969"/>
      <c r="GUP59" s="969"/>
      <c r="GUQ59" s="969"/>
      <c r="GUR59" s="969"/>
      <c r="GUS59" s="969"/>
      <c r="GUT59" s="969"/>
      <c r="GUU59" s="969"/>
      <c r="GUV59" s="969"/>
      <c r="GUW59" s="969"/>
      <c r="GUX59" s="969"/>
      <c r="GUY59" s="969"/>
      <c r="GUZ59" s="969"/>
      <c r="GVA59" s="969"/>
      <c r="GVB59" s="969"/>
      <c r="GVC59" s="969"/>
      <c r="GVD59" s="969"/>
      <c r="GVE59" s="969"/>
      <c r="GVF59" s="969"/>
      <c r="GVG59" s="969"/>
      <c r="GVH59" s="969"/>
      <c r="GVI59" s="969"/>
      <c r="GVJ59" s="969"/>
      <c r="GVK59" s="969"/>
      <c r="GVL59" s="969"/>
      <c r="GVM59" s="969"/>
      <c r="GVN59" s="969"/>
      <c r="GVO59" s="969"/>
      <c r="GVP59" s="969"/>
      <c r="GVQ59" s="969"/>
      <c r="GVR59" s="969"/>
      <c r="GVS59" s="969"/>
      <c r="GVT59" s="969"/>
      <c r="GVU59" s="969"/>
      <c r="GVV59" s="969"/>
      <c r="GVW59" s="969"/>
      <c r="GVX59" s="969"/>
      <c r="GVY59" s="969"/>
      <c r="GVZ59" s="969"/>
      <c r="GWA59" s="969"/>
      <c r="GWB59" s="969"/>
      <c r="GWC59" s="969"/>
      <c r="GWD59" s="969"/>
      <c r="GWE59" s="969"/>
      <c r="GWF59" s="969"/>
      <c r="GWG59" s="969"/>
      <c r="GWH59" s="969"/>
      <c r="GWI59" s="969"/>
      <c r="GWJ59" s="969"/>
      <c r="GWK59" s="969"/>
      <c r="GWL59" s="969"/>
      <c r="GWM59" s="969"/>
      <c r="GWN59" s="969"/>
      <c r="GWO59" s="969"/>
      <c r="GWP59" s="969"/>
      <c r="GWQ59" s="969"/>
      <c r="GWR59" s="969"/>
      <c r="GWS59" s="969"/>
      <c r="GWT59" s="969"/>
      <c r="GWU59" s="969"/>
      <c r="GWV59" s="969"/>
      <c r="GWW59" s="969"/>
      <c r="GWX59" s="969"/>
      <c r="GWY59" s="969"/>
      <c r="GWZ59" s="969"/>
      <c r="GXA59" s="969"/>
      <c r="GXB59" s="969"/>
      <c r="GXC59" s="969"/>
      <c r="GXD59" s="969"/>
      <c r="GXE59" s="969"/>
      <c r="GXF59" s="969"/>
      <c r="GXG59" s="969"/>
      <c r="GXH59" s="969"/>
      <c r="GXI59" s="969"/>
      <c r="GXJ59" s="969"/>
      <c r="GXK59" s="969"/>
      <c r="GXL59" s="969"/>
      <c r="GXM59" s="969"/>
      <c r="GXN59" s="969"/>
      <c r="GXO59" s="969"/>
      <c r="GXP59" s="969"/>
      <c r="GXQ59" s="969"/>
      <c r="GXR59" s="969"/>
      <c r="GXS59" s="969"/>
      <c r="GXT59" s="969"/>
      <c r="GXU59" s="969"/>
      <c r="GXV59" s="969"/>
      <c r="GXW59" s="969"/>
      <c r="GXX59" s="969"/>
      <c r="GXY59" s="969"/>
      <c r="GXZ59" s="969"/>
      <c r="GYA59" s="969"/>
      <c r="GYB59" s="969"/>
      <c r="GYC59" s="969"/>
      <c r="GYD59" s="969"/>
      <c r="GYE59" s="969"/>
      <c r="GYF59" s="969"/>
      <c r="GYG59" s="969"/>
      <c r="GYH59" s="969"/>
      <c r="GYI59" s="969"/>
      <c r="GYJ59" s="969"/>
      <c r="GYK59" s="969"/>
      <c r="GYL59" s="969"/>
      <c r="GYM59" s="969"/>
      <c r="GYN59" s="969"/>
      <c r="GYO59" s="969"/>
      <c r="GYP59" s="969"/>
      <c r="GYQ59" s="969"/>
      <c r="GYR59" s="969"/>
      <c r="GYS59" s="969"/>
      <c r="GYT59" s="969"/>
      <c r="GYU59" s="969"/>
      <c r="GYV59" s="969"/>
      <c r="GYW59" s="969"/>
      <c r="GYX59" s="969"/>
      <c r="GYY59" s="969"/>
      <c r="GYZ59" s="969"/>
      <c r="GZA59" s="969"/>
      <c r="GZB59" s="969"/>
      <c r="GZC59" s="969"/>
      <c r="GZD59" s="969"/>
      <c r="GZE59" s="969"/>
      <c r="GZF59" s="969"/>
      <c r="GZG59" s="969"/>
      <c r="GZH59" s="969"/>
      <c r="GZI59" s="969"/>
      <c r="GZJ59" s="969"/>
      <c r="GZK59" s="969"/>
      <c r="GZL59" s="969"/>
      <c r="GZM59" s="969"/>
      <c r="GZN59" s="969"/>
      <c r="GZO59" s="969"/>
      <c r="GZP59" s="969"/>
      <c r="GZQ59" s="969"/>
      <c r="GZR59" s="969"/>
      <c r="GZS59" s="969"/>
      <c r="GZT59" s="969"/>
      <c r="GZU59" s="969"/>
      <c r="GZV59" s="969"/>
      <c r="GZW59" s="969"/>
      <c r="GZX59" s="969"/>
      <c r="GZY59" s="969"/>
      <c r="GZZ59" s="969"/>
      <c r="HAA59" s="969"/>
      <c r="HAB59" s="969"/>
      <c r="HAC59" s="969"/>
      <c r="HAD59" s="969"/>
      <c r="HAE59" s="969"/>
      <c r="HAF59" s="969"/>
      <c r="HAG59" s="969"/>
      <c r="HAH59" s="969"/>
      <c r="HAI59" s="969"/>
      <c r="HAJ59" s="969"/>
      <c r="HAK59" s="969"/>
      <c r="HAL59" s="969"/>
      <c r="HAM59" s="969"/>
      <c r="HAN59" s="969"/>
      <c r="HAO59" s="969"/>
      <c r="HAP59" s="969"/>
      <c r="HAQ59" s="969"/>
      <c r="HAR59" s="969"/>
      <c r="HAS59" s="969"/>
      <c r="HAT59" s="969"/>
      <c r="HAU59" s="969"/>
      <c r="HAV59" s="969"/>
      <c r="HAW59" s="969"/>
      <c r="HAX59" s="969"/>
      <c r="HAY59" s="969"/>
      <c r="HAZ59" s="969"/>
      <c r="HBA59" s="969"/>
      <c r="HBB59" s="969"/>
      <c r="HBC59" s="969"/>
      <c r="HBD59" s="969"/>
      <c r="HBE59" s="969"/>
      <c r="HBF59" s="969"/>
      <c r="HBG59" s="969"/>
      <c r="HBH59" s="969"/>
      <c r="HBI59" s="969"/>
      <c r="HBJ59" s="969"/>
      <c r="HBK59" s="969"/>
      <c r="HBL59" s="969"/>
      <c r="HBM59" s="969"/>
      <c r="HBN59" s="969"/>
      <c r="HBO59" s="969"/>
      <c r="HBP59" s="969"/>
      <c r="HBQ59" s="969"/>
      <c r="HBR59" s="969"/>
      <c r="HBS59" s="969"/>
      <c r="HBT59" s="969"/>
      <c r="HBU59" s="969"/>
      <c r="HBV59" s="969"/>
      <c r="HBW59" s="969"/>
      <c r="HBX59" s="969"/>
      <c r="HBY59" s="969"/>
      <c r="HBZ59" s="969"/>
      <c r="HCA59" s="969"/>
      <c r="HCB59" s="969"/>
      <c r="HCC59" s="969"/>
      <c r="HCD59" s="969"/>
      <c r="HCE59" s="969"/>
      <c r="HCF59" s="969"/>
      <c r="HCG59" s="969"/>
      <c r="HCH59" s="969"/>
      <c r="HCI59" s="969"/>
      <c r="HCJ59" s="969"/>
      <c r="HCK59" s="969"/>
      <c r="HCL59" s="969"/>
      <c r="HCM59" s="969"/>
      <c r="HCN59" s="969"/>
      <c r="HCO59" s="969"/>
      <c r="HCP59" s="969"/>
      <c r="HCQ59" s="969"/>
      <c r="HCR59" s="969"/>
      <c r="HCS59" s="969"/>
      <c r="HCT59" s="969"/>
      <c r="HCU59" s="969"/>
      <c r="HCV59" s="969"/>
      <c r="HCW59" s="969"/>
      <c r="HCX59" s="969"/>
      <c r="HCY59" s="969"/>
      <c r="HCZ59" s="969"/>
      <c r="HDA59" s="969"/>
      <c r="HDB59" s="969"/>
      <c r="HDC59" s="969"/>
      <c r="HDD59" s="969"/>
      <c r="HDE59" s="969"/>
      <c r="HDF59" s="969"/>
      <c r="HDG59" s="969"/>
      <c r="HDH59" s="969"/>
      <c r="HDI59" s="969"/>
      <c r="HDJ59" s="969"/>
      <c r="HDK59" s="969"/>
      <c r="HDL59" s="969"/>
      <c r="HDM59" s="969"/>
      <c r="HDN59" s="969"/>
      <c r="HDO59" s="969"/>
      <c r="HDP59" s="969"/>
      <c r="HDQ59" s="969"/>
      <c r="HDR59" s="969"/>
      <c r="HDS59" s="969"/>
      <c r="HDT59" s="969"/>
      <c r="HDU59" s="969"/>
      <c r="HDV59" s="969"/>
      <c r="HDW59" s="969"/>
      <c r="HDX59" s="969"/>
      <c r="HDY59" s="969"/>
      <c r="HDZ59" s="969"/>
      <c r="HEA59" s="969"/>
      <c r="HEB59" s="969"/>
      <c r="HEC59" s="969"/>
      <c r="HED59" s="969"/>
      <c r="HEE59" s="969"/>
      <c r="HEF59" s="969"/>
      <c r="HEG59" s="969"/>
      <c r="HEH59" s="969"/>
      <c r="HEI59" s="969"/>
      <c r="HEJ59" s="969"/>
      <c r="HEK59" s="969"/>
      <c r="HEL59" s="969"/>
      <c r="HEM59" s="969"/>
      <c r="HEN59" s="969"/>
      <c r="HEO59" s="969"/>
      <c r="HEP59" s="969"/>
      <c r="HEQ59" s="969"/>
      <c r="HER59" s="969"/>
      <c r="HES59" s="969"/>
      <c r="HET59" s="969"/>
      <c r="HEU59" s="969"/>
      <c r="HEV59" s="969"/>
      <c r="HEW59" s="969"/>
      <c r="HEX59" s="969"/>
      <c r="HEY59" s="969"/>
      <c r="HEZ59" s="969"/>
      <c r="HFA59" s="969"/>
      <c r="HFB59" s="969"/>
      <c r="HFC59" s="969"/>
      <c r="HFD59" s="969"/>
      <c r="HFE59" s="969"/>
      <c r="HFF59" s="969"/>
      <c r="HFG59" s="969"/>
      <c r="HFH59" s="969"/>
      <c r="HFI59" s="969"/>
      <c r="HFJ59" s="969"/>
      <c r="HFK59" s="969"/>
      <c r="HFL59" s="969"/>
      <c r="HFM59" s="969"/>
      <c r="HFN59" s="969"/>
      <c r="HFO59" s="969"/>
      <c r="HFP59" s="969"/>
      <c r="HFQ59" s="969"/>
      <c r="HFR59" s="969"/>
      <c r="HFS59" s="969"/>
      <c r="HFT59" s="969"/>
      <c r="HFU59" s="969"/>
      <c r="HFV59" s="969"/>
      <c r="HFW59" s="969"/>
      <c r="HFX59" s="969"/>
      <c r="HFY59" s="969"/>
      <c r="HFZ59" s="969"/>
      <c r="HGA59" s="969"/>
      <c r="HGB59" s="969"/>
      <c r="HGC59" s="969"/>
      <c r="HGD59" s="969"/>
      <c r="HGE59" s="969"/>
      <c r="HGF59" s="969"/>
      <c r="HGG59" s="969"/>
      <c r="HGH59" s="969"/>
      <c r="HGI59" s="969"/>
      <c r="HGJ59" s="969"/>
      <c r="HGK59" s="969"/>
      <c r="HGL59" s="969"/>
      <c r="HGM59" s="969"/>
      <c r="HGN59" s="969"/>
      <c r="HGO59" s="969"/>
      <c r="HGP59" s="969"/>
      <c r="HGQ59" s="969"/>
      <c r="HGR59" s="969"/>
      <c r="HGS59" s="969"/>
      <c r="HGT59" s="969"/>
      <c r="HGU59" s="969"/>
      <c r="HGV59" s="969"/>
      <c r="HGW59" s="969"/>
      <c r="HGX59" s="969"/>
      <c r="HGY59" s="969"/>
      <c r="HGZ59" s="969"/>
      <c r="HHA59" s="969"/>
      <c r="HHB59" s="969"/>
      <c r="HHC59" s="969"/>
      <c r="HHD59" s="969"/>
      <c r="HHE59" s="969"/>
      <c r="HHF59" s="969"/>
      <c r="HHG59" s="969"/>
      <c r="HHH59" s="969"/>
      <c r="HHI59" s="969"/>
      <c r="HHJ59" s="969"/>
      <c r="HHK59" s="969"/>
      <c r="HHL59" s="969"/>
      <c r="HHM59" s="969"/>
      <c r="HHN59" s="969"/>
      <c r="HHO59" s="969"/>
      <c r="HHP59" s="969"/>
      <c r="HHQ59" s="969"/>
      <c r="HHR59" s="969"/>
      <c r="HHS59" s="969"/>
      <c r="HHT59" s="969"/>
      <c r="HHU59" s="969"/>
      <c r="HHV59" s="969"/>
      <c r="HHW59" s="969"/>
      <c r="HHX59" s="969"/>
      <c r="HHY59" s="969"/>
      <c r="HHZ59" s="969"/>
      <c r="HIA59" s="969"/>
      <c r="HIB59" s="969"/>
      <c r="HIC59" s="969"/>
      <c r="HID59" s="969"/>
      <c r="HIE59" s="969"/>
      <c r="HIF59" s="969"/>
      <c r="HIG59" s="969"/>
      <c r="HIH59" s="969"/>
      <c r="HII59" s="969"/>
      <c r="HIJ59" s="969"/>
      <c r="HIK59" s="969"/>
      <c r="HIL59" s="969"/>
      <c r="HIM59" s="969"/>
      <c r="HIN59" s="969"/>
      <c r="HIO59" s="969"/>
      <c r="HIP59" s="969"/>
      <c r="HIQ59" s="969"/>
      <c r="HIR59" s="969"/>
      <c r="HIS59" s="969"/>
      <c r="HIT59" s="969"/>
      <c r="HIU59" s="969"/>
      <c r="HIV59" s="969"/>
      <c r="HIW59" s="969"/>
      <c r="HIX59" s="969"/>
      <c r="HIY59" s="969"/>
      <c r="HIZ59" s="969"/>
      <c r="HJA59" s="969"/>
      <c r="HJB59" s="969"/>
      <c r="HJC59" s="969"/>
      <c r="HJD59" s="969"/>
      <c r="HJE59" s="969"/>
      <c r="HJF59" s="969"/>
      <c r="HJG59" s="969"/>
      <c r="HJH59" s="969"/>
      <c r="HJI59" s="969"/>
      <c r="HJJ59" s="969"/>
      <c r="HJK59" s="969"/>
      <c r="HJL59" s="969"/>
      <c r="HJM59" s="969"/>
      <c r="HJN59" s="969"/>
      <c r="HJO59" s="969"/>
      <c r="HJP59" s="969"/>
      <c r="HJQ59" s="969"/>
      <c r="HJR59" s="969"/>
      <c r="HJS59" s="969"/>
      <c r="HJT59" s="969"/>
      <c r="HJU59" s="969"/>
      <c r="HJV59" s="969"/>
      <c r="HJW59" s="969"/>
      <c r="HJX59" s="969"/>
      <c r="HJY59" s="969"/>
      <c r="HJZ59" s="969"/>
      <c r="HKA59" s="969"/>
      <c r="HKB59" s="969"/>
      <c r="HKC59" s="969"/>
      <c r="HKD59" s="969"/>
      <c r="HKE59" s="969"/>
      <c r="HKF59" s="969"/>
      <c r="HKG59" s="969"/>
      <c r="HKH59" s="969"/>
      <c r="HKI59" s="969"/>
      <c r="HKJ59" s="969"/>
      <c r="HKK59" s="969"/>
      <c r="HKL59" s="969"/>
      <c r="HKM59" s="969"/>
      <c r="HKN59" s="969"/>
      <c r="HKO59" s="969"/>
      <c r="HKP59" s="969"/>
      <c r="HKQ59" s="969"/>
      <c r="HKR59" s="969"/>
      <c r="HKS59" s="969"/>
      <c r="HKT59" s="969"/>
      <c r="HKU59" s="969"/>
      <c r="HKV59" s="969"/>
      <c r="HKW59" s="969"/>
      <c r="HKX59" s="969"/>
      <c r="HKY59" s="969"/>
      <c r="HKZ59" s="969"/>
      <c r="HLA59" s="969"/>
      <c r="HLB59" s="969"/>
      <c r="HLC59" s="969"/>
      <c r="HLD59" s="969"/>
      <c r="HLE59" s="969"/>
      <c r="HLF59" s="969"/>
      <c r="HLG59" s="969"/>
      <c r="HLH59" s="969"/>
      <c r="HLI59" s="969"/>
      <c r="HLJ59" s="969"/>
      <c r="HLK59" s="969"/>
      <c r="HLL59" s="969"/>
      <c r="HLM59" s="969"/>
      <c r="HLN59" s="969"/>
      <c r="HLO59" s="969"/>
      <c r="HLP59" s="969"/>
      <c r="HLQ59" s="969"/>
      <c r="HLR59" s="969"/>
      <c r="HLS59" s="969"/>
      <c r="HLT59" s="969"/>
      <c r="HLU59" s="969"/>
      <c r="HLV59" s="969"/>
      <c r="HLW59" s="969"/>
      <c r="HLX59" s="969"/>
      <c r="HLY59" s="969"/>
      <c r="HLZ59" s="969"/>
      <c r="HMA59" s="969"/>
      <c r="HMB59" s="969"/>
      <c r="HMC59" s="969"/>
      <c r="HMD59" s="969"/>
      <c r="HME59" s="969"/>
      <c r="HMF59" s="969"/>
      <c r="HMG59" s="969"/>
      <c r="HMH59" s="969"/>
      <c r="HMI59" s="969"/>
      <c r="HMJ59" s="969"/>
      <c r="HMK59" s="969"/>
      <c r="HML59" s="969"/>
      <c r="HMM59" s="969"/>
      <c r="HMN59" s="969"/>
      <c r="HMO59" s="969"/>
      <c r="HMP59" s="969"/>
      <c r="HMQ59" s="969"/>
      <c r="HMR59" s="969"/>
      <c r="HMS59" s="969"/>
      <c r="HMT59" s="969"/>
      <c r="HMU59" s="969"/>
      <c r="HMV59" s="969"/>
      <c r="HMW59" s="969"/>
      <c r="HMX59" s="969"/>
      <c r="HMY59" s="969"/>
      <c r="HMZ59" s="969"/>
      <c r="HNA59" s="969"/>
      <c r="HNB59" s="969"/>
      <c r="HNC59" s="969"/>
      <c r="HND59" s="969"/>
      <c r="HNE59" s="969"/>
      <c r="HNF59" s="969"/>
      <c r="HNG59" s="969"/>
      <c r="HNH59" s="969"/>
      <c r="HNI59" s="969"/>
      <c r="HNJ59" s="969"/>
      <c r="HNK59" s="969"/>
      <c r="HNL59" s="969"/>
      <c r="HNM59" s="969"/>
      <c r="HNN59" s="969"/>
      <c r="HNO59" s="969"/>
      <c r="HNP59" s="969"/>
      <c r="HNQ59" s="969"/>
      <c r="HNR59" s="969"/>
      <c r="HNS59" s="969"/>
      <c r="HNT59" s="969"/>
      <c r="HNU59" s="969"/>
      <c r="HNV59" s="969"/>
      <c r="HNW59" s="969"/>
      <c r="HNX59" s="969"/>
      <c r="HNY59" s="969"/>
      <c r="HNZ59" s="969"/>
      <c r="HOA59" s="969"/>
      <c r="HOB59" s="969"/>
      <c r="HOC59" s="969"/>
      <c r="HOD59" s="969"/>
      <c r="HOE59" s="969"/>
      <c r="HOF59" s="969"/>
      <c r="HOG59" s="969"/>
      <c r="HOH59" s="969"/>
      <c r="HOI59" s="969"/>
      <c r="HOJ59" s="969"/>
      <c r="HOK59" s="969"/>
      <c r="HOL59" s="969"/>
      <c r="HOM59" s="969"/>
      <c r="HON59" s="969"/>
      <c r="HOO59" s="969"/>
      <c r="HOP59" s="969"/>
      <c r="HOQ59" s="969"/>
      <c r="HOR59" s="969"/>
      <c r="HOS59" s="969"/>
      <c r="HOT59" s="969"/>
      <c r="HOU59" s="969"/>
      <c r="HOV59" s="969"/>
      <c r="HOW59" s="969"/>
      <c r="HOX59" s="969"/>
      <c r="HOY59" s="969"/>
      <c r="HOZ59" s="969"/>
      <c r="HPA59" s="969"/>
      <c r="HPB59" s="969"/>
      <c r="HPC59" s="969"/>
      <c r="HPD59" s="969"/>
      <c r="HPE59" s="969"/>
      <c r="HPF59" s="969"/>
      <c r="HPG59" s="969"/>
      <c r="HPH59" s="969"/>
      <c r="HPI59" s="969"/>
      <c r="HPJ59" s="969"/>
      <c r="HPK59" s="969"/>
      <c r="HPL59" s="969"/>
      <c r="HPM59" s="969"/>
      <c r="HPN59" s="969"/>
      <c r="HPO59" s="969"/>
      <c r="HPP59" s="969"/>
      <c r="HPQ59" s="969"/>
      <c r="HPR59" s="969"/>
      <c r="HPS59" s="969"/>
      <c r="HPT59" s="969"/>
      <c r="HPU59" s="969"/>
      <c r="HPV59" s="969"/>
      <c r="HPW59" s="969"/>
      <c r="HPX59" s="969"/>
      <c r="HPY59" s="969"/>
      <c r="HPZ59" s="969"/>
      <c r="HQA59" s="969"/>
      <c r="HQB59" s="969"/>
      <c r="HQC59" s="969"/>
      <c r="HQD59" s="969"/>
      <c r="HQE59" s="969"/>
      <c r="HQF59" s="969"/>
      <c r="HQG59" s="969"/>
      <c r="HQH59" s="969"/>
      <c r="HQI59" s="969"/>
      <c r="HQJ59" s="969"/>
      <c r="HQK59" s="969"/>
      <c r="HQL59" s="969"/>
      <c r="HQM59" s="969"/>
      <c r="HQN59" s="969"/>
      <c r="HQO59" s="969"/>
      <c r="HQP59" s="969"/>
      <c r="HQQ59" s="969"/>
      <c r="HQR59" s="969"/>
      <c r="HQS59" s="969"/>
      <c r="HQT59" s="969"/>
      <c r="HQU59" s="969"/>
      <c r="HQV59" s="969"/>
      <c r="HQW59" s="969"/>
      <c r="HQX59" s="969"/>
      <c r="HQY59" s="969"/>
      <c r="HQZ59" s="969"/>
      <c r="HRA59" s="969"/>
      <c r="HRB59" s="969"/>
      <c r="HRC59" s="969"/>
      <c r="HRD59" s="969"/>
      <c r="HRE59" s="969"/>
      <c r="HRF59" s="969"/>
      <c r="HRG59" s="969"/>
      <c r="HRH59" s="969"/>
      <c r="HRI59" s="969"/>
      <c r="HRJ59" s="969"/>
      <c r="HRK59" s="969"/>
      <c r="HRL59" s="969"/>
      <c r="HRM59" s="969"/>
      <c r="HRN59" s="969"/>
      <c r="HRO59" s="969"/>
      <c r="HRP59" s="969"/>
      <c r="HRQ59" s="969"/>
      <c r="HRR59" s="969"/>
      <c r="HRS59" s="969"/>
      <c r="HRT59" s="969"/>
      <c r="HRU59" s="969"/>
      <c r="HRV59" s="969"/>
      <c r="HRW59" s="969"/>
      <c r="HRX59" s="969"/>
      <c r="HRY59" s="969"/>
      <c r="HRZ59" s="969"/>
      <c r="HSA59" s="969"/>
      <c r="HSB59" s="969"/>
      <c r="HSC59" s="969"/>
      <c r="HSD59" s="969"/>
      <c r="HSE59" s="969"/>
      <c r="HSF59" s="969"/>
      <c r="HSG59" s="969"/>
      <c r="HSH59" s="969"/>
      <c r="HSI59" s="969"/>
      <c r="HSJ59" s="969"/>
      <c r="HSK59" s="969"/>
      <c r="HSL59" s="969"/>
      <c r="HSM59" s="969"/>
      <c r="HSN59" s="969"/>
      <c r="HSO59" s="969"/>
      <c r="HSP59" s="969"/>
      <c r="HSQ59" s="969"/>
      <c r="HSR59" s="969"/>
      <c r="HSS59" s="969"/>
      <c r="HST59" s="969"/>
      <c r="HSU59" s="969"/>
      <c r="HSV59" s="969"/>
      <c r="HSW59" s="969"/>
      <c r="HSX59" s="969"/>
      <c r="HSY59" s="969"/>
      <c r="HSZ59" s="969"/>
      <c r="HTA59" s="969"/>
      <c r="HTB59" s="969"/>
      <c r="HTC59" s="969"/>
      <c r="HTD59" s="969"/>
      <c r="HTE59" s="969"/>
      <c r="HTF59" s="969"/>
      <c r="HTG59" s="969"/>
      <c r="HTH59" s="969"/>
      <c r="HTI59" s="969"/>
      <c r="HTJ59" s="969"/>
      <c r="HTK59" s="969"/>
      <c r="HTL59" s="969"/>
      <c r="HTM59" s="969"/>
      <c r="HTN59" s="969"/>
      <c r="HTO59" s="969"/>
      <c r="HTP59" s="969"/>
      <c r="HTQ59" s="969"/>
      <c r="HTR59" s="969"/>
      <c r="HTS59" s="969"/>
      <c r="HTT59" s="969"/>
      <c r="HTU59" s="969"/>
      <c r="HTV59" s="969"/>
      <c r="HTW59" s="969"/>
      <c r="HTX59" s="969"/>
      <c r="HTY59" s="969"/>
      <c r="HTZ59" s="969"/>
      <c r="HUA59" s="969"/>
      <c r="HUB59" s="969"/>
      <c r="HUC59" s="969"/>
      <c r="HUD59" s="969"/>
      <c r="HUE59" s="969"/>
      <c r="HUF59" s="969"/>
      <c r="HUG59" s="969"/>
      <c r="HUH59" s="969"/>
      <c r="HUI59" s="969"/>
      <c r="HUJ59" s="969"/>
      <c r="HUK59" s="969"/>
      <c r="HUL59" s="969"/>
      <c r="HUM59" s="969"/>
      <c r="HUN59" s="969"/>
      <c r="HUO59" s="969"/>
      <c r="HUP59" s="969"/>
      <c r="HUQ59" s="969"/>
      <c r="HUR59" s="969"/>
      <c r="HUS59" s="969"/>
      <c r="HUT59" s="969"/>
      <c r="HUU59" s="969"/>
      <c r="HUV59" s="969"/>
      <c r="HUW59" s="969"/>
      <c r="HUX59" s="969"/>
      <c r="HUY59" s="969"/>
      <c r="HUZ59" s="969"/>
      <c r="HVA59" s="969"/>
      <c r="HVB59" s="969"/>
      <c r="HVC59" s="969"/>
      <c r="HVD59" s="969"/>
      <c r="HVE59" s="969"/>
      <c r="HVF59" s="969"/>
      <c r="HVG59" s="969"/>
      <c r="HVH59" s="969"/>
      <c r="HVI59" s="969"/>
      <c r="HVJ59" s="969"/>
      <c r="HVK59" s="969"/>
      <c r="HVL59" s="969"/>
      <c r="HVM59" s="969"/>
      <c r="HVN59" s="969"/>
      <c r="HVO59" s="969"/>
      <c r="HVP59" s="969"/>
      <c r="HVQ59" s="969"/>
      <c r="HVR59" s="969"/>
      <c r="HVS59" s="969"/>
      <c r="HVT59" s="969"/>
      <c r="HVU59" s="969"/>
      <c r="HVV59" s="969"/>
      <c r="HVW59" s="969"/>
      <c r="HVX59" s="969"/>
      <c r="HVY59" s="969"/>
      <c r="HVZ59" s="969"/>
      <c r="HWA59" s="969"/>
      <c r="HWB59" s="969"/>
      <c r="HWC59" s="969"/>
      <c r="HWD59" s="969"/>
      <c r="HWE59" s="969"/>
      <c r="HWF59" s="969"/>
      <c r="HWG59" s="969"/>
      <c r="HWH59" s="969"/>
      <c r="HWI59" s="969"/>
      <c r="HWJ59" s="969"/>
      <c r="HWK59" s="969"/>
      <c r="HWL59" s="969"/>
      <c r="HWM59" s="969"/>
      <c r="HWN59" s="969"/>
      <c r="HWO59" s="969"/>
      <c r="HWP59" s="969"/>
      <c r="HWQ59" s="969"/>
      <c r="HWR59" s="969"/>
      <c r="HWS59" s="969"/>
      <c r="HWT59" s="969"/>
      <c r="HWU59" s="969"/>
      <c r="HWV59" s="969"/>
      <c r="HWW59" s="969"/>
      <c r="HWX59" s="969"/>
      <c r="HWY59" s="969"/>
      <c r="HWZ59" s="969"/>
      <c r="HXA59" s="969"/>
      <c r="HXB59" s="969"/>
      <c r="HXC59" s="969"/>
      <c r="HXD59" s="969"/>
      <c r="HXE59" s="969"/>
      <c r="HXF59" s="969"/>
      <c r="HXG59" s="969"/>
      <c r="HXH59" s="969"/>
      <c r="HXI59" s="969"/>
      <c r="HXJ59" s="969"/>
      <c r="HXK59" s="969"/>
      <c r="HXL59" s="969"/>
      <c r="HXM59" s="969"/>
      <c r="HXN59" s="969"/>
      <c r="HXO59" s="969"/>
      <c r="HXP59" s="969"/>
      <c r="HXQ59" s="969"/>
      <c r="HXR59" s="969"/>
      <c r="HXS59" s="969"/>
      <c r="HXT59" s="969"/>
      <c r="HXU59" s="969"/>
      <c r="HXV59" s="969"/>
      <c r="HXW59" s="969"/>
      <c r="HXX59" s="969"/>
      <c r="HXY59" s="969"/>
      <c r="HXZ59" s="969"/>
      <c r="HYA59" s="969"/>
      <c r="HYB59" s="969"/>
      <c r="HYC59" s="969"/>
      <c r="HYD59" s="969"/>
      <c r="HYE59" s="969"/>
      <c r="HYF59" s="969"/>
      <c r="HYG59" s="969"/>
      <c r="HYH59" s="969"/>
      <c r="HYI59" s="969"/>
      <c r="HYJ59" s="969"/>
      <c r="HYK59" s="969"/>
      <c r="HYL59" s="969"/>
      <c r="HYM59" s="969"/>
      <c r="HYN59" s="969"/>
      <c r="HYO59" s="969"/>
      <c r="HYP59" s="969"/>
      <c r="HYQ59" s="969"/>
      <c r="HYR59" s="969"/>
      <c r="HYS59" s="969"/>
      <c r="HYT59" s="969"/>
      <c r="HYU59" s="969"/>
      <c r="HYV59" s="969"/>
      <c r="HYW59" s="969"/>
      <c r="HYX59" s="969"/>
      <c r="HYY59" s="969"/>
      <c r="HYZ59" s="969"/>
      <c r="HZA59" s="969"/>
      <c r="HZB59" s="969"/>
      <c r="HZC59" s="969"/>
      <c r="HZD59" s="969"/>
      <c r="HZE59" s="969"/>
      <c r="HZF59" s="969"/>
      <c r="HZG59" s="969"/>
      <c r="HZH59" s="969"/>
      <c r="HZI59" s="969"/>
      <c r="HZJ59" s="969"/>
      <c r="HZK59" s="969"/>
      <c r="HZL59" s="969"/>
      <c r="HZM59" s="969"/>
      <c r="HZN59" s="969"/>
      <c r="HZO59" s="969"/>
      <c r="HZP59" s="969"/>
      <c r="HZQ59" s="969"/>
      <c r="HZR59" s="969"/>
      <c r="HZS59" s="969"/>
      <c r="HZT59" s="969"/>
      <c r="HZU59" s="969"/>
      <c r="HZV59" s="969"/>
      <c r="HZW59" s="969"/>
      <c r="HZX59" s="969"/>
      <c r="HZY59" s="969"/>
      <c r="HZZ59" s="969"/>
      <c r="IAA59" s="969"/>
      <c r="IAB59" s="969"/>
      <c r="IAC59" s="969"/>
      <c r="IAD59" s="969"/>
      <c r="IAE59" s="969"/>
      <c r="IAF59" s="969"/>
      <c r="IAG59" s="969"/>
      <c r="IAH59" s="969"/>
      <c r="IAI59" s="969"/>
      <c r="IAJ59" s="969"/>
      <c r="IAK59" s="969"/>
      <c r="IAL59" s="969"/>
      <c r="IAM59" s="969"/>
      <c r="IAN59" s="969"/>
      <c r="IAO59" s="969"/>
      <c r="IAP59" s="969"/>
      <c r="IAQ59" s="969"/>
      <c r="IAR59" s="969"/>
      <c r="IAS59" s="969"/>
      <c r="IAT59" s="969"/>
      <c r="IAU59" s="969"/>
      <c r="IAV59" s="969"/>
      <c r="IAW59" s="969"/>
      <c r="IAX59" s="969"/>
      <c r="IAY59" s="969"/>
      <c r="IAZ59" s="969"/>
      <c r="IBA59" s="969"/>
      <c r="IBB59" s="969"/>
      <c r="IBC59" s="969"/>
      <c r="IBD59" s="969"/>
      <c r="IBE59" s="969"/>
      <c r="IBF59" s="969"/>
      <c r="IBG59" s="969"/>
      <c r="IBH59" s="969"/>
      <c r="IBI59" s="969"/>
      <c r="IBJ59" s="969"/>
      <c r="IBK59" s="969"/>
      <c r="IBL59" s="969"/>
      <c r="IBM59" s="969"/>
      <c r="IBN59" s="969"/>
      <c r="IBO59" s="969"/>
      <c r="IBP59" s="969"/>
      <c r="IBQ59" s="969"/>
      <c r="IBR59" s="969"/>
      <c r="IBS59" s="969"/>
      <c r="IBT59" s="969"/>
      <c r="IBU59" s="969"/>
      <c r="IBV59" s="969"/>
      <c r="IBW59" s="969"/>
      <c r="IBX59" s="969"/>
      <c r="IBY59" s="969"/>
      <c r="IBZ59" s="969"/>
      <c r="ICA59" s="969"/>
      <c r="ICB59" s="969"/>
      <c r="ICC59" s="969"/>
      <c r="ICD59" s="969"/>
      <c r="ICE59" s="969"/>
      <c r="ICF59" s="969"/>
      <c r="ICG59" s="969"/>
      <c r="ICH59" s="969"/>
      <c r="ICI59" s="969"/>
      <c r="ICJ59" s="969"/>
      <c r="ICK59" s="969"/>
      <c r="ICL59" s="969"/>
      <c r="ICM59" s="969"/>
      <c r="ICN59" s="969"/>
      <c r="ICO59" s="969"/>
      <c r="ICP59" s="969"/>
      <c r="ICQ59" s="969"/>
      <c r="ICR59" s="969"/>
      <c r="ICS59" s="969"/>
      <c r="ICT59" s="969"/>
      <c r="ICU59" s="969"/>
      <c r="ICV59" s="969"/>
      <c r="ICW59" s="969"/>
      <c r="ICX59" s="969"/>
      <c r="ICY59" s="969"/>
      <c r="ICZ59" s="969"/>
      <c r="IDA59" s="969"/>
      <c r="IDB59" s="969"/>
      <c r="IDC59" s="969"/>
      <c r="IDD59" s="969"/>
      <c r="IDE59" s="969"/>
      <c r="IDF59" s="969"/>
      <c r="IDG59" s="969"/>
      <c r="IDH59" s="969"/>
      <c r="IDI59" s="969"/>
      <c r="IDJ59" s="969"/>
      <c r="IDK59" s="969"/>
      <c r="IDL59" s="969"/>
      <c r="IDM59" s="969"/>
      <c r="IDN59" s="969"/>
      <c r="IDO59" s="969"/>
      <c r="IDP59" s="969"/>
      <c r="IDQ59" s="969"/>
      <c r="IDR59" s="969"/>
      <c r="IDS59" s="969"/>
      <c r="IDT59" s="969"/>
      <c r="IDU59" s="969"/>
      <c r="IDV59" s="969"/>
      <c r="IDW59" s="969"/>
      <c r="IDX59" s="969"/>
      <c r="IDY59" s="969"/>
      <c r="IDZ59" s="969"/>
      <c r="IEA59" s="969"/>
      <c r="IEB59" s="969"/>
      <c r="IEC59" s="969"/>
      <c r="IED59" s="969"/>
      <c r="IEE59" s="969"/>
      <c r="IEF59" s="969"/>
      <c r="IEG59" s="969"/>
      <c r="IEH59" s="969"/>
      <c r="IEI59" s="969"/>
      <c r="IEJ59" s="969"/>
      <c r="IEK59" s="969"/>
      <c r="IEL59" s="969"/>
      <c r="IEM59" s="969"/>
      <c r="IEN59" s="969"/>
      <c r="IEO59" s="969"/>
      <c r="IEP59" s="969"/>
      <c r="IEQ59" s="969"/>
      <c r="IER59" s="969"/>
      <c r="IES59" s="969"/>
      <c r="IET59" s="969"/>
      <c r="IEU59" s="969"/>
      <c r="IEV59" s="969"/>
      <c r="IEW59" s="969"/>
      <c r="IEX59" s="969"/>
      <c r="IEY59" s="969"/>
      <c r="IEZ59" s="969"/>
      <c r="IFA59" s="969"/>
      <c r="IFB59" s="969"/>
      <c r="IFC59" s="969"/>
      <c r="IFD59" s="969"/>
      <c r="IFE59" s="969"/>
      <c r="IFF59" s="969"/>
      <c r="IFG59" s="969"/>
      <c r="IFH59" s="969"/>
      <c r="IFI59" s="969"/>
      <c r="IFJ59" s="969"/>
      <c r="IFK59" s="969"/>
      <c r="IFL59" s="969"/>
      <c r="IFM59" s="969"/>
      <c r="IFN59" s="969"/>
      <c r="IFO59" s="969"/>
      <c r="IFP59" s="969"/>
      <c r="IFQ59" s="969"/>
      <c r="IFR59" s="969"/>
      <c r="IFS59" s="969"/>
      <c r="IFT59" s="969"/>
      <c r="IFU59" s="969"/>
      <c r="IFV59" s="969"/>
      <c r="IFW59" s="969"/>
      <c r="IFX59" s="969"/>
      <c r="IFY59" s="969"/>
      <c r="IFZ59" s="969"/>
      <c r="IGA59" s="969"/>
      <c r="IGB59" s="969"/>
      <c r="IGC59" s="969"/>
      <c r="IGD59" s="969"/>
      <c r="IGE59" s="969"/>
      <c r="IGF59" s="969"/>
      <c r="IGG59" s="969"/>
      <c r="IGH59" s="969"/>
      <c r="IGI59" s="969"/>
      <c r="IGJ59" s="969"/>
      <c r="IGK59" s="969"/>
      <c r="IGL59" s="969"/>
      <c r="IGM59" s="969"/>
      <c r="IGN59" s="969"/>
      <c r="IGO59" s="969"/>
      <c r="IGP59" s="969"/>
      <c r="IGQ59" s="969"/>
      <c r="IGR59" s="969"/>
      <c r="IGS59" s="969"/>
      <c r="IGT59" s="969"/>
      <c r="IGU59" s="969"/>
      <c r="IGV59" s="969"/>
      <c r="IGW59" s="969"/>
      <c r="IGX59" s="969"/>
      <c r="IGY59" s="969"/>
      <c r="IGZ59" s="969"/>
      <c r="IHA59" s="969"/>
      <c r="IHB59" s="969"/>
      <c r="IHC59" s="969"/>
      <c r="IHD59" s="969"/>
      <c r="IHE59" s="969"/>
      <c r="IHF59" s="969"/>
      <c r="IHG59" s="969"/>
      <c r="IHH59" s="969"/>
      <c r="IHI59" s="969"/>
      <c r="IHJ59" s="969"/>
      <c r="IHK59" s="969"/>
      <c r="IHL59" s="969"/>
      <c r="IHM59" s="969"/>
      <c r="IHN59" s="969"/>
      <c r="IHO59" s="969"/>
      <c r="IHP59" s="969"/>
      <c r="IHQ59" s="969"/>
      <c r="IHR59" s="969"/>
      <c r="IHS59" s="969"/>
      <c r="IHT59" s="969"/>
      <c r="IHU59" s="969"/>
      <c r="IHV59" s="969"/>
      <c r="IHW59" s="969"/>
      <c r="IHX59" s="969"/>
      <c r="IHY59" s="969"/>
      <c r="IHZ59" s="969"/>
      <c r="IIA59" s="969"/>
      <c r="IIB59" s="969"/>
      <c r="IIC59" s="969"/>
      <c r="IID59" s="969"/>
      <c r="IIE59" s="969"/>
      <c r="IIF59" s="969"/>
      <c r="IIG59" s="969"/>
      <c r="IIH59" s="969"/>
      <c r="III59" s="969"/>
      <c r="IIJ59" s="969"/>
      <c r="IIK59" s="969"/>
      <c r="IIL59" s="969"/>
      <c r="IIM59" s="969"/>
      <c r="IIN59" s="969"/>
      <c r="IIO59" s="969"/>
      <c r="IIP59" s="969"/>
      <c r="IIQ59" s="969"/>
      <c r="IIR59" s="969"/>
      <c r="IIS59" s="969"/>
      <c r="IIT59" s="969"/>
      <c r="IIU59" s="969"/>
      <c r="IIV59" s="969"/>
      <c r="IIW59" s="969"/>
      <c r="IIX59" s="969"/>
      <c r="IIY59" s="969"/>
      <c r="IIZ59" s="969"/>
      <c r="IJA59" s="969"/>
      <c r="IJB59" s="969"/>
      <c r="IJC59" s="969"/>
      <c r="IJD59" s="969"/>
      <c r="IJE59" s="969"/>
      <c r="IJF59" s="969"/>
      <c r="IJG59" s="969"/>
      <c r="IJH59" s="969"/>
      <c r="IJI59" s="969"/>
      <c r="IJJ59" s="969"/>
      <c r="IJK59" s="969"/>
      <c r="IJL59" s="969"/>
      <c r="IJM59" s="969"/>
      <c r="IJN59" s="969"/>
      <c r="IJO59" s="969"/>
      <c r="IJP59" s="969"/>
      <c r="IJQ59" s="969"/>
      <c r="IJR59" s="969"/>
      <c r="IJS59" s="969"/>
      <c r="IJT59" s="969"/>
      <c r="IJU59" s="969"/>
      <c r="IJV59" s="969"/>
      <c r="IJW59" s="969"/>
      <c r="IJX59" s="969"/>
      <c r="IJY59" s="969"/>
      <c r="IJZ59" s="969"/>
      <c r="IKA59" s="969"/>
      <c r="IKB59" s="969"/>
      <c r="IKC59" s="969"/>
      <c r="IKD59" s="969"/>
      <c r="IKE59" s="969"/>
      <c r="IKF59" s="969"/>
      <c r="IKG59" s="969"/>
      <c r="IKH59" s="969"/>
      <c r="IKI59" s="969"/>
      <c r="IKJ59" s="969"/>
      <c r="IKK59" s="969"/>
      <c r="IKL59" s="969"/>
      <c r="IKM59" s="969"/>
      <c r="IKN59" s="969"/>
      <c r="IKO59" s="969"/>
      <c r="IKP59" s="969"/>
      <c r="IKQ59" s="969"/>
      <c r="IKR59" s="969"/>
      <c r="IKS59" s="969"/>
      <c r="IKT59" s="969"/>
      <c r="IKU59" s="969"/>
      <c r="IKV59" s="969"/>
      <c r="IKW59" s="969"/>
      <c r="IKX59" s="969"/>
      <c r="IKY59" s="969"/>
      <c r="IKZ59" s="969"/>
      <c r="ILA59" s="969"/>
      <c r="ILB59" s="969"/>
      <c r="ILC59" s="969"/>
      <c r="ILD59" s="969"/>
      <c r="ILE59" s="969"/>
      <c r="ILF59" s="969"/>
      <c r="ILG59" s="969"/>
      <c r="ILH59" s="969"/>
      <c r="ILI59" s="969"/>
      <c r="ILJ59" s="969"/>
      <c r="ILK59" s="969"/>
      <c r="ILL59" s="969"/>
      <c r="ILM59" s="969"/>
      <c r="ILN59" s="969"/>
      <c r="ILO59" s="969"/>
      <c r="ILP59" s="969"/>
      <c r="ILQ59" s="969"/>
      <c r="ILR59" s="969"/>
      <c r="ILS59" s="969"/>
      <c r="ILT59" s="969"/>
      <c r="ILU59" s="969"/>
      <c r="ILV59" s="969"/>
      <c r="ILW59" s="969"/>
      <c r="ILX59" s="969"/>
      <c r="ILY59" s="969"/>
      <c r="ILZ59" s="969"/>
      <c r="IMA59" s="969"/>
      <c r="IMB59" s="969"/>
      <c r="IMC59" s="969"/>
      <c r="IMD59" s="969"/>
      <c r="IME59" s="969"/>
      <c r="IMF59" s="969"/>
      <c r="IMG59" s="969"/>
      <c r="IMH59" s="969"/>
      <c r="IMI59" s="969"/>
      <c r="IMJ59" s="969"/>
      <c r="IMK59" s="969"/>
      <c r="IML59" s="969"/>
      <c r="IMM59" s="969"/>
      <c r="IMN59" s="969"/>
      <c r="IMO59" s="969"/>
      <c r="IMP59" s="969"/>
      <c r="IMQ59" s="969"/>
      <c r="IMR59" s="969"/>
      <c r="IMS59" s="969"/>
      <c r="IMT59" s="969"/>
      <c r="IMU59" s="969"/>
      <c r="IMV59" s="969"/>
      <c r="IMW59" s="969"/>
      <c r="IMX59" s="969"/>
      <c r="IMY59" s="969"/>
      <c r="IMZ59" s="969"/>
      <c r="INA59" s="969"/>
      <c r="INB59" s="969"/>
      <c r="INC59" s="969"/>
      <c r="IND59" s="969"/>
      <c r="INE59" s="969"/>
      <c r="INF59" s="969"/>
      <c r="ING59" s="969"/>
      <c r="INH59" s="969"/>
      <c r="INI59" s="969"/>
      <c r="INJ59" s="969"/>
      <c r="INK59" s="969"/>
      <c r="INL59" s="969"/>
      <c r="INM59" s="969"/>
      <c r="INN59" s="969"/>
      <c r="INO59" s="969"/>
      <c r="INP59" s="969"/>
      <c r="INQ59" s="969"/>
      <c r="INR59" s="969"/>
      <c r="INS59" s="969"/>
      <c r="INT59" s="969"/>
      <c r="INU59" s="969"/>
      <c r="INV59" s="969"/>
      <c r="INW59" s="969"/>
      <c r="INX59" s="969"/>
      <c r="INY59" s="969"/>
      <c r="INZ59" s="969"/>
      <c r="IOA59" s="969"/>
      <c r="IOB59" s="969"/>
      <c r="IOC59" s="969"/>
      <c r="IOD59" s="969"/>
      <c r="IOE59" s="969"/>
      <c r="IOF59" s="969"/>
      <c r="IOG59" s="969"/>
      <c r="IOH59" s="969"/>
      <c r="IOI59" s="969"/>
      <c r="IOJ59" s="969"/>
      <c r="IOK59" s="969"/>
      <c r="IOL59" s="969"/>
      <c r="IOM59" s="969"/>
      <c r="ION59" s="969"/>
      <c r="IOO59" s="969"/>
      <c r="IOP59" s="969"/>
      <c r="IOQ59" s="969"/>
      <c r="IOR59" s="969"/>
      <c r="IOS59" s="969"/>
      <c r="IOT59" s="969"/>
      <c r="IOU59" s="969"/>
      <c r="IOV59" s="969"/>
      <c r="IOW59" s="969"/>
      <c r="IOX59" s="969"/>
      <c r="IOY59" s="969"/>
      <c r="IOZ59" s="969"/>
      <c r="IPA59" s="969"/>
      <c r="IPB59" s="969"/>
      <c r="IPC59" s="969"/>
      <c r="IPD59" s="969"/>
      <c r="IPE59" s="969"/>
      <c r="IPF59" s="969"/>
      <c r="IPG59" s="969"/>
      <c r="IPH59" s="969"/>
      <c r="IPI59" s="969"/>
      <c r="IPJ59" s="969"/>
      <c r="IPK59" s="969"/>
      <c r="IPL59" s="969"/>
      <c r="IPM59" s="969"/>
      <c r="IPN59" s="969"/>
      <c r="IPO59" s="969"/>
      <c r="IPP59" s="969"/>
      <c r="IPQ59" s="969"/>
      <c r="IPR59" s="969"/>
      <c r="IPS59" s="969"/>
      <c r="IPT59" s="969"/>
      <c r="IPU59" s="969"/>
      <c r="IPV59" s="969"/>
      <c r="IPW59" s="969"/>
      <c r="IPX59" s="969"/>
      <c r="IPY59" s="969"/>
      <c r="IPZ59" s="969"/>
      <c r="IQA59" s="969"/>
      <c r="IQB59" s="969"/>
      <c r="IQC59" s="969"/>
      <c r="IQD59" s="969"/>
      <c r="IQE59" s="969"/>
      <c r="IQF59" s="969"/>
      <c r="IQG59" s="969"/>
      <c r="IQH59" s="969"/>
      <c r="IQI59" s="969"/>
      <c r="IQJ59" s="969"/>
      <c r="IQK59" s="969"/>
      <c r="IQL59" s="969"/>
      <c r="IQM59" s="969"/>
      <c r="IQN59" s="969"/>
      <c r="IQO59" s="969"/>
      <c r="IQP59" s="969"/>
      <c r="IQQ59" s="969"/>
      <c r="IQR59" s="969"/>
      <c r="IQS59" s="969"/>
      <c r="IQT59" s="969"/>
      <c r="IQU59" s="969"/>
      <c r="IQV59" s="969"/>
      <c r="IQW59" s="969"/>
      <c r="IQX59" s="969"/>
      <c r="IQY59" s="969"/>
      <c r="IQZ59" s="969"/>
      <c r="IRA59" s="969"/>
      <c r="IRB59" s="969"/>
      <c r="IRC59" s="969"/>
      <c r="IRD59" s="969"/>
      <c r="IRE59" s="969"/>
      <c r="IRF59" s="969"/>
      <c r="IRG59" s="969"/>
      <c r="IRH59" s="969"/>
      <c r="IRI59" s="969"/>
      <c r="IRJ59" s="969"/>
      <c r="IRK59" s="969"/>
      <c r="IRL59" s="969"/>
      <c r="IRM59" s="969"/>
      <c r="IRN59" s="969"/>
      <c r="IRO59" s="969"/>
      <c r="IRP59" s="969"/>
      <c r="IRQ59" s="969"/>
      <c r="IRR59" s="969"/>
      <c r="IRS59" s="969"/>
      <c r="IRT59" s="969"/>
      <c r="IRU59" s="969"/>
      <c r="IRV59" s="969"/>
      <c r="IRW59" s="969"/>
      <c r="IRX59" s="969"/>
      <c r="IRY59" s="969"/>
      <c r="IRZ59" s="969"/>
      <c r="ISA59" s="969"/>
      <c r="ISB59" s="969"/>
      <c r="ISC59" s="969"/>
      <c r="ISD59" s="969"/>
      <c r="ISE59" s="969"/>
      <c r="ISF59" s="969"/>
      <c r="ISG59" s="969"/>
      <c r="ISH59" s="969"/>
      <c r="ISI59" s="969"/>
      <c r="ISJ59" s="969"/>
      <c r="ISK59" s="969"/>
      <c r="ISL59" s="969"/>
      <c r="ISM59" s="969"/>
      <c r="ISN59" s="969"/>
      <c r="ISO59" s="969"/>
      <c r="ISP59" s="969"/>
      <c r="ISQ59" s="969"/>
      <c r="ISR59" s="969"/>
      <c r="ISS59" s="969"/>
      <c r="IST59" s="969"/>
      <c r="ISU59" s="969"/>
      <c r="ISV59" s="969"/>
      <c r="ISW59" s="969"/>
      <c r="ISX59" s="969"/>
      <c r="ISY59" s="969"/>
      <c r="ISZ59" s="969"/>
      <c r="ITA59" s="969"/>
      <c r="ITB59" s="969"/>
      <c r="ITC59" s="969"/>
      <c r="ITD59" s="969"/>
      <c r="ITE59" s="969"/>
      <c r="ITF59" s="969"/>
      <c r="ITG59" s="969"/>
      <c r="ITH59" s="969"/>
      <c r="ITI59" s="969"/>
      <c r="ITJ59" s="969"/>
      <c r="ITK59" s="969"/>
      <c r="ITL59" s="969"/>
      <c r="ITM59" s="969"/>
      <c r="ITN59" s="969"/>
      <c r="ITO59" s="969"/>
      <c r="ITP59" s="969"/>
      <c r="ITQ59" s="969"/>
      <c r="ITR59" s="969"/>
      <c r="ITS59" s="969"/>
      <c r="ITT59" s="969"/>
      <c r="ITU59" s="969"/>
      <c r="ITV59" s="969"/>
      <c r="ITW59" s="969"/>
      <c r="ITX59" s="969"/>
      <c r="ITY59" s="969"/>
      <c r="ITZ59" s="969"/>
      <c r="IUA59" s="969"/>
      <c r="IUB59" s="969"/>
      <c r="IUC59" s="969"/>
      <c r="IUD59" s="969"/>
      <c r="IUE59" s="969"/>
      <c r="IUF59" s="969"/>
      <c r="IUG59" s="969"/>
      <c r="IUH59" s="969"/>
      <c r="IUI59" s="969"/>
      <c r="IUJ59" s="969"/>
      <c r="IUK59" s="969"/>
      <c r="IUL59" s="969"/>
      <c r="IUM59" s="969"/>
      <c r="IUN59" s="969"/>
      <c r="IUO59" s="969"/>
      <c r="IUP59" s="969"/>
      <c r="IUQ59" s="969"/>
      <c r="IUR59" s="969"/>
      <c r="IUS59" s="969"/>
      <c r="IUT59" s="969"/>
      <c r="IUU59" s="969"/>
      <c r="IUV59" s="969"/>
      <c r="IUW59" s="969"/>
      <c r="IUX59" s="969"/>
      <c r="IUY59" s="969"/>
      <c r="IUZ59" s="969"/>
      <c r="IVA59" s="969"/>
      <c r="IVB59" s="969"/>
      <c r="IVC59" s="969"/>
      <c r="IVD59" s="969"/>
      <c r="IVE59" s="969"/>
      <c r="IVF59" s="969"/>
      <c r="IVG59" s="969"/>
      <c r="IVH59" s="969"/>
      <c r="IVI59" s="969"/>
      <c r="IVJ59" s="969"/>
      <c r="IVK59" s="969"/>
      <c r="IVL59" s="969"/>
      <c r="IVM59" s="969"/>
      <c r="IVN59" s="969"/>
      <c r="IVO59" s="969"/>
      <c r="IVP59" s="969"/>
      <c r="IVQ59" s="969"/>
      <c r="IVR59" s="969"/>
      <c r="IVS59" s="969"/>
      <c r="IVT59" s="969"/>
      <c r="IVU59" s="969"/>
      <c r="IVV59" s="969"/>
      <c r="IVW59" s="969"/>
      <c r="IVX59" s="969"/>
      <c r="IVY59" s="969"/>
      <c r="IVZ59" s="969"/>
      <c r="IWA59" s="969"/>
      <c r="IWB59" s="969"/>
      <c r="IWC59" s="969"/>
      <c r="IWD59" s="969"/>
      <c r="IWE59" s="969"/>
      <c r="IWF59" s="969"/>
      <c r="IWG59" s="969"/>
      <c r="IWH59" s="969"/>
      <c r="IWI59" s="969"/>
      <c r="IWJ59" s="969"/>
      <c r="IWK59" s="969"/>
      <c r="IWL59" s="969"/>
      <c r="IWM59" s="969"/>
      <c r="IWN59" s="969"/>
      <c r="IWO59" s="969"/>
      <c r="IWP59" s="969"/>
      <c r="IWQ59" s="969"/>
      <c r="IWR59" s="969"/>
      <c r="IWS59" s="969"/>
      <c r="IWT59" s="969"/>
      <c r="IWU59" s="969"/>
      <c r="IWV59" s="969"/>
      <c r="IWW59" s="969"/>
      <c r="IWX59" s="969"/>
      <c r="IWY59" s="969"/>
      <c r="IWZ59" s="969"/>
      <c r="IXA59" s="969"/>
      <c r="IXB59" s="969"/>
      <c r="IXC59" s="969"/>
      <c r="IXD59" s="969"/>
      <c r="IXE59" s="969"/>
      <c r="IXF59" s="969"/>
      <c r="IXG59" s="969"/>
      <c r="IXH59" s="969"/>
      <c r="IXI59" s="969"/>
      <c r="IXJ59" s="969"/>
      <c r="IXK59" s="969"/>
      <c r="IXL59" s="969"/>
      <c r="IXM59" s="969"/>
      <c r="IXN59" s="969"/>
      <c r="IXO59" s="969"/>
      <c r="IXP59" s="969"/>
      <c r="IXQ59" s="969"/>
      <c r="IXR59" s="969"/>
      <c r="IXS59" s="969"/>
      <c r="IXT59" s="969"/>
      <c r="IXU59" s="969"/>
      <c r="IXV59" s="969"/>
      <c r="IXW59" s="969"/>
      <c r="IXX59" s="969"/>
      <c r="IXY59" s="969"/>
      <c r="IXZ59" s="969"/>
      <c r="IYA59" s="969"/>
      <c r="IYB59" s="969"/>
      <c r="IYC59" s="969"/>
      <c r="IYD59" s="969"/>
      <c r="IYE59" s="969"/>
      <c r="IYF59" s="969"/>
      <c r="IYG59" s="969"/>
      <c r="IYH59" s="969"/>
      <c r="IYI59" s="969"/>
      <c r="IYJ59" s="969"/>
      <c r="IYK59" s="969"/>
      <c r="IYL59" s="969"/>
      <c r="IYM59" s="969"/>
      <c r="IYN59" s="969"/>
      <c r="IYO59" s="969"/>
      <c r="IYP59" s="969"/>
      <c r="IYQ59" s="969"/>
      <c r="IYR59" s="969"/>
      <c r="IYS59" s="969"/>
      <c r="IYT59" s="969"/>
      <c r="IYU59" s="969"/>
      <c r="IYV59" s="969"/>
      <c r="IYW59" s="969"/>
      <c r="IYX59" s="969"/>
      <c r="IYY59" s="969"/>
      <c r="IYZ59" s="969"/>
      <c r="IZA59" s="969"/>
      <c r="IZB59" s="969"/>
      <c r="IZC59" s="969"/>
      <c r="IZD59" s="969"/>
      <c r="IZE59" s="969"/>
      <c r="IZF59" s="969"/>
      <c r="IZG59" s="969"/>
      <c r="IZH59" s="969"/>
      <c r="IZI59" s="969"/>
      <c r="IZJ59" s="969"/>
      <c r="IZK59" s="969"/>
      <c r="IZL59" s="969"/>
      <c r="IZM59" s="969"/>
      <c r="IZN59" s="969"/>
      <c r="IZO59" s="969"/>
      <c r="IZP59" s="969"/>
      <c r="IZQ59" s="969"/>
      <c r="IZR59" s="969"/>
      <c r="IZS59" s="969"/>
      <c r="IZT59" s="969"/>
      <c r="IZU59" s="969"/>
      <c r="IZV59" s="969"/>
      <c r="IZW59" s="969"/>
      <c r="IZX59" s="969"/>
      <c r="IZY59" s="969"/>
      <c r="IZZ59" s="969"/>
      <c r="JAA59" s="969"/>
      <c r="JAB59" s="969"/>
      <c r="JAC59" s="969"/>
      <c r="JAD59" s="969"/>
      <c r="JAE59" s="969"/>
      <c r="JAF59" s="969"/>
      <c r="JAG59" s="969"/>
      <c r="JAH59" s="969"/>
      <c r="JAI59" s="969"/>
      <c r="JAJ59" s="969"/>
      <c r="JAK59" s="969"/>
      <c r="JAL59" s="969"/>
      <c r="JAM59" s="969"/>
      <c r="JAN59" s="969"/>
      <c r="JAO59" s="969"/>
      <c r="JAP59" s="969"/>
      <c r="JAQ59" s="969"/>
      <c r="JAR59" s="969"/>
      <c r="JAS59" s="969"/>
      <c r="JAT59" s="969"/>
      <c r="JAU59" s="969"/>
      <c r="JAV59" s="969"/>
      <c r="JAW59" s="969"/>
      <c r="JAX59" s="969"/>
      <c r="JAY59" s="969"/>
      <c r="JAZ59" s="969"/>
      <c r="JBA59" s="969"/>
      <c r="JBB59" s="969"/>
      <c r="JBC59" s="969"/>
      <c r="JBD59" s="969"/>
      <c r="JBE59" s="969"/>
      <c r="JBF59" s="969"/>
      <c r="JBG59" s="969"/>
      <c r="JBH59" s="969"/>
      <c r="JBI59" s="969"/>
      <c r="JBJ59" s="969"/>
      <c r="JBK59" s="969"/>
      <c r="JBL59" s="969"/>
      <c r="JBM59" s="969"/>
      <c r="JBN59" s="969"/>
      <c r="JBO59" s="969"/>
      <c r="JBP59" s="969"/>
      <c r="JBQ59" s="969"/>
      <c r="JBR59" s="969"/>
      <c r="JBS59" s="969"/>
      <c r="JBT59" s="969"/>
      <c r="JBU59" s="969"/>
      <c r="JBV59" s="969"/>
      <c r="JBW59" s="969"/>
      <c r="JBX59" s="969"/>
      <c r="JBY59" s="969"/>
      <c r="JBZ59" s="969"/>
      <c r="JCA59" s="969"/>
      <c r="JCB59" s="969"/>
      <c r="JCC59" s="969"/>
      <c r="JCD59" s="969"/>
      <c r="JCE59" s="969"/>
      <c r="JCF59" s="969"/>
      <c r="JCG59" s="969"/>
      <c r="JCH59" s="969"/>
      <c r="JCI59" s="969"/>
      <c r="JCJ59" s="969"/>
      <c r="JCK59" s="969"/>
      <c r="JCL59" s="969"/>
      <c r="JCM59" s="969"/>
      <c r="JCN59" s="969"/>
      <c r="JCO59" s="969"/>
      <c r="JCP59" s="969"/>
      <c r="JCQ59" s="969"/>
      <c r="JCR59" s="969"/>
      <c r="JCS59" s="969"/>
      <c r="JCT59" s="969"/>
      <c r="JCU59" s="969"/>
      <c r="JCV59" s="969"/>
      <c r="JCW59" s="969"/>
      <c r="JCX59" s="969"/>
      <c r="JCY59" s="969"/>
      <c r="JCZ59" s="969"/>
      <c r="JDA59" s="969"/>
      <c r="JDB59" s="969"/>
      <c r="JDC59" s="969"/>
      <c r="JDD59" s="969"/>
      <c r="JDE59" s="969"/>
      <c r="JDF59" s="969"/>
      <c r="JDG59" s="969"/>
      <c r="JDH59" s="969"/>
      <c r="JDI59" s="969"/>
      <c r="JDJ59" s="969"/>
      <c r="JDK59" s="969"/>
      <c r="JDL59" s="969"/>
      <c r="JDM59" s="969"/>
      <c r="JDN59" s="969"/>
      <c r="JDO59" s="969"/>
      <c r="JDP59" s="969"/>
      <c r="JDQ59" s="969"/>
      <c r="JDR59" s="969"/>
      <c r="JDS59" s="969"/>
      <c r="JDT59" s="969"/>
      <c r="JDU59" s="969"/>
      <c r="JDV59" s="969"/>
      <c r="JDW59" s="969"/>
      <c r="JDX59" s="969"/>
      <c r="JDY59" s="969"/>
      <c r="JDZ59" s="969"/>
      <c r="JEA59" s="969"/>
      <c r="JEB59" s="969"/>
      <c r="JEC59" s="969"/>
      <c r="JED59" s="969"/>
      <c r="JEE59" s="969"/>
      <c r="JEF59" s="969"/>
      <c r="JEG59" s="969"/>
      <c r="JEH59" s="969"/>
      <c r="JEI59" s="969"/>
      <c r="JEJ59" s="969"/>
      <c r="JEK59" s="969"/>
      <c r="JEL59" s="969"/>
      <c r="JEM59" s="969"/>
      <c r="JEN59" s="969"/>
      <c r="JEO59" s="969"/>
      <c r="JEP59" s="969"/>
      <c r="JEQ59" s="969"/>
      <c r="JER59" s="969"/>
      <c r="JES59" s="969"/>
      <c r="JET59" s="969"/>
      <c r="JEU59" s="969"/>
      <c r="JEV59" s="969"/>
      <c r="JEW59" s="969"/>
      <c r="JEX59" s="969"/>
      <c r="JEY59" s="969"/>
      <c r="JEZ59" s="969"/>
      <c r="JFA59" s="969"/>
      <c r="JFB59" s="969"/>
      <c r="JFC59" s="969"/>
      <c r="JFD59" s="969"/>
      <c r="JFE59" s="969"/>
      <c r="JFF59" s="969"/>
      <c r="JFG59" s="969"/>
      <c r="JFH59" s="969"/>
      <c r="JFI59" s="969"/>
      <c r="JFJ59" s="969"/>
      <c r="JFK59" s="969"/>
      <c r="JFL59" s="969"/>
      <c r="JFM59" s="969"/>
      <c r="JFN59" s="969"/>
      <c r="JFO59" s="969"/>
      <c r="JFP59" s="969"/>
      <c r="JFQ59" s="969"/>
      <c r="JFR59" s="969"/>
      <c r="JFS59" s="969"/>
      <c r="JFT59" s="969"/>
      <c r="JFU59" s="969"/>
      <c r="JFV59" s="969"/>
      <c r="JFW59" s="969"/>
      <c r="JFX59" s="969"/>
      <c r="JFY59" s="969"/>
      <c r="JFZ59" s="969"/>
      <c r="JGA59" s="969"/>
      <c r="JGB59" s="969"/>
      <c r="JGC59" s="969"/>
      <c r="JGD59" s="969"/>
      <c r="JGE59" s="969"/>
      <c r="JGF59" s="969"/>
      <c r="JGG59" s="969"/>
      <c r="JGH59" s="969"/>
      <c r="JGI59" s="969"/>
      <c r="JGJ59" s="969"/>
      <c r="JGK59" s="969"/>
      <c r="JGL59" s="969"/>
      <c r="JGM59" s="969"/>
      <c r="JGN59" s="969"/>
      <c r="JGO59" s="969"/>
      <c r="JGP59" s="969"/>
      <c r="JGQ59" s="969"/>
      <c r="JGR59" s="969"/>
      <c r="JGS59" s="969"/>
      <c r="JGT59" s="969"/>
      <c r="JGU59" s="969"/>
      <c r="JGV59" s="969"/>
      <c r="JGW59" s="969"/>
      <c r="JGX59" s="969"/>
      <c r="JGY59" s="969"/>
      <c r="JGZ59" s="969"/>
      <c r="JHA59" s="969"/>
      <c r="JHB59" s="969"/>
      <c r="JHC59" s="969"/>
      <c r="JHD59" s="969"/>
      <c r="JHE59" s="969"/>
      <c r="JHF59" s="969"/>
      <c r="JHG59" s="969"/>
      <c r="JHH59" s="969"/>
      <c r="JHI59" s="969"/>
      <c r="JHJ59" s="969"/>
      <c r="JHK59" s="969"/>
      <c r="JHL59" s="969"/>
      <c r="JHM59" s="969"/>
      <c r="JHN59" s="969"/>
      <c r="JHO59" s="969"/>
      <c r="JHP59" s="969"/>
      <c r="JHQ59" s="969"/>
      <c r="JHR59" s="969"/>
      <c r="JHS59" s="969"/>
      <c r="JHT59" s="969"/>
      <c r="JHU59" s="969"/>
      <c r="JHV59" s="969"/>
      <c r="JHW59" s="969"/>
      <c r="JHX59" s="969"/>
      <c r="JHY59" s="969"/>
      <c r="JHZ59" s="969"/>
      <c r="JIA59" s="969"/>
      <c r="JIB59" s="969"/>
      <c r="JIC59" s="969"/>
      <c r="JID59" s="969"/>
      <c r="JIE59" s="969"/>
      <c r="JIF59" s="969"/>
      <c r="JIG59" s="969"/>
      <c r="JIH59" s="969"/>
      <c r="JII59" s="969"/>
      <c r="JIJ59" s="969"/>
      <c r="JIK59" s="969"/>
      <c r="JIL59" s="969"/>
      <c r="JIM59" s="969"/>
      <c r="JIN59" s="969"/>
      <c r="JIO59" s="969"/>
      <c r="JIP59" s="969"/>
      <c r="JIQ59" s="969"/>
      <c r="JIR59" s="969"/>
      <c r="JIS59" s="969"/>
      <c r="JIT59" s="969"/>
      <c r="JIU59" s="969"/>
      <c r="JIV59" s="969"/>
      <c r="JIW59" s="969"/>
      <c r="JIX59" s="969"/>
      <c r="JIY59" s="969"/>
      <c r="JIZ59" s="969"/>
      <c r="JJA59" s="969"/>
      <c r="JJB59" s="969"/>
      <c r="JJC59" s="969"/>
      <c r="JJD59" s="969"/>
      <c r="JJE59" s="969"/>
      <c r="JJF59" s="969"/>
      <c r="JJG59" s="969"/>
      <c r="JJH59" s="969"/>
      <c r="JJI59" s="969"/>
      <c r="JJJ59" s="969"/>
      <c r="JJK59" s="969"/>
      <c r="JJL59" s="969"/>
      <c r="JJM59" s="969"/>
      <c r="JJN59" s="969"/>
      <c r="JJO59" s="969"/>
      <c r="JJP59" s="969"/>
      <c r="JJQ59" s="969"/>
      <c r="JJR59" s="969"/>
      <c r="JJS59" s="969"/>
      <c r="JJT59" s="969"/>
      <c r="JJU59" s="969"/>
      <c r="JJV59" s="969"/>
      <c r="JJW59" s="969"/>
      <c r="JJX59" s="969"/>
      <c r="JJY59" s="969"/>
      <c r="JJZ59" s="969"/>
      <c r="JKA59" s="969"/>
      <c r="JKB59" s="969"/>
      <c r="JKC59" s="969"/>
      <c r="JKD59" s="969"/>
      <c r="JKE59" s="969"/>
      <c r="JKF59" s="969"/>
      <c r="JKG59" s="969"/>
      <c r="JKH59" s="969"/>
      <c r="JKI59" s="969"/>
      <c r="JKJ59" s="969"/>
      <c r="JKK59" s="969"/>
      <c r="JKL59" s="969"/>
      <c r="JKM59" s="969"/>
      <c r="JKN59" s="969"/>
      <c r="JKO59" s="969"/>
      <c r="JKP59" s="969"/>
      <c r="JKQ59" s="969"/>
      <c r="JKR59" s="969"/>
      <c r="JKS59" s="969"/>
      <c r="JKT59" s="969"/>
      <c r="JKU59" s="969"/>
      <c r="JKV59" s="969"/>
      <c r="JKW59" s="969"/>
      <c r="JKX59" s="969"/>
      <c r="JKY59" s="969"/>
      <c r="JKZ59" s="969"/>
      <c r="JLA59" s="969"/>
      <c r="JLB59" s="969"/>
      <c r="JLC59" s="969"/>
      <c r="JLD59" s="969"/>
      <c r="JLE59" s="969"/>
      <c r="JLF59" s="969"/>
      <c r="JLG59" s="969"/>
      <c r="JLH59" s="969"/>
      <c r="JLI59" s="969"/>
      <c r="JLJ59" s="969"/>
      <c r="JLK59" s="969"/>
      <c r="JLL59" s="969"/>
      <c r="JLM59" s="969"/>
      <c r="JLN59" s="969"/>
      <c r="JLO59" s="969"/>
      <c r="JLP59" s="969"/>
      <c r="JLQ59" s="969"/>
      <c r="JLR59" s="969"/>
      <c r="JLS59" s="969"/>
      <c r="JLT59" s="969"/>
      <c r="JLU59" s="969"/>
      <c r="JLV59" s="969"/>
      <c r="JLW59" s="969"/>
      <c r="JLX59" s="969"/>
      <c r="JLY59" s="969"/>
      <c r="JLZ59" s="969"/>
      <c r="JMA59" s="969"/>
      <c r="JMB59" s="969"/>
      <c r="JMC59" s="969"/>
      <c r="JMD59" s="969"/>
      <c r="JME59" s="969"/>
      <c r="JMF59" s="969"/>
      <c r="JMG59" s="969"/>
      <c r="JMH59" s="969"/>
      <c r="JMI59" s="969"/>
      <c r="JMJ59" s="969"/>
      <c r="JMK59" s="969"/>
      <c r="JML59" s="969"/>
      <c r="JMM59" s="969"/>
      <c r="JMN59" s="969"/>
      <c r="JMO59" s="969"/>
      <c r="JMP59" s="969"/>
      <c r="JMQ59" s="969"/>
      <c r="JMR59" s="969"/>
      <c r="JMS59" s="969"/>
      <c r="JMT59" s="969"/>
      <c r="JMU59" s="969"/>
      <c r="JMV59" s="969"/>
      <c r="JMW59" s="969"/>
      <c r="JMX59" s="969"/>
      <c r="JMY59" s="969"/>
      <c r="JMZ59" s="969"/>
      <c r="JNA59" s="969"/>
      <c r="JNB59" s="969"/>
      <c r="JNC59" s="969"/>
      <c r="JND59" s="969"/>
      <c r="JNE59" s="969"/>
      <c r="JNF59" s="969"/>
      <c r="JNG59" s="969"/>
      <c r="JNH59" s="969"/>
      <c r="JNI59" s="969"/>
      <c r="JNJ59" s="969"/>
      <c r="JNK59" s="969"/>
      <c r="JNL59" s="969"/>
      <c r="JNM59" s="969"/>
      <c r="JNN59" s="969"/>
      <c r="JNO59" s="969"/>
      <c r="JNP59" s="969"/>
      <c r="JNQ59" s="969"/>
      <c r="JNR59" s="969"/>
      <c r="JNS59" s="969"/>
      <c r="JNT59" s="969"/>
      <c r="JNU59" s="969"/>
      <c r="JNV59" s="969"/>
      <c r="JNW59" s="969"/>
      <c r="JNX59" s="969"/>
      <c r="JNY59" s="969"/>
      <c r="JNZ59" s="969"/>
      <c r="JOA59" s="969"/>
      <c r="JOB59" s="969"/>
      <c r="JOC59" s="969"/>
      <c r="JOD59" s="969"/>
      <c r="JOE59" s="969"/>
      <c r="JOF59" s="969"/>
      <c r="JOG59" s="969"/>
      <c r="JOH59" s="969"/>
      <c r="JOI59" s="969"/>
      <c r="JOJ59" s="969"/>
      <c r="JOK59" s="969"/>
      <c r="JOL59" s="969"/>
      <c r="JOM59" s="969"/>
      <c r="JON59" s="969"/>
      <c r="JOO59" s="969"/>
      <c r="JOP59" s="969"/>
      <c r="JOQ59" s="969"/>
      <c r="JOR59" s="969"/>
      <c r="JOS59" s="969"/>
      <c r="JOT59" s="969"/>
      <c r="JOU59" s="969"/>
      <c r="JOV59" s="969"/>
      <c r="JOW59" s="969"/>
      <c r="JOX59" s="969"/>
      <c r="JOY59" s="969"/>
      <c r="JOZ59" s="969"/>
      <c r="JPA59" s="969"/>
      <c r="JPB59" s="969"/>
      <c r="JPC59" s="969"/>
      <c r="JPD59" s="969"/>
      <c r="JPE59" s="969"/>
      <c r="JPF59" s="969"/>
      <c r="JPG59" s="969"/>
      <c r="JPH59" s="969"/>
      <c r="JPI59" s="969"/>
      <c r="JPJ59" s="969"/>
      <c r="JPK59" s="969"/>
      <c r="JPL59" s="969"/>
      <c r="JPM59" s="969"/>
      <c r="JPN59" s="969"/>
      <c r="JPO59" s="969"/>
      <c r="JPP59" s="969"/>
      <c r="JPQ59" s="969"/>
      <c r="JPR59" s="969"/>
      <c r="JPS59" s="969"/>
      <c r="JPT59" s="969"/>
      <c r="JPU59" s="969"/>
      <c r="JPV59" s="969"/>
      <c r="JPW59" s="969"/>
      <c r="JPX59" s="969"/>
      <c r="JPY59" s="969"/>
      <c r="JPZ59" s="969"/>
      <c r="JQA59" s="969"/>
      <c r="JQB59" s="969"/>
      <c r="JQC59" s="969"/>
      <c r="JQD59" s="969"/>
      <c r="JQE59" s="969"/>
      <c r="JQF59" s="969"/>
      <c r="JQG59" s="969"/>
      <c r="JQH59" s="969"/>
      <c r="JQI59" s="969"/>
      <c r="JQJ59" s="969"/>
      <c r="JQK59" s="969"/>
      <c r="JQL59" s="969"/>
      <c r="JQM59" s="969"/>
      <c r="JQN59" s="969"/>
      <c r="JQO59" s="969"/>
      <c r="JQP59" s="969"/>
      <c r="JQQ59" s="969"/>
      <c r="JQR59" s="969"/>
      <c r="JQS59" s="969"/>
      <c r="JQT59" s="969"/>
      <c r="JQU59" s="969"/>
      <c r="JQV59" s="969"/>
      <c r="JQW59" s="969"/>
      <c r="JQX59" s="969"/>
      <c r="JQY59" s="969"/>
      <c r="JQZ59" s="969"/>
      <c r="JRA59" s="969"/>
      <c r="JRB59" s="969"/>
      <c r="JRC59" s="969"/>
      <c r="JRD59" s="969"/>
      <c r="JRE59" s="969"/>
      <c r="JRF59" s="969"/>
      <c r="JRG59" s="969"/>
      <c r="JRH59" s="969"/>
      <c r="JRI59" s="969"/>
      <c r="JRJ59" s="969"/>
      <c r="JRK59" s="969"/>
      <c r="JRL59" s="969"/>
      <c r="JRM59" s="969"/>
      <c r="JRN59" s="969"/>
      <c r="JRO59" s="969"/>
      <c r="JRP59" s="969"/>
      <c r="JRQ59" s="969"/>
      <c r="JRR59" s="969"/>
      <c r="JRS59" s="969"/>
      <c r="JRT59" s="969"/>
      <c r="JRU59" s="969"/>
      <c r="JRV59" s="969"/>
      <c r="JRW59" s="969"/>
      <c r="JRX59" s="969"/>
      <c r="JRY59" s="969"/>
      <c r="JRZ59" s="969"/>
      <c r="JSA59" s="969"/>
      <c r="JSB59" s="969"/>
      <c r="JSC59" s="969"/>
      <c r="JSD59" s="969"/>
      <c r="JSE59" s="969"/>
      <c r="JSF59" s="969"/>
      <c r="JSG59" s="969"/>
      <c r="JSH59" s="969"/>
      <c r="JSI59" s="969"/>
      <c r="JSJ59" s="969"/>
      <c r="JSK59" s="969"/>
      <c r="JSL59" s="969"/>
      <c r="JSM59" s="969"/>
      <c r="JSN59" s="969"/>
      <c r="JSO59" s="969"/>
      <c r="JSP59" s="969"/>
      <c r="JSQ59" s="969"/>
      <c r="JSR59" s="969"/>
      <c r="JSS59" s="969"/>
      <c r="JST59" s="969"/>
      <c r="JSU59" s="969"/>
      <c r="JSV59" s="969"/>
      <c r="JSW59" s="969"/>
      <c r="JSX59" s="969"/>
      <c r="JSY59" s="969"/>
      <c r="JSZ59" s="969"/>
      <c r="JTA59" s="969"/>
      <c r="JTB59" s="969"/>
      <c r="JTC59" s="969"/>
      <c r="JTD59" s="969"/>
      <c r="JTE59" s="969"/>
      <c r="JTF59" s="969"/>
      <c r="JTG59" s="969"/>
      <c r="JTH59" s="969"/>
      <c r="JTI59" s="969"/>
      <c r="JTJ59" s="969"/>
      <c r="JTK59" s="969"/>
      <c r="JTL59" s="969"/>
      <c r="JTM59" s="969"/>
      <c r="JTN59" s="969"/>
      <c r="JTO59" s="969"/>
      <c r="JTP59" s="969"/>
      <c r="JTQ59" s="969"/>
      <c r="JTR59" s="969"/>
      <c r="JTS59" s="969"/>
      <c r="JTT59" s="969"/>
      <c r="JTU59" s="969"/>
      <c r="JTV59" s="969"/>
      <c r="JTW59" s="969"/>
      <c r="JTX59" s="969"/>
      <c r="JTY59" s="969"/>
      <c r="JTZ59" s="969"/>
      <c r="JUA59" s="969"/>
      <c r="JUB59" s="969"/>
      <c r="JUC59" s="969"/>
      <c r="JUD59" s="969"/>
      <c r="JUE59" s="969"/>
      <c r="JUF59" s="969"/>
      <c r="JUG59" s="969"/>
      <c r="JUH59" s="969"/>
      <c r="JUI59" s="969"/>
      <c r="JUJ59" s="969"/>
      <c r="JUK59" s="969"/>
      <c r="JUL59" s="969"/>
      <c r="JUM59" s="969"/>
      <c r="JUN59" s="969"/>
      <c r="JUO59" s="969"/>
      <c r="JUP59" s="969"/>
      <c r="JUQ59" s="969"/>
      <c r="JUR59" s="969"/>
      <c r="JUS59" s="969"/>
      <c r="JUT59" s="969"/>
      <c r="JUU59" s="969"/>
      <c r="JUV59" s="969"/>
      <c r="JUW59" s="969"/>
      <c r="JUX59" s="969"/>
      <c r="JUY59" s="969"/>
      <c r="JUZ59" s="969"/>
      <c r="JVA59" s="969"/>
      <c r="JVB59" s="969"/>
      <c r="JVC59" s="969"/>
      <c r="JVD59" s="969"/>
      <c r="JVE59" s="969"/>
      <c r="JVF59" s="969"/>
      <c r="JVG59" s="969"/>
      <c r="JVH59" s="969"/>
      <c r="JVI59" s="969"/>
      <c r="JVJ59" s="969"/>
      <c r="JVK59" s="969"/>
      <c r="JVL59" s="969"/>
      <c r="JVM59" s="969"/>
      <c r="JVN59" s="969"/>
      <c r="JVO59" s="969"/>
      <c r="JVP59" s="969"/>
      <c r="JVQ59" s="969"/>
      <c r="JVR59" s="969"/>
      <c r="JVS59" s="969"/>
      <c r="JVT59" s="969"/>
      <c r="JVU59" s="969"/>
      <c r="JVV59" s="969"/>
      <c r="JVW59" s="969"/>
      <c r="JVX59" s="969"/>
      <c r="JVY59" s="969"/>
      <c r="JVZ59" s="969"/>
      <c r="JWA59" s="969"/>
      <c r="JWB59" s="969"/>
      <c r="JWC59" s="969"/>
      <c r="JWD59" s="969"/>
      <c r="JWE59" s="969"/>
      <c r="JWF59" s="969"/>
      <c r="JWG59" s="969"/>
      <c r="JWH59" s="969"/>
      <c r="JWI59" s="969"/>
      <c r="JWJ59" s="969"/>
      <c r="JWK59" s="969"/>
      <c r="JWL59" s="969"/>
      <c r="JWM59" s="969"/>
      <c r="JWN59" s="969"/>
      <c r="JWO59" s="969"/>
      <c r="JWP59" s="969"/>
      <c r="JWQ59" s="969"/>
      <c r="JWR59" s="969"/>
      <c r="JWS59" s="969"/>
      <c r="JWT59" s="969"/>
      <c r="JWU59" s="969"/>
      <c r="JWV59" s="969"/>
      <c r="JWW59" s="969"/>
      <c r="JWX59" s="969"/>
      <c r="JWY59" s="969"/>
      <c r="JWZ59" s="969"/>
      <c r="JXA59" s="969"/>
      <c r="JXB59" s="969"/>
      <c r="JXC59" s="969"/>
      <c r="JXD59" s="969"/>
      <c r="JXE59" s="969"/>
      <c r="JXF59" s="969"/>
      <c r="JXG59" s="969"/>
      <c r="JXH59" s="969"/>
      <c r="JXI59" s="969"/>
      <c r="JXJ59" s="969"/>
      <c r="JXK59" s="969"/>
      <c r="JXL59" s="969"/>
      <c r="JXM59" s="969"/>
      <c r="JXN59" s="969"/>
      <c r="JXO59" s="969"/>
      <c r="JXP59" s="969"/>
      <c r="JXQ59" s="969"/>
      <c r="JXR59" s="969"/>
      <c r="JXS59" s="969"/>
      <c r="JXT59" s="969"/>
      <c r="JXU59" s="969"/>
      <c r="JXV59" s="969"/>
      <c r="JXW59" s="969"/>
      <c r="JXX59" s="969"/>
      <c r="JXY59" s="969"/>
      <c r="JXZ59" s="969"/>
      <c r="JYA59" s="969"/>
      <c r="JYB59" s="969"/>
      <c r="JYC59" s="969"/>
      <c r="JYD59" s="969"/>
      <c r="JYE59" s="969"/>
      <c r="JYF59" s="969"/>
      <c r="JYG59" s="969"/>
      <c r="JYH59" s="969"/>
      <c r="JYI59" s="969"/>
      <c r="JYJ59" s="969"/>
      <c r="JYK59" s="969"/>
      <c r="JYL59" s="969"/>
      <c r="JYM59" s="969"/>
      <c r="JYN59" s="969"/>
      <c r="JYO59" s="969"/>
      <c r="JYP59" s="969"/>
      <c r="JYQ59" s="969"/>
      <c r="JYR59" s="969"/>
      <c r="JYS59" s="969"/>
      <c r="JYT59" s="969"/>
      <c r="JYU59" s="969"/>
      <c r="JYV59" s="969"/>
      <c r="JYW59" s="969"/>
      <c r="JYX59" s="969"/>
      <c r="JYY59" s="969"/>
      <c r="JYZ59" s="969"/>
      <c r="JZA59" s="969"/>
      <c r="JZB59" s="969"/>
      <c r="JZC59" s="969"/>
      <c r="JZD59" s="969"/>
      <c r="JZE59" s="969"/>
      <c r="JZF59" s="969"/>
      <c r="JZG59" s="969"/>
      <c r="JZH59" s="969"/>
      <c r="JZI59" s="969"/>
      <c r="JZJ59" s="969"/>
      <c r="JZK59" s="969"/>
      <c r="JZL59" s="969"/>
      <c r="JZM59" s="969"/>
      <c r="JZN59" s="969"/>
      <c r="JZO59" s="969"/>
      <c r="JZP59" s="969"/>
      <c r="JZQ59" s="969"/>
      <c r="JZR59" s="969"/>
      <c r="JZS59" s="969"/>
      <c r="JZT59" s="969"/>
      <c r="JZU59" s="969"/>
      <c r="JZV59" s="969"/>
      <c r="JZW59" s="969"/>
      <c r="JZX59" s="969"/>
      <c r="JZY59" s="969"/>
      <c r="JZZ59" s="969"/>
      <c r="KAA59" s="969"/>
      <c r="KAB59" s="969"/>
      <c r="KAC59" s="969"/>
      <c r="KAD59" s="969"/>
      <c r="KAE59" s="969"/>
      <c r="KAF59" s="969"/>
      <c r="KAG59" s="969"/>
      <c r="KAH59" s="969"/>
      <c r="KAI59" s="969"/>
      <c r="KAJ59" s="969"/>
      <c r="KAK59" s="969"/>
      <c r="KAL59" s="969"/>
      <c r="KAM59" s="969"/>
      <c r="KAN59" s="969"/>
      <c r="KAO59" s="969"/>
      <c r="KAP59" s="969"/>
      <c r="KAQ59" s="969"/>
      <c r="KAR59" s="969"/>
      <c r="KAS59" s="969"/>
      <c r="KAT59" s="969"/>
      <c r="KAU59" s="969"/>
      <c r="KAV59" s="969"/>
      <c r="KAW59" s="969"/>
      <c r="KAX59" s="969"/>
      <c r="KAY59" s="969"/>
      <c r="KAZ59" s="969"/>
      <c r="KBA59" s="969"/>
      <c r="KBB59" s="969"/>
      <c r="KBC59" s="969"/>
      <c r="KBD59" s="969"/>
      <c r="KBE59" s="969"/>
      <c r="KBF59" s="969"/>
      <c r="KBG59" s="969"/>
      <c r="KBH59" s="969"/>
      <c r="KBI59" s="969"/>
      <c r="KBJ59" s="969"/>
      <c r="KBK59" s="969"/>
      <c r="KBL59" s="969"/>
      <c r="KBM59" s="969"/>
      <c r="KBN59" s="969"/>
      <c r="KBO59" s="969"/>
      <c r="KBP59" s="969"/>
      <c r="KBQ59" s="969"/>
      <c r="KBR59" s="969"/>
      <c r="KBS59" s="969"/>
      <c r="KBT59" s="969"/>
      <c r="KBU59" s="969"/>
      <c r="KBV59" s="969"/>
      <c r="KBW59" s="969"/>
      <c r="KBX59" s="969"/>
      <c r="KBY59" s="969"/>
      <c r="KBZ59" s="969"/>
      <c r="KCA59" s="969"/>
      <c r="KCB59" s="969"/>
      <c r="KCC59" s="969"/>
      <c r="KCD59" s="969"/>
      <c r="KCE59" s="969"/>
      <c r="KCF59" s="969"/>
      <c r="KCG59" s="969"/>
      <c r="KCH59" s="969"/>
      <c r="KCI59" s="969"/>
      <c r="KCJ59" s="969"/>
      <c r="KCK59" s="969"/>
      <c r="KCL59" s="969"/>
      <c r="KCM59" s="969"/>
      <c r="KCN59" s="969"/>
      <c r="KCO59" s="969"/>
      <c r="KCP59" s="969"/>
      <c r="KCQ59" s="969"/>
      <c r="KCR59" s="969"/>
      <c r="KCS59" s="969"/>
      <c r="KCT59" s="969"/>
      <c r="KCU59" s="969"/>
      <c r="KCV59" s="969"/>
      <c r="KCW59" s="969"/>
      <c r="KCX59" s="969"/>
      <c r="KCY59" s="969"/>
      <c r="KCZ59" s="969"/>
      <c r="KDA59" s="969"/>
      <c r="KDB59" s="969"/>
      <c r="KDC59" s="969"/>
      <c r="KDD59" s="969"/>
      <c r="KDE59" s="969"/>
      <c r="KDF59" s="969"/>
      <c r="KDG59" s="969"/>
      <c r="KDH59" s="969"/>
      <c r="KDI59" s="969"/>
      <c r="KDJ59" s="969"/>
      <c r="KDK59" s="969"/>
      <c r="KDL59" s="969"/>
      <c r="KDM59" s="969"/>
      <c r="KDN59" s="969"/>
      <c r="KDO59" s="969"/>
      <c r="KDP59" s="969"/>
      <c r="KDQ59" s="969"/>
      <c r="KDR59" s="969"/>
      <c r="KDS59" s="969"/>
      <c r="KDT59" s="969"/>
      <c r="KDU59" s="969"/>
      <c r="KDV59" s="969"/>
      <c r="KDW59" s="969"/>
      <c r="KDX59" s="969"/>
      <c r="KDY59" s="969"/>
      <c r="KDZ59" s="969"/>
      <c r="KEA59" s="969"/>
      <c r="KEB59" s="969"/>
      <c r="KEC59" s="969"/>
      <c r="KED59" s="969"/>
      <c r="KEE59" s="969"/>
      <c r="KEF59" s="969"/>
      <c r="KEG59" s="969"/>
      <c r="KEH59" s="969"/>
      <c r="KEI59" s="969"/>
      <c r="KEJ59" s="969"/>
      <c r="KEK59" s="969"/>
      <c r="KEL59" s="969"/>
      <c r="KEM59" s="969"/>
      <c r="KEN59" s="969"/>
      <c r="KEO59" s="969"/>
      <c r="KEP59" s="969"/>
      <c r="KEQ59" s="969"/>
      <c r="KER59" s="969"/>
      <c r="KES59" s="969"/>
      <c r="KET59" s="969"/>
      <c r="KEU59" s="969"/>
      <c r="KEV59" s="969"/>
      <c r="KEW59" s="969"/>
      <c r="KEX59" s="969"/>
      <c r="KEY59" s="969"/>
      <c r="KEZ59" s="969"/>
      <c r="KFA59" s="969"/>
      <c r="KFB59" s="969"/>
      <c r="KFC59" s="969"/>
      <c r="KFD59" s="969"/>
      <c r="KFE59" s="969"/>
      <c r="KFF59" s="969"/>
      <c r="KFG59" s="969"/>
      <c r="KFH59" s="969"/>
      <c r="KFI59" s="969"/>
      <c r="KFJ59" s="969"/>
      <c r="KFK59" s="969"/>
      <c r="KFL59" s="969"/>
      <c r="KFM59" s="969"/>
      <c r="KFN59" s="969"/>
      <c r="KFO59" s="969"/>
      <c r="KFP59" s="969"/>
      <c r="KFQ59" s="969"/>
      <c r="KFR59" s="969"/>
      <c r="KFS59" s="969"/>
      <c r="KFT59" s="969"/>
      <c r="KFU59" s="969"/>
      <c r="KFV59" s="969"/>
      <c r="KFW59" s="969"/>
      <c r="KFX59" s="969"/>
      <c r="KFY59" s="969"/>
      <c r="KFZ59" s="969"/>
      <c r="KGA59" s="969"/>
      <c r="KGB59" s="969"/>
      <c r="KGC59" s="969"/>
      <c r="KGD59" s="969"/>
      <c r="KGE59" s="969"/>
      <c r="KGF59" s="969"/>
      <c r="KGG59" s="969"/>
      <c r="KGH59" s="969"/>
      <c r="KGI59" s="969"/>
      <c r="KGJ59" s="969"/>
      <c r="KGK59" s="969"/>
      <c r="KGL59" s="969"/>
      <c r="KGM59" s="969"/>
      <c r="KGN59" s="969"/>
      <c r="KGO59" s="969"/>
      <c r="KGP59" s="969"/>
      <c r="KGQ59" s="969"/>
      <c r="KGR59" s="969"/>
      <c r="KGS59" s="969"/>
      <c r="KGT59" s="969"/>
      <c r="KGU59" s="969"/>
      <c r="KGV59" s="969"/>
      <c r="KGW59" s="969"/>
      <c r="KGX59" s="969"/>
      <c r="KGY59" s="969"/>
      <c r="KGZ59" s="969"/>
      <c r="KHA59" s="969"/>
      <c r="KHB59" s="969"/>
      <c r="KHC59" s="969"/>
      <c r="KHD59" s="969"/>
      <c r="KHE59" s="969"/>
      <c r="KHF59" s="969"/>
      <c r="KHG59" s="969"/>
      <c r="KHH59" s="969"/>
      <c r="KHI59" s="969"/>
      <c r="KHJ59" s="969"/>
      <c r="KHK59" s="969"/>
      <c r="KHL59" s="969"/>
      <c r="KHM59" s="969"/>
      <c r="KHN59" s="969"/>
      <c r="KHO59" s="969"/>
      <c r="KHP59" s="969"/>
      <c r="KHQ59" s="969"/>
      <c r="KHR59" s="969"/>
      <c r="KHS59" s="969"/>
      <c r="KHT59" s="969"/>
      <c r="KHU59" s="969"/>
      <c r="KHV59" s="969"/>
      <c r="KHW59" s="969"/>
      <c r="KHX59" s="969"/>
      <c r="KHY59" s="969"/>
      <c r="KHZ59" s="969"/>
      <c r="KIA59" s="969"/>
      <c r="KIB59" s="969"/>
      <c r="KIC59" s="969"/>
      <c r="KID59" s="969"/>
      <c r="KIE59" s="969"/>
      <c r="KIF59" s="969"/>
      <c r="KIG59" s="969"/>
      <c r="KIH59" s="969"/>
      <c r="KII59" s="969"/>
      <c r="KIJ59" s="969"/>
      <c r="KIK59" s="969"/>
      <c r="KIL59" s="969"/>
      <c r="KIM59" s="969"/>
      <c r="KIN59" s="969"/>
      <c r="KIO59" s="969"/>
      <c r="KIP59" s="969"/>
      <c r="KIQ59" s="969"/>
      <c r="KIR59" s="969"/>
      <c r="KIS59" s="969"/>
      <c r="KIT59" s="969"/>
      <c r="KIU59" s="969"/>
      <c r="KIV59" s="969"/>
      <c r="KIW59" s="969"/>
      <c r="KIX59" s="969"/>
      <c r="KIY59" s="969"/>
      <c r="KIZ59" s="969"/>
      <c r="KJA59" s="969"/>
      <c r="KJB59" s="969"/>
      <c r="KJC59" s="969"/>
      <c r="KJD59" s="969"/>
      <c r="KJE59" s="969"/>
      <c r="KJF59" s="969"/>
      <c r="KJG59" s="969"/>
      <c r="KJH59" s="969"/>
      <c r="KJI59" s="969"/>
      <c r="KJJ59" s="969"/>
      <c r="KJK59" s="969"/>
      <c r="KJL59" s="969"/>
      <c r="KJM59" s="969"/>
      <c r="KJN59" s="969"/>
      <c r="KJO59" s="969"/>
      <c r="KJP59" s="969"/>
      <c r="KJQ59" s="969"/>
      <c r="KJR59" s="969"/>
      <c r="KJS59" s="969"/>
      <c r="KJT59" s="969"/>
      <c r="KJU59" s="969"/>
      <c r="KJV59" s="969"/>
      <c r="KJW59" s="969"/>
      <c r="KJX59" s="969"/>
      <c r="KJY59" s="969"/>
      <c r="KJZ59" s="969"/>
      <c r="KKA59" s="969"/>
      <c r="KKB59" s="969"/>
      <c r="KKC59" s="969"/>
      <c r="KKD59" s="969"/>
      <c r="KKE59" s="969"/>
      <c r="KKF59" s="969"/>
      <c r="KKG59" s="969"/>
      <c r="KKH59" s="969"/>
      <c r="KKI59" s="969"/>
      <c r="KKJ59" s="969"/>
      <c r="KKK59" s="969"/>
      <c r="KKL59" s="969"/>
      <c r="KKM59" s="969"/>
      <c r="KKN59" s="969"/>
      <c r="KKO59" s="969"/>
      <c r="KKP59" s="969"/>
      <c r="KKQ59" s="969"/>
      <c r="KKR59" s="969"/>
      <c r="KKS59" s="969"/>
      <c r="KKT59" s="969"/>
      <c r="KKU59" s="969"/>
      <c r="KKV59" s="969"/>
      <c r="KKW59" s="969"/>
      <c r="KKX59" s="969"/>
      <c r="KKY59" s="969"/>
      <c r="KKZ59" s="969"/>
      <c r="KLA59" s="969"/>
      <c r="KLB59" s="969"/>
      <c r="KLC59" s="969"/>
      <c r="KLD59" s="969"/>
      <c r="KLE59" s="969"/>
      <c r="KLF59" s="969"/>
      <c r="KLG59" s="969"/>
      <c r="KLH59" s="969"/>
      <c r="KLI59" s="969"/>
      <c r="KLJ59" s="969"/>
      <c r="KLK59" s="969"/>
      <c r="KLL59" s="969"/>
      <c r="KLM59" s="969"/>
      <c r="KLN59" s="969"/>
      <c r="KLO59" s="969"/>
      <c r="KLP59" s="969"/>
      <c r="KLQ59" s="969"/>
      <c r="KLR59" s="969"/>
      <c r="KLS59" s="969"/>
      <c r="KLT59" s="969"/>
      <c r="KLU59" s="969"/>
      <c r="KLV59" s="969"/>
      <c r="KLW59" s="969"/>
      <c r="KLX59" s="969"/>
      <c r="KLY59" s="969"/>
      <c r="KLZ59" s="969"/>
      <c r="KMA59" s="969"/>
      <c r="KMB59" s="969"/>
      <c r="KMC59" s="969"/>
      <c r="KMD59" s="969"/>
      <c r="KME59" s="969"/>
      <c r="KMF59" s="969"/>
      <c r="KMG59" s="969"/>
      <c r="KMH59" s="969"/>
      <c r="KMI59" s="969"/>
      <c r="KMJ59" s="969"/>
      <c r="KMK59" s="969"/>
      <c r="KML59" s="969"/>
      <c r="KMM59" s="969"/>
      <c r="KMN59" s="969"/>
      <c r="KMO59" s="969"/>
      <c r="KMP59" s="969"/>
      <c r="KMQ59" s="969"/>
      <c r="KMR59" s="969"/>
      <c r="KMS59" s="969"/>
      <c r="KMT59" s="969"/>
      <c r="KMU59" s="969"/>
      <c r="KMV59" s="969"/>
      <c r="KMW59" s="969"/>
      <c r="KMX59" s="969"/>
      <c r="KMY59" s="969"/>
      <c r="KMZ59" s="969"/>
      <c r="KNA59" s="969"/>
      <c r="KNB59" s="969"/>
      <c r="KNC59" s="969"/>
      <c r="KND59" s="969"/>
      <c r="KNE59" s="969"/>
      <c r="KNF59" s="969"/>
      <c r="KNG59" s="969"/>
      <c r="KNH59" s="969"/>
      <c r="KNI59" s="969"/>
      <c r="KNJ59" s="969"/>
      <c r="KNK59" s="969"/>
      <c r="KNL59" s="969"/>
      <c r="KNM59" s="969"/>
      <c r="KNN59" s="969"/>
      <c r="KNO59" s="969"/>
      <c r="KNP59" s="969"/>
      <c r="KNQ59" s="969"/>
      <c r="KNR59" s="969"/>
      <c r="KNS59" s="969"/>
      <c r="KNT59" s="969"/>
      <c r="KNU59" s="969"/>
      <c r="KNV59" s="969"/>
      <c r="KNW59" s="969"/>
      <c r="KNX59" s="969"/>
      <c r="KNY59" s="969"/>
      <c r="KNZ59" s="969"/>
      <c r="KOA59" s="969"/>
      <c r="KOB59" s="969"/>
      <c r="KOC59" s="969"/>
      <c r="KOD59" s="969"/>
      <c r="KOE59" s="969"/>
      <c r="KOF59" s="969"/>
      <c r="KOG59" s="969"/>
      <c r="KOH59" s="969"/>
      <c r="KOI59" s="969"/>
      <c r="KOJ59" s="969"/>
      <c r="KOK59" s="969"/>
      <c r="KOL59" s="969"/>
      <c r="KOM59" s="969"/>
      <c r="KON59" s="969"/>
      <c r="KOO59" s="969"/>
      <c r="KOP59" s="969"/>
      <c r="KOQ59" s="969"/>
      <c r="KOR59" s="969"/>
      <c r="KOS59" s="969"/>
      <c r="KOT59" s="969"/>
      <c r="KOU59" s="969"/>
      <c r="KOV59" s="969"/>
      <c r="KOW59" s="969"/>
      <c r="KOX59" s="969"/>
      <c r="KOY59" s="969"/>
      <c r="KOZ59" s="969"/>
      <c r="KPA59" s="969"/>
      <c r="KPB59" s="969"/>
      <c r="KPC59" s="969"/>
      <c r="KPD59" s="969"/>
      <c r="KPE59" s="969"/>
      <c r="KPF59" s="969"/>
      <c r="KPG59" s="969"/>
      <c r="KPH59" s="969"/>
      <c r="KPI59" s="969"/>
      <c r="KPJ59" s="969"/>
      <c r="KPK59" s="969"/>
      <c r="KPL59" s="969"/>
      <c r="KPM59" s="969"/>
      <c r="KPN59" s="969"/>
      <c r="KPO59" s="969"/>
      <c r="KPP59" s="969"/>
      <c r="KPQ59" s="969"/>
      <c r="KPR59" s="969"/>
      <c r="KPS59" s="969"/>
      <c r="KPT59" s="969"/>
      <c r="KPU59" s="969"/>
      <c r="KPV59" s="969"/>
      <c r="KPW59" s="969"/>
      <c r="KPX59" s="969"/>
      <c r="KPY59" s="969"/>
      <c r="KPZ59" s="969"/>
      <c r="KQA59" s="969"/>
      <c r="KQB59" s="969"/>
      <c r="KQC59" s="969"/>
      <c r="KQD59" s="969"/>
      <c r="KQE59" s="969"/>
      <c r="KQF59" s="969"/>
      <c r="KQG59" s="969"/>
      <c r="KQH59" s="969"/>
      <c r="KQI59" s="969"/>
      <c r="KQJ59" s="969"/>
      <c r="KQK59" s="969"/>
      <c r="KQL59" s="969"/>
      <c r="KQM59" s="969"/>
      <c r="KQN59" s="969"/>
      <c r="KQO59" s="969"/>
      <c r="KQP59" s="969"/>
      <c r="KQQ59" s="969"/>
      <c r="KQR59" s="969"/>
      <c r="KQS59" s="969"/>
      <c r="KQT59" s="969"/>
      <c r="KQU59" s="969"/>
      <c r="KQV59" s="969"/>
      <c r="KQW59" s="969"/>
      <c r="KQX59" s="969"/>
      <c r="KQY59" s="969"/>
      <c r="KQZ59" s="969"/>
      <c r="KRA59" s="969"/>
      <c r="KRB59" s="969"/>
      <c r="KRC59" s="969"/>
      <c r="KRD59" s="969"/>
      <c r="KRE59" s="969"/>
      <c r="KRF59" s="969"/>
      <c r="KRG59" s="969"/>
      <c r="KRH59" s="969"/>
      <c r="KRI59" s="969"/>
      <c r="KRJ59" s="969"/>
      <c r="KRK59" s="969"/>
      <c r="KRL59" s="969"/>
      <c r="KRM59" s="969"/>
      <c r="KRN59" s="969"/>
      <c r="KRO59" s="969"/>
      <c r="KRP59" s="969"/>
      <c r="KRQ59" s="969"/>
      <c r="KRR59" s="969"/>
      <c r="KRS59" s="969"/>
      <c r="KRT59" s="969"/>
      <c r="KRU59" s="969"/>
      <c r="KRV59" s="969"/>
      <c r="KRW59" s="969"/>
      <c r="KRX59" s="969"/>
      <c r="KRY59" s="969"/>
      <c r="KRZ59" s="969"/>
      <c r="KSA59" s="969"/>
      <c r="KSB59" s="969"/>
      <c r="KSC59" s="969"/>
      <c r="KSD59" s="969"/>
      <c r="KSE59" s="969"/>
      <c r="KSF59" s="969"/>
      <c r="KSG59" s="969"/>
      <c r="KSH59" s="969"/>
      <c r="KSI59" s="969"/>
      <c r="KSJ59" s="969"/>
      <c r="KSK59" s="969"/>
      <c r="KSL59" s="969"/>
      <c r="KSM59" s="969"/>
      <c r="KSN59" s="969"/>
      <c r="KSO59" s="969"/>
      <c r="KSP59" s="969"/>
      <c r="KSQ59" s="969"/>
      <c r="KSR59" s="969"/>
      <c r="KSS59" s="969"/>
      <c r="KST59" s="969"/>
      <c r="KSU59" s="969"/>
      <c r="KSV59" s="969"/>
      <c r="KSW59" s="969"/>
      <c r="KSX59" s="969"/>
      <c r="KSY59" s="969"/>
      <c r="KSZ59" s="969"/>
      <c r="KTA59" s="969"/>
      <c r="KTB59" s="969"/>
      <c r="KTC59" s="969"/>
      <c r="KTD59" s="969"/>
      <c r="KTE59" s="969"/>
      <c r="KTF59" s="969"/>
      <c r="KTG59" s="969"/>
      <c r="KTH59" s="969"/>
      <c r="KTI59" s="969"/>
      <c r="KTJ59" s="969"/>
      <c r="KTK59" s="969"/>
      <c r="KTL59" s="969"/>
      <c r="KTM59" s="969"/>
      <c r="KTN59" s="969"/>
      <c r="KTO59" s="969"/>
      <c r="KTP59" s="969"/>
      <c r="KTQ59" s="969"/>
      <c r="KTR59" s="969"/>
      <c r="KTS59" s="969"/>
      <c r="KTT59" s="969"/>
      <c r="KTU59" s="969"/>
      <c r="KTV59" s="969"/>
      <c r="KTW59" s="969"/>
      <c r="KTX59" s="969"/>
      <c r="KTY59" s="969"/>
      <c r="KTZ59" s="969"/>
      <c r="KUA59" s="969"/>
      <c r="KUB59" s="969"/>
      <c r="KUC59" s="969"/>
      <c r="KUD59" s="969"/>
      <c r="KUE59" s="969"/>
      <c r="KUF59" s="969"/>
      <c r="KUG59" s="969"/>
      <c r="KUH59" s="969"/>
      <c r="KUI59" s="969"/>
      <c r="KUJ59" s="969"/>
      <c r="KUK59" s="969"/>
      <c r="KUL59" s="969"/>
      <c r="KUM59" s="969"/>
      <c r="KUN59" s="969"/>
      <c r="KUO59" s="969"/>
      <c r="KUP59" s="969"/>
      <c r="KUQ59" s="969"/>
      <c r="KUR59" s="969"/>
      <c r="KUS59" s="969"/>
      <c r="KUT59" s="969"/>
      <c r="KUU59" s="969"/>
      <c r="KUV59" s="969"/>
      <c r="KUW59" s="969"/>
      <c r="KUX59" s="969"/>
      <c r="KUY59" s="969"/>
      <c r="KUZ59" s="969"/>
      <c r="KVA59" s="969"/>
      <c r="KVB59" s="969"/>
      <c r="KVC59" s="969"/>
      <c r="KVD59" s="969"/>
      <c r="KVE59" s="969"/>
      <c r="KVF59" s="969"/>
      <c r="KVG59" s="969"/>
      <c r="KVH59" s="969"/>
      <c r="KVI59" s="969"/>
      <c r="KVJ59" s="969"/>
      <c r="KVK59" s="969"/>
      <c r="KVL59" s="969"/>
      <c r="KVM59" s="969"/>
      <c r="KVN59" s="969"/>
      <c r="KVO59" s="969"/>
      <c r="KVP59" s="969"/>
      <c r="KVQ59" s="969"/>
      <c r="KVR59" s="969"/>
      <c r="KVS59" s="969"/>
      <c r="KVT59" s="969"/>
      <c r="KVU59" s="969"/>
      <c r="KVV59" s="969"/>
      <c r="KVW59" s="969"/>
      <c r="KVX59" s="969"/>
      <c r="KVY59" s="969"/>
      <c r="KVZ59" s="969"/>
      <c r="KWA59" s="969"/>
      <c r="KWB59" s="969"/>
      <c r="KWC59" s="969"/>
      <c r="KWD59" s="969"/>
      <c r="KWE59" s="969"/>
      <c r="KWF59" s="969"/>
      <c r="KWG59" s="969"/>
      <c r="KWH59" s="969"/>
      <c r="KWI59" s="969"/>
      <c r="KWJ59" s="969"/>
      <c r="KWK59" s="969"/>
      <c r="KWL59" s="969"/>
      <c r="KWM59" s="969"/>
      <c r="KWN59" s="969"/>
      <c r="KWO59" s="969"/>
      <c r="KWP59" s="969"/>
      <c r="KWQ59" s="969"/>
      <c r="KWR59" s="969"/>
      <c r="KWS59" s="969"/>
      <c r="KWT59" s="969"/>
      <c r="KWU59" s="969"/>
      <c r="KWV59" s="969"/>
      <c r="KWW59" s="969"/>
      <c r="KWX59" s="969"/>
      <c r="KWY59" s="969"/>
      <c r="KWZ59" s="969"/>
      <c r="KXA59" s="969"/>
      <c r="KXB59" s="969"/>
      <c r="KXC59" s="969"/>
      <c r="KXD59" s="969"/>
      <c r="KXE59" s="969"/>
      <c r="KXF59" s="969"/>
      <c r="KXG59" s="969"/>
      <c r="KXH59" s="969"/>
      <c r="KXI59" s="969"/>
      <c r="KXJ59" s="969"/>
      <c r="KXK59" s="969"/>
      <c r="KXL59" s="969"/>
      <c r="KXM59" s="969"/>
      <c r="KXN59" s="969"/>
      <c r="KXO59" s="969"/>
      <c r="KXP59" s="969"/>
      <c r="KXQ59" s="969"/>
      <c r="KXR59" s="969"/>
      <c r="KXS59" s="969"/>
      <c r="KXT59" s="969"/>
      <c r="KXU59" s="969"/>
      <c r="KXV59" s="969"/>
      <c r="KXW59" s="969"/>
      <c r="KXX59" s="969"/>
      <c r="KXY59" s="969"/>
      <c r="KXZ59" s="969"/>
      <c r="KYA59" s="969"/>
      <c r="KYB59" s="969"/>
      <c r="KYC59" s="969"/>
      <c r="KYD59" s="969"/>
      <c r="KYE59" s="969"/>
      <c r="KYF59" s="969"/>
      <c r="KYG59" s="969"/>
      <c r="KYH59" s="969"/>
      <c r="KYI59" s="969"/>
      <c r="KYJ59" s="969"/>
      <c r="KYK59" s="969"/>
      <c r="KYL59" s="969"/>
      <c r="KYM59" s="969"/>
      <c r="KYN59" s="969"/>
      <c r="KYO59" s="969"/>
      <c r="KYP59" s="969"/>
      <c r="KYQ59" s="969"/>
      <c r="KYR59" s="969"/>
      <c r="KYS59" s="969"/>
      <c r="KYT59" s="969"/>
      <c r="KYU59" s="969"/>
      <c r="KYV59" s="969"/>
      <c r="KYW59" s="969"/>
      <c r="KYX59" s="969"/>
      <c r="KYY59" s="969"/>
      <c r="KYZ59" s="969"/>
      <c r="KZA59" s="969"/>
      <c r="KZB59" s="969"/>
      <c r="KZC59" s="969"/>
      <c r="KZD59" s="969"/>
      <c r="KZE59" s="969"/>
      <c r="KZF59" s="969"/>
      <c r="KZG59" s="969"/>
      <c r="KZH59" s="969"/>
      <c r="KZI59" s="969"/>
      <c r="KZJ59" s="969"/>
      <c r="KZK59" s="969"/>
      <c r="KZL59" s="969"/>
      <c r="KZM59" s="969"/>
      <c r="KZN59" s="969"/>
      <c r="KZO59" s="969"/>
      <c r="KZP59" s="969"/>
      <c r="KZQ59" s="969"/>
      <c r="KZR59" s="969"/>
      <c r="KZS59" s="969"/>
      <c r="KZT59" s="969"/>
      <c r="KZU59" s="969"/>
      <c r="KZV59" s="969"/>
      <c r="KZW59" s="969"/>
      <c r="KZX59" s="969"/>
      <c r="KZY59" s="969"/>
      <c r="KZZ59" s="969"/>
      <c r="LAA59" s="969"/>
      <c r="LAB59" s="969"/>
      <c r="LAC59" s="969"/>
      <c r="LAD59" s="969"/>
      <c r="LAE59" s="969"/>
      <c r="LAF59" s="969"/>
      <c r="LAG59" s="969"/>
      <c r="LAH59" s="969"/>
      <c r="LAI59" s="969"/>
      <c r="LAJ59" s="969"/>
      <c r="LAK59" s="969"/>
      <c r="LAL59" s="969"/>
      <c r="LAM59" s="969"/>
      <c r="LAN59" s="969"/>
      <c r="LAO59" s="969"/>
      <c r="LAP59" s="969"/>
      <c r="LAQ59" s="969"/>
      <c r="LAR59" s="969"/>
      <c r="LAS59" s="969"/>
      <c r="LAT59" s="969"/>
      <c r="LAU59" s="969"/>
      <c r="LAV59" s="969"/>
      <c r="LAW59" s="969"/>
      <c r="LAX59" s="969"/>
      <c r="LAY59" s="969"/>
      <c r="LAZ59" s="969"/>
      <c r="LBA59" s="969"/>
      <c r="LBB59" s="969"/>
      <c r="LBC59" s="969"/>
      <c r="LBD59" s="969"/>
      <c r="LBE59" s="969"/>
      <c r="LBF59" s="969"/>
      <c r="LBG59" s="969"/>
      <c r="LBH59" s="969"/>
      <c r="LBI59" s="969"/>
      <c r="LBJ59" s="969"/>
      <c r="LBK59" s="969"/>
      <c r="LBL59" s="969"/>
      <c r="LBM59" s="969"/>
      <c r="LBN59" s="969"/>
      <c r="LBO59" s="969"/>
      <c r="LBP59" s="969"/>
      <c r="LBQ59" s="969"/>
      <c r="LBR59" s="969"/>
      <c r="LBS59" s="969"/>
      <c r="LBT59" s="969"/>
      <c r="LBU59" s="969"/>
      <c r="LBV59" s="969"/>
      <c r="LBW59" s="969"/>
      <c r="LBX59" s="969"/>
      <c r="LBY59" s="969"/>
      <c r="LBZ59" s="969"/>
      <c r="LCA59" s="969"/>
      <c r="LCB59" s="969"/>
      <c r="LCC59" s="969"/>
      <c r="LCD59" s="969"/>
      <c r="LCE59" s="969"/>
      <c r="LCF59" s="969"/>
      <c r="LCG59" s="969"/>
      <c r="LCH59" s="969"/>
      <c r="LCI59" s="969"/>
      <c r="LCJ59" s="969"/>
      <c r="LCK59" s="969"/>
      <c r="LCL59" s="969"/>
      <c r="LCM59" s="969"/>
      <c r="LCN59" s="969"/>
      <c r="LCO59" s="969"/>
      <c r="LCP59" s="969"/>
      <c r="LCQ59" s="969"/>
      <c r="LCR59" s="969"/>
      <c r="LCS59" s="969"/>
      <c r="LCT59" s="969"/>
      <c r="LCU59" s="969"/>
      <c r="LCV59" s="969"/>
      <c r="LCW59" s="969"/>
      <c r="LCX59" s="969"/>
      <c r="LCY59" s="969"/>
      <c r="LCZ59" s="969"/>
      <c r="LDA59" s="969"/>
      <c r="LDB59" s="969"/>
      <c r="LDC59" s="969"/>
      <c r="LDD59" s="969"/>
      <c r="LDE59" s="969"/>
      <c r="LDF59" s="969"/>
      <c r="LDG59" s="969"/>
      <c r="LDH59" s="969"/>
      <c r="LDI59" s="969"/>
      <c r="LDJ59" s="969"/>
      <c r="LDK59" s="969"/>
      <c r="LDL59" s="969"/>
      <c r="LDM59" s="969"/>
      <c r="LDN59" s="969"/>
      <c r="LDO59" s="969"/>
      <c r="LDP59" s="969"/>
      <c r="LDQ59" s="969"/>
      <c r="LDR59" s="969"/>
      <c r="LDS59" s="969"/>
      <c r="LDT59" s="969"/>
      <c r="LDU59" s="969"/>
      <c r="LDV59" s="969"/>
      <c r="LDW59" s="969"/>
      <c r="LDX59" s="969"/>
      <c r="LDY59" s="969"/>
      <c r="LDZ59" s="969"/>
      <c r="LEA59" s="969"/>
      <c r="LEB59" s="969"/>
      <c r="LEC59" s="969"/>
      <c r="LED59" s="969"/>
      <c r="LEE59" s="969"/>
      <c r="LEF59" s="969"/>
      <c r="LEG59" s="969"/>
      <c r="LEH59" s="969"/>
      <c r="LEI59" s="969"/>
      <c r="LEJ59" s="969"/>
      <c r="LEK59" s="969"/>
      <c r="LEL59" s="969"/>
      <c r="LEM59" s="969"/>
      <c r="LEN59" s="969"/>
      <c r="LEO59" s="969"/>
      <c r="LEP59" s="969"/>
      <c r="LEQ59" s="969"/>
      <c r="LER59" s="969"/>
      <c r="LES59" s="969"/>
      <c r="LET59" s="969"/>
      <c r="LEU59" s="969"/>
      <c r="LEV59" s="969"/>
      <c r="LEW59" s="969"/>
      <c r="LEX59" s="969"/>
      <c r="LEY59" s="969"/>
      <c r="LEZ59" s="969"/>
      <c r="LFA59" s="969"/>
      <c r="LFB59" s="969"/>
      <c r="LFC59" s="969"/>
      <c r="LFD59" s="969"/>
      <c r="LFE59" s="969"/>
      <c r="LFF59" s="969"/>
      <c r="LFG59" s="969"/>
      <c r="LFH59" s="969"/>
      <c r="LFI59" s="969"/>
      <c r="LFJ59" s="969"/>
      <c r="LFK59" s="969"/>
      <c r="LFL59" s="969"/>
      <c r="LFM59" s="969"/>
      <c r="LFN59" s="969"/>
      <c r="LFO59" s="969"/>
      <c r="LFP59" s="969"/>
      <c r="LFQ59" s="969"/>
      <c r="LFR59" s="969"/>
      <c r="LFS59" s="969"/>
      <c r="LFT59" s="969"/>
      <c r="LFU59" s="969"/>
      <c r="LFV59" s="969"/>
      <c r="LFW59" s="969"/>
      <c r="LFX59" s="969"/>
      <c r="LFY59" s="969"/>
      <c r="LFZ59" s="969"/>
      <c r="LGA59" s="969"/>
      <c r="LGB59" s="969"/>
      <c r="LGC59" s="969"/>
      <c r="LGD59" s="969"/>
      <c r="LGE59" s="969"/>
      <c r="LGF59" s="969"/>
      <c r="LGG59" s="969"/>
      <c r="LGH59" s="969"/>
      <c r="LGI59" s="969"/>
      <c r="LGJ59" s="969"/>
      <c r="LGK59" s="969"/>
      <c r="LGL59" s="969"/>
      <c r="LGM59" s="969"/>
      <c r="LGN59" s="969"/>
      <c r="LGO59" s="969"/>
      <c r="LGP59" s="969"/>
      <c r="LGQ59" s="969"/>
      <c r="LGR59" s="969"/>
      <c r="LGS59" s="969"/>
      <c r="LGT59" s="969"/>
      <c r="LGU59" s="969"/>
      <c r="LGV59" s="969"/>
      <c r="LGW59" s="969"/>
      <c r="LGX59" s="969"/>
      <c r="LGY59" s="969"/>
      <c r="LGZ59" s="969"/>
      <c r="LHA59" s="969"/>
      <c r="LHB59" s="969"/>
      <c r="LHC59" s="969"/>
      <c r="LHD59" s="969"/>
      <c r="LHE59" s="969"/>
      <c r="LHF59" s="969"/>
      <c r="LHG59" s="969"/>
      <c r="LHH59" s="969"/>
      <c r="LHI59" s="969"/>
      <c r="LHJ59" s="969"/>
      <c r="LHK59" s="969"/>
      <c r="LHL59" s="969"/>
      <c r="LHM59" s="969"/>
      <c r="LHN59" s="969"/>
      <c r="LHO59" s="969"/>
      <c r="LHP59" s="969"/>
      <c r="LHQ59" s="969"/>
      <c r="LHR59" s="969"/>
      <c r="LHS59" s="969"/>
      <c r="LHT59" s="969"/>
      <c r="LHU59" s="969"/>
      <c r="LHV59" s="969"/>
      <c r="LHW59" s="969"/>
      <c r="LHX59" s="969"/>
      <c r="LHY59" s="969"/>
      <c r="LHZ59" s="969"/>
      <c r="LIA59" s="969"/>
      <c r="LIB59" s="969"/>
      <c r="LIC59" s="969"/>
      <c r="LID59" s="969"/>
      <c r="LIE59" s="969"/>
      <c r="LIF59" s="969"/>
      <c r="LIG59" s="969"/>
      <c r="LIH59" s="969"/>
      <c r="LII59" s="969"/>
      <c r="LIJ59" s="969"/>
      <c r="LIK59" s="969"/>
      <c r="LIL59" s="969"/>
      <c r="LIM59" s="969"/>
      <c r="LIN59" s="969"/>
      <c r="LIO59" s="969"/>
      <c r="LIP59" s="969"/>
      <c r="LIQ59" s="969"/>
      <c r="LIR59" s="969"/>
      <c r="LIS59" s="969"/>
      <c r="LIT59" s="969"/>
      <c r="LIU59" s="969"/>
      <c r="LIV59" s="969"/>
      <c r="LIW59" s="969"/>
      <c r="LIX59" s="969"/>
      <c r="LIY59" s="969"/>
      <c r="LIZ59" s="969"/>
      <c r="LJA59" s="969"/>
      <c r="LJB59" s="969"/>
      <c r="LJC59" s="969"/>
      <c r="LJD59" s="969"/>
      <c r="LJE59" s="969"/>
      <c r="LJF59" s="969"/>
      <c r="LJG59" s="969"/>
      <c r="LJH59" s="969"/>
      <c r="LJI59" s="969"/>
      <c r="LJJ59" s="969"/>
      <c r="LJK59" s="969"/>
      <c r="LJL59" s="969"/>
      <c r="LJM59" s="969"/>
      <c r="LJN59" s="969"/>
      <c r="LJO59" s="969"/>
      <c r="LJP59" s="969"/>
      <c r="LJQ59" s="969"/>
      <c r="LJR59" s="969"/>
      <c r="LJS59" s="969"/>
      <c r="LJT59" s="969"/>
      <c r="LJU59" s="969"/>
      <c r="LJV59" s="969"/>
      <c r="LJW59" s="969"/>
      <c r="LJX59" s="969"/>
      <c r="LJY59" s="969"/>
      <c r="LJZ59" s="969"/>
      <c r="LKA59" s="969"/>
      <c r="LKB59" s="969"/>
      <c r="LKC59" s="969"/>
      <c r="LKD59" s="969"/>
      <c r="LKE59" s="969"/>
      <c r="LKF59" s="969"/>
      <c r="LKG59" s="969"/>
      <c r="LKH59" s="969"/>
      <c r="LKI59" s="969"/>
      <c r="LKJ59" s="969"/>
      <c r="LKK59" s="969"/>
      <c r="LKL59" s="969"/>
      <c r="LKM59" s="969"/>
      <c r="LKN59" s="969"/>
      <c r="LKO59" s="969"/>
      <c r="LKP59" s="969"/>
      <c r="LKQ59" s="969"/>
      <c r="LKR59" s="969"/>
      <c r="LKS59" s="969"/>
      <c r="LKT59" s="969"/>
      <c r="LKU59" s="969"/>
      <c r="LKV59" s="969"/>
      <c r="LKW59" s="969"/>
      <c r="LKX59" s="969"/>
      <c r="LKY59" s="969"/>
      <c r="LKZ59" s="969"/>
      <c r="LLA59" s="969"/>
      <c r="LLB59" s="969"/>
      <c r="LLC59" s="969"/>
      <c r="LLD59" s="969"/>
      <c r="LLE59" s="969"/>
      <c r="LLF59" s="969"/>
      <c r="LLG59" s="969"/>
      <c r="LLH59" s="969"/>
      <c r="LLI59" s="969"/>
      <c r="LLJ59" s="969"/>
      <c r="LLK59" s="969"/>
      <c r="LLL59" s="969"/>
      <c r="LLM59" s="969"/>
      <c r="LLN59" s="969"/>
      <c r="LLO59" s="969"/>
      <c r="LLP59" s="969"/>
      <c r="LLQ59" s="969"/>
      <c r="LLR59" s="969"/>
      <c r="LLS59" s="969"/>
      <c r="LLT59" s="969"/>
      <c r="LLU59" s="969"/>
      <c r="LLV59" s="969"/>
      <c r="LLW59" s="969"/>
      <c r="LLX59" s="969"/>
      <c r="LLY59" s="969"/>
      <c r="LLZ59" s="969"/>
      <c r="LMA59" s="969"/>
      <c r="LMB59" s="969"/>
      <c r="LMC59" s="969"/>
      <c r="LMD59" s="969"/>
      <c r="LME59" s="969"/>
      <c r="LMF59" s="969"/>
      <c r="LMG59" s="969"/>
      <c r="LMH59" s="969"/>
      <c r="LMI59" s="969"/>
      <c r="LMJ59" s="969"/>
      <c r="LMK59" s="969"/>
      <c r="LML59" s="969"/>
      <c r="LMM59" s="969"/>
      <c r="LMN59" s="969"/>
      <c r="LMO59" s="969"/>
      <c r="LMP59" s="969"/>
      <c r="LMQ59" s="969"/>
      <c r="LMR59" s="969"/>
      <c r="LMS59" s="969"/>
      <c r="LMT59" s="969"/>
      <c r="LMU59" s="969"/>
      <c r="LMV59" s="969"/>
      <c r="LMW59" s="969"/>
      <c r="LMX59" s="969"/>
      <c r="LMY59" s="969"/>
      <c r="LMZ59" s="969"/>
      <c r="LNA59" s="969"/>
      <c r="LNB59" s="969"/>
      <c r="LNC59" s="969"/>
      <c r="LND59" s="969"/>
      <c r="LNE59" s="969"/>
      <c r="LNF59" s="969"/>
      <c r="LNG59" s="969"/>
      <c r="LNH59" s="969"/>
      <c r="LNI59" s="969"/>
      <c r="LNJ59" s="969"/>
      <c r="LNK59" s="969"/>
      <c r="LNL59" s="969"/>
      <c r="LNM59" s="969"/>
      <c r="LNN59" s="969"/>
      <c r="LNO59" s="969"/>
      <c r="LNP59" s="969"/>
      <c r="LNQ59" s="969"/>
      <c r="LNR59" s="969"/>
      <c r="LNS59" s="969"/>
      <c r="LNT59" s="969"/>
      <c r="LNU59" s="969"/>
      <c r="LNV59" s="969"/>
      <c r="LNW59" s="969"/>
      <c r="LNX59" s="969"/>
      <c r="LNY59" s="969"/>
      <c r="LNZ59" s="969"/>
      <c r="LOA59" s="969"/>
      <c r="LOB59" s="969"/>
      <c r="LOC59" s="969"/>
      <c r="LOD59" s="969"/>
      <c r="LOE59" s="969"/>
      <c r="LOF59" s="969"/>
      <c r="LOG59" s="969"/>
      <c r="LOH59" s="969"/>
      <c r="LOI59" s="969"/>
      <c r="LOJ59" s="969"/>
      <c r="LOK59" s="969"/>
      <c r="LOL59" s="969"/>
      <c r="LOM59" s="969"/>
      <c r="LON59" s="969"/>
      <c r="LOO59" s="969"/>
      <c r="LOP59" s="969"/>
      <c r="LOQ59" s="969"/>
      <c r="LOR59" s="969"/>
      <c r="LOS59" s="969"/>
      <c r="LOT59" s="969"/>
      <c r="LOU59" s="969"/>
      <c r="LOV59" s="969"/>
      <c r="LOW59" s="969"/>
      <c r="LOX59" s="969"/>
      <c r="LOY59" s="969"/>
      <c r="LOZ59" s="969"/>
      <c r="LPA59" s="969"/>
      <c r="LPB59" s="969"/>
      <c r="LPC59" s="969"/>
      <c r="LPD59" s="969"/>
      <c r="LPE59" s="969"/>
      <c r="LPF59" s="969"/>
      <c r="LPG59" s="969"/>
      <c r="LPH59" s="969"/>
      <c r="LPI59" s="969"/>
      <c r="LPJ59" s="969"/>
      <c r="LPK59" s="969"/>
      <c r="LPL59" s="969"/>
      <c r="LPM59" s="969"/>
      <c r="LPN59" s="969"/>
      <c r="LPO59" s="969"/>
      <c r="LPP59" s="969"/>
      <c r="LPQ59" s="969"/>
      <c r="LPR59" s="969"/>
      <c r="LPS59" s="969"/>
      <c r="LPT59" s="969"/>
      <c r="LPU59" s="969"/>
      <c r="LPV59" s="969"/>
      <c r="LPW59" s="969"/>
      <c r="LPX59" s="969"/>
      <c r="LPY59" s="969"/>
      <c r="LPZ59" s="969"/>
      <c r="LQA59" s="969"/>
      <c r="LQB59" s="969"/>
      <c r="LQC59" s="969"/>
      <c r="LQD59" s="969"/>
      <c r="LQE59" s="969"/>
      <c r="LQF59" s="969"/>
      <c r="LQG59" s="969"/>
      <c r="LQH59" s="969"/>
      <c r="LQI59" s="969"/>
      <c r="LQJ59" s="969"/>
      <c r="LQK59" s="969"/>
      <c r="LQL59" s="969"/>
      <c r="LQM59" s="969"/>
      <c r="LQN59" s="969"/>
      <c r="LQO59" s="969"/>
      <c r="LQP59" s="969"/>
      <c r="LQQ59" s="969"/>
      <c r="LQR59" s="969"/>
      <c r="LQS59" s="969"/>
      <c r="LQT59" s="969"/>
      <c r="LQU59" s="969"/>
      <c r="LQV59" s="969"/>
      <c r="LQW59" s="969"/>
      <c r="LQX59" s="969"/>
      <c r="LQY59" s="969"/>
      <c r="LQZ59" s="969"/>
      <c r="LRA59" s="969"/>
      <c r="LRB59" s="969"/>
      <c r="LRC59" s="969"/>
      <c r="LRD59" s="969"/>
      <c r="LRE59" s="969"/>
      <c r="LRF59" s="969"/>
      <c r="LRG59" s="969"/>
      <c r="LRH59" s="969"/>
      <c r="LRI59" s="969"/>
      <c r="LRJ59" s="969"/>
      <c r="LRK59" s="969"/>
      <c r="LRL59" s="969"/>
      <c r="LRM59" s="969"/>
      <c r="LRN59" s="969"/>
      <c r="LRO59" s="969"/>
      <c r="LRP59" s="969"/>
      <c r="LRQ59" s="969"/>
      <c r="LRR59" s="969"/>
      <c r="LRS59" s="969"/>
      <c r="LRT59" s="969"/>
      <c r="LRU59" s="969"/>
      <c r="LRV59" s="969"/>
      <c r="LRW59" s="969"/>
      <c r="LRX59" s="969"/>
      <c r="LRY59" s="969"/>
      <c r="LRZ59" s="969"/>
      <c r="LSA59" s="969"/>
      <c r="LSB59" s="969"/>
      <c r="LSC59" s="969"/>
      <c r="LSD59" s="969"/>
      <c r="LSE59" s="969"/>
      <c r="LSF59" s="969"/>
      <c r="LSG59" s="969"/>
      <c r="LSH59" s="969"/>
      <c r="LSI59" s="969"/>
      <c r="LSJ59" s="969"/>
      <c r="LSK59" s="969"/>
      <c r="LSL59" s="969"/>
      <c r="LSM59" s="969"/>
      <c r="LSN59" s="969"/>
      <c r="LSO59" s="969"/>
      <c r="LSP59" s="969"/>
      <c r="LSQ59" s="969"/>
      <c r="LSR59" s="969"/>
      <c r="LSS59" s="969"/>
      <c r="LST59" s="969"/>
      <c r="LSU59" s="969"/>
      <c r="LSV59" s="969"/>
      <c r="LSW59" s="969"/>
      <c r="LSX59" s="969"/>
      <c r="LSY59" s="969"/>
      <c r="LSZ59" s="969"/>
      <c r="LTA59" s="969"/>
      <c r="LTB59" s="969"/>
      <c r="LTC59" s="969"/>
      <c r="LTD59" s="969"/>
      <c r="LTE59" s="969"/>
      <c r="LTF59" s="969"/>
      <c r="LTG59" s="969"/>
      <c r="LTH59" s="969"/>
      <c r="LTI59" s="969"/>
      <c r="LTJ59" s="969"/>
      <c r="LTK59" s="969"/>
      <c r="LTL59" s="969"/>
      <c r="LTM59" s="969"/>
      <c r="LTN59" s="969"/>
      <c r="LTO59" s="969"/>
      <c r="LTP59" s="969"/>
      <c r="LTQ59" s="969"/>
      <c r="LTR59" s="969"/>
      <c r="LTS59" s="969"/>
      <c r="LTT59" s="969"/>
      <c r="LTU59" s="969"/>
      <c r="LTV59" s="969"/>
      <c r="LTW59" s="969"/>
      <c r="LTX59" s="969"/>
      <c r="LTY59" s="969"/>
      <c r="LTZ59" s="969"/>
      <c r="LUA59" s="969"/>
      <c r="LUB59" s="969"/>
      <c r="LUC59" s="969"/>
      <c r="LUD59" s="969"/>
      <c r="LUE59" s="969"/>
      <c r="LUF59" s="969"/>
      <c r="LUG59" s="969"/>
      <c r="LUH59" s="969"/>
      <c r="LUI59" s="969"/>
      <c r="LUJ59" s="969"/>
      <c r="LUK59" s="969"/>
      <c r="LUL59" s="969"/>
      <c r="LUM59" s="969"/>
      <c r="LUN59" s="969"/>
      <c r="LUO59" s="969"/>
      <c r="LUP59" s="969"/>
      <c r="LUQ59" s="969"/>
      <c r="LUR59" s="969"/>
      <c r="LUS59" s="969"/>
      <c r="LUT59" s="969"/>
      <c r="LUU59" s="969"/>
      <c r="LUV59" s="969"/>
      <c r="LUW59" s="969"/>
      <c r="LUX59" s="969"/>
      <c r="LUY59" s="969"/>
      <c r="LUZ59" s="969"/>
      <c r="LVA59" s="969"/>
      <c r="LVB59" s="969"/>
      <c r="LVC59" s="969"/>
      <c r="LVD59" s="969"/>
      <c r="LVE59" s="969"/>
      <c r="LVF59" s="969"/>
      <c r="LVG59" s="969"/>
      <c r="LVH59" s="969"/>
      <c r="LVI59" s="969"/>
      <c r="LVJ59" s="969"/>
      <c r="LVK59" s="969"/>
      <c r="LVL59" s="969"/>
      <c r="LVM59" s="969"/>
      <c r="LVN59" s="969"/>
      <c r="LVO59" s="969"/>
      <c r="LVP59" s="969"/>
      <c r="LVQ59" s="969"/>
      <c r="LVR59" s="969"/>
      <c r="LVS59" s="969"/>
      <c r="LVT59" s="969"/>
      <c r="LVU59" s="969"/>
      <c r="LVV59" s="969"/>
      <c r="LVW59" s="969"/>
      <c r="LVX59" s="969"/>
      <c r="LVY59" s="969"/>
      <c r="LVZ59" s="969"/>
      <c r="LWA59" s="969"/>
      <c r="LWB59" s="969"/>
      <c r="LWC59" s="969"/>
      <c r="LWD59" s="969"/>
      <c r="LWE59" s="969"/>
      <c r="LWF59" s="969"/>
      <c r="LWG59" s="969"/>
      <c r="LWH59" s="969"/>
      <c r="LWI59" s="969"/>
      <c r="LWJ59" s="969"/>
      <c r="LWK59" s="969"/>
      <c r="LWL59" s="969"/>
      <c r="LWM59" s="969"/>
      <c r="LWN59" s="969"/>
      <c r="LWO59" s="969"/>
      <c r="LWP59" s="969"/>
      <c r="LWQ59" s="969"/>
      <c r="LWR59" s="969"/>
      <c r="LWS59" s="969"/>
      <c r="LWT59" s="969"/>
      <c r="LWU59" s="969"/>
      <c r="LWV59" s="969"/>
      <c r="LWW59" s="969"/>
      <c r="LWX59" s="969"/>
      <c r="LWY59" s="969"/>
      <c r="LWZ59" s="969"/>
      <c r="LXA59" s="969"/>
      <c r="LXB59" s="969"/>
      <c r="LXC59" s="969"/>
      <c r="LXD59" s="969"/>
      <c r="LXE59" s="969"/>
      <c r="LXF59" s="969"/>
      <c r="LXG59" s="969"/>
      <c r="LXH59" s="969"/>
      <c r="LXI59" s="969"/>
      <c r="LXJ59" s="969"/>
      <c r="LXK59" s="969"/>
      <c r="LXL59" s="969"/>
      <c r="LXM59" s="969"/>
      <c r="LXN59" s="969"/>
      <c r="LXO59" s="969"/>
      <c r="LXP59" s="969"/>
      <c r="LXQ59" s="969"/>
      <c r="LXR59" s="969"/>
      <c r="LXS59" s="969"/>
      <c r="LXT59" s="969"/>
      <c r="LXU59" s="969"/>
      <c r="LXV59" s="969"/>
      <c r="LXW59" s="969"/>
      <c r="LXX59" s="969"/>
      <c r="LXY59" s="969"/>
      <c r="LXZ59" s="969"/>
      <c r="LYA59" s="969"/>
      <c r="LYB59" s="969"/>
      <c r="LYC59" s="969"/>
      <c r="LYD59" s="969"/>
      <c r="LYE59" s="969"/>
      <c r="LYF59" s="969"/>
      <c r="LYG59" s="969"/>
      <c r="LYH59" s="969"/>
      <c r="LYI59" s="969"/>
      <c r="LYJ59" s="969"/>
      <c r="LYK59" s="969"/>
      <c r="LYL59" s="969"/>
      <c r="LYM59" s="969"/>
      <c r="LYN59" s="969"/>
      <c r="LYO59" s="969"/>
      <c r="LYP59" s="969"/>
      <c r="LYQ59" s="969"/>
      <c r="LYR59" s="969"/>
      <c r="LYS59" s="969"/>
      <c r="LYT59" s="969"/>
      <c r="LYU59" s="969"/>
      <c r="LYV59" s="969"/>
      <c r="LYW59" s="969"/>
      <c r="LYX59" s="969"/>
      <c r="LYY59" s="969"/>
      <c r="LYZ59" s="969"/>
      <c r="LZA59" s="969"/>
      <c r="LZB59" s="969"/>
      <c r="LZC59" s="969"/>
      <c r="LZD59" s="969"/>
      <c r="LZE59" s="969"/>
      <c r="LZF59" s="969"/>
      <c r="LZG59" s="969"/>
      <c r="LZH59" s="969"/>
      <c r="LZI59" s="969"/>
      <c r="LZJ59" s="969"/>
      <c r="LZK59" s="969"/>
      <c r="LZL59" s="969"/>
      <c r="LZM59" s="969"/>
      <c r="LZN59" s="969"/>
      <c r="LZO59" s="969"/>
      <c r="LZP59" s="969"/>
      <c r="LZQ59" s="969"/>
      <c r="LZR59" s="969"/>
      <c r="LZS59" s="969"/>
      <c r="LZT59" s="969"/>
      <c r="LZU59" s="969"/>
      <c r="LZV59" s="969"/>
      <c r="LZW59" s="969"/>
      <c r="LZX59" s="969"/>
      <c r="LZY59" s="969"/>
      <c r="LZZ59" s="969"/>
      <c r="MAA59" s="969"/>
      <c r="MAB59" s="969"/>
      <c r="MAC59" s="969"/>
      <c r="MAD59" s="969"/>
      <c r="MAE59" s="969"/>
      <c r="MAF59" s="969"/>
      <c r="MAG59" s="969"/>
      <c r="MAH59" s="969"/>
      <c r="MAI59" s="969"/>
      <c r="MAJ59" s="969"/>
      <c r="MAK59" s="969"/>
      <c r="MAL59" s="969"/>
      <c r="MAM59" s="969"/>
      <c r="MAN59" s="969"/>
      <c r="MAO59" s="969"/>
      <c r="MAP59" s="969"/>
      <c r="MAQ59" s="969"/>
      <c r="MAR59" s="969"/>
      <c r="MAS59" s="969"/>
      <c r="MAT59" s="969"/>
      <c r="MAU59" s="969"/>
      <c r="MAV59" s="969"/>
      <c r="MAW59" s="969"/>
      <c r="MAX59" s="969"/>
      <c r="MAY59" s="969"/>
      <c r="MAZ59" s="969"/>
      <c r="MBA59" s="969"/>
      <c r="MBB59" s="969"/>
      <c r="MBC59" s="969"/>
      <c r="MBD59" s="969"/>
      <c r="MBE59" s="969"/>
      <c r="MBF59" s="969"/>
      <c r="MBG59" s="969"/>
      <c r="MBH59" s="969"/>
      <c r="MBI59" s="969"/>
      <c r="MBJ59" s="969"/>
      <c r="MBK59" s="969"/>
      <c r="MBL59" s="969"/>
      <c r="MBM59" s="969"/>
      <c r="MBN59" s="969"/>
      <c r="MBO59" s="969"/>
      <c r="MBP59" s="969"/>
      <c r="MBQ59" s="969"/>
      <c r="MBR59" s="969"/>
      <c r="MBS59" s="969"/>
      <c r="MBT59" s="969"/>
      <c r="MBU59" s="969"/>
      <c r="MBV59" s="969"/>
      <c r="MBW59" s="969"/>
      <c r="MBX59" s="969"/>
      <c r="MBY59" s="969"/>
      <c r="MBZ59" s="969"/>
      <c r="MCA59" s="969"/>
      <c r="MCB59" s="969"/>
      <c r="MCC59" s="969"/>
      <c r="MCD59" s="969"/>
      <c r="MCE59" s="969"/>
      <c r="MCF59" s="969"/>
      <c r="MCG59" s="969"/>
      <c r="MCH59" s="969"/>
      <c r="MCI59" s="969"/>
      <c r="MCJ59" s="969"/>
      <c r="MCK59" s="969"/>
      <c r="MCL59" s="969"/>
      <c r="MCM59" s="969"/>
      <c r="MCN59" s="969"/>
      <c r="MCO59" s="969"/>
      <c r="MCP59" s="969"/>
      <c r="MCQ59" s="969"/>
      <c r="MCR59" s="969"/>
      <c r="MCS59" s="969"/>
      <c r="MCT59" s="969"/>
      <c r="MCU59" s="969"/>
      <c r="MCV59" s="969"/>
      <c r="MCW59" s="969"/>
      <c r="MCX59" s="969"/>
      <c r="MCY59" s="969"/>
      <c r="MCZ59" s="969"/>
      <c r="MDA59" s="969"/>
      <c r="MDB59" s="969"/>
      <c r="MDC59" s="969"/>
      <c r="MDD59" s="969"/>
      <c r="MDE59" s="969"/>
      <c r="MDF59" s="969"/>
      <c r="MDG59" s="969"/>
      <c r="MDH59" s="969"/>
      <c r="MDI59" s="969"/>
      <c r="MDJ59" s="969"/>
      <c r="MDK59" s="969"/>
      <c r="MDL59" s="969"/>
      <c r="MDM59" s="969"/>
      <c r="MDN59" s="969"/>
      <c r="MDO59" s="969"/>
      <c r="MDP59" s="969"/>
      <c r="MDQ59" s="969"/>
      <c r="MDR59" s="969"/>
      <c r="MDS59" s="969"/>
      <c r="MDT59" s="969"/>
      <c r="MDU59" s="969"/>
      <c r="MDV59" s="969"/>
      <c r="MDW59" s="969"/>
      <c r="MDX59" s="969"/>
      <c r="MDY59" s="969"/>
      <c r="MDZ59" s="969"/>
      <c r="MEA59" s="969"/>
      <c r="MEB59" s="969"/>
      <c r="MEC59" s="969"/>
      <c r="MED59" s="969"/>
      <c r="MEE59" s="969"/>
      <c r="MEF59" s="969"/>
      <c r="MEG59" s="969"/>
      <c r="MEH59" s="969"/>
      <c r="MEI59" s="969"/>
      <c r="MEJ59" s="969"/>
      <c r="MEK59" s="969"/>
      <c r="MEL59" s="969"/>
      <c r="MEM59" s="969"/>
      <c r="MEN59" s="969"/>
      <c r="MEO59" s="969"/>
      <c r="MEP59" s="969"/>
      <c r="MEQ59" s="969"/>
      <c r="MER59" s="969"/>
      <c r="MES59" s="969"/>
      <c r="MET59" s="969"/>
      <c r="MEU59" s="969"/>
      <c r="MEV59" s="969"/>
      <c r="MEW59" s="969"/>
      <c r="MEX59" s="969"/>
      <c r="MEY59" s="969"/>
      <c r="MEZ59" s="969"/>
      <c r="MFA59" s="969"/>
      <c r="MFB59" s="969"/>
      <c r="MFC59" s="969"/>
      <c r="MFD59" s="969"/>
      <c r="MFE59" s="969"/>
      <c r="MFF59" s="969"/>
      <c r="MFG59" s="969"/>
      <c r="MFH59" s="969"/>
      <c r="MFI59" s="969"/>
      <c r="MFJ59" s="969"/>
      <c r="MFK59" s="969"/>
      <c r="MFL59" s="969"/>
      <c r="MFM59" s="969"/>
      <c r="MFN59" s="969"/>
      <c r="MFO59" s="969"/>
      <c r="MFP59" s="969"/>
      <c r="MFQ59" s="969"/>
      <c r="MFR59" s="969"/>
      <c r="MFS59" s="969"/>
      <c r="MFT59" s="969"/>
      <c r="MFU59" s="969"/>
      <c r="MFV59" s="969"/>
      <c r="MFW59" s="969"/>
      <c r="MFX59" s="969"/>
      <c r="MFY59" s="969"/>
      <c r="MFZ59" s="969"/>
      <c r="MGA59" s="969"/>
      <c r="MGB59" s="969"/>
      <c r="MGC59" s="969"/>
      <c r="MGD59" s="969"/>
      <c r="MGE59" s="969"/>
      <c r="MGF59" s="969"/>
      <c r="MGG59" s="969"/>
      <c r="MGH59" s="969"/>
      <c r="MGI59" s="969"/>
      <c r="MGJ59" s="969"/>
      <c r="MGK59" s="969"/>
      <c r="MGL59" s="969"/>
      <c r="MGM59" s="969"/>
      <c r="MGN59" s="969"/>
      <c r="MGO59" s="969"/>
      <c r="MGP59" s="969"/>
      <c r="MGQ59" s="969"/>
      <c r="MGR59" s="969"/>
      <c r="MGS59" s="969"/>
      <c r="MGT59" s="969"/>
      <c r="MGU59" s="969"/>
      <c r="MGV59" s="969"/>
      <c r="MGW59" s="969"/>
      <c r="MGX59" s="969"/>
      <c r="MGY59" s="969"/>
      <c r="MGZ59" s="969"/>
      <c r="MHA59" s="969"/>
      <c r="MHB59" s="969"/>
      <c r="MHC59" s="969"/>
      <c r="MHD59" s="969"/>
      <c r="MHE59" s="969"/>
      <c r="MHF59" s="969"/>
      <c r="MHG59" s="969"/>
      <c r="MHH59" s="969"/>
      <c r="MHI59" s="969"/>
      <c r="MHJ59" s="969"/>
      <c r="MHK59" s="969"/>
      <c r="MHL59" s="969"/>
      <c r="MHM59" s="969"/>
      <c r="MHN59" s="969"/>
      <c r="MHO59" s="969"/>
      <c r="MHP59" s="969"/>
      <c r="MHQ59" s="969"/>
      <c r="MHR59" s="969"/>
      <c r="MHS59" s="969"/>
      <c r="MHT59" s="969"/>
      <c r="MHU59" s="969"/>
      <c r="MHV59" s="969"/>
      <c r="MHW59" s="969"/>
      <c r="MHX59" s="969"/>
      <c r="MHY59" s="969"/>
      <c r="MHZ59" s="969"/>
      <c r="MIA59" s="969"/>
      <c r="MIB59" s="969"/>
      <c r="MIC59" s="969"/>
      <c r="MID59" s="969"/>
      <c r="MIE59" s="969"/>
      <c r="MIF59" s="969"/>
      <c r="MIG59" s="969"/>
      <c r="MIH59" s="969"/>
      <c r="MII59" s="969"/>
      <c r="MIJ59" s="969"/>
      <c r="MIK59" s="969"/>
      <c r="MIL59" s="969"/>
      <c r="MIM59" s="969"/>
      <c r="MIN59" s="969"/>
      <c r="MIO59" s="969"/>
      <c r="MIP59" s="969"/>
      <c r="MIQ59" s="969"/>
      <c r="MIR59" s="969"/>
      <c r="MIS59" s="969"/>
      <c r="MIT59" s="969"/>
      <c r="MIU59" s="969"/>
      <c r="MIV59" s="969"/>
      <c r="MIW59" s="969"/>
      <c r="MIX59" s="969"/>
      <c r="MIY59" s="969"/>
      <c r="MIZ59" s="969"/>
      <c r="MJA59" s="969"/>
      <c r="MJB59" s="969"/>
      <c r="MJC59" s="969"/>
      <c r="MJD59" s="969"/>
      <c r="MJE59" s="969"/>
      <c r="MJF59" s="969"/>
      <c r="MJG59" s="969"/>
      <c r="MJH59" s="969"/>
      <c r="MJI59" s="969"/>
      <c r="MJJ59" s="969"/>
      <c r="MJK59" s="969"/>
      <c r="MJL59" s="969"/>
      <c r="MJM59" s="969"/>
      <c r="MJN59" s="969"/>
      <c r="MJO59" s="969"/>
      <c r="MJP59" s="969"/>
      <c r="MJQ59" s="969"/>
      <c r="MJR59" s="969"/>
      <c r="MJS59" s="969"/>
      <c r="MJT59" s="969"/>
      <c r="MJU59" s="969"/>
      <c r="MJV59" s="969"/>
      <c r="MJW59" s="969"/>
      <c r="MJX59" s="969"/>
      <c r="MJY59" s="969"/>
      <c r="MJZ59" s="969"/>
      <c r="MKA59" s="969"/>
      <c r="MKB59" s="969"/>
      <c r="MKC59" s="969"/>
      <c r="MKD59" s="969"/>
      <c r="MKE59" s="969"/>
      <c r="MKF59" s="969"/>
      <c r="MKG59" s="969"/>
      <c r="MKH59" s="969"/>
      <c r="MKI59" s="969"/>
      <c r="MKJ59" s="969"/>
      <c r="MKK59" s="969"/>
      <c r="MKL59" s="969"/>
      <c r="MKM59" s="969"/>
      <c r="MKN59" s="969"/>
      <c r="MKO59" s="969"/>
      <c r="MKP59" s="969"/>
      <c r="MKQ59" s="969"/>
      <c r="MKR59" s="969"/>
      <c r="MKS59" s="969"/>
      <c r="MKT59" s="969"/>
      <c r="MKU59" s="969"/>
      <c r="MKV59" s="969"/>
      <c r="MKW59" s="969"/>
      <c r="MKX59" s="969"/>
      <c r="MKY59" s="969"/>
      <c r="MKZ59" s="969"/>
      <c r="MLA59" s="969"/>
      <c r="MLB59" s="969"/>
      <c r="MLC59" s="969"/>
      <c r="MLD59" s="969"/>
      <c r="MLE59" s="969"/>
      <c r="MLF59" s="969"/>
      <c r="MLG59" s="969"/>
      <c r="MLH59" s="969"/>
      <c r="MLI59" s="969"/>
      <c r="MLJ59" s="969"/>
      <c r="MLK59" s="969"/>
      <c r="MLL59" s="969"/>
      <c r="MLM59" s="969"/>
      <c r="MLN59" s="969"/>
      <c r="MLO59" s="969"/>
      <c r="MLP59" s="969"/>
      <c r="MLQ59" s="969"/>
      <c r="MLR59" s="969"/>
      <c r="MLS59" s="969"/>
      <c r="MLT59" s="969"/>
      <c r="MLU59" s="969"/>
      <c r="MLV59" s="969"/>
      <c r="MLW59" s="969"/>
      <c r="MLX59" s="969"/>
      <c r="MLY59" s="969"/>
      <c r="MLZ59" s="969"/>
      <c r="MMA59" s="969"/>
      <c r="MMB59" s="969"/>
      <c r="MMC59" s="969"/>
      <c r="MMD59" s="969"/>
      <c r="MME59" s="969"/>
      <c r="MMF59" s="969"/>
      <c r="MMG59" s="969"/>
      <c r="MMH59" s="969"/>
      <c r="MMI59" s="969"/>
      <c r="MMJ59" s="969"/>
      <c r="MMK59" s="969"/>
      <c r="MML59" s="969"/>
      <c r="MMM59" s="969"/>
      <c r="MMN59" s="969"/>
      <c r="MMO59" s="969"/>
      <c r="MMP59" s="969"/>
      <c r="MMQ59" s="969"/>
      <c r="MMR59" s="969"/>
      <c r="MMS59" s="969"/>
      <c r="MMT59" s="969"/>
      <c r="MMU59" s="969"/>
      <c r="MMV59" s="969"/>
      <c r="MMW59" s="969"/>
      <c r="MMX59" s="969"/>
      <c r="MMY59" s="969"/>
      <c r="MMZ59" s="969"/>
      <c r="MNA59" s="969"/>
      <c r="MNB59" s="969"/>
      <c r="MNC59" s="969"/>
      <c r="MND59" s="969"/>
      <c r="MNE59" s="969"/>
      <c r="MNF59" s="969"/>
      <c r="MNG59" s="969"/>
      <c r="MNH59" s="969"/>
      <c r="MNI59" s="969"/>
      <c r="MNJ59" s="969"/>
      <c r="MNK59" s="969"/>
      <c r="MNL59" s="969"/>
      <c r="MNM59" s="969"/>
      <c r="MNN59" s="969"/>
      <c r="MNO59" s="969"/>
      <c r="MNP59" s="969"/>
      <c r="MNQ59" s="969"/>
      <c r="MNR59" s="969"/>
      <c r="MNS59" s="969"/>
      <c r="MNT59" s="969"/>
      <c r="MNU59" s="969"/>
      <c r="MNV59" s="969"/>
      <c r="MNW59" s="969"/>
      <c r="MNX59" s="969"/>
      <c r="MNY59" s="969"/>
      <c r="MNZ59" s="969"/>
      <c r="MOA59" s="969"/>
      <c r="MOB59" s="969"/>
      <c r="MOC59" s="969"/>
      <c r="MOD59" s="969"/>
      <c r="MOE59" s="969"/>
      <c r="MOF59" s="969"/>
      <c r="MOG59" s="969"/>
      <c r="MOH59" s="969"/>
      <c r="MOI59" s="969"/>
      <c r="MOJ59" s="969"/>
      <c r="MOK59" s="969"/>
      <c r="MOL59" s="969"/>
      <c r="MOM59" s="969"/>
      <c r="MON59" s="969"/>
      <c r="MOO59" s="969"/>
      <c r="MOP59" s="969"/>
      <c r="MOQ59" s="969"/>
      <c r="MOR59" s="969"/>
      <c r="MOS59" s="969"/>
      <c r="MOT59" s="969"/>
      <c r="MOU59" s="969"/>
      <c r="MOV59" s="969"/>
      <c r="MOW59" s="969"/>
      <c r="MOX59" s="969"/>
      <c r="MOY59" s="969"/>
      <c r="MOZ59" s="969"/>
      <c r="MPA59" s="969"/>
      <c r="MPB59" s="969"/>
      <c r="MPC59" s="969"/>
      <c r="MPD59" s="969"/>
      <c r="MPE59" s="969"/>
      <c r="MPF59" s="969"/>
      <c r="MPG59" s="969"/>
      <c r="MPH59" s="969"/>
      <c r="MPI59" s="969"/>
      <c r="MPJ59" s="969"/>
      <c r="MPK59" s="969"/>
      <c r="MPL59" s="969"/>
      <c r="MPM59" s="969"/>
      <c r="MPN59" s="969"/>
      <c r="MPO59" s="969"/>
      <c r="MPP59" s="969"/>
      <c r="MPQ59" s="969"/>
      <c r="MPR59" s="969"/>
      <c r="MPS59" s="969"/>
      <c r="MPT59" s="969"/>
      <c r="MPU59" s="969"/>
      <c r="MPV59" s="969"/>
      <c r="MPW59" s="969"/>
      <c r="MPX59" s="969"/>
      <c r="MPY59" s="969"/>
      <c r="MPZ59" s="969"/>
      <c r="MQA59" s="969"/>
      <c r="MQB59" s="969"/>
      <c r="MQC59" s="969"/>
      <c r="MQD59" s="969"/>
      <c r="MQE59" s="969"/>
      <c r="MQF59" s="969"/>
      <c r="MQG59" s="969"/>
      <c r="MQH59" s="969"/>
      <c r="MQI59" s="969"/>
      <c r="MQJ59" s="969"/>
      <c r="MQK59" s="969"/>
      <c r="MQL59" s="969"/>
      <c r="MQM59" s="969"/>
      <c r="MQN59" s="969"/>
      <c r="MQO59" s="969"/>
      <c r="MQP59" s="969"/>
      <c r="MQQ59" s="969"/>
      <c r="MQR59" s="969"/>
      <c r="MQS59" s="969"/>
      <c r="MQT59" s="969"/>
      <c r="MQU59" s="969"/>
      <c r="MQV59" s="969"/>
      <c r="MQW59" s="969"/>
      <c r="MQX59" s="969"/>
      <c r="MQY59" s="969"/>
      <c r="MQZ59" s="969"/>
      <c r="MRA59" s="969"/>
      <c r="MRB59" s="969"/>
      <c r="MRC59" s="969"/>
      <c r="MRD59" s="969"/>
      <c r="MRE59" s="969"/>
      <c r="MRF59" s="969"/>
      <c r="MRG59" s="969"/>
      <c r="MRH59" s="969"/>
      <c r="MRI59" s="969"/>
      <c r="MRJ59" s="969"/>
      <c r="MRK59" s="969"/>
      <c r="MRL59" s="969"/>
      <c r="MRM59" s="969"/>
      <c r="MRN59" s="969"/>
      <c r="MRO59" s="969"/>
      <c r="MRP59" s="969"/>
      <c r="MRQ59" s="969"/>
      <c r="MRR59" s="969"/>
      <c r="MRS59" s="969"/>
      <c r="MRT59" s="969"/>
      <c r="MRU59" s="969"/>
      <c r="MRV59" s="969"/>
      <c r="MRW59" s="969"/>
      <c r="MRX59" s="969"/>
      <c r="MRY59" s="969"/>
      <c r="MRZ59" s="969"/>
      <c r="MSA59" s="969"/>
      <c r="MSB59" s="969"/>
      <c r="MSC59" s="969"/>
      <c r="MSD59" s="969"/>
      <c r="MSE59" s="969"/>
      <c r="MSF59" s="969"/>
      <c r="MSG59" s="969"/>
      <c r="MSH59" s="969"/>
      <c r="MSI59" s="969"/>
      <c r="MSJ59" s="969"/>
      <c r="MSK59" s="969"/>
      <c r="MSL59" s="969"/>
      <c r="MSM59" s="969"/>
      <c r="MSN59" s="969"/>
      <c r="MSO59" s="969"/>
      <c r="MSP59" s="969"/>
      <c r="MSQ59" s="969"/>
      <c r="MSR59" s="969"/>
      <c r="MSS59" s="969"/>
      <c r="MST59" s="969"/>
      <c r="MSU59" s="969"/>
      <c r="MSV59" s="969"/>
      <c r="MSW59" s="969"/>
      <c r="MSX59" s="969"/>
      <c r="MSY59" s="969"/>
      <c r="MSZ59" s="969"/>
      <c r="MTA59" s="969"/>
      <c r="MTB59" s="969"/>
      <c r="MTC59" s="969"/>
      <c r="MTD59" s="969"/>
      <c r="MTE59" s="969"/>
      <c r="MTF59" s="969"/>
      <c r="MTG59" s="969"/>
      <c r="MTH59" s="969"/>
      <c r="MTI59" s="969"/>
      <c r="MTJ59" s="969"/>
      <c r="MTK59" s="969"/>
      <c r="MTL59" s="969"/>
      <c r="MTM59" s="969"/>
      <c r="MTN59" s="969"/>
      <c r="MTO59" s="969"/>
      <c r="MTP59" s="969"/>
      <c r="MTQ59" s="969"/>
      <c r="MTR59" s="969"/>
      <c r="MTS59" s="969"/>
      <c r="MTT59" s="969"/>
      <c r="MTU59" s="969"/>
      <c r="MTV59" s="969"/>
      <c r="MTW59" s="969"/>
      <c r="MTX59" s="969"/>
      <c r="MTY59" s="969"/>
      <c r="MTZ59" s="969"/>
      <c r="MUA59" s="969"/>
      <c r="MUB59" s="969"/>
      <c r="MUC59" s="969"/>
      <c r="MUD59" s="969"/>
      <c r="MUE59" s="969"/>
      <c r="MUF59" s="969"/>
      <c r="MUG59" s="969"/>
      <c r="MUH59" s="969"/>
      <c r="MUI59" s="969"/>
      <c r="MUJ59" s="969"/>
      <c r="MUK59" s="969"/>
      <c r="MUL59" s="969"/>
      <c r="MUM59" s="969"/>
      <c r="MUN59" s="969"/>
      <c r="MUO59" s="969"/>
      <c r="MUP59" s="969"/>
      <c r="MUQ59" s="969"/>
      <c r="MUR59" s="969"/>
      <c r="MUS59" s="969"/>
      <c r="MUT59" s="969"/>
      <c r="MUU59" s="969"/>
      <c r="MUV59" s="969"/>
      <c r="MUW59" s="969"/>
      <c r="MUX59" s="969"/>
      <c r="MUY59" s="969"/>
      <c r="MUZ59" s="969"/>
      <c r="MVA59" s="969"/>
      <c r="MVB59" s="969"/>
      <c r="MVC59" s="969"/>
      <c r="MVD59" s="969"/>
      <c r="MVE59" s="969"/>
      <c r="MVF59" s="969"/>
      <c r="MVG59" s="969"/>
      <c r="MVH59" s="969"/>
      <c r="MVI59" s="969"/>
      <c r="MVJ59" s="969"/>
      <c r="MVK59" s="969"/>
      <c r="MVL59" s="969"/>
      <c r="MVM59" s="969"/>
      <c r="MVN59" s="969"/>
      <c r="MVO59" s="969"/>
      <c r="MVP59" s="969"/>
      <c r="MVQ59" s="969"/>
      <c r="MVR59" s="969"/>
      <c r="MVS59" s="969"/>
      <c r="MVT59" s="969"/>
      <c r="MVU59" s="969"/>
      <c r="MVV59" s="969"/>
      <c r="MVW59" s="969"/>
      <c r="MVX59" s="969"/>
      <c r="MVY59" s="969"/>
      <c r="MVZ59" s="969"/>
      <c r="MWA59" s="969"/>
      <c r="MWB59" s="969"/>
      <c r="MWC59" s="969"/>
      <c r="MWD59" s="969"/>
      <c r="MWE59" s="969"/>
      <c r="MWF59" s="969"/>
      <c r="MWG59" s="969"/>
      <c r="MWH59" s="969"/>
      <c r="MWI59" s="969"/>
      <c r="MWJ59" s="969"/>
      <c r="MWK59" s="969"/>
      <c r="MWL59" s="969"/>
      <c r="MWM59" s="969"/>
      <c r="MWN59" s="969"/>
      <c r="MWO59" s="969"/>
      <c r="MWP59" s="969"/>
      <c r="MWQ59" s="969"/>
      <c r="MWR59" s="969"/>
      <c r="MWS59" s="969"/>
      <c r="MWT59" s="969"/>
      <c r="MWU59" s="969"/>
      <c r="MWV59" s="969"/>
      <c r="MWW59" s="969"/>
      <c r="MWX59" s="969"/>
      <c r="MWY59" s="969"/>
      <c r="MWZ59" s="969"/>
      <c r="MXA59" s="969"/>
      <c r="MXB59" s="969"/>
      <c r="MXC59" s="969"/>
      <c r="MXD59" s="969"/>
      <c r="MXE59" s="969"/>
      <c r="MXF59" s="969"/>
      <c r="MXG59" s="969"/>
      <c r="MXH59" s="969"/>
      <c r="MXI59" s="969"/>
      <c r="MXJ59" s="969"/>
      <c r="MXK59" s="969"/>
      <c r="MXL59" s="969"/>
      <c r="MXM59" s="969"/>
      <c r="MXN59" s="969"/>
      <c r="MXO59" s="969"/>
      <c r="MXP59" s="969"/>
      <c r="MXQ59" s="969"/>
      <c r="MXR59" s="969"/>
      <c r="MXS59" s="969"/>
      <c r="MXT59" s="969"/>
      <c r="MXU59" s="969"/>
      <c r="MXV59" s="969"/>
      <c r="MXW59" s="969"/>
      <c r="MXX59" s="969"/>
      <c r="MXY59" s="969"/>
      <c r="MXZ59" s="969"/>
      <c r="MYA59" s="969"/>
      <c r="MYB59" s="969"/>
      <c r="MYC59" s="969"/>
      <c r="MYD59" s="969"/>
      <c r="MYE59" s="969"/>
      <c r="MYF59" s="969"/>
      <c r="MYG59" s="969"/>
      <c r="MYH59" s="969"/>
      <c r="MYI59" s="969"/>
      <c r="MYJ59" s="969"/>
      <c r="MYK59" s="969"/>
      <c r="MYL59" s="969"/>
      <c r="MYM59" s="969"/>
      <c r="MYN59" s="969"/>
      <c r="MYO59" s="969"/>
      <c r="MYP59" s="969"/>
      <c r="MYQ59" s="969"/>
      <c r="MYR59" s="969"/>
      <c r="MYS59" s="969"/>
      <c r="MYT59" s="969"/>
      <c r="MYU59" s="969"/>
      <c r="MYV59" s="969"/>
      <c r="MYW59" s="969"/>
      <c r="MYX59" s="969"/>
      <c r="MYY59" s="969"/>
      <c r="MYZ59" s="969"/>
      <c r="MZA59" s="969"/>
      <c r="MZB59" s="969"/>
      <c r="MZC59" s="969"/>
      <c r="MZD59" s="969"/>
      <c r="MZE59" s="969"/>
      <c r="MZF59" s="969"/>
      <c r="MZG59" s="969"/>
      <c r="MZH59" s="969"/>
      <c r="MZI59" s="969"/>
      <c r="MZJ59" s="969"/>
      <c r="MZK59" s="969"/>
      <c r="MZL59" s="969"/>
      <c r="MZM59" s="969"/>
      <c r="MZN59" s="969"/>
      <c r="MZO59" s="969"/>
      <c r="MZP59" s="969"/>
      <c r="MZQ59" s="969"/>
      <c r="MZR59" s="969"/>
      <c r="MZS59" s="969"/>
      <c r="MZT59" s="969"/>
      <c r="MZU59" s="969"/>
      <c r="MZV59" s="969"/>
      <c r="MZW59" s="969"/>
      <c r="MZX59" s="969"/>
      <c r="MZY59" s="969"/>
      <c r="MZZ59" s="969"/>
      <c r="NAA59" s="969"/>
      <c r="NAB59" s="969"/>
      <c r="NAC59" s="969"/>
      <c r="NAD59" s="969"/>
      <c r="NAE59" s="969"/>
      <c r="NAF59" s="969"/>
      <c r="NAG59" s="969"/>
      <c r="NAH59" s="969"/>
      <c r="NAI59" s="969"/>
      <c r="NAJ59" s="969"/>
      <c r="NAK59" s="969"/>
      <c r="NAL59" s="969"/>
      <c r="NAM59" s="969"/>
      <c r="NAN59" s="969"/>
      <c r="NAO59" s="969"/>
      <c r="NAP59" s="969"/>
      <c r="NAQ59" s="969"/>
      <c r="NAR59" s="969"/>
      <c r="NAS59" s="969"/>
      <c r="NAT59" s="969"/>
      <c r="NAU59" s="969"/>
      <c r="NAV59" s="969"/>
      <c r="NAW59" s="969"/>
      <c r="NAX59" s="969"/>
      <c r="NAY59" s="969"/>
      <c r="NAZ59" s="969"/>
      <c r="NBA59" s="969"/>
      <c r="NBB59" s="969"/>
      <c r="NBC59" s="969"/>
      <c r="NBD59" s="969"/>
      <c r="NBE59" s="969"/>
      <c r="NBF59" s="969"/>
      <c r="NBG59" s="969"/>
      <c r="NBH59" s="969"/>
      <c r="NBI59" s="969"/>
      <c r="NBJ59" s="969"/>
      <c r="NBK59" s="969"/>
      <c r="NBL59" s="969"/>
      <c r="NBM59" s="969"/>
      <c r="NBN59" s="969"/>
      <c r="NBO59" s="969"/>
      <c r="NBP59" s="969"/>
      <c r="NBQ59" s="969"/>
      <c r="NBR59" s="969"/>
      <c r="NBS59" s="969"/>
      <c r="NBT59" s="969"/>
      <c r="NBU59" s="969"/>
      <c r="NBV59" s="969"/>
      <c r="NBW59" s="969"/>
      <c r="NBX59" s="969"/>
      <c r="NBY59" s="969"/>
      <c r="NBZ59" s="969"/>
      <c r="NCA59" s="969"/>
      <c r="NCB59" s="969"/>
      <c r="NCC59" s="969"/>
      <c r="NCD59" s="969"/>
      <c r="NCE59" s="969"/>
      <c r="NCF59" s="969"/>
      <c r="NCG59" s="969"/>
      <c r="NCH59" s="969"/>
      <c r="NCI59" s="969"/>
      <c r="NCJ59" s="969"/>
      <c r="NCK59" s="969"/>
      <c r="NCL59" s="969"/>
      <c r="NCM59" s="969"/>
      <c r="NCN59" s="969"/>
      <c r="NCO59" s="969"/>
      <c r="NCP59" s="969"/>
      <c r="NCQ59" s="969"/>
      <c r="NCR59" s="969"/>
      <c r="NCS59" s="969"/>
      <c r="NCT59" s="969"/>
      <c r="NCU59" s="969"/>
      <c r="NCV59" s="969"/>
      <c r="NCW59" s="969"/>
      <c r="NCX59" s="969"/>
      <c r="NCY59" s="969"/>
      <c r="NCZ59" s="969"/>
      <c r="NDA59" s="969"/>
      <c r="NDB59" s="969"/>
      <c r="NDC59" s="969"/>
      <c r="NDD59" s="969"/>
      <c r="NDE59" s="969"/>
      <c r="NDF59" s="969"/>
      <c r="NDG59" s="969"/>
      <c r="NDH59" s="969"/>
      <c r="NDI59" s="969"/>
      <c r="NDJ59" s="969"/>
      <c r="NDK59" s="969"/>
      <c r="NDL59" s="969"/>
      <c r="NDM59" s="969"/>
      <c r="NDN59" s="969"/>
      <c r="NDO59" s="969"/>
      <c r="NDP59" s="969"/>
      <c r="NDQ59" s="969"/>
      <c r="NDR59" s="969"/>
      <c r="NDS59" s="969"/>
      <c r="NDT59" s="969"/>
      <c r="NDU59" s="969"/>
      <c r="NDV59" s="969"/>
      <c r="NDW59" s="969"/>
      <c r="NDX59" s="969"/>
      <c r="NDY59" s="969"/>
      <c r="NDZ59" s="969"/>
      <c r="NEA59" s="969"/>
      <c r="NEB59" s="969"/>
      <c r="NEC59" s="969"/>
      <c r="NED59" s="969"/>
      <c r="NEE59" s="969"/>
      <c r="NEF59" s="969"/>
      <c r="NEG59" s="969"/>
      <c r="NEH59" s="969"/>
      <c r="NEI59" s="969"/>
      <c r="NEJ59" s="969"/>
      <c r="NEK59" s="969"/>
      <c r="NEL59" s="969"/>
      <c r="NEM59" s="969"/>
      <c r="NEN59" s="969"/>
      <c r="NEO59" s="969"/>
      <c r="NEP59" s="969"/>
      <c r="NEQ59" s="969"/>
      <c r="NER59" s="969"/>
      <c r="NES59" s="969"/>
      <c r="NET59" s="969"/>
      <c r="NEU59" s="969"/>
      <c r="NEV59" s="969"/>
      <c r="NEW59" s="969"/>
      <c r="NEX59" s="969"/>
      <c r="NEY59" s="969"/>
      <c r="NEZ59" s="969"/>
      <c r="NFA59" s="969"/>
      <c r="NFB59" s="969"/>
      <c r="NFC59" s="969"/>
      <c r="NFD59" s="969"/>
      <c r="NFE59" s="969"/>
      <c r="NFF59" s="969"/>
      <c r="NFG59" s="969"/>
      <c r="NFH59" s="969"/>
      <c r="NFI59" s="969"/>
      <c r="NFJ59" s="969"/>
      <c r="NFK59" s="969"/>
      <c r="NFL59" s="969"/>
      <c r="NFM59" s="969"/>
      <c r="NFN59" s="969"/>
      <c r="NFO59" s="969"/>
      <c r="NFP59" s="969"/>
      <c r="NFQ59" s="969"/>
      <c r="NFR59" s="969"/>
      <c r="NFS59" s="969"/>
      <c r="NFT59" s="969"/>
      <c r="NFU59" s="969"/>
      <c r="NFV59" s="969"/>
      <c r="NFW59" s="969"/>
      <c r="NFX59" s="969"/>
      <c r="NFY59" s="969"/>
      <c r="NFZ59" s="969"/>
      <c r="NGA59" s="969"/>
      <c r="NGB59" s="969"/>
      <c r="NGC59" s="969"/>
      <c r="NGD59" s="969"/>
      <c r="NGE59" s="969"/>
      <c r="NGF59" s="969"/>
      <c r="NGG59" s="969"/>
      <c r="NGH59" s="969"/>
      <c r="NGI59" s="969"/>
      <c r="NGJ59" s="969"/>
      <c r="NGK59" s="969"/>
      <c r="NGL59" s="969"/>
      <c r="NGM59" s="969"/>
      <c r="NGN59" s="969"/>
      <c r="NGO59" s="969"/>
      <c r="NGP59" s="969"/>
      <c r="NGQ59" s="969"/>
      <c r="NGR59" s="969"/>
      <c r="NGS59" s="969"/>
      <c r="NGT59" s="969"/>
      <c r="NGU59" s="969"/>
      <c r="NGV59" s="969"/>
      <c r="NGW59" s="969"/>
      <c r="NGX59" s="969"/>
      <c r="NGY59" s="969"/>
      <c r="NGZ59" s="969"/>
      <c r="NHA59" s="969"/>
      <c r="NHB59" s="969"/>
      <c r="NHC59" s="969"/>
      <c r="NHD59" s="969"/>
      <c r="NHE59" s="969"/>
      <c r="NHF59" s="969"/>
      <c r="NHG59" s="969"/>
      <c r="NHH59" s="969"/>
      <c r="NHI59" s="969"/>
      <c r="NHJ59" s="969"/>
      <c r="NHK59" s="969"/>
      <c r="NHL59" s="969"/>
      <c r="NHM59" s="969"/>
      <c r="NHN59" s="969"/>
      <c r="NHO59" s="969"/>
      <c r="NHP59" s="969"/>
      <c r="NHQ59" s="969"/>
      <c r="NHR59" s="969"/>
      <c r="NHS59" s="969"/>
      <c r="NHT59" s="969"/>
      <c r="NHU59" s="969"/>
      <c r="NHV59" s="969"/>
      <c r="NHW59" s="969"/>
      <c r="NHX59" s="969"/>
      <c r="NHY59" s="969"/>
      <c r="NHZ59" s="969"/>
      <c r="NIA59" s="969"/>
      <c r="NIB59" s="969"/>
      <c r="NIC59" s="969"/>
      <c r="NID59" s="969"/>
      <c r="NIE59" s="969"/>
      <c r="NIF59" s="969"/>
      <c r="NIG59" s="969"/>
      <c r="NIH59" s="969"/>
      <c r="NII59" s="969"/>
      <c r="NIJ59" s="969"/>
      <c r="NIK59" s="969"/>
      <c r="NIL59" s="969"/>
      <c r="NIM59" s="969"/>
      <c r="NIN59" s="969"/>
      <c r="NIO59" s="969"/>
      <c r="NIP59" s="969"/>
      <c r="NIQ59" s="969"/>
      <c r="NIR59" s="969"/>
      <c r="NIS59" s="969"/>
      <c r="NIT59" s="969"/>
      <c r="NIU59" s="969"/>
      <c r="NIV59" s="969"/>
      <c r="NIW59" s="969"/>
      <c r="NIX59" s="969"/>
      <c r="NIY59" s="969"/>
      <c r="NIZ59" s="969"/>
      <c r="NJA59" s="969"/>
      <c r="NJB59" s="969"/>
      <c r="NJC59" s="969"/>
      <c r="NJD59" s="969"/>
      <c r="NJE59" s="969"/>
      <c r="NJF59" s="969"/>
      <c r="NJG59" s="969"/>
      <c r="NJH59" s="969"/>
      <c r="NJI59" s="969"/>
      <c r="NJJ59" s="969"/>
      <c r="NJK59" s="969"/>
      <c r="NJL59" s="969"/>
      <c r="NJM59" s="969"/>
      <c r="NJN59" s="969"/>
      <c r="NJO59" s="969"/>
      <c r="NJP59" s="969"/>
      <c r="NJQ59" s="969"/>
      <c r="NJR59" s="969"/>
      <c r="NJS59" s="969"/>
      <c r="NJT59" s="969"/>
      <c r="NJU59" s="969"/>
      <c r="NJV59" s="969"/>
      <c r="NJW59" s="969"/>
      <c r="NJX59" s="969"/>
      <c r="NJY59" s="969"/>
      <c r="NJZ59" s="969"/>
      <c r="NKA59" s="969"/>
      <c r="NKB59" s="969"/>
      <c r="NKC59" s="969"/>
      <c r="NKD59" s="969"/>
      <c r="NKE59" s="969"/>
      <c r="NKF59" s="969"/>
      <c r="NKG59" s="969"/>
      <c r="NKH59" s="969"/>
      <c r="NKI59" s="969"/>
      <c r="NKJ59" s="969"/>
      <c r="NKK59" s="969"/>
      <c r="NKL59" s="969"/>
      <c r="NKM59" s="969"/>
      <c r="NKN59" s="969"/>
      <c r="NKO59" s="969"/>
      <c r="NKP59" s="969"/>
      <c r="NKQ59" s="969"/>
      <c r="NKR59" s="969"/>
      <c r="NKS59" s="969"/>
      <c r="NKT59" s="969"/>
      <c r="NKU59" s="969"/>
      <c r="NKV59" s="969"/>
      <c r="NKW59" s="969"/>
      <c r="NKX59" s="969"/>
      <c r="NKY59" s="969"/>
      <c r="NKZ59" s="969"/>
      <c r="NLA59" s="969"/>
      <c r="NLB59" s="969"/>
      <c r="NLC59" s="969"/>
      <c r="NLD59" s="969"/>
      <c r="NLE59" s="969"/>
      <c r="NLF59" s="969"/>
      <c r="NLG59" s="969"/>
      <c r="NLH59" s="969"/>
      <c r="NLI59" s="969"/>
      <c r="NLJ59" s="969"/>
      <c r="NLK59" s="969"/>
      <c r="NLL59" s="969"/>
      <c r="NLM59" s="969"/>
      <c r="NLN59" s="969"/>
      <c r="NLO59" s="969"/>
      <c r="NLP59" s="969"/>
      <c r="NLQ59" s="969"/>
      <c r="NLR59" s="969"/>
      <c r="NLS59" s="969"/>
      <c r="NLT59" s="969"/>
      <c r="NLU59" s="969"/>
      <c r="NLV59" s="969"/>
      <c r="NLW59" s="969"/>
      <c r="NLX59" s="969"/>
      <c r="NLY59" s="969"/>
      <c r="NLZ59" s="969"/>
      <c r="NMA59" s="969"/>
      <c r="NMB59" s="969"/>
      <c r="NMC59" s="969"/>
      <c r="NMD59" s="969"/>
      <c r="NME59" s="969"/>
      <c r="NMF59" s="969"/>
      <c r="NMG59" s="969"/>
      <c r="NMH59" s="969"/>
      <c r="NMI59" s="969"/>
      <c r="NMJ59" s="969"/>
      <c r="NMK59" s="969"/>
      <c r="NML59" s="969"/>
      <c r="NMM59" s="969"/>
      <c r="NMN59" s="969"/>
      <c r="NMO59" s="969"/>
      <c r="NMP59" s="969"/>
      <c r="NMQ59" s="969"/>
      <c r="NMR59" s="969"/>
      <c r="NMS59" s="969"/>
      <c r="NMT59" s="969"/>
      <c r="NMU59" s="969"/>
      <c r="NMV59" s="969"/>
      <c r="NMW59" s="969"/>
      <c r="NMX59" s="969"/>
      <c r="NMY59" s="969"/>
      <c r="NMZ59" s="969"/>
      <c r="NNA59" s="969"/>
      <c r="NNB59" s="969"/>
      <c r="NNC59" s="969"/>
      <c r="NND59" s="969"/>
      <c r="NNE59" s="969"/>
      <c r="NNF59" s="969"/>
      <c r="NNG59" s="969"/>
      <c r="NNH59" s="969"/>
      <c r="NNI59" s="969"/>
      <c r="NNJ59" s="969"/>
      <c r="NNK59" s="969"/>
      <c r="NNL59" s="969"/>
      <c r="NNM59" s="969"/>
      <c r="NNN59" s="969"/>
      <c r="NNO59" s="969"/>
      <c r="NNP59" s="969"/>
      <c r="NNQ59" s="969"/>
      <c r="NNR59" s="969"/>
      <c r="NNS59" s="969"/>
      <c r="NNT59" s="969"/>
      <c r="NNU59" s="969"/>
      <c r="NNV59" s="969"/>
      <c r="NNW59" s="969"/>
      <c r="NNX59" s="969"/>
      <c r="NNY59" s="969"/>
      <c r="NNZ59" s="969"/>
      <c r="NOA59" s="969"/>
      <c r="NOB59" s="969"/>
      <c r="NOC59" s="969"/>
      <c r="NOD59" s="969"/>
      <c r="NOE59" s="969"/>
      <c r="NOF59" s="969"/>
      <c r="NOG59" s="969"/>
      <c r="NOH59" s="969"/>
      <c r="NOI59" s="969"/>
      <c r="NOJ59" s="969"/>
      <c r="NOK59" s="969"/>
      <c r="NOL59" s="969"/>
      <c r="NOM59" s="969"/>
      <c r="NON59" s="969"/>
      <c r="NOO59" s="969"/>
      <c r="NOP59" s="969"/>
      <c r="NOQ59" s="969"/>
      <c r="NOR59" s="969"/>
      <c r="NOS59" s="969"/>
      <c r="NOT59" s="969"/>
      <c r="NOU59" s="969"/>
      <c r="NOV59" s="969"/>
      <c r="NOW59" s="969"/>
      <c r="NOX59" s="969"/>
      <c r="NOY59" s="969"/>
      <c r="NOZ59" s="969"/>
      <c r="NPA59" s="969"/>
      <c r="NPB59" s="969"/>
      <c r="NPC59" s="969"/>
      <c r="NPD59" s="969"/>
      <c r="NPE59" s="969"/>
      <c r="NPF59" s="969"/>
      <c r="NPG59" s="969"/>
      <c r="NPH59" s="969"/>
      <c r="NPI59" s="969"/>
      <c r="NPJ59" s="969"/>
      <c r="NPK59" s="969"/>
      <c r="NPL59" s="969"/>
      <c r="NPM59" s="969"/>
      <c r="NPN59" s="969"/>
      <c r="NPO59" s="969"/>
      <c r="NPP59" s="969"/>
      <c r="NPQ59" s="969"/>
      <c r="NPR59" s="969"/>
      <c r="NPS59" s="969"/>
      <c r="NPT59" s="969"/>
      <c r="NPU59" s="969"/>
      <c r="NPV59" s="969"/>
      <c r="NPW59" s="969"/>
      <c r="NPX59" s="969"/>
      <c r="NPY59" s="969"/>
      <c r="NPZ59" s="969"/>
      <c r="NQA59" s="969"/>
      <c r="NQB59" s="969"/>
      <c r="NQC59" s="969"/>
      <c r="NQD59" s="969"/>
      <c r="NQE59" s="969"/>
      <c r="NQF59" s="969"/>
      <c r="NQG59" s="969"/>
      <c r="NQH59" s="969"/>
      <c r="NQI59" s="969"/>
      <c r="NQJ59" s="969"/>
      <c r="NQK59" s="969"/>
      <c r="NQL59" s="969"/>
      <c r="NQM59" s="969"/>
      <c r="NQN59" s="969"/>
      <c r="NQO59" s="969"/>
      <c r="NQP59" s="969"/>
      <c r="NQQ59" s="969"/>
      <c r="NQR59" s="969"/>
      <c r="NQS59" s="969"/>
      <c r="NQT59" s="969"/>
      <c r="NQU59" s="969"/>
      <c r="NQV59" s="969"/>
      <c r="NQW59" s="969"/>
      <c r="NQX59" s="969"/>
      <c r="NQY59" s="969"/>
      <c r="NQZ59" s="969"/>
      <c r="NRA59" s="969"/>
      <c r="NRB59" s="969"/>
      <c r="NRC59" s="969"/>
      <c r="NRD59" s="969"/>
      <c r="NRE59" s="969"/>
      <c r="NRF59" s="969"/>
      <c r="NRG59" s="969"/>
      <c r="NRH59" s="969"/>
      <c r="NRI59" s="969"/>
      <c r="NRJ59" s="969"/>
      <c r="NRK59" s="969"/>
      <c r="NRL59" s="969"/>
      <c r="NRM59" s="969"/>
      <c r="NRN59" s="969"/>
      <c r="NRO59" s="969"/>
      <c r="NRP59" s="969"/>
      <c r="NRQ59" s="969"/>
      <c r="NRR59" s="969"/>
      <c r="NRS59" s="969"/>
      <c r="NRT59" s="969"/>
      <c r="NRU59" s="969"/>
      <c r="NRV59" s="969"/>
      <c r="NRW59" s="969"/>
      <c r="NRX59" s="969"/>
      <c r="NRY59" s="969"/>
      <c r="NRZ59" s="969"/>
      <c r="NSA59" s="969"/>
      <c r="NSB59" s="969"/>
      <c r="NSC59" s="969"/>
      <c r="NSD59" s="969"/>
      <c r="NSE59" s="969"/>
      <c r="NSF59" s="969"/>
      <c r="NSG59" s="969"/>
      <c r="NSH59" s="969"/>
      <c r="NSI59" s="969"/>
      <c r="NSJ59" s="969"/>
      <c r="NSK59" s="969"/>
      <c r="NSL59" s="969"/>
      <c r="NSM59" s="969"/>
      <c r="NSN59" s="969"/>
      <c r="NSO59" s="969"/>
      <c r="NSP59" s="969"/>
      <c r="NSQ59" s="969"/>
      <c r="NSR59" s="969"/>
      <c r="NSS59" s="969"/>
      <c r="NST59" s="969"/>
      <c r="NSU59" s="969"/>
      <c r="NSV59" s="969"/>
      <c r="NSW59" s="969"/>
      <c r="NSX59" s="969"/>
      <c r="NSY59" s="969"/>
      <c r="NSZ59" s="969"/>
      <c r="NTA59" s="969"/>
      <c r="NTB59" s="969"/>
      <c r="NTC59" s="969"/>
      <c r="NTD59" s="969"/>
      <c r="NTE59" s="969"/>
      <c r="NTF59" s="969"/>
      <c r="NTG59" s="969"/>
      <c r="NTH59" s="969"/>
      <c r="NTI59" s="969"/>
      <c r="NTJ59" s="969"/>
      <c r="NTK59" s="969"/>
      <c r="NTL59" s="969"/>
      <c r="NTM59" s="969"/>
      <c r="NTN59" s="969"/>
      <c r="NTO59" s="969"/>
      <c r="NTP59" s="969"/>
      <c r="NTQ59" s="969"/>
      <c r="NTR59" s="969"/>
      <c r="NTS59" s="969"/>
      <c r="NTT59" s="969"/>
      <c r="NTU59" s="969"/>
      <c r="NTV59" s="969"/>
      <c r="NTW59" s="969"/>
      <c r="NTX59" s="969"/>
      <c r="NTY59" s="969"/>
      <c r="NTZ59" s="969"/>
      <c r="NUA59" s="969"/>
      <c r="NUB59" s="969"/>
      <c r="NUC59" s="969"/>
      <c r="NUD59" s="969"/>
      <c r="NUE59" s="969"/>
      <c r="NUF59" s="969"/>
      <c r="NUG59" s="969"/>
      <c r="NUH59" s="969"/>
      <c r="NUI59" s="969"/>
      <c r="NUJ59" s="969"/>
      <c r="NUK59" s="969"/>
      <c r="NUL59" s="969"/>
      <c r="NUM59" s="969"/>
      <c r="NUN59" s="969"/>
      <c r="NUO59" s="969"/>
      <c r="NUP59" s="969"/>
      <c r="NUQ59" s="969"/>
      <c r="NUR59" s="969"/>
      <c r="NUS59" s="969"/>
      <c r="NUT59" s="969"/>
      <c r="NUU59" s="969"/>
      <c r="NUV59" s="969"/>
      <c r="NUW59" s="969"/>
      <c r="NUX59" s="969"/>
      <c r="NUY59" s="969"/>
      <c r="NUZ59" s="969"/>
      <c r="NVA59" s="969"/>
      <c r="NVB59" s="969"/>
      <c r="NVC59" s="969"/>
      <c r="NVD59" s="969"/>
      <c r="NVE59" s="969"/>
      <c r="NVF59" s="969"/>
      <c r="NVG59" s="969"/>
      <c r="NVH59" s="969"/>
      <c r="NVI59" s="969"/>
      <c r="NVJ59" s="969"/>
      <c r="NVK59" s="969"/>
      <c r="NVL59" s="969"/>
      <c r="NVM59" s="969"/>
      <c r="NVN59" s="969"/>
      <c r="NVO59" s="969"/>
      <c r="NVP59" s="969"/>
      <c r="NVQ59" s="969"/>
      <c r="NVR59" s="969"/>
      <c r="NVS59" s="969"/>
      <c r="NVT59" s="969"/>
      <c r="NVU59" s="969"/>
      <c r="NVV59" s="969"/>
      <c r="NVW59" s="969"/>
      <c r="NVX59" s="969"/>
      <c r="NVY59" s="969"/>
      <c r="NVZ59" s="969"/>
      <c r="NWA59" s="969"/>
      <c r="NWB59" s="969"/>
      <c r="NWC59" s="969"/>
      <c r="NWD59" s="969"/>
      <c r="NWE59" s="969"/>
      <c r="NWF59" s="969"/>
      <c r="NWG59" s="969"/>
      <c r="NWH59" s="969"/>
      <c r="NWI59" s="969"/>
      <c r="NWJ59" s="969"/>
      <c r="NWK59" s="969"/>
      <c r="NWL59" s="969"/>
      <c r="NWM59" s="969"/>
      <c r="NWN59" s="969"/>
      <c r="NWO59" s="969"/>
      <c r="NWP59" s="969"/>
      <c r="NWQ59" s="969"/>
      <c r="NWR59" s="969"/>
      <c r="NWS59" s="969"/>
      <c r="NWT59" s="969"/>
      <c r="NWU59" s="969"/>
      <c r="NWV59" s="969"/>
      <c r="NWW59" s="969"/>
      <c r="NWX59" s="969"/>
      <c r="NWY59" s="969"/>
      <c r="NWZ59" s="969"/>
      <c r="NXA59" s="969"/>
      <c r="NXB59" s="969"/>
      <c r="NXC59" s="969"/>
      <c r="NXD59" s="969"/>
      <c r="NXE59" s="969"/>
      <c r="NXF59" s="969"/>
      <c r="NXG59" s="969"/>
      <c r="NXH59" s="969"/>
      <c r="NXI59" s="969"/>
      <c r="NXJ59" s="969"/>
      <c r="NXK59" s="969"/>
      <c r="NXL59" s="969"/>
      <c r="NXM59" s="969"/>
      <c r="NXN59" s="969"/>
      <c r="NXO59" s="969"/>
      <c r="NXP59" s="969"/>
      <c r="NXQ59" s="969"/>
      <c r="NXR59" s="969"/>
      <c r="NXS59" s="969"/>
      <c r="NXT59" s="969"/>
      <c r="NXU59" s="969"/>
      <c r="NXV59" s="969"/>
      <c r="NXW59" s="969"/>
      <c r="NXX59" s="969"/>
      <c r="NXY59" s="969"/>
      <c r="NXZ59" s="969"/>
      <c r="NYA59" s="969"/>
      <c r="NYB59" s="969"/>
      <c r="NYC59" s="969"/>
      <c r="NYD59" s="969"/>
      <c r="NYE59" s="969"/>
      <c r="NYF59" s="969"/>
      <c r="NYG59" s="969"/>
      <c r="NYH59" s="969"/>
      <c r="NYI59" s="969"/>
      <c r="NYJ59" s="969"/>
      <c r="NYK59" s="969"/>
      <c r="NYL59" s="969"/>
      <c r="NYM59" s="969"/>
      <c r="NYN59" s="969"/>
      <c r="NYO59" s="969"/>
      <c r="NYP59" s="969"/>
      <c r="NYQ59" s="969"/>
      <c r="NYR59" s="969"/>
      <c r="NYS59" s="969"/>
      <c r="NYT59" s="969"/>
      <c r="NYU59" s="969"/>
      <c r="NYV59" s="969"/>
      <c r="NYW59" s="969"/>
      <c r="NYX59" s="969"/>
      <c r="NYY59" s="969"/>
      <c r="NYZ59" s="969"/>
      <c r="NZA59" s="969"/>
      <c r="NZB59" s="969"/>
      <c r="NZC59" s="969"/>
      <c r="NZD59" s="969"/>
      <c r="NZE59" s="969"/>
      <c r="NZF59" s="969"/>
      <c r="NZG59" s="969"/>
      <c r="NZH59" s="969"/>
      <c r="NZI59" s="969"/>
      <c r="NZJ59" s="969"/>
      <c r="NZK59" s="969"/>
      <c r="NZL59" s="969"/>
      <c r="NZM59" s="969"/>
      <c r="NZN59" s="969"/>
      <c r="NZO59" s="969"/>
      <c r="NZP59" s="969"/>
      <c r="NZQ59" s="969"/>
      <c r="NZR59" s="969"/>
      <c r="NZS59" s="969"/>
      <c r="NZT59" s="969"/>
      <c r="NZU59" s="969"/>
      <c r="NZV59" s="969"/>
      <c r="NZW59" s="969"/>
      <c r="NZX59" s="969"/>
      <c r="NZY59" s="969"/>
      <c r="NZZ59" s="969"/>
      <c r="OAA59" s="969"/>
      <c r="OAB59" s="969"/>
      <c r="OAC59" s="969"/>
      <c r="OAD59" s="969"/>
      <c r="OAE59" s="969"/>
      <c r="OAF59" s="969"/>
      <c r="OAG59" s="969"/>
      <c r="OAH59" s="969"/>
      <c r="OAI59" s="969"/>
      <c r="OAJ59" s="969"/>
      <c r="OAK59" s="969"/>
      <c r="OAL59" s="969"/>
      <c r="OAM59" s="969"/>
      <c r="OAN59" s="969"/>
      <c r="OAO59" s="969"/>
      <c r="OAP59" s="969"/>
      <c r="OAQ59" s="969"/>
      <c r="OAR59" s="969"/>
      <c r="OAS59" s="969"/>
      <c r="OAT59" s="969"/>
      <c r="OAU59" s="969"/>
      <c r="OAV59" s="969"/>
      <c r="OAW59" s="969"/>
      <c r="OAX59" s="969"/>
      <c r="OAY59" s="969"/>
      <c r="OAZ59" s="969"/>
      <c r="OBA59" s="969"/>
      <c r="OBB59" s="969"/>
      <c r="OBC59" s="969"/>
      <c r="OBD59" s="969"/>
      <c r="OBE59" s="969"/>
      <c r="OBF59" s="969"/>
      <c r="OBG59" s="969"/>
      <c r="OBH59" s="969"/>
      <c r="OBI59" s="969"/>
      <c r="OBJ59" s="969"/>
      <c r="OBK59" s="969"/>
      <c r="OBL59" s="969"/>
      <c r="OBM59" s="969"/>
      <c r="OBN59" s="969"/>
      <c r="OBO59" s="969"/>
      <c r="OBP59" s="969"/>
      <c r="OBQ59" s="969"/>
      <c r="OBR59" s="969"/>
      <c r="OBS59" s="969"/>
      <c r="OBT59" s="969"/>
      <c r="OBU59" s="969"/>
      <c r="OBV59" s="969"/>
      <c r="OBW59" s="969"/>
      <c r="OBX59" s="969"/>
      <c r="OBY59" s="969"/>
      <c r="OBZ59" s="969"/>
      <c r="OCA59" s="969"/>
      <c r="OCB59" s="969"/>
      <c r="OCC59" s="969"/>
      <c r="OCD59" s="969"/>
      <c r="OCE59" s="969"/>
      <c r="OCF59" s="969"/>
      <c r="OCG59" s="969"/>
      <c r="OCH59" s="969"/>
      <c r="OCI59" s="969"/>
      <c r="OCJ59" s="969"/>
      <c r="OCK59" s="969"/>
      <c r="OCL59" s="969"/>
      <c r="OCM59" s="969"/>
      <c r="OCN59" s="969"/>
      <c r="OCO59" s="969"/>
      <c r="OCP59" s="969"/>
      <c r="OCQ59" s="969"/>
      <c r="OCR59" s="969"/>
      <c r="OCS59" s="969"/>
      <c r="OCT59" s="969"/>
      <c r="OCU59" s="969"/>
      <c r="OCV59" s="969"/>
      <c r="OCW59" s="969"/>
      <c r="OCX59" s="969"/>
      <c r="OCY59" s="969"/>
      <c r="OCZ59" s="969"/>
      <c r="ODA59" s="969"/>
      <c r="ODB59" s="969"/>
      <c r="ODC59" s="969"/>
      <c r="ODD59" s="969"/>
      <c r="ODE59" s="969"/>
      <c r="ODF59" s="969"/>
      <c r="ODG59" s="969"/>
      <c r="ODH59" s="969"/>
      <c r="ODI59" s="969"/>
      <c r="ODJ59" s="969"/>
      <c r="ODK59" s="969"/>
      <c r="ODL59" s="969"/>
      <c r="ODM59" s="969"/>
      <c r="ODN59" s="969"/>
      <c r="ODO59" s="969"/>
      <c r="ODP59" s="969"/>
      <c r="ODQ59" s="969"/>
      <c r="ODR59" s="969"/>
      <c r="ODS59" s="969"/>
      <c r="ODT59" s="969"/>
      <c r="ODU59" s="969"/>
      <c r="ODV59" s="969"/>
      <c r="ODW59" s="969"/>
      <c r="ODX59" s="969"/>
      <c r="ODY59" s="969"/>
      <c r="ODZ59" s="969"/>
      <c r="OEA59" s="969"/>
      <c r="OEB59" s="969"/>
      <c r="OEC59" s="969"/>
      <c r="OED59" s="969"/>
      <c r="OEE59" s="969"/>
      <c r="OEF59" s="969"/>
      <c r="OEG59" s="969"/>
      <c r="OEH59" s="969"/>
      <c r="OEI59" s="969"/>
      <c r="OEJ59" s="969"/>
      <c r="OEK59" s="969"/>
      <c r="OEL59" s="969"/>
      <c r="OEM59" s="969"/>
      <c r="OEN59" s="969"/>
      <c r="OEO59" s="969"/>
      <c r="OEP59" s="969"/>
      <c r="OEQ59" s="969"/>
      <c r="OER59" s="969"/>
      <c r="OES59" s="969"/>
      <c r="OET59" s="969"/>
      <c r="OEU59" s="969"/>
      <c r="OEV59" s="969"/>
      <c r="OEW59" s="969"/>
      <c r="OEX59" s="969"/>
      <c r="OEY59" s="969"/>
      <c r="OEZ59" s="969"/>
      <c r="OFA59" s="969"/>
      <c r="OFB59" s="969"/>
      <c r="OFC59" s="969"/>
      <c r="OFD59" s="969"/>
      <c r="OFE59" s="969"/>
      <c r="OFF59" s="969"/>
      <c r="OFG59" s="969"/>
      <c r="OFH59" s="969"/>
      <c r="OFI59" s="969"/>
      <c r="OFJ59" s="969"/>
      <c r="OFK59" s="969"/>
      <c r="OFL59" s="969"/>
      <c r="OFM59" s="969"/>
      <c r="OFN59" s="969"/>
      <c r="OFO59" s="969"/>
      <c r="OFP59" s="969"/>
      <c r="OFQ59" s="969"/>
      <c r="OFR59" s="969"/>
      <c r="OFS59" s="969"/>
      <c r="OFT59" s="969"/>
      <c r="OFU59" s="969"/>
      <c r="OFV59" s="969"/>
      <c r="OFW59" s="969"/>
      <c r="OFX59" s="969"/>
      <c r="OFY59" s="969"/>
      <c r="OFZ59" s="969"/>
      <c r="OGA59" s="969"/>
      <c r="OGB59" s="969"/>
      <c r="OGC59" s="969"/>
      <c r="OGD59" s="969"/>
      <c r="OGE59" s="969"/>
      <c r="OGF59" s="969"/>
      <c r="OGG59" s="969"/>
      <c r="OGH59" s="969"/>
      <c r="OGI59" s="969"/>
      <c r="OGJ59" s="969"/>
      <c r="OGK59" s="969"/>
      <c r="OGL59" s="969"/>
      <c r="OGM59" s="969"/>
      <c r="OGN59" s="969"/>
      <c r="OGO59" s="969"/>
      <c r="OGP59" s="969"/>
      <c r="OGQ59" s="969"/>
      <c r="OGR59" s="969"/>
      <c r="OGS59" s="969"/>
      <c r="OGT59" s="969"/>
      <c r="OGU59" s="969"/>
      <c r="OGV59" s="969"/>
      <c r="OGW59" s="969"/>
      <c r="OGX59" s="969"/>
      <c r="OGY59" s="969"/>
      <c r="OGZ59" s="969"/>
      <c r="OHA59" s="969"/>
      <c r="OHB59" s="969"/>
      <c r="OHC59" s="969"/>
      <c r="OHD59" s="969"/>
      <c r="OHE59" s="969"/>
      <c r="OHF59" s="969"/>
      <c r="OHG59" s="969"/>
      <c r="OHH59" s="969"/>
      <c r="OHI59" s="969"/>
      <c r="OHJ59" s="969"/>
      <c r="OHK59" s="969"/>
      <c r="OHL59" s="969"/>
      <c r="OHM59" s="969"/>
      <c r="OHN59" s="969"/>
      <c r="OHO59" s="969"/>
      <c r="OHP59" s="969"/>
      <c r="OHQ59" s="969"/>
      <c r="OHR59" s="969"/>
      <c r="OHS59" s="969"/>
      <c r="OHT59" s="969"/>
      <c r="OHU59" s="969"/>
      <c r="OHV59" s="969"/>
      <c r="OHW59" s="969"/>
      <c r="OHX59" s="969"/>
      <c r="OHY59" s="969"/>
      <c r="OHZ59" s="969"/>
      <c r="OIA59" s="969"/>
      <c r="OIB59" s="969"/>
      <c r="OIC59" s="969"/>
      <c r="OID59" s="969"/>
      <c r="OIE59" s="969"/>
      <c r="OIF59" s="969"/>
      <c r="OIG59" s="969"/>
      <c r="OIH59" s="969"/>
      <c r="OII59" s="969"/>
      <c r="OIJ59" s="969"/>
      <c r="OIK59" s="969"/>
      <c r="OIL59" s="969"/>
      <c r="OIM59" s="969"/>
      <c r="OIN59" s="969"/>
      <c r="OIO59" s="969"/>
      <c r="OIP59" s="969"/>
      <c r="OIQ59" s="969"/>
      <c r="OIR59" s="969"/>
      <c r="OIS59" s="969"/>
      <c r="OIT59" s="969"/>
      <c r="OIU59" s="969"/>
      <c r="OIV59" s="969"/>
      <c r="OIW59" s="969"/>
      <c r="OIX59" s="969"/>
      <c r="OIY59" s="969"/>
      <c r="OIZ59" s="969"/>
      <c r="OJA59" s="969"/>
      <c r="OJB59" s="969"/>
      <c r="OJC59" s="969"/>
      <c r="OJD59" s="969"/>
      <c r="OJE59" s="969"/>
      <c r="OJF59" s="969"/>
      <c r="OJG59" s="969"/>
      <c r="OJH59" s="969"/>
      <c r="OJI59" s="969"/>
      <c r="OJJ59" s="969"/>
      <c r="OJK59" s="969"/>
      <c r="OJL59" s="969"/>
      <c r="OJM59" s="969"/>
      <c r="OJN59" s="969"/>
      <c r="OJO59" s="969"/>
      <c r="OJP59" s="969"/>
      <c r="OJQ59" s="969"/>
      <c r="OJR59" s="969"/>
      <c r="OJS59" s="969"/>
      <c r="OJT59" s="969"/>
      <c r="OJU59" s="969"/>
      <c r="OJV59" s="969"/>
      <c r="OJW59" s="969"/>
      <c r="OJX59" s="969"/>
      <c r="OJY59" s="969"/>
      <c r="OJZ59" s="969"/>
      <c r="OKA59" s="969"/>
      <c r="OKB59" s="969"/>
      <c r="OKC59" s="969"/>
      <c r="OKD59" s="969"/>
      <c r="OKE59" s="969"/>
      <c r="OKF59" s="969"/>
      <c r="OKG59" s="969"/>
      <c r="OKH59" s="969"/>
      <c r="OKI59" s="969"/>
      <c r="OKJ59" s="969"/>
      <c r="OKK59" s="969"/>
      <c r="OKL59" s="969"/>
      <c r="OKM59" s="969"/>
      <c r="OKN59" s="969"/>
      <c r="OKO59" s="969"/>
      <c r="OKP59" s="969"/>
      <c r="OKQ59" s="969"/>
      <c r="OKR59" s="969"/>
      <c r="OKS59" s="969"/>
      <c r="OKT59" s="969"/>
      <c r="OKU59" s="969"/>
      <c r="OKV59" s="969"/>
      <c r="OKW59" s="969"/>
      <c r="OKX59" s="969"/>
      <c r="OKY59" s="969"/>
      <c r="OKZ59" s="969"/>
      <c r="OLA59" s="969"/>
      <c r="OLB59" s="969"/>
      <c r="OLC59" s="969"/>
      <c r="OLD59" s="969"/>
      <c r="OLE59" s="969"/>
      <c r="OLF59" s="969"/>
      <c r="OLG59" s="969"/>
      <c r="OLH59" s="969"/>
      <c r="OLI59" s="969"/>
      <c r="OLJ59" s="969"/>
      <c r="OLK59" s="969"/>
      <c r="OLL59" s="969"/>
      <c r="OLM59" s="969"/>
      <c r="OLN59" s="969"/>
      <c r="OLO59" s="969"/>
      <c r="OLP59" s="969"/>
      <c r="OLQ59" s="969"/>
      <c r="OLR59" s="969"/>
      <c r="OLS59" s="969"/>
      <c r="OLT59" s="969"/>
      <c r="OLU59" s="969"/>
      <c r="OLV59" s="969"/>
      <c r="OLW59" s="969"/>
      <c r="OLX59" s="969"/>
      <c r="OLY59" s="969"/>
      <c r="OLZ59" s="969"/>
      <c r="OMA59" s="969"/>
      <c r="OMB59" s="969"/>
      <c r="OMC59" s="969"/>
      <c r="OMD59" s="969"/>
      <c r="OME59" s="969"/>
      <c r="OMF59" s="969"/>
      <c r="OMG59" s="969"/>
      <c r="OMH59" s="969"/>
      <c r="OMI59" s="969"/>
      <c r="OMJ59" s="969"/>
      <c r="OMK59" s="969"/>
      <c r="OML59" s="969"/>
      <c r="OMM59" s="969"/>
      <c r="OMN59" s="969"/>
      <c r="OMO59" s="969"/>
      <c r="OMP59" s="969"/>
      <c r="OMQ59" s="969"/>
      <c r="OMR59" s="969"/>
      <c r="OMS59" s="969"/>
      <c r="OMT59" s="969"/>
      <c r="OMU59" s="969"/>
      <c r="OMV59" s="969"/>
      <c r="OMW59" s="969"/>
      <c r="OMX59" s="969"/>
      <c r="OMY59" s="969"/>
      <c r="OMZ59" s="969"/>
      <c r="ONA59" s="969"/>
      <c r="ONB59" s="969"/>
      <c r="ONC59" s="969"/>
      <c r="OND59" s="969"/>
      <c r="ONE59" s="969"/>
      <c r="ONF59" s="969"/>
      <c r="ONG59" s="969"/>
      <c r="ONH59" s="969"/>
      <c r="ONI59" s="969"/>
      <c r="ONJ59" s="969"/>
      <c r="ONK59" s="969"/>
      <c r="ONL59" s="969"/>
      <c r="ONM59" s="969"/>
      <c r="ONN59" s="969"/>
      <c r="ONO59" s="969"/>
      <c r="ONP59" s="969"/>
      <c r="ONQ59" s="969"/>
      <c r="ONR59" s="969"/>
      <c r="ONS59" s="969"/>
      <c r="ONT59" s="969"/>
      <c r="ONU59" s="969"/>
      <c r="ONV59" s="969"/>
      <c r="ONW59" s="969"/>
      <c r="ONX59" s="969"/>
      <c r="ONY59" s="969"/>
      <c r="ONZ59" s="969"/>
      <c r="OOA59" s="969"/>
      <c r="OOB59" s="969"/>
      <c r="OOC59" s="969"/>
      <c r="OOD59" s="969"/>
      <c r="OOE59" s="969"/>
      <c r="OOF59" s="969"/>
      <c r="OOG59" s="969"/>
      <c r="OOH59" s="969"/>
      <c r="OOI59" s="969"/>
      <c r="OOJ59" s="969"/>
      <c r="OOK59" s="969"/>
      <c r="OOL59" s="969"/>
      <c r="OOM59" s="969"/>
      <c r="OON59" s="969"/>
      <c r="OOO59" s="969"/>
      <c r="OOP59" s="969"/>
      <c r="OOQ59" s="969"/>
      <c r="OOR59" s="969"/>
      <c r="OOS59" s="969"/>
      <c r="OOT59" s="969"/>
      <c r="OOU59" s="969"/>
      <c r="OOV59" s="969"/>
      <c r="OOW59" s="969"/>
      <c r="OOX59" s="969"/>
      <c r="OOY59" s="969"/>
      <c r="OOZ59" s="969"/>
      <c r="OPA59" s="969"/>
      <c r="OPB59" s="969"/>
      <c r="OPC59" s="969"/>
      <c r="OPD59" s="969"/>
      <c r="OPE59" s="969"/>
      <c r="OPF59" s="969"/>
      <c r="OPG59" s="969"/>
      <c r="OPH59" s="969"/>
      <c r="OPI59" s="969"/>
      <c r="OPJ59" s="969"/>
      <c r="OPK59" s="969"/>
      <c r="OPL59" s="969"/>
      <c r="OPM59" s="969"/>
      <c r="OPN59" s="969"/>
      <c r="OPO59" s="969"/>
      <c r="OPP59" s="969"/>
      <c r="OPQ59" s="969"/>
      <c r="OPR59" s="969"/>
      <c r="OPS59" s="969"/>
      <c r="OPT59" s="969"/>
      <c r="OPU59" s="969"/>
      <c r="OPV59" s="969"/>
      <c r="OPW59" s="969"/>
      <c r="OPX59" s="969"/>
      <c r="OPY59" s="969"/>
      <c r="OPZ59" s="969"/>
      <c r="OQA59" s="969"/>
      <c r="OQB59" s="969"/>
      <c r="OQC59" s="969"/>
      <c r="OQD59" s="969"/>
      <c r="OQE59" s="969"/>
      <c r="OQF59" s="969"/>
      <c r="OQG59" s="969"/>
      <c r="OQH59" s="969"/>
      <c r="OQI59" s="969"/>
      <c r="OQJ59" s="969"/>
      <c r="OQK59" s="969"/>
      <c r="OQL59" s="969"/>
      <c r="OQM59" s="969"/>
      <c r="OQN59" s="969"/>
      <c r="OQO59" s="969"/>
      <c r="OQP59" s="969"/>
      <c r="OQQ59" s="969"/>
      <c r="OQR59" s="969"/>
      <c r="OQS59" s="969"/>
      <c r="OQT59" s="969"/>
      <c r="OQU59" s="969"/>
      <c r="OQV59" s="969"/>
      <c r="OQW59" s="969"/>
      <c r="OQX59" s="969"/>
      <c r="OQY59" s="969"/>
      <c r="OQZ59" s="969"/>
      <c r="ORA59" s="969"/>
      <c r="ORB59" s="969"/>
      <c r="ORC59" s="969"/>
      <c r="ORD59" s="969"/>
      <c r="ORE59" s="969"/>
      <c r="ORF59" s="969"/>
      <c r="ORG59" s="969"/>
      <c r="ORH59" s="969"/>
      <c r="ORI59" s="969"/>
      <c r="ORJ59" s="969"/>
      <c r="ORK59" s="969"/>
      <c r="ORL59" s="969"/>
      <c r="ORM59" s="969"/>
      <c r="ORN59" s="969"/>
      <c r="ORO59" s="969"/>
      <c r="ORP59" s="969"/>
      <c r="ORQ59" s="969"/>
      <c r="ORR59" s="969"/>
      <c r="ORS59" s="969"/>
      <c r="ORT59" s="969"/>
      <c r="ORU59" s="969"/>
      <c r="ORV59" s="969"/>
      <c r="ORW59" s="969"/>
      <c r="ORX59" s="969"/>
      <c r="ORY59" s="969"/>
      <c r="ORZ59" s="969"/>
      <c r="OSA59" s="969"/>
      <c r="OSB59" s="969"/>
      <c r="OSC59" s="969"/>
      <c r="OSD59" s="969"/>
      <c r="OSE59" s="969"/>
      <c r="OSF59" s="969"/>
      <c r="OSG59" s="969"/>
      <c r="OSH59" s="969"/>
      <c r="OSI59" s="969"/>
      <c r="OSJ59" s="969"/>
      <c r="OSK59" s="969"/>
      <c r="OSL59" s="969"/>
      <c r="OSM59" s="969"/>
      <c r="OSN59" s="969"/>
      <c r="OSO59" s="969"/>
      <c r="OSP59" s="969"/>
      <c r="OSQ59" s="969"/>
      <c r="OSR59" s="969"/>
      <c r="OSS59" s="969"/>
      <c r="OST59" s="969"/>
      <c r="OSU59" s="969"/>
      <c r="OSV59" s="969"/>
      <c r="OSW59" s="969"/>
      <c r="OSX59" s="969"/>
      <c r="OSY59" s="969"/>
      <c r="OSZ59" s="969"/>
      <c r="OTA59" s="969"/>
      <c r="OTB59" s="969"/>
      <c r="OTC59" s="969"/>
      <c r="OTD59" s="969"/>
      <c r="OTE59" s="969"/>
      <c r="OTF59" s="969"/>
      <c r="OTG59" s="969"/>
      <c r="OTH59" s="969"/>
      <c r="OTI59" s="969"/>
      <c r="OTJ59" s="969"/>
      <c r="OTK59" s="969"/>
      <c r="OTL59" s="969"/>
      <c r="OTM59" s="969"/>
      <c r="OTN59" s="969"/>
      <c r="OTO59" s="969"/>
      <c r="OTP59" s="969"/>
      <c r="OTQ59" s="969"/>
      <c r="OTR59" s="969"/>
      <c r="OTS59" s="969"/>
      <c r="OTT59" s="969"/>
      <c r="OTU59" s="969"/>
      <c r="OTV59" s="969"/>
      <c r="OTW59" s="969"/>
      <c r="OTX59" s="969"/>
      <c r="OTY59" s="969"/>
      <c r="OTZ59" s="969"/>
      <c r="OUA59" s="969"/>
      <c r="OUB59" s="969"/>
      <c r="OUC59" s="969"/>
      <c r="OUD59" s="969"/>
      <c r="OUE59" s="969"/>
      <c r="OUF59" s="969"/>
      <c r="OUG59" s="969"/>
      <c r="OUH59" s="969"/>
      <c r="OUI59" s="969"/>
      <c r="OUJ59" s="969"/>
      <c r="OUK59" s="969"/>
      <c r="OUL59" s="969"/>
      <c r="OUM59" s="969"/>
      <c r="OUN59" s="969"/>
      <c r="OUO59" s="969"/>
      <c r="OUP59" s="969"/>
      <c r="OUQ59" s="969"/>
      <c r="OUR59" s="969"/>
      <c r="OUS59" s="969"/>
      <c r="OUT59" s="969"/>
      <c r="OUU59" s="969"/>
      <c r="OUV59" s="969"/>
      <c r="OUW59" s="969"/>
      <c r="OUX59" s="969"/>
      <c r="OUY59" s="969"/>
      <c r="OUZ59" s="969"/>
      <c r="OVA59" s="969"/>
      <c r="OVB59" s="969"/>
      <c r="OVC59" s="969"/>
      <c r="OVD59" s="969"/>
      <c r="OVE59" s="969"/>
      <c r="OVF59" s="969"/>
      <c r="OVG59" s="969"/>
      <c r="OVH59" s="969"/>
      <c r="OVI59" s="969"/>
      <c r="OVJ59" s="969"/>
      <c r="OVK59" s="969"/>
      <c r="OVL59" s="969"/>
      <c r="OVM59" s="969"/>
      <c r="OVN59" s="969"/>
      <c r="OVO59" s="969"/>
      <c r="OVP59" s="969"/>
      <c r="OVQ59" s="969"/>
      <c r="OVR59" s="969"/>
      <c r="OVS59" s="969"/>
      <c r="OVT59" s="969"/>
      <c r="OVU59" s="969"/>
      <c r="OVV59" s="969"/>
      <c r="OVW59" s="969"/>
      <c r="OVX59" s="969"/>
      <c r="OVY59" s="969"/>
      <c r="OVZ59" s="969"/>
      <c r="OWA59" s="969"/>
      <c r="OWB59" s="969"/>
      <c r="OWC59" s="969"/>
      <c r="OWD59" s="969"/>
      <c r="OWE59" s="969"/>
      <c r="OWF59" s="969"/>
      <c r="OWG59" s="969"/>
      <c r="OWH59" s="969"/>
      <c r="OWI59" s="969"/>
      <c r="OWJ59" s="969"/>
      <c r="OWK59" s="969"/>
      <c r="OWL59" s="969"/>
      <c r="OWM59" s="969"/>
      <c r="OWN59" s="969"/>
      <c r="OWO59" s="969"/>
      <c r="OWP59" s="969"/>
      <c r="OWQ59" s="969"/>
      <c r="OWR59" s="969"/>
      <c r="OWS59" s="969"/>
      <c r="OWT59" s="969"/>
      <c r="OWU59" s="969"/>
      <c r="OWV59" s="969"/>
      <c r="OWW59" s="969"/>
      <c r="OWX59" s="969"/>
      <c r="OWY59" s="969"/>
      <c r="OWZ59" s="969"/>
      <c r="OXA59" s="969"/>
      <c r="OXB59" s="969"/>
      <c r="OXC59" s="969"/>
      <c r="OXD59" s="969"/>
      <c r="OXE59" s="969"/>
      <c r="OXF59" s="969"/>
      <c r="OXG59" s="969"/>
      <c r="OXH59" s="969"/>
      <c r="OXI59" s="969"/>
      <c r="OXJ59" s="969"/>
      <c r="OXK59" s="969"/>
      <c r="OXL59" s="969"/>
      <c r="OXM59" s="969"/>
      <c r="OXN59" s="969"/>
      <c r="OXO59" s="969"/>
      <c r="OXP59" s="969"/>
      <c r="OXQ59" s="969"/>
      <c r="OXR59" s="969"/>
      <c r="OXS59" s="969"/>
      <c r="OXT59" s="969"/>
      <c r="OXU59" s="969"/>
      <c r="OXV59" s="969"/>
      <c r="OXW59" s="969"/>
      <c r="OXX59" s="969"/>
      <c r="OXY59" s="969"/>
      <c r="OXZ59" s="969"/>
      <c r="OYA59" s="969"/>
      <c r="OYB59" s="969"/>
      <c r="OYC59" s="969"/>
      <c r="OYD59" s="969"/>
      <c r="OYE59" s="969"/>
      <c r="OYF59" s="969"/>
      <c r="OYG59" s="969"/>
      <c r="OYH59" s="969"/>
      <c r="OYI59" s="969"/>
      <c r="OYJ59" s="969"/>
      <c r="OYK59" s="969"/>
      <c r="OYL59" s="969"/>
      <c r="OYM59" s="969"/>
      <c r="OYN59" s="969"/>
      <c r="OYO59" s="969"/>
      <c r="OYP59" s="969"/>
      <c r="OYQ59" s="969"/>
      <c r="OYR59" s="969"/>
      <c r="OYS59" s="969"/>
      <c r="OYT59" s="969"/>
      <c r="OYU59" s="969"/>
      <c r="OYV59" s="969"/>
      <c r="OYW59" s="969"/>
      <c r="OYX59" s="969"/>
      <c r="OYY59" s="969"/>
      <c r="OYZ59" s="969"/>
      <c r="OZA59" s="969"/>
      <c r="OZB59" s="969"/>
      <c r="OZC59" s="969"/>
      <c r="OZD59" s="969"/>
      <c r="OZE59" s="969"/>
      <c r="OZF59" s="969"/>
      <c r="OZG59" s="969"/>
      <c r="OZH59" s="969"/>
      <c r="OZI59" s="969"/>
      <c r="OZJ59" s="969"/>
      <c r="OZK59" s="969"/>
      <c r="OZL59" s="969"/>
      <c r="OZM59" s="969"/>
      <c r="OZN59" s="969"/>
      <c r="OZO59" s="969"/>
      <c r="OZP59" s="969"/>
      <c r="OZQ59" s="969"/>
      <c r="OZR59" s="969"/>
      <c r="OZS59" s="969"/>
      <c r="OZT59" s="969"/>
      <c r="OZU59" s="969"/>
      <c r="OZV59" s="969"/>
      <c r="OZW59" s="969"/>
      <c r="OZX59" s="969"/>
      <c r="OZY59" s="969"/>
      <c r="OZZ59" s="969"/>
      <c r="PAA59" s="969"/>
      <c r="PAB59" s="969"/>
      <c r="PAC59" s="969"/>
      <c r="PAD59" s="969"/>
      <c r="PAE59" s="969"/>
      <c r="PAF59" s="969"/>
      <c r="PAG59" s="969"/>
      <c r="PAH59" s="969"/>
      <c r="PAI59" s="969"/>
      <c r="PAJ59" s="969"/>
      <c r="PAK59" s="969"/>
      <c r="PAL59" s="969"/>
      <c r="PAM59" s="969"/>
      <c r="PAN59" s="969"/>
      <c r="PAO59" s="969"/>
      <c r="PAP59" s="969"/>
      <c r="PAQ59" s="969"/>
      <c r="PAR59" s="969"/>
      <c r="PAS59" s="969"/>
      <c r="PAT59" s="969"/>
      <c r="PAU59" s="969"/>
      <c r="PAV59" s="969"/>
      <c r="PAW59" s="969"/>
      <c r="PAX59" s="969"/>
      <c r="PAY59" s="969"/>
      <c r="PAZ59" s="969"/>
      <c r="PBA59" s="969"/>
      <c r="PBB59" s="969"/>
      <c r="PBC59" s="969"/>
      <c r="PBD59" s="969"/>
      <c r="PBE59" s="969"/>
      <c r="PBF59" s="969"/>
      <c r="PBG59" s="969"/>
      <c r="PBH59" s="969"/>
      <c r="PBI59" s="969"/>
      <c r="PBJ59" s="969"/>
      <c r="PBK59" s="969"/>
      <c r="PBL59" s="969"/>
      <c r="PBM59" s="969"/>
      <c r="PBN59" s="969"/>
      <c r="PBO59" s="969"/>
      <c r="PBP59" s="969"/>
      <c r="PBQ59" s="969"/>
      <c r="PBR59" s="969"/>
      <c r="PBS59" s="969"/>
      <c r="PBT59" s="969"/>
      <c r="PBU59" s="969"/>
      <c r="PBV59" s="969"/>
      <c r="PBW59" s="969"/>
      <c r="PBX59" s="969"/>
      <c r="PBY59" s="969"/>
      <c r="PBZ59" s="969"/>
      <c r="PCA59" s="969"/>
      <c r="PCB59" s="969"/>
      <c r="PCC59" s="969"/>
      <c r="PCD59" s="969"/>
      <c r="PCE59" s="969"/>
      <c r="PCF59" s="969"/>
      <c r="PCG59" s="969"/>
      <c r="PCH59" s="969"/>
      <c r="PCI59" s="969"/>
      <c r="PCJ59" s="969"/>
      <c r="PCK59" s="969"/>
      <c r="PCL59" s="969"/>
      <c r="PCM59" s="969"/>
      <c r="PCN59" s="969"/>
      <c r="PCO59" s="969"/>
      <c r="PCP59" s="969"/>
      <c r="PCQ59" s="969"/>
      <c r="PCR59" s="969"/>
      <c r="PCS59" s="969"/>
      <c r="PCT59" s="969"/>
      <c r="PCU59" s="969"/>
      <c r="PCV59" s="969"/>
      <c r="PCW59" s="969"/>
      <c r="PCX59" s="969"/>
      <c r="PCY59" s="969"/>
      <c r="PCZ59" s="969"/>
      <c r="PDA59" s="969"/>
      <c r="PDB59" s="969"/>
      <c r="PDC59" s="969"/>
      <c r="PDD59" s="969"/>
      <c r="PDE59" s="969"/>
      <c r="PDF59" s="969"/>
      <c r="PDG59" s="969"/>
      <c r="PDH59" s="969"/>
      <c r="PDI59" s="969"/>
      <c r="PDJ59" s="969"/>
      <c r="PDK59" s="969"/>
      <c r="PDL59" s="969"/>
      <c r="PDM59" s="969"/>
      <c r="PDN59" s="969"/>
      <c r="PDO59" s="969"/>
      <c r="PDP59" s="969"/>
      <c r="PDQ59" s="969"/>
      <c r="PDR59" s="969"/>
      <c r="PDS59" s="969"/>
      <c r="PDT59" s="969"/>
      <c r="PDU59" s="969"/>
      <c r="PDV59" s="969"/>
      <c r="PDW59" s="969"/>
      <c r="PDX59" s="969"/>
      <c r="PDY59" s="969"/>
      <c r="PDZ59" s="969"/>
      <c r="PEA59" s="969"/>
      <c r="PEB59" s="969"/>
      <c r="PEC59" s="969"/>
      <c r="PED59" s="969"/>
      <c r="PEE59" s="969"/>
      <c r="PEF59" s="969"/>
      <c r="PEG59" s="969"/>
      <c r="PEH59" s="969"/>
      <c r="PEI59" s="969"/>
      <c r="PEJ59" s="969"/>
      <c r="PEK59" s="969"/>
      <c r="PEL59" s="969"/>
      <c r="PEM59" s="969"/>
      <c r="PEN59" s="969"/>
      <c r="PEO59" s="969"/>
      <c r="PEP59" s="969"/>
      <c r="PEQ59" s="969"/>
      <c r="PER59" s="969"/>
      <c r="PES59" s="969"/>
      <c r="PET59" s="969"/>
      <c r="PEU59" s="969"/>
      <c r="PEV59" s="969"/>
      <c r="PEW59" s="969"/>
      <c r="PEX59" s="969"/>
      <c r="PEY59" s="969"/>
      <c r="PEZ59" s="969"/>
      <c r="PFA59" s="969"/>
      <c r="PFB59" s="969"/>
      <c r="PFC59" s="969"/>
      <c r="PFD59" s="969"/>
      <c r="PFE59" s="969"/>
      <c r="PFF59" s="969"/>
      <c r="PFG59" s="969"/>
      <c r="PFH59" s="969"/>
      <c r="PFI59" s="969"/>
      <c r="PFJ59" s="969"/>
      <c r="PFK59" s="969"/>
      <c r="PFL59" s="969"/>
      <c r="PFM59" s="969"/>
      <c r="PFN59" s="969"/>
      <c r="PFO59" s="969"/>
      <c r="PFP59" s="969"/>
      <c r="PFQ59" s="969"/>
      <c r="PFR59" s="969"/>
      <c r="PFS59" s="969"/>
      <c r="PFT59" s="969"/>
      <c r="PFU59" s="969"/>
      <c r="PFV59" s="969"/>
      <c r="PFW59" s="969"/>
      <c r="PFX59" s="969"/>
      <c r="PFY59" s="969"/>
      <c r="PFZ59" s="969"/>
      <c r="PGA59" s="969"/>
      <c r="PGB59" s="969"/>
      <c r="PGC59" s="969"/>
      <c r="PGD59" s="969"/>
      <c r="PGE59" s="969"/>
      <c r="PGF59" s="969"/>
      <c r="PGG59" s="969"/>
      <c r="PGH59" s="969"/>
      <c r="PGI59" s="969"/>
      <c r="PGJ59" s="969"/>
      <c r="PGK59" s="969"/>
      <c r="PGL59" s="969"/>
      <c r="PGM59" s="969"/>
      <c r="PGN59" s="969"/>
      <c r="PGO59" s="969"/>
      <c r="PGP59" s="969"/>
      <c r="PGQ59" s="969"/>
      <c r="PGR59" s="969"/>
      <c r="PGS59" s="969"/>
      <c r="PGT59" s="969"/>
      <c r="PGU59" s="969"/>
      <c r="PGV59" s="969"/>
      <c r="PGW59" s="969"/>
      <c r="PGX59" s="969"/>
      <c r="PGY59" s="969"/>
      <c r="PGZ59" s="969"/>
      <c r="PHA59" s="969"/>
      <c r="PHB59" s="969"/>
      <c r="PHC59" s="969"/>
      <c r="PHD59" s="969"/>
      <c r="PHE59" s="969"/>
      <c r="PHF59" s="969"/>
      <c r="PHG59" s="969"/>
      <c r="PHH59" s="969"/>
      <c r="PHI59" s="969"/>
      <c r="PHJ59" s="969"/>
      <c r="PHK59" s="969"/>
      <c r="PHL59" s="969"/>
      <c r="PHM59" s="969"/>
      <c r="PHN59" s="969"/>
      <c r="PHO59" s="969"/>
      <c r="PHP59" s="969"/>
      <c r="PHQ59" s="969"/>
      <c r="PHR59" s="969"/>
      <c r="PHS59" s="969"/>
      <c r="PHT59" s="969"/>
      <c r="PHU59" s="969"/>
      <c r="PHV59" s="969"/>
      <c r="PHW59" s="969"/>
      <c r="PHX59" s="969"/>
      <c r="PHY59" s="969"/>
      <c r="PHZ59" s="969"/>
      <c r="PIA59" s="969"/>
      <c r="PIB59" s="969"/>
      <c r="PIC59" s="969"/>
      <c r="PID59" s="969"/>
      <c r="PIE59" s="969"/>
      <c r="PIF59" s="969"/>
      <c r="PIG59" s="969"/>
      <c r="PIH59" s="969"/>
      <c r="PII59" s="969"/>
      <c r="PIJ59" s="969"/>
      <c r="PIK59" s="969"/>
      <c r="PIL59" s="969"/>
      <c r="PIM59" s="969"/>
      <c r="PIN59" s="969"/>
      <c r="PIO59" s="969"/>
      <c r="PIP59" s="969"/>
      <c r="PIQ59" s="969"/>
      <c r="PIR59" s="969"/>
      <c r="PIS59" s="969"/>
      <c r="PIT59" s="969"/>
      <c r="PIU59" s="969"/>
      <c r="PIV59" s="969"/>
      <c r="PIW59" s="969"/>
      <c r="PIX59" s="969"/>
      <c r="PIY59" s="969"/>
      <c r="PIZ59" s="969"/>
      <c r="PJA59" s="969"/>
      <c r="PJB59" s="969"/>
      <c r="PJC59" s="969"/>
      <c r="PJD59" s="969"/>
      <c r="PJE59" s="969"/>
      <c r="PJF59" s="969"/>
      <c r="PJG59" s="969"/>
      <c r="PJH59" s="969"/>
      <c r="PJI59" s="969"/>
      <c r="PJJ59" s="969"/>
      <c r="PJK59" s="969"/>
      <c r="PJL59" s="969"/>
      <c r="PJM59" s="969"/>
      <c r="PJN59" s="969"/>
      <c r="PJO59" s="969"/>
      <c r="PJP59" s="969"/>
      <c r="PJQ59" s="969"/>
      <c r="PJR59" s="969"/>
      <c r="PJS59" s="969"/>
      <c r="PJT59" s="969"/>
      <c r="PJU59" s="969"/>
      <c r="PJV59" s="969"/>
      <c r="PJW59" s="969"/>
      <c r="PJX59" s="969"/>
      <c r="PJY59" s="969"/>
      <c r="PJZ59" s="969"/>
      <c r="PKA59" s="969"/>
      <c r="PKB59" s="969"/>
      <c r="PKC59" s="969"/>
      <c r="PKD59" s="969"/>
      <c r="PKE59" s="969"/>
      <c r="PKF59" s="969"/>
      <c r="PKG59" s="969"/>
      <c r="PKH59" s="969"/>
      <c r="PKI59" s="969"/>
      <c r="PKJ59" s="969"/>
      <c r="PKK59" s="969"/>
      <c r="PKL59" s="969"/>
      <c r="PKM59" s="969"/>
      <c r="PKN59" s="969"/>
      <c r="PKO59" s="969"/>
      <c r="PKP59" s="969"/>
      <c r="PKQ59" s="969"/>
      <c r="PKR59" s="969"/>
      <c r="PKS59" s="969"/>
      <c r="PKT59" s="969"/>
      <c r="PKU59" s="969"/>
      <c r="PKV59" s="969"/>
      <c r="PKW59" s="969"/>
      <c r="PKX59" s="969"/>
      <c r="PKY59" s="969"/>
      <c r="PKZ59" s="969"/>
      <c r="PLA59" s="969"/>
      <c r="PLB59" s="969"/>
      <c r="PLC59" s="969"/>
      <c r="PLD59" s="969"/>
      <c r="PLE59" s="969"/>
      <c r="PLF59" s="969"/>
      <c r="PLG59" s="969"/>
      <c r="PLH59" s="969"/>
      <c r="PLI59" s="969"/>
      <c r="PLJ59" s="969"/>
      <c r="PLK59" s="969"/>
      <c r="PLL59" s="969"/>
      <c r="PLM59" s="969"/>
      <c r="PLN59" s="969"/>
      <c r="PLO59" s="969"/>
      <c r="PLP59" s="969"/>
      <c r="PLQ59" s="969"/>
      <c r="PLR59" s="969"/>
      <c r="PLS59" s="969"/>
      <c r="PLT59" s="969"/>
      <c r="PLU59" s="969"/>
      <c r="PLV59" s="969"/>
      <c r="PLW59" s="969"/>
      <c r="PLX59" s="969"/>
      <c r="PLY59" s="969"/>
      <c r="PLZ59" s="969"/>
      <c r="PMA59" s="969"/>
      <c r="PMB59" s="969"/>
      <c r="PMC59" s="969"/>
      <c r="PMD59" s="969"/>
      <c r="PME59" s="969"/>
      <c r="PMF59" s="969"/>
      <c r="PMG59" s="969"/>
      <c r="PMH59" s="969"/>
      <c r="PMI59" s="969"/>
      <c r="PMJ59" s="969"/>
      <c r="PMK59" s="969"/>
      <c r="PML59" s="969"/>
      <c r="PMM59" s="969"/>
      <c r="PMN59" s="969"/>
      <c r="PMO59" s="969"/>
      <c r="PMP59" s="969"/>
      <c r="PMQ59" s="969"/>
      <c r="PMR59" s="969"/>
      <c r="PMS59" s="969"/>
      <c r="PMT59" s="969"/>
      <c r="PMU59" s="969"/>
      <c r="PMV59" s="969"/>
      <c r="PMW59" s="969"/>
      <c r="PMX59" s="969"/>
      <c r="PMY59" s="969"/>
      <c r="PMZ59" s="969"/>
      <c r="PNA59" s="969"/>
      <c r="PNB59" s="969"/>
      <c r="PNC59" s="969"/>
      <c r="PND59" s="969"/>
      <c r="PNE59" s="969"/>
      <c r="PNF59" s="969"/>
      <c r="PNG59" s="969"/>
      <c r="PNH59" s="969"/>
      <c r="PNI59" s="969"/>
      <c r="PNJ59" s="969"/>
      <c r="PNK59" s="969"/>
      <c r="PNL59" s="969"/>
      <c r="PNM59" s="969"/>
      <c r="PNN59" s="969"/>
      <c r="PNO59" s="969"/>
      <c r="PNP59" s="969"/>
      <c r="PNQ59" s="969"/>
      <c r="PNR59" s="969"/>
      <c r="PNS59" s="969"/>
      <c r="PNT59" s="969"/>
      <c r="PNU59" s="969"/>
      <c r="PNV59" s="969"/>
      <c r="PNW59" s="969"/>
      <c r="PNX59" s="969"/>
      <c r="PNY59" s="969"/>
      <c r="PNZ59" s="969"/>
      <c r="POA59" s="969"/>
      <c r="POB59" s="969"/>
      <c r="POC59" s="969"/>
      <c r="POD59" s="969"/>
      <c r="POE59" s="969"/>
      <c r="POF59" s="969"/>
      <c r="POG59" s="969"/>
      <c r="POH59" s="969"/>
      <c r="POI59" s="969"/>
      <c r="POJ59" s="969"/>
      <c r="POK59" s="969"/>
      <c r="POL59" s="969"/>
      <c r="POM59" s="969"/>
      <c r="PON59" s="969"/>
      <c r="POO59" s="969"/>
      <c r="POP59" s="969"/>
      <c r="POQ59" s="969"/>
      <c r="POR59" s="969"/>
      <c r="POS59" s="969"/>
      <c r="POT59" s="969"/>
      <c r="POU59" s="969"/>
      <c r="POV59" s="969"/>
      <c r="POW59" s="969"/>
      <c r="POX59" s="969"/>
      <c r="POY59" s="969"/>
      <c r="POZ59" s="969"/>
      <c r="PPA59" s="969"/>
      <c r="PPB59" s="969"/>
      <c r="PPC59" s="969"/>
      <c r="PPD59" s="969"/>
      <c r="PPE59" s="969"/>
      <c r="PPF59" s="969"/>
      <c r="PPG59" s="969"/>
      <c r="PPH59" s="969"/>
      <c r="PPI59" s="969"/>
      <c r="PPJ59" s="969"/>
      <c r="PPK59" s="969"/>
      <c r="PPL59" s="969"/>
      <c r="PPM59" s="969"/>
      <c r="PPN59" s="969"/>
      <c r="PPO59" s="969"/>
      <c r="PPP59" s="969"/>
      <c r="PPQ59" s="969"/>
      <c r="PPR59" s="969"/>
      <c r="PPS59" s="969"/>
      <c r="PPT59" s="969"/>
      <c r="PPU59" s="969"/>
      <c r="PPV59" s="969"/>
      <c r="PPW59" s="969"/>
      <c r="PPX59" s="969"/>
      <c r="PPY59" s="969"/>
      <c r="PPZ59" s="969"/>
      <c r="PQA59" s="969"/>
      <c r="PQB59" s="969"/>
      <c r="PQC59" s="969"/>
      <c r="PQD59" s="969"/>
      <c r="PQE59" s="969"/>
      <c r="PQF59" s="969"/>
      <c r="PQG59" s="969"/>
      <c r="PQH59" s="969"/>
      <c r="PQI59" s="969"/>
      <c r="PQJ59" s="969"/>
      <c r="PQK59" s="969"/>
      <c r="PQL59" s="969"/>
      <c r="PQM59" s="969"/>
      <c r="PQN59" s="969"/>
      <c r="PQO59" s="969"/>
      <c r="PQP59" s="969"/>
      <c r="PQQ59" s="969"/>
      <c r="PQR59" s="969"/>
      <c r="PQS59" s="969"/>
      <c r="PQT59" s="969"/>
      <c r="PQU59" s="969"/>
      <c r="PQV59" s="969"/>
      <c r="PQW59" s="969"/>
      <c r="PQX59" s="969"/>
      <c r="PQY59" s="969"/>
      <c r="PQZ59" s="969"/>
      <c r="PRA59" s="969"/>
      <c r="PRB59" s="969"/>
      <c r="PRC59" s="969"/>
      <c r="PRD59" s="969"/>
      <c r="PRE59" s="969"/>
      <c r="PRF59" s="969"/>
      <c r="PRG59" s="969"/>
      <c r="PRH59" s="969"/>
      <c r="PRI59" s="969"/>
      <c r="PRJ59" s="969"/>
      <c r="PRK59" s="969"/>
      <c r="PRL59" s="969"/>
      <c r="PRM59" s="969"/>
      <c r="PRN59" s="969"/>
      <c r="PRO59" s="969"/>
      <c r="PRP59" s="969"/>
      <c r="PRQ59" s="969"/>
      <c r="PRR59" s="969"/>
      <c r="PRS59" s="969"/>
      <c r="PRT59" s="969"/>
      <c r="PRU59" s="969"/>
      <c r="PRV59" s="969"/>
      <c r="PRW59" s="969"/>
      <c r="PRX59" s="969"/>
      <c r="PRY59" s="969"/>
      <c r="PRZ59" s="969"/>
      <c r="PSA59" s="969"/>
      <c r="PSB59" s="969"/>
      <c r="PSC59" s="969"/>
      <c r="PSD59" s="969"/>
      <c r="PSE59" s="969"/>
      <c r="PSF59" s="969"/>
      <c r="PSG59" s="969"/>
      <c r="PSH59" s="969"/>
      <c r="PSI59" s="969"/>
      <c r="PSJ59" s="969"/>
      <c r="PSK59" s="969"/>
      <c r="PSL59" s="969"/>
      <c r="PSM59" s="969"/>
      <c r="PSN59" s="969"/>
      <c r="PSO59" s="969"/>
      <c r="PSP59" s="969"/>
      <c r="PSQ59" s="969"/>
      <c r="PSR59" s="969"/>
      <c r="PSS59" s="969"/>
      <c r="PST59" s="969"/>
      <c r="PSU59" s="969"/>
      <c r="PSV59" s="969"/>
      <c r="PSW59" s="969"/>
      <c r="PSX59" s="969"/>
      <c r="PSY59" s="969"/>
      <c r="PSZ59" s="969"/>
      <c r="PTA59" s="969"/>
      <c r="PTB59" s="969"/>
      <c r="PTC59" s="969"/>
      <c r="PTD59" s="969"/>
      <c r="PTE59" s="969"/>
      <c r="PTF59" s="969"/>
      <c r="PTG59" s="969"/>
      <c r="PTH59" s="969"/>
      <c r="PTI59" s="969"/>
      <c r="PTJ59" s="969"/>
      <c r="PTK59" s="969"/>
      <c r="PTL59" s="969"/>
      <c r="PTM59" s="969"/>
      <c r="PTN59" s="969"/>
      <c r="PTO59" s="969"/>
      <c r="PTP59" s="969"/>
      <c r="PTQ59" s="969"/>
      <c r="PTR59" s="969"/>
      <c r="PTS59" s="969"/>
      <c r="PTT59" s="969"/>
      <c r="PTU59" s="969"/>
      <c r="PTV59" s="969"/>
      <c r="PTW59" s="969"/>
      <c r="PTX59" s="969"/>
      <c r="PTY59" s="969"/>
      <c r="PTZ59" s="969"/>
      <c r="PUA59" s="969"/>
      <c r="PUB59" s="969"/>
      <c r="PUC59" s="969"/>
      <c r="PUD59" s="969"/>
      <c r="PUE59" s="969"/>
      <c r="PUF59" s="969"/>
      <c r="PUG59" s="969"/>
      <c r="PUH59" s="969"/>
      <c r="PUI59" s="969"/>
      <c r="PUJ59" s="969"/>
      <c r="PUK59" s="969"/>
      <c r="PUL59" s="969"/>
      <c r="PUM59" s="969"/>
      <c r="PUN59" s="969"/>
      <c r="PUO59" s="969"/>
      <c r="PUP59" s="969"/>
      <c r="PUQ59" s="969"/>
      <c r="PUR59" s="969"/>
      <c r="PUS59" s="969"/>
      <c r="PUT59" s="969"/>
      <c r="PUU59" s="969"/>
      <c r="PUV59" s="969"/>
      <c r="PUW59" s="969"/>
      <c r="PUX59" s="969"/>
      <c r="PUY59" s="969"/>
      <c r="PUZ59" s="969"/>
      <c r="PVA59" s="969"/>
      <c r="PVB59" s="969"/>
      <c r="PVC59" s="969"/>
      <c r="PVD59" s="969"/>
      <c r="PVE59" s="969"/>
      <c r="PVF59" s="969"/>
      <c r="PVG59" s="969"/>
      <c r="PVH59" s="969"/>
      <c r="PVI59" s="969"/>
      <c r="PVJ59" s="969"/>
      <c r="PVK59" s="969"/>
      <c r="PVL59" s="969"/>
      <c r="PVM59" s="969"/>
      <c r="PVN59" s="969"/>
      <c r="PVO59" s="969"/>
      <c r="PVP59" s="969"/>
      <c r="PVQ59" s="969"/>
      <c r="PVR59" s="969"/>
      <c r="PVS59" s="969"/>
      <c r="PVT59" s="969"/>
      <c r="PVU59" s="969"/>
      <c r="PVV59" s="969"/>
      <c r="PVW59" s="969"/>
      <c r="PVX59" s="969"/>
      <c r="PVY59" s="969"/>
      <c r="PVZ59" s="969"/>
      <c r="PWA59" s="969"/>
      <c r="PWB59" s="969"/>
      <c r="PWC59" s="969"/>
      <c r="PWD59" s="969"/>
      <c r="PWE59" s="969"/>
      <c r="PWF59" s="969"/>
      <c r="PWG59" s="969"/>
      <c r="PWH59" s="969"/>
      <c r="PWI59" s="969"/>
      <c r="PWJ59" s="969"/>
      <c r="PWK59" s="969"/>
      <c r="PWL59" s="969"/>
      <c r="PWM59" s="969"/>
      <c r="PWN59" s="969"/>
      <c r="PWO59" s="969"/>
      <c r="PWP59" s="969"/>
      <c r="PWQ59" s="969"/>
      <c r="PWR59" s="969"/>
      <c r="PWS59" s="969"/>
      <c r="PWT59" s="969"/>
      <c r="PWU59" s="969"/>
      <c r="PWV59" s="969"/>
      <c r="PWW59" s="969"/>
      <c r="PWX59" s="969"/>
      <c r="PWY59" s="969"/>
      <c r="PWZ59" s="969"/>
      <c r="PXA59" s="969"/>
      <c r="PXB59" s="969"/>
      <c r="PXC59" s="969"/>
      <c r="PXD59" s="969"/>
      <c r="PXE59" s="969"/>
      <c r="PXF59" s="969"/>
      <c r="PXG59" s="969"/>
      <c r="PXH59" s="969"/>
      <c r="PXI59" s="969"/>
      <c r="PXJ59" s="969"/>
      <c r="PXK59" s="969"/>
      <c r="PXL59" s="969"/>
      <c r="PXM59" s="969"/>
      <c r="PXN59" s="969"/>
      <c r="PXO59" s="969"/>
      <c r="PXP59" s="969"/>
      <c r="PXQ59" s="969"/>
      <c r="PXR59" s="969"/>
      <c r="PXS59" s="969"/>
      <c r="PXT59" s="969"/>
      <c r="PXU59" s="969"/>
      <c r="PXV59" s="969"/>
      <c r="PXW59" s="969"/>
      <c r="PXX59" s="969"/>
      <c r="PXY59" s="969"/>
      <c r="PXZ59" s="969"/>
      <c r="PYA59" s="969"/>
      <c r="PYB59" s="969"/>
      <c r="PYC59" s="969"/>
      <c r="PYD59" s="969"/>
      <c r="PYE59" s="969"/>
      <c r="PYF59" s="969"/>
      <c r="PYG59" s="969"/>
      <c r="PYH59" s="969"/>
      <c r="PYI59" s="969"/>
      <c r="PYJ59" s="969"/>
      <c r="PYK59" s="969"/>
      <c r="PYL59" s="969"/>
      <c r="PYM59" s="969"/>
      <c r="PYN59" s="969"/>
      <c r="PYO59" s="969"/>
      <c r="PYP59" s="969"/>
      <c r="PYQ59" s="969"/>
      <c r="PYR59" s="969"/>
      <c r="PYS59" s="969"/>
      <c r="PYT59" s="969"/>
      <c r="PYU59" s="969"/>
      <c r="PYV59" s="969"/>
      <c r="PYW59" s="969"/>
      <c r="PYX59" s="969"/>
      <c r="PYY59" s="969"/>
      <c r="PYZ59" s="969"/>
      <c r="PZA59" s="969"/>
      <c r="PZB59" s="969"/>
      <c r="PZC59" s="969"/>
      <c r="PZD59" s="969"/>
      <c r="PZE59" s="969"/>
      <c r="PZF59" s="969"/>
      <c r="PZG59" s="969"/>
      <c r="PZH59" s="969"/>
      <c r="PZI59" s="969"/>
      <c r="PZJ59" s="969"/>
      <c r="PZK59" s="969"/>
      <c r="PZL59" s="969"/>
      <c r="PZM59" s="969"/>
      <c r="PZN59" s="969"/>
      <c r="PZO59" s="969"/>
      <c r="PZP59" s="969"/>
      <c r="PZQ59" s="969"/>
      <c r="PZR59" s="969"/>
      <c r="PZS59" s="969"/>
      <c r="PZT59" s="969"/>
      <c r="PZU59" s="969"/>
      <c r="PZV59" s="969"/>
      <c r="PZW59" s="969"/>
      <c r="PZX59" s="969"/>
      <c r="PZY59" s="969"/>
      <c r="PZZ59" s="969"/>
      <c r="QAA59" s="969"/>
      <c r="QAB59" s="969"/>
      <c r="QAC59" s="969"/>
      <c r="QAD59" s="969"/>
      <c r="QAE59" s="969"/>
      <c r="QAF59" s="969"/>
      <c r="QAG59" s="969"/>
      <c r="QAH59" s="969"/>
      <c r="QAI59" s="969"/>
      <c r="QAJ59" s="969"/>
      <c r="QAK59" s="969"/>
      <c r="QAL59" s="969"/>
      <c r="QAM59" s="969"/>
      <c r="QAN59" s="969"/>
      <c r="QAO59" s="969"/>
      <c r="QAP59" s="969"/>
      <c r="QAQ59" s="969"/>
      <c r="QAR59" s="969"/>
      <c r="QAS59" s="969"/>
      <c r="QAT59" s="969"/>
      <c r="QAU59" s="969"/>
      <c r="QAV59" s="969"/>
      <c r="QAW59" s="969"/>
      <c r="QAX59" s="969"/>
      <c r="QAY59" s="969"/>
      <c r="QAZ59" s="969"/>
      <c r="QBA59" s="969"/>
      <c r="QBB59" s="969"/>
      <c r="QBC59" s="969"/>
      <c r="QBD59" s="969"/>
      <c r="QBE59" s="969"/>
      <c r="QBF59" s="969"/>
      <c r="QBG59" s="969"/>
      <c r="QBH59" s="969"/>
      <c r="QBI59" s="969"/>
      <c r="QBJ59" s="969"/>
      <c r="QBK59" s="969"/>
      <c r="QBL59" s="969"/>
      <c r="QBM59" s="969"/>
      <c r="QBN59" s="969"/>
      <c r="QBO59" s="969"/>
      <c r="QBP59" s="969"/>
      <c r="QBQ59" s="969"/>
      <c r="QBR59" s="969"/>
      <c r="QBS59" s="969"/>
      <c r="QBT59" s="969"/>
      <c r="QBU59" s="969"/>
      <c r="QBV59" s="969"/>
      <c r="QBW59" s="969"/>
      <c r="QBX59" s="969"/>
      <c r="QBY59" s="969"/>
      <c r="QBZ59" s="969"/>
      <c r="QCA59" s="969"/>
      <c r="QCB59" s="969"/>
      <c r="QCC59" s="969"/>
      <c r="QCD59" s="969"/>
      <c r="QCE59" s="969"/>
      <c r="QCF59" s="969"/>
      <c r="QCG59" s="969"/>
      <c r="QCH59" s="969"/>
      <c r="QCI59" s="969"/>
      <c r="QCJ59" s="969"/>
      <c r="QCK59" s="969"/>
      <c r="QCL59" s="969"/>
      <c r="QCM59" s="969"/>
      <c r="QCN59" s="969"/>
      <c r="QCO59" s="969"/>
      <c r="QCP59" s="969"/>
      <c r="QCQ59" s="969"/>
      <c r="QCR59" s="969"/>
      <c r="QCS59" s="969"/>
      <c r="QCT59" s="969"/>
      <c r="QCU59" s="969"/>
      <c r="QCV59" s="969"/>
      <c r="QCW59" s="969"/>
      <c r="QCX59" s="969"/>
      <c r="QCY59" s="969"/>
      <c r="QCZ59" s="969"/>
      <c r="QDA59" s="969"/>
      <c r="QDB59" s="969"/>
      <c r="QDC59" s="969"/>
      <c r="QDD59" s="969"/>
      <c r="QDE59" s="969"/>
      <c r="QDF59" s="969"/>
      <c r="QDG59" s="969"/>
      <c r="QDH59" s="969"/>
      <c r="QDI59" s="969"/>
      <c r="QDJ59" s="969"/>
      <c r="QDK59" s="969"/>
      <c r="QDL59" s="969"/>
      <c r="QDM59" s="969"/>
      <c r="QDN59" s="969"/>
      <c r="QDO59" s="969"/>
      <c r="QDP59" s="969"/>
      <c r="QDQ59" s="969"/>
      <c r="QDR59" s="969"/>
      <c r="QDS59" s="969"/>
      <c r="QDT59" s="969"/>
      <c r="QDU59" s="969"/>
      <c r="QDV59" s="969"/>
      <c r="QDW59" s="969"/>
      <c r="QDX59" s="969"/>
      <c r="QDY59" s="969"/>
      <c r="QDZ59" s="969"/>
      <c r="QEA59" s="969"/>
      <c r="QEB59" s="969"/>
      <c r="QEC59" s="969"/>
      <c r="QED59" s="969"/>
      <c r="QEE59" s="969"/>
      <c r="QEF59" s="969"/>
      <c r="QEG59" s="969"/>
      <c r="QEH59" s="969"/>
      <c r="QEI59" s="969"/>
      <c r="QEJ59" s="969"/>
      <c r="QEK59" s="969"/>
      <c r="QEL59" s="969"/>
      <c r="QEM59" s="969"/>
      <c r="QEN59" s="969"/>
      <c r="QEO59" s="969"/>
      <c r="QEP59" s="969"/>
      <c r="QEQ59" s="969"/>
      <c r="QER59" s="969"/>
      <c r="QES59" s="969"/>
      <c r="QET59" s="969"/>
      <c r="QEU59" s="969"/>
      <c r="QEV59" s="969"/>
      <c r="QEW59" s="969"/>
      <c r="QEX59" s="969"/>
      <c r="QEY59" s="969"/>
      <c r="QEZ59" s="969"/>
      <c r="QFA59" s="969"/>
      <c r="QFB59" s="969"/>
      <c r="QFC59" s="969"/>
      <c r="QFD59" s="969"/>
      <c r="QFE59" s="969"/>
      <c r="QFF59" s="969"/>
      <c r="QFG59" s="969"/>
      <c r="QFH59" s="969"/>
      <c r="QFI59" s="969"/>
      <c r="QFJ59" s="969"/>
      <c r="QFK59" s="969"/>
      <c r="QFL59" s="969"/>
      <c r="QFM59" s="969"/>
      <c r="QFN59" s="969"/>
      <c r="QFO59" s="969"/>
      <c r="QFP59" s="969"/>
      <c r="QFQ59" s="969"/>
      <c r="QFR59" s="969"/>
      <c r="QFS59" s="969"/>
      <c r="QFT59" s="969"/>
      <c r="QFU59" s="969"/>
      <c r="QFV59" s="969"/>
      <c r="QFW59" s="969"/>
      <c r="QFX59" s="969"/>
      <c r="QFY59" s="969"/>
      <c r="QFZ59" s="969"/>
      <c r="QGA59" s="969"/>
      <c r="QGB59" s="969"/>
      <c r="QGC59" s="969"/>
      <c r="QGD59" s="969"/>
      <c r="QGE59" s="969"/>
      <c r="QGF59" s="969"/>
      <c r="QGG59" s="969"/>
      <c r="QGH59" s="969"/>
      <c r="QGI59" s="969"/>
      <c r="QGJ59" s="969"/>
      <c r="QGK59" s="969"/>
      <c r="QGL59" s="969"/>
      <c r="QGM59" s="969"/>
      <c r="QGN59" s="969"/>
      <c r="QGO59" s="969"/>
      <c r="QGP59" s="969"/>
      <c r="QGQ59" s="969"/>
      <c r="QGR59" s="969"/>
      <c r="QGS59" s="969"/>
      <c r="QGT59" s="969"/>
      <c r="QGU59" s="969"/>
      <c r="QGV59" s="969"/>
      <c r="QGW59" s="969"/>
      <c r="QGX59" s="969"/>
      <c r="QGY59" s="969"/>
      <c r="QGZ59" s="969"/>
      <c r="QHA59" s="969"/>
      <c r="QHB59" s="969"/>
      <c r="QHC59" s="969"/>
      <c r="QHD59" s="969"/>
      <c r="QHE59" s="969"/>
      <c r="QHF59" s="969"/>
      <c r="QHG59" s="969"/>
      <c r="QHH59" s="969"/>
      <c r="QHI59" s="969"/>
      <c r="QHJ59" s="969"/>
      <c r="QHK59" s="969"/>
      <c r="QHL59" s="969"/>
      <c r="QHM59" s="969"/>
      <c r="QHN59" s="969"/>
      <c r="QHO59" s="969"/>
      <c r="QHP59" s="969"/>
      <c r="QHQ59" s="969"/>
      <c r="QHR59" s="969"/>
      <c r="QHS59" s="969"/>
      <c r="QHT59" s="969"/>
      <c r="QHU59" s="969"/>
      <c r="QHV59" s="969"/>
      <c r="QHW59" s="969"/>
      <c r="QHX59" s="969"/>
      <c r="QHY59" s="969"/>
      <c r="QHZ59" s="969"/>
      <c r="QIA59" s="969"/>
      <c r="QIB59" s="969"/>
      <c r="QIC59" s="969"/>
      <c r="QID59" s="969"/>
      <c r="QIE59" s="969"/>
      <c r="QIF59" s="969"/>
      <c r="QIG59" s="969"/>
      <c r="QIH59" s="969"/>
      <c r="QII59" s="969"/>
      <c r="QIJ59" s="969"/>
      <c r="QIK59" s="969"/>
      <c r="QIL59" s="969"/>
      <c r="QIM59" s="969"/>
      <c r="QIN59" s="969"/>
      <c r="QIO59" s="969"/>
      <c r="QIP59" s="969"/>
      <c r="QIQ59" s="969"/>
      <c r="QIR59" s="969"/>
      <c r="QIS59" s="969"/>
      <c r="QIT59" s="969"/>
      <c r="QIU59" s="969"/>
      <c r="QIV59" s="969"/>
      <c r="QIW59" s="969"/>
      <c r="QIX59" s="969"/>
      <c r="QIY59" s="969"/>
      <c r="QIZ59" s="969"/>
      <c r="QJA59" s="969"/>
      <c r="QJB59" s="969"/>
      <c r="QJC59" s="969"/>
      <c r="QJD59" s="969"/>
      <c r="QJE59" s="969"/>
      <c r="QJF59" s="969"/>
      <c r="QJG59" s="969"/>
      <c r="QJH59" s="969"/>
      <c r="QJI59" s="969"/>
      <c r="QJJ59" s="969"/>
      <c r="QJK59" s="969"/>
      <c r="QJL59" s="969"/>
      <c r="QJM59" s="969"/>
      <c r="QJN59" s="969"/>
      <c r="QJO59" s="969"/>
      <c r="QJP59" s="969"/>
      <c r="QJQ59" s="969"/>
      <c r="QJR59" s="969"/>
      <c r="QJS59" s="969"/>
      <c r="QJT59" s="969"/>
      <c r="QJU59" s="969"/>
      <c r="QJV59" s="969"/>
      <c r="QJW59" s="969"/>
      <c r="QJX59" s="969"/>
      <c r="QJY59" s="969"/>
      <c r="QJZ59" s="969"/>
      <c r="QKA59" s="969"/>
      <c r="QKB59" s="969"/>
      <c r="QKC59" s="969"/>
      <c r="QKD59" s="969"/>
      <c r="QKE59" s="969"/>
      <c r="QKF59" s="969"/>
      <c r="QKG59" s="969"/>
      <c r="QKH59" s="969"/>
      <c r="QKI59" s="969"/>
      <c r="QKJ59" s="969"/>
      <c r="QKK59" s="969"/>
      <c r="QKL59" s="969"/>
      <c r="QKM59" s="969"/>
      <c r="QKN59" s="969"/>
      <c r="QKO59" s="969"/>
      <c r="QKP59" s="969"/>
      <c r="QKQ59" s="969"/>
      <c r="QKR59" s="969"/>
      <c r="QKS59" s="969"/>
      <c r="QKT59" s="969"/>
      <c r="QKU59" s="969"/>
      <c r="QKV59" s="969"/>
      <c r="QKW59" s="969"/>
      <c r="QKX59" s="969"/>
      <c r="QKY59" s="969"/>
      <c r="QKZ59" s="969"/>
      <c r="QLA59" s="969"/>
      <c r="QLB59" s="969"/>
      <c r="QLC59" s="969"/>
      <c r="QLD59" s="969"/>
      <c r="QLE59" s="969"/>
      <c r="QLF59" s="969"/>
      <c r="QLG59" s="969"/>
      <c r="QLH59" s="969"/>
      <c r="QLI59" s="969"/>
      <c r="QLJ59" s="969"/>
      <c r="QLK59" s="969"/>
      <c r="QLL59" s="969"/>
      <c r="QLM59" s="969"/>
      <c r="QLN59" s="969"/>
      <c r="QLO59" s="969"/>
      <c r="QLP59" s="969"/>
      <c r="QLQ59" s="969"/>
      <c r="QLR59" s="969"/>
      <c r="QLS59" s="969"/>
      <c r="QLT59" s="969"/>
      <c r="QLU59" s="969"/>
      <c r="QLV59" s="969"/>
      <c r="QLW59" s="969"/>
      <c r="QLX59" s="969"/>
      <c r="QLY59" s="969"/>
      <c r="QLZ59" s="969"/>
      <c r="QMA59" s="969"/>
      <c r="QMB59" s="969"/>
      <c r="QMC59" s="969"/>
      <c r="QMD59" s="969"/>
      <c r="QME59" s="969"/>
      <c r="QMF59" s="969"/>
      <c r="QMG59" s="969"/>
      <c r="QMH59" s="969"/>
      <c r="QMI59" s="969"/>
      <c r="QMJ59" s="969"/>
      <c r="QMK59" s="969"/>
      <c r="QML59" s="969"/>
      <c r="QMM59" s="969"/>
      <c r="QMN59" s="969"/>
      <c r="QMO59" s="969"/>
      <c r="QMP59" s="969"/>
      <c r="QMQ59" s="969"/>
      <c r="QMR59" s="969"/>
      <c r="QMS59" s="969"/>
      <c r="QMT59" s="969"/>
      <c r="QMU59" s="969"/>
      <c r="QMV59" s="969"/>
      <c r="QMW59" s="969"/>
      <c r="QMX59" s="969"/>
      <c r="QMY59" s="969"/>
      <c r="QMZ59" s="969"/>
      <c r="QNA59" s="969"/>
      <c r="QNB59" s="969"/>
      <c r="QNC59" s="969"/>
      <c r="QND59" s="969"/>
      <c r="QNE59" s="969"/>
      <c r="QNF59" s="969"/>
      <c r="QNG59" s="969"/>
      <c r="QNH59" s="969"/>
      <c r="QNI59" s="969"/>
      <c r="QNJ59" s="969"/>
      <c r="QNK59" s="969"/>
      <c r="QNL59" s="969"/>
      <c r="QNM59" s="969"/>
      <c r="QNN59" s="969"/>
      <c r="QNO59" s="969"/>
      <c r="QNP59" s="969"/>
      <c r="QNQ59" s="969"/>
      <c r="QNR59" s="969"/>
      <c r="QNS59" s="969"/>
      <c r="QNT59" s="969"/>
      <c r="QNU59" s="969"/>
      <c r="QNV59" s="969"/>
      <c r="QNW59" s="969"/>
      <c r="QNX59" s="969"/>
      <c r="QNY59" s="969"/>
      <c r="QNZ59" s="969"/>
      <c r="QOA59" s="969"/>
      <c r="QOB59" s="969"/>
      <c r="QOC59" s="969"/>
      <c r="QOD59" s="969"/>
      <c r="QOE59" s="969"/>
      <c r="QOF59" s="969"/>
      <c r="QOG59" s="969"/>
      <c r="QOH59" s="969"/>
      <c r="QOI59" s="969"/>
      <c r="QOJ59" s="969"/>
      <c r="QOK59" s="969"/>
      <c r="QOL59" s="969"/>
      <c r="QOM59" s="969"/>
      <c r="QON59" s="969"/>
      <c r="QOO59" s="969"/>
      <c r="QOP59" s="969"/>
      <c r="QOQ59" s="969"/>
      <c r="QOR59" s="969"/>
      <c r="QOS59" s="969"/>
      <c r="QOT59" s="969"/>
      <c r="QOU59" s="969"/>
      <c r="QOV59" s="969"/>
      <c r="QOW59" s="969"/>
      <c r="QOX59" s="969"/>
      <c r="QOY59" s="969"/>
      <c r="QOZ59" s="969"/>
      <c r="QPA59" s="969"/>
      <c r="QPB59" s="969"/>
      <c r="QPC59" s="969"/>
      <c r="QPD59" s="969"/>
      <c r="QPE59" s="969"/>
      <c r="QPF59" s="969"/>
      <c r="QPG59" s="969"/>
      <c r="QPH59" s="969"/>
      <c r="QPI59" s="969"/>
      <c r="QPJ59" s="969"/>
      <c r="QPK59" s="969"/>
      <c r="QPL59" s="969"/>
      <c r="QPM59" s="969"/>
      <c r="QPN59" s="969"/>
      <c r="QPO59" s="969"/>
      <c r="QPP59" s="969"/>
      <c r="QPQ59" s="969"/>
      <c r="QPR59" s="969"/>
      <c r="QPS59" s="969"/>
      <c r="QPT59" s="969"/>
      <c r="QPU59" s="969"/>
      <c r="QPV59" s="969"/>
      <c r="QPW59" s="969"/>
      <c r="QPX59" s="969"/>
      <c r="QPY59" s="969"/>
      <c r="QPZ59" s="969"/>
      <c r="QQA59" s="969"/>
      <c r="QQB59" s="969"/>
      <c r="QQC59" s="969"/>
      <c r="QQD59" s="969"/>
      <c r="QQE59" s="969"/>
      <c r="QQF59" s="969"/>
      <c r="QQG59" s="969"/>
      <c r="QQH59" s="969"/>
      <c r="QQI59" s="969"/>
      <c r="QQJ59" s="969"/>
      <c r="QQK59" s="969"/>
      <c r="QQL59" s="969"/>
      <c r="QQM59" s="969"/>
      <c r="QQN59" s="969"/>
      <c r="QQO59" s="969"/>
      <c r="QQP59" s="969"/>
      <c r="QQQ59" s="969"/>
      <c r="QQR59" s="969"/>
      <c r="QQS59" s="969"/>
      <c r="QQT59" s="969"/>
      <c r="QQU59" s="969"/>
      <c r="QQV59" s="969"/>
      <c r="QQW59" s="969"/>
      <c r="QQX59" s="969"/>
      <c r="QQY59" s="969"/>
      <c r="QQZ59" s="969"/>
      <c r="QRA59" s="969"/>
      <c r="QRB59" s="969"/>
      <c r="QRC59" s="969"/>
      <c r="QRD59" s="969"/>
      <c r="QRE59" s="969"/>
      <c r="QRF59" s="969"/>
      <c r="QRG59" s="969"/>
      <c r="QRH59" s="969"/>
      <c r="QRI59" s="969"/>
      <c r="QRJ59" s="969"/>
      <c r="QRK59" s="969"/>
      <c r="QRL59" s="969"/>
      <c r="QRM59" s="969"/>
      <c r="QRN59" s="969"/>
      <c r="QRO59" s="969"/>
      <c r="QRP59" s="969"/>
      <c r="QRQ59" s="969"/>
      <c r="QRR59" s="969"/>
      <c r="QRS59" s="969"/>
      <c r="QRT59" s="969"/>
      <c r="QRU59" s="969"/>
      <c r="QRV59" s="969"/>
      <c r="QRW59" s="969"/>
      <c r="QRX59" s="969"/>
      <c r="QRY59" s="969"/>
      <c r="QRZ59" s="969"/>
      <c r="QSA59" s="969"/>
      <c r="QSB59" s="969"/>
      <c r="QSC59" s="969"/>
      <c r="QSD59" s="969"/>
      <c r="QSE59" s="969"/>
      <c r="QSF59" s="969"/>
      <c r="QSG59" s="969"/>
      <c r="QSH59" s="969"/>
      <c r="QSI59" s="969"/>
      <c r="QSJ59" s="969"/>
      <c r="QSK59" s="969"/>
      <c r="QSL59" s="969"/>
      <c r="QSM59" s="969"/>
      <c r="QSN59" s="969"/>
      <c r="QSO59" s="969"/>
      <c r="QSP59" s="969"/>
      <c r="QSQ59" s="969"/>
      <c r="QSR59" s="969"/>
      <c r="QSS59" s="969"/>
      <c r="QST59" s="969"/>
      <c r="QSU59" s="969"/>
      <c r="QSV59" s="969"/>
      <c r="QSW59" s="969"/>
      <c r="QSX59" s="969"/>
      <c r="QSY59" s="969"/>
      <c r="QSZ59" s="969"/>
      <c r="QTA59" s="969"/>
      <c r="QTB59" s="969"/>
      <c r="QTC59" s="969"/>
      <c r="QTD59" s="969"/>
      <c r="QTE59" s="969"/>
      <c r="QTF59" s="969"/>
      <c r="QTG59" s="969"/>
      <c r="QTH59" s="969"/>
      <c r="QTI59" s="969"/>
      <c r="QTJ59" s="969"/>
      <c r="QTK59" s="969"/>
      <c r="QTL59" s="969"/>
      <c r="QTM59" s="969"/>
      <c r="QTN59" s="969"/>
      <c r="QTO59" s="969"/>
      <c r="QTP59" s="969"/>
      <c r="QTQ59" s="969"/>
      <c r="QTR59" s="969"/>
      <c r="QTS59" s="969"/>
      <c r="QTT59" s="969"/>
      <c r="QTU59" s="969"/>
      <c r="QTV59" s="969"/>
      <c r="QTW59" s="969"/>
      <c r="QTX59" s="969"/>
      <c r="QTY59" s="969"/>
      <c r="QTZ59" s="969"/>
      <c r="QUA59" s="969"/>
      <c r="QUB59" s="969"/>
      <c r="QUC59" s="969"/>
      <c r="QUD59" s="969"/>
      <c r="QUE59" s="969"/>
      <c r="QUF59" s="969"/>
      <c r="QUG59" s="969"/>
      <c r="QUH59" s="969"/>
      <c r="QUI59" s="969"/>
      <c r="QUJ59" s="969"/>
      <c r="QUK59" s="969"/>
      <c r="QUL59" s="969"/>
      <c r="QUM59" s="969"/>
      <c r="QUN59" s="969"/>
      <c r="QUO59" s="969"/>
      <c r="QUP59" s="969"/>
      <c r="QUQ59" s="969"/>
      <c r="QUR59" s="969"/>
      <c r="QUS59" s="969"/>
      <c r="QUT59" s="969"/>
      <c r="QUU59" s="969"/>
      <c r="QUV59" s="969"/>
      <c r="QUW59" s="969"/>
      <c r="QUX59" s="969"/>
      <c r="QUY59" s="969"/>
      <c r="QUZ59" s="969"/>
      <c r="QVA59" s="969"/>
      <c r="QVB59" s="969"/>
      <c r="QVC59" s="969"/>
      <c r="QVD59" s="969"/>
      <c r="QVE59" s="969"/>
      <c r="QVF59" s="969"/>
      <c r="QVG59" s="969"/>
      <c r="QVH59" s="969"/>
      <c r="QVI59" s="969"/>
      <c r="QVJ59" s="969"/>
      <c r="QVK59" s="969"/>
      <c r="QVL59" s="969"/>
      <c r="QVM59" s="969"/>
      <c r="QVN59" s="969"/>
      <c r="QVO59" s="969"/>
      <c r="QVP59" s="969"/>
      <c r="QVQ59" s="969"/>
      <c r="QVR59" s="969"/>
      <c r="QVS59" s="969"/>
      <c r="QVT59" s="969"/>
      <c r="QVU59" s="969"/>
      <c r="QVV59" s="969"/>
      <c r="QVW59" s="969"/>
      <c r="QVX59" s="969"/>
      <c r="QVY59" s="969"/>
      <c r="QVZ59" s="969"/>
      <c r="QWA59" s="969"/>
      <c r="QWB59" s="969"/>
      <c r="QWC59" s="969"/>
      <c r="QWD59" s="969"/>
      <c r="QWE59" s="969"/>
      <c r="QWF59" s="969"/>
      <c r="QWG59" s="969"/>
      <c r="QWH59" s="969"/>
      <c r="QWI59" s="969"/>
      <c r="QWJ59" s="969"/>
      <c r="QWK59" s="969"/>
      <c r="QWL59" s="969"/>
      <c r="QWM59" s="969"/>
      <c r="QWN59" s="969"/>
      <c r="QWO59" s="969"/>
      <c r="QWP59" s="969"/>
      <c r="QWQ59" s="969"/>
      <c r="QWR59" s="969"/>
      <c r="QWS59" s="969"/>
      <c r="QWT59" s="969"/>
      <c r="QWU59" s="969"/>
      <c r="QWV59" s="969"/>
      <c r="QWW59" s="969"/>
      <c r="QWX59" s="969"/>
      <c r="QWY59" s="969"/>
      <c r="QWZ59" s="969"/>
      <c r="QXA59" s="969"/>
      <c r="QXB59" s="969"/>
      <c r="QXC59" s="969"/>
      <c r="QXD59" s="969"/>
      <c r="QXE59" s="969"/>
      <c r="QXF59" s="969"/>
      <c r="QXG59" s="969"/>
      <c r="QXH59" s="969"/>
      <c r="QXI59" s="969"/>
      <c r="QXJ59" s="969"/>
      <c r="QXK59" s="969"/>
      <c r="QXL59" s="969"/>
      <c r="QXM59" s="969"/>
      <c r="QXN59" s="969"/>
      <c r="QXO59" s="969"/>
      <c r="QXP59" s="969"/>
      <c r="QXQ59" s="969"/>
      <c r="QXR59" s="969"/>
      <c r="QXS59" s="969"/>
      <c r="QXT59" s="969"/>
      <c r="QXU59" s="969"/>
      <c r="QXV59" s="969"/>
      <c r="QXW59" s="969"/>
      <c r="QXX59" s="969"/>
      <c r="QXY59" s="969"/>
      <c r="QXZ59" s="969"/>
      <c r="QYA59" s="969"/>
      <c r="QYB59" s="969"/>
      <c r="QYC59" s="969"/>
      <c r="QYD59" s="969"/>
      <c r="QYE59" s="969"/>
      <c r="QYF59" s="969"/>
      <c r="QYG59" s="969"/>
      <c r="QYH59" s="969"/>
      <c r="QYI59" s="969"/>
      <c r="QYJ59" s="969"/>
      <c r="QYK59" s="969"/>
      <c r="QYL59" s="969"/>
      <c r="QYM59" s="969"/>
      <c r="QYN59" s="969"/>
      <c r="QYO59" s="969"/>
      <c r="QYP59" s="969"/>
      <c r="QYQ59" s="969"/>
      <c r="QYR59" s="969"/>
      <c r="QYS59" s="969"/>
      <c r="QYT59" s="969"/>
      <c r="QYU59" s="969"/>
      <c r="QYV59" s="969"/>
      <c r="QYW59" s="969"/>
      <c r="QYX59" s="969"/>
      <c r="QYY59" s="969"/>
      <c r="QYZ59" s="969"/>
      <c r="QZA59" s="969"/>
      <c r="QZB59" s="969"/>
      <c r="QZC59" s="969"/>
      <c r="QZD59" s="969"/>
      <c r="QZE59" s="969"/>
      <c r="QZF59" s="969"/>
      <c r="QZG59" s="969"/>
      <c r="QZH59" s="969"/>
      <c r="QZI59" s="969"/>
      <c r="QZJ59" s="969"/>
      <c r="QZK59" s="969"/>
      <c r="QZL59" s="969"/>
      <c r="QZM59" s="969"/>
      <c r="QZN59" s="969"/>
      <c r="QZO59" s="969"/>
      <c r="QZP59" s="969"/>
      <c r="QZQ59" s="969"/>
      <c r="QZR59" s="969"/>
      <c r="QZS59" s="969"/>
      <c r="QZT59" s="969"/>
      <c r="QZU59" s="969"/>
      <c r="QZV59" s="969"/>
      <c r="QZW59" s="969"/>
      <c r="QZX59" s="969"/>
      <c r="QZY59" s="969"/>
      <c r="QZZ59" s="969"/>
      <c r="RAA59" s="969"/>
      <c r="RAB59" s="969"/>
      <c r="RAC59" s="969"/>
      <c r="RAD59" s="969"/>
      <c r="RAE59" s="969"/>
      <c r="RAF59" s="969"/>
      <c r="RAG59" s="969"/>
      <c r="RAH59" s="969"/>
      <c r="RAI59" s="969"/>
      <c r="RAJ59" s="969"/>
      <c r="RAK59" s="969"/>
      <c r="RAL59" s="969"/>
      <c r="RAM59" s="969"/>
      <c r="RAN59" s="969"/>
      <c r="RAO59" s="969"/>
      <c r="RAP59" s="969"/>
      <c r="RAQ59" s="969"/>
      <c r="RAR59" s="969"/>
      <c r="RAS59" s="969"/>
      <c r="RAT59" s="969"/>
      <c r="RAU59" s="969"/>
      <c r="RAV59" s="969"/>
      <c r="RAW59" s="969"/>
      <c r="RAX59" s="969"/>
      <c r="RAY59" s="969"/>
      <c r="RAZ59" s="969"/>
      <c r="RBA59" s="969"/>
      <c r="RBB59" s="969"/>
      <c r="RBC59" s="969"/>
      <c r="RBD59" s="969"/>
      <c r="RBE59" s="969"/>
      <c r="RBF59" s="969"/>
      <c r="RBG59" s="969"/>
      <c r="RBH59" s="969"/>
      <c r="RBI59" s="969"/>
      <c r="RBJ59" s="969"/>
      <c r="RBK59" s="969"/>
      <c r="RBL59" s="969"/>
      <c r="RBM59" s="969"/>
      <c r="RBN59" s="969"/>
      <c r="RBO59" s="969"/>
      <c r="RBP59" s="969"/>
      <c r="RBQ59" s="969"/>
      <c r="RBR59" s="969"/>
      <c r="RBS59" s="969"/>
      <c r="RBT59" s="969"/>
      <c r="RBU59" s="969"/>
      <c r="RBV59" s="969"/>
      <c r="RBW59" s="969"/>
      <c r="RBX59" s="969"/>
      <c r="RBY59" s="969"/>
      <c r="RBZ59" s="969"/>
      <c r="RCA59" s="969"/>
      <c r="RCB59" s="969"/>
      <c r="RCC59" s="969"/>
      <c r="RCD59" s="969"/>
      <c r="RCE59" s="969"/>
      <c r="RCF59" s="969"/>
      <c r="RCG59" s="969"/>
      <c r="RCH59" s="969"/>
      <c r="RCI59" s="969"/>
      <c r="RCJ59" s="969"/>
      <c r="RCK59" s="969"/>
      <c r="RCL59" s="969"/>
      <c r="RCM59" s="969"/>
      <c r="RCN59" s="969"/>
      <c r="RCO59" s="969"/>
      <c r="RCP59" s="969"/>
      <c r="RCQ59" s="969"/>
      <c r="RCR59" s="969"/>
      <c r="RCS59" s="969"/>
      <c r="RCT59" s="969"/>
      <c r="RCU59" s="969"/>
      <c r="RCV59" s="969"/>
      <c r="RCW59" s="969"/>
      <c r="RCX59" s="969"/>
      <c r="RCY59" s="969"/>
      <c r="RCZ59" s="969"/>
      <c r="RDA59" s="969"/>
      <c r="RDB59" s="969"/>
      <c r="RDC59" s="969"/>
      <c r="RDD59" s="969"/>
      <c r="RDE59" s="969"/>
      <c r="RDF59" s="969"/>
      <c r="RDG59" s="969"/>
      <c r="RDH59" s="969"/>
      <c r="RDI59" s="969"/>
      <c r="RDJ59" s="969"/>
      <c r="RDK59" s="969"/>
      <c r="RDL59" s="969"/>
      <c r="RDM59" s="969"/>
      <c r="RDN59" s="969"/>
      <c r="RDO59" s="969"/>
      <c r="RDP59" s="969"/>
      <c r="RDQ59" s="969"/>
      <c r="RDR59" s="969"/>
      <c r="RDS59" s="969"/>
      <c r="RDT59" s="969"/>
      <c r="RDU59" s="969"/>
      <c r="RDV59" s="969"/>
      <c r="RDW59" s="969"/>
      <c r="RDX59" s="969"/>
      <c r="RDY59" s="969"/>
      <c r="RDZ59" s="969"/>
      <c r="REA59" s="969"/>
      <c r="REB59" s="969"/>
      <c r="REC59" s="969"/>
      <c r="RED59" s="969"/>
      <c r="REE59" s="969"/>
      <c r="REF59" s="969"/>
      <c r="REG59" s="969"/>
      <c r="REH59" s="969"/>
      <c r="REI59" s="969"/>
      <c r="REJ59" s="969"/>
      <c r="REK59" s="969"/>
      <c r="REL59" s="969"/>
      <c r="REM59" s="969"/>
      <c r="REN59" s="969"/>
      <c r="REO59" s="969"/>
      <c r="REP59" s="969"/>
      <c r="REQ59" s="969"/>
      <c r="RER59" s="969"/>
      <c r="RES59" s="969"/>
      <c r="RET59" s="969"/>
      <c r="REU59" s="969"/>
      <c r="REV59" s="969"/>
      <c r="REW59" s="969"/>
      <c r="REX59" s="969"/>
      <c r="REY59" s="969"/>
      <c r="REZ59" s="969"/>
      <c r="RFA59" s="969"/>
      <c r="RFB59" s="969"/>
      <c r="RFC59" s="969"/>
      <c r="RFD59" s="969"/>
      <c r="RFE59" s="969"/>
      <c r="RFF59" s="969"/>
      <c r="RFG59" s="969"/>
      <c r="RFH59" s="969"/>
      <c r="RFI59" s="969"/>
      <c r="RFJ59" s="969"/>
      <c r="RFK59" s="969"/>
      <c r="RFL59" s="969"/>
      <c r="RFM59" s="969"/>
      <c r="RFN59" s="969"/>
      <c r="RFO59" s="969"/>
      <c r="RFP59" s="969"/>
      <c r="RFQ59" s="969"/>
      <c r="RFR59" s="969"/>
      <c r="RFS59" s="969"/>
      <c r="RFT59" s="969"/>
      <c r="RFU59" s="969"/>
      <c r="RFV59" s="969"/>
      <c r="RFW59" s="969"/>
      <c r="RFX59" s="969"/>
      <c r="RFY59" s="969"/>
      <c r="RFZ59" s="969"/>
      <c r="RGA59" s="969"/>
      <c r="RGB59" s="969"/>
      <c r="RGC59" s="969"/>
      <c r="RGD59" s="969"/>
      <c r="RGE59" s="969"/>
      <c r="RGF59" s="969"/>
      <c r="RGG59" s="969"/>
      <c r="RGH59" s="969"/>
      <c r="RGI59" s="969"/>
      <c r="RGJ59" s="969"/>
      <c r="RGK59" s="969"/>
      <c r="RGL59" s="969"/>
      <c r="RGM59" s="969"/>
      <c r="RGN59" s="969"/>
      <c r="RGO59" s="969"/>
      <c r="RGP59" s="969"/>
      <c r="RGQ59" s="969"/>
      <c r="RGR59" s="969"/>
      <c r="RGS59" s="969"/>
      <c r="RGT59" s="969"/>
      <c r="RGU59" s="969"/>
      <c r="RGV59" s="969"/>
      <c r="RGW59" s="969"/>
      <c r="RGX59" s="969"/>
      <c r="RGY59" s="969"/>
      <c r="RGZ59" s="969"/>
      <c r="RHA59" s="969"/>
      <c r="RHB59" s="969"/>
      <c r="RHC59" s="969"/>
      <c r="RHD59" s="969"/>
      <c r="RHE59" s="969"/>
      <c r="RHF59" s="969"/>
      <c r="RHG59" s="969"/>
      <c r="RHH59" s="969"/>
      <c r="RHI59" s="969"/>
      <c r="RHJ59" s="969"/>
      <c r="RHK59" s="969"/>
      <c r="RHL59" s="969"/>
      <c r="RHM59" s="969"/>
      <c r="RHN59" s="969"/>
      <c r="RHO59" s="969"/>
      <c r="RHP59" s="969"/>
      <c r="RHQ59" s="969"/>
      <c r="RHR59" s="969"/>
      <c r="RHS59" s="969"/>
      <c r="RHT59" s="969"/>
      <c r="RHU59" s="969"/>
      <c r="RHV59" s="969"/>
      <c r="RHW59" s="969"/>
      <c r="RHX59" s="969"/>
      <c r="RHY59" s="969"/>
      <c r="RHZ59" s="969"/>
      <c r="RIA59" s="969"/>
      <c r="RIB59" s="969"/>
      <c r="RIC59" s="969"/>
      <c r="RID59" s="969"/>
      <c r="RIE59" s="969"/>
      <c r="RIF59" s="969"/>
      <c r="RIG59" s="969"/>
      <c r="RIH59" s="969"/>
      <c r="RII59" s="969"/>
      <c r="RIJ59" s="969"/>
      <c r="RIK59" s="969"/>
      <c r="RIL59" s="969"/>
      <c r="RIM59" s="969"/>
      <c r="RIN59" s="969"/>
      <c r="RIO59" s="969"/>
      <c r="RIP59" s="969"/>
      <c r="RIQ59" s="969"/>
      <c r="RIR59" s="969"/>
      <c r="RIS59" s="969"/>
      <c r="RIT59" s="969"/>
      <c r="RIU59" s="969"/>
      <c r="RIV59" s="969"/>
      <c r="RIW59" s="969"/>
      <c r="RIX59" s="969"/>
      <c r="RIY59" s="969"/>
      <c r="RIZ59" s="969"/>
      <c r="RJA59" s="969"/>
      <c r="RJB59" s="969"/>
      <c r="RJC59" s="969"/>
      <c r="RJD59" s="969"/>
      <c r="RJE59" s="969"/>
      <c r="RJF59" s="969"/>
      <c r="RJG59" s="969"/>
      <c r="RJH59" s="969"/>
      <c r="RJI59" s="969"/>
      <c r="RJJ59" s="969"/>
      <c r="RJK59" s="969"/>
      <c r="RJL59" s="969"/>
      <c r="RJM59" s="969"/>
      <c r="RJN59" s="969"/>
      <c r="RJO59" s="969"/>
      <c r="RJP59" s="969"/>
      <c r="RJQ59" s="969"/>
      <c r="RJR59" s="969"/>
      <c r="RJS59" s="969"/>
      <c r="RJT59" s="969"/>
      <c r="RJU59" s="969"/>
      <c r="RJV59" s="969"/>
      <c r="RJW59" s="969"/>
      <c r="RJX59" s="969"/>
      <c r="RJY59" s="969"/>
      <c r="RJZ59" s="969"/>
      <c r="RKA59" s="969"/>
      <c r="RKB59" s="969"/>
      <c r="RKC59" s="969"/>
      <c r="RKD59" s="969"/>
      <c r="RKE59" s="969"/>
      <c r="RKF59" s="969"/>
      <c r="RKG59" s="969"/>
      <c r="RKH59" s="969"/>
      <c r="RKI59" s="969"/>
      <c r="RKJ59" s="969"/>
      <c r="RKK59" s="969"/>
      <c r="RKL59" s="969"/>
      <c r="RKM59" s="969"/>
      <c r="RKN59" s="969"/>
      <c r="RKO59" s="969"/>
      <c r="RKP59" s="969"/>
      <c r="RKQ59" s="969"/>
      <c r="RKR59" s="969"/>
      <c r="RKS59" s="969"/>
      <c r="RKT59" s="969"/>
      <c r="RKU59" s="969"/>
      <c r="RKV59" s="969"/>
      <c r="RKW59" s="969"/>
      <c r="RKX59" s="969"/>
      <c r="RKY59" s="969"/>
      <c r="RKZ59" s="969"/>
      <c r="RLA59" s="969"/>
      <c r="RLB59" s="969"/>
      <c r="RLC59" s="969"/>
      <c r="RLD59" s="969"/>
      <c r="RLE59" s="969"/>
      <c r="RLF59" s="969"/>
      <c r="RLG59" s="969"/>
      <c r="RLH59" s="969"/>
      <c r="RLI59" s="969"/>
      <c r="RLJ59" s="969"/>
      <c r="RLK59" s="969"/>
      <c r="RLL59" s="969"/>
      <c r="RLM59" s="969"/>
      <c r="RLN59" s="969"/>
      <c r="RLO59" s="969"/>
      <c r="RLP59" s="969"/>
      <c r="RLQ59" s="969"/>
      <c r="RLR59" s="969"/>
      <c r="RLS59" s="969"/>
      <c r="RLT59" s="969"/>
      <c r="RLU59" s="969"/>
      <c r="RLV59" s="969"/>
      <c r="RLW59" s="969"/>
      <c r="RLX59" s="969"/>
      <c r="RLY59" s="969"/>
      <c r="RLZ59" s="969"/>
      <c r="RMA59" s="969"/>
      <c r="RMB59" s="969"/>
      <c r="RMC59" s="969"/>
      <c r="RMD59" s="969"/>
      <c r="RME59" s="969"/>
      <c r="RMF59" s="969"/>
      <c r="RMG59" s="969"/>
      <c r="RMH59" s="969"/>
      <c r="RMI59" s="969"/>
      <c r="RMJ59" s="969"/>
      <c r="RMK59" s="969"/>
      <c r="RML59" s="969"/>
      <c r="RMM59" s="969"/>
      <c r="RMN59" s="969"/>
      <c r="RMO59" s="969"/>
      <c r="RMP59" s="969"/>
      <c r="RMQ59" s="969"/>
      <c r="RMR59" s="969"/>
      <c r="RMS59" s="969"/>
      <c r="RMT59" s="969"/>
      <c r="RMU59" s="969"/>
      <c r="RMV59" s="969"/>
      <c r="RMW59" s="969"/>
      <c r="RMX59" s="969"/>
      <c r="RMY59" s="969"/>
      <c r="RMZ59" s="969"/>
      <c r="RNA59" s="969"/>
      <c r="RNB59" s="969"/>
      <c r="RNC59" s="969"/>
      <c r="RND59" s="969"/>
      <c r="RNE59" s="969"/>
      <c r="RNF59" s="969"/>
      <c r="RNG59" s="969"/>
      <c r="RNH59" s="969"/>
      <c r="RNI59" s="969"/>
      <c r="RNJ59" s="969"/>
      <c r="RNK59" s="969"/>
      <c r="RNL59" s="969"/>
      <c r="RNM59" s="969"/>
      <c r="RNN59" s="969"/>
      <c r="RNO59" s="969"/>
      <c r="RNP59" s="969"/>
      <c r="RNQ59" s="969"/>
      <c r="RNR59" s="969"/>
      <c r="RNS59" s="969"/>
      <c r="RNT59" s="969"/>
      <c r="RNU59" s="969"/>
      <c r="RNV59" s="969"/>
      <c r="RNW59" s="969"/>
      <c r="RNX59" s="969"/>
      <c r="RNY59" s="969"/>
      <c r="RNZ59" s="969"/>
      <c r="ROA59" s="969"/>
      <c r="ROB59" s="969"/>
      <c r="ROC59" s="969"/>
      <c r="ROD59" s="969"/>
      <c r="ROE59" s="969"/>
      <c r="ROF59" s="969"/>
      <c r="ROG59" s="969"/>
      <c r="ROH59" s="969"/>
      <c r="ROI59" s="969"/>
      <c r="ROJ59" s="969"/>
      <c r="ROK59" s="969"/>
      <c r="ROL59" s="969"/>
      <c r="ROM59" s="969"/>
      <c r="RON59" s="969"/>
      <c r="ROO59" s="969"/>
      <c r="ROP59" s="969"/>
      <c r="ROQ59" s="969"/>
      <c r="ROR59" s="969"/>
      <c r="ROS59" s="969"/>
      <c r="ROT59" s="969"/>
      <c r="ROU59" s="969"/>
      <c r="ROV59" s="969"/>
      <c r="ROW59" s="969"/>
      <c r="ROX59" s="969"/>
      <c r="ROY59" s="969"/>
      <c r="ROZ59" s="969"/>
      <c r="RPA59" s="969"/>
      <c r="RPB59" s="969"/>
      <c r="RPC59" s="969"/>
      <c r="RPD59" s="969"/>
      <c r="RPE59" s="969"/>
      <c r="RPF59" s="969"/>
      <c r="RPG59" s="969"/>
      <c r="RPH59" s="969"/>
      <c r="RPI59" s="969"/>
      <c r="RPJ59" s="969"/>
      <c r="RPK59" s="969"/>
      <c r="RPL59" s="969"/>
      <c r="RPM59" s="969"/>
      <c r="RPN59" s="969"/>
      <c r="RPO59" s="969"/>
      <c r="RPP59" s="969"/>
      <c r="RPQ59" s="969"/>
      <c r="RPR59" s="969"/>
      <c r="RPS59" s="969"/>
      <c r="RPT59" s="969"/>
      <c r="RPU59" s="969"/>
      <c r="RPV59" s="969"/>
      <c r="RPW59" s="969"/>
      <c r="RPX59" s="969"/>
      <c r="RPY59" s="969"/>
      <c r="RPZ59" s="969"/>
      <c r="RQA59" s="969"/>
      <c r="RQB59" s="969"/>
      <c r="RQC59" s="969"/>
      <c r="RQD59" s="969"/>
      <c r="RQE59" s="969"/>
      <c r="RQF59" s="969"/>
      <c r="RQG59" s="969"/>
      <c r="RQH59" s="969"/>
      <c r="RQI59" s="969"/>
      <c r="RQJ59" s="969"/>
      <c r="RQK59" s="969"/>
      <c r="RQL59" s="969"/>
      <c r="RQM59" s="969"/>
      <c r="RQN59" s="969"/>
      <c r="RQO59" s="969"/>
      <c r="RQP59" s="969"/>
      <c r="RQQ59" s="969"/>
      <c r="RQR59" s="969"/>
      <c r="RQS59" s="969"/>
      <c r="RQT59" s="969"/>
      <c r="RQU59" s="969"/>
      <c r="RQV59" s="969"/>
      <c r="RQW59" s="969"/>
      <c r="RQX59" s="969"/>
      <c r="RQY59" s="969"/>
      <c r="RQZ59" s="969"/>
      <c r="RRA59" s="969"/>
      <c r="RRB59" s="969"/>
      <c r="RRC59" s="969"/>
      <c r="RRD59" s="969"/>
      <c r="RRE59" s="969"/>
      <c r="RRF59" s="969"/>
      <c r="RRG59" s="969"/>
      <c r="RRH59" s="969"/>
      <c r="RRI59" s="969"/>
      <c r="RRJ59" s="969"/>
      <c r="RRK59" s="969"/>
      <c r="RRL59" s="969"/>
      <c r="RRM59" s="969"/>
      <c r="RRN59" s="969"/>
      <c r="RRO59" s="969"/>
      <c r="RRP59" s="969"/>
      <c r="RRQ59" s="969"/>
      <c r="RRR59" s="969"/>
      <c r="RRS59" s="969"/>
      <c r="RRT59" s="969"/>
      <c r="RRU59" s="969"/>
      <c r="RRV59" s="969"/>
      <c r="RRW59" s="969"/>
      <c r="RRX59" s="969"/>
      <c r="RRY59" s="969"/>
      <c r="RRZ59" s="969"/>
      <c r="RSA59" s="969"/>
      <c r="RSB59" s="969"/>
      <c r="RSC59" s="969"/>
      <c r="RSD59" s="969"/>
      <c r="RSE59" s="969"/>
      <c r="RSF59" s="969"/>
      <c r="RSG59" s="969"/>
      <c r="RSH59" s="969"/>
      <c r="RSI59" s="969"/>
      <c r="RSJ59" s="969"/>
      <c r="RSK59" s="969"/>
      <c r="RSL59" s="969"/>
      <c r="RSM59" s="969"/>
      <c r="RSN59" s="969"/>
      <c r="RSO59" s="969"/>
      <c r="RSP59" s="969"/>
      <c r="RSQ59" s="969"/>
      <c r="RSR59" s="969"/>
      <c r="RSS59" s="969"/>
      <c r="RST59" s="969"/>
      <c r="RSU59" s="969"/>
      <c r="RSV59" s="969"/>
      <c r="RSW59" s="969"/>
      <c r="RSX59" s="969"/>
      <c r="RSY59" s="969"/>
      <c r="RSZ59" s="969"/>
      <c r="RTA59" s="969"/>
      <c r="RTB59" s="969"/>
      <c r="RTC59" s="969"/>
      <c r="RTD59" s="969"/>
      <c r="RTE59" s="969"/>
      <c r="RTF59" s="969"/>
      <c r="RTG59" s="969"/>
      <c r="RTH59" s="969"/>
      <c r="RTI59" s="969"/>
      <c r="RTJ59" s="969"/>
      <c r="RTK59" s="969"/>
      <c r="RTL59" s="969"/>
      <c r="RTM59" s="969"/>
      <c r="RTN59" s="969"/>
      <c r="RTO59" s="969"/>
      <c r="RTP59" s="969"/>
      <c r="RTQ59" s="969"/>
      <c r="RTR59" s="969"/>
      <c r="RTS59" s="969"/>
      <c r="RTT59" s="969"/>
      <c r="RTU59" s="969"/>
      <c r="RTV59" s="969"/>
      <c r="RTW59" s="969"/>
      <c r="RTX59" s="969"/>
      <c r="RTY59" s="969"/>
      <c r="RTZ59" s="969"/>
      <c r="RUA59" s="969"/>
      <c r="RUB59" s="969"/>
      <c r="RUC59" s="969"/>
      <c r="RUD59" s="969"/>
      <c r="RUE59" s="969"/>
      <c r="RUF59" s="969"/>
      <c r="RUG59" s="969"/>
      <c r="RUH59" s="969"/>
      <c r="RUI59" s="969"/>
      <c r="RUJ59" s="969"/>
      <c r="RUK59" s="969"/>
      <c r="RUL59" s="969"/>
      <c r="RUM59" s="969"/>
      <c r="RUN59" s="969"/>
      <c r="RUO59" s="969"/>
      <c r="RUP59" s="969"/>
      <c r="RUQ59" s="969"/>
      <c r="RUR59" s="969"/>
      <c r="RUS59" s="969"/>
      <c r="RUT59" s="969"/>
      <c r="RUU59" s="969"/>
      <c r="RUV59" s="969"/>
      <c r="RUW59" s="969"/>
      <c r="RUX59" s="969"/>
      <c r="RUY59" s="969"/>
      <c r="RUZ59" s="969"/>
      <c r="RVA59" s="969"/>
      <c r="RVB59" s="969"/>
      <c r="RVC59" s="969"/>
      <c r="RVD59" s="969"/>
      <c r="RVE59" s="969"/>
      <c r="RVF59" s="969"/>
      <c r="RVG59" s="969"/>
      <c r="RVH59" s="969"/>
      <c r="RVI59" s="969"/>
      <c r="RVJ59" s="969"/>
      <c r="RVK59" s="969"/>
      <c r="RVL59" s="969"/>
      <c r="RVM59" s="969"/>
      <c r="RVN59" s="969"/>
      <c r="RVO59" s="969"/>
      <c r="RVP59" s="969"/>
      <c r="RVQ59" s="969"/>
      <c r="RVR59" s="969"/>
      <c r="RVS59" s="969"/>
      <c r="RVT59" s="969"/>
      <c r="RVU59" s="969"/>
      <c r="RVV59" s="969"/>
      <c r="RVW59" s="969"/>
      <c r="RVX59" s="969"/>
      <c r="RVY59" s="969"/>
      <c r="RVZ59" s="969"/>
      <c r="RWA59" s="969"/>
      <c r="RWB59" s="969"/>
      <c r="RWC59" s="969"/>
      <c r="RWD59" s="969"/>
      <c r="RWE59" s="969"/>
      <c r="RWF59" s="969"/>
      <c r="RWG59" s="969"/>
      <c r="RWH59" s="969"/>
      <c r="RWI59" s="969"/>
      <c r="RWJ59" s="969"/>
      <c r="RWK59" s="969"/>
      <c r="RWL59" s="969"/>
      <c r="RWM59" s="969"/>
      <c r="RWN59" s="969"/>
      <c r="RWO59" s="969"/>
      <c r="RWP59" s="969"/>
      <c r="RWQ59" s="969"/>
      <c r="RWR59" s="969"/>
      <c r="RWS59" s="969"/>
      <c r="RWT59" s="969"/>
      <c r="RWU59" s="969"/>
      <c r="RWV59" s="969"/>
      <c r="RWW59" s="969"/>
      <c r="RWX59" s="969"/>
      <c r="RWY59" s="969"/>
      <c r="RWZ59" s="969"/>
      <c r="RXA59" s="969"/>
      <c r="RXB59" s="969"/>
      <c r="RXC59" s="969"/>
      <c r="RXD59" s="969"/>
      <c r="RXE59" s="969"/>
      <c r="RXF59" s="969"/>
      <c r="RXG59" s="969"/>
      <c r="RXH59" s="969"/>
      <c r="RXI59" s="969"/>
      <c r="RXJ59" s="969"/>
      <c r="RXK59" s="969"/>
      <c r="RXL59" s="969"/>
      <c r="RXM59" s="969"/>
      <c r="RXN59" s="969"/>
      <c r="RXO59" s="969"/>
      <c r="RXP59" s="969"/>
      <c r="RXQ59" s="969"/>
      <c r="RXR59" s="969"/>
      <c r="RXS59" s="969"/>
      <c r="RXT59" s="969"/>
      <c r="RXU59" s="969"/>
      <c r="RXV59" s="969"/>
      <c r="RXW59" s="969"/>
      <c r="RXX59" s="969"/>
      <c r="RXY59" s="969"/>
      <c r="RXZ59" s="969"/>
      <c r="RYA59" s="969"/>
      <c r="RYB59" s="969"/>
      <c r="RYC59" s="969"/>
      <c r="RYD59" s="969"/>
      <c r="RYE59" s="969"/>
      <c r="RYF59" s="969"/>
      <c r="RYG59" s="969"/>
      <c r="RYH59" s="969"/>
      <c r="RYI59" s="969"/>
      <c r="RYJ59" s="969"/>
      <c r="RYK59" s="969"/>
      <c r="RYL59" s="969"/>
      <c r="RYM59" s="969"/>
      <c r="RYN59" s="969"/>
      <c r="RYO59" s="969"/>
      <c r="RYP59" s="969"/>
      <c r="RYQ59" s="969"/>
      <c r="RYR59" s="969"/>
      <c r="RYS59" s="969"/>
      <c r="RYT59" s="969"/>
      <c r="RYU59" s="969"/>
      <c r="RYV59" s="969"/>
      <c r="RYW59" s="969"/>
      <c r="RYX59" s="969"/>
      <c r="RYY59" s="969"/>
      <c r="RYZ59" s="969"/>
      <c r="RZA59" s="969"/>
      <c r="RZB59" s="969"/>
      <c r="RZC59" s="969"/>
      <c r="RZD59" s="969"/>
      <c r="RZE59" s="969"/>
      <c r="RZF59" s="969"/>
      <c r="RZG59" s="969"/>
      <c r="RZH59" s="969"/>
      <c r="RZI59" s="969"/>
      <c r="RZJ59" s="969"/>
      <c r="RZK59" s="969"/>
      <c r="RZL59" s="969"/>
      <c r="RZM59" s="969"/>
      <c r="RZN59" s="969"/>
      <c r="RZO59" s="969"/>
      <c r="RZP59" s="969"/>
      <c r="RZQ59" s="969"/>
      <c r="RZR59" s="969"/>
      <c r="RZS59" s="969"/>
      <c r="RZT59" s="969"/>
      <c r="RZU59" s="969"/>
      <c r="RZV59" s="969"/>
      <c r="RZW59" s="969"/>
      <c r="RZX59" s="969"/>
      <c r="RZY59" s="969"/>
      <c r="RZZ59" s="969"/>
      <c r="SAA59" s="969"/>
      <c r="SAB59" s="969"/>
      <c r="SAC59" s="969"/>
      <c r="SAD59" s="969"/>
      <c r="SAE59" s="969"/>
      <c r="SAF59" s="969"/>
      <c r="SAG59" s="969"/>
      <c r="SAH59" s="969"/>
      <c r="SAI59" s="969"/>
      <c r="SAJ59" s="969"/>
      <c r="SAK59" s="969"/>
      <c r="SAL59" s="969"/>
      <c r="SAM59" s="969"/>
      <c r="SAN59" s="969"/>
      <c r="SAO59" s="969"/>
      <c r="SAP59" s="969"/>
      <c r="SAQ59" s="969"/>
      <c r="SAR59" s="969"/>
      <c r="SAS59" s="969"/>
      <c r="SAT59" s="969"/>
      <c r="SAU59" s="969"/>
      <c r="SAV59" s="969"/>
      <c r="SAW59" s="969"/>
      <c r="SAX59" s="969"/>
      <c r="SAY59" s="969"/>
      <c r="SAZ59" s="969"/>
      <c r="SBA59" s="969"/>
      <c r="SBB59" s="969"/>
      <c r="SBC59" s="969"/>
      <c r="SBD59" s="969"/>
      <c r="SBE59" s="969"/>
      <c r="SBF59" s="969"/>
      <c r="SBG59" s="969"/>
      <c r="SBH59" s="969"/>
      <c r="SBI59" s="969"/>
      <c r="SBJ59" s="969"/>
      <c r="SBK59" s="969"/>
      <c r="SBL59" s="969"/>
      <c r="SBM59" s="969"/>
      <c r="SBN59" s="969"/>
      <c r="SBO59" s="969"/>
      <c r="SBP59" s="969"/>
      <c r="SBQ59" s="969"/>
      <c r="SBR59" s="969"/>
      <c r="SBS59" s="969"/>
      <c r="SBT59" s="969"/>
      <c r="SBU59" s="969"/>
      <c r="SBV59" s="969"/>
      <c r="SBW59" s="969"/>
      <c r="SBX59" s="969"/>
      <c r="SBY59" s="969"/>
      <c r="SBZ59" s="969"/>
      <c r="SCA59" s="969"/>
      <c r="SCB59" s="969"/>
      <c r="SCC59" s="969"/>
      <c r="SCD59" s="969"/>
      <c r="SCE59" s="969"/>
      <c r="SCF59" s="969"/>
      <c r="SCG59" s="969"/>
      <c r="SCH59" s="969"/>
      <c r="SCI59" s="969"/>
      <c r="SCJ59" s="969"/>
      <c r="SCK59" s="969"/>
      <c r="SCL59" s="969"/>
      <c r="SCM59" s="969"/>
      <c r="SCN59" s="969"/>
      <c r="SCO59" s="969"/>
      <c r="SCP59" s="969"/>
      <c r="SCQ59" s="969"/>
      <c r="SCR59" s="969"/>
      <c r="SCS59" s="969"/>
      <c r="SCT59" s="969"/>
      <c r="SCU59" s="969"/>
      <c r="SCV59" s="969"/>
      <c r="SCW59" s="969"/>
      <c r="SCX59" s="969"/>
      <c r="SCY59" s="969"/>
      <c r="SCZ59" s="969"/>
      <c r="SDA59" s="969"/>
      <c r="SDB59" s="969"/>
      <c r="SDC59" s="969"/>
      <c r="SDD59" s="969"/>
      <c r="SDE59" s="969"/>
      <c r="SDF59" s="969"/>
      <c r="SDG59" s="969"/>
      <c r="SDH59" s="969"/>
      <c r="SDI59" s="969"/>
      <c r="SDJ59" s="969"/>
      <c r="SDK59" s="969"/>
      <c r="SDL59" s="969"/>
      <c r="SDM59" s="969"/>
      <c r="SDN59" s="969"/>
      <c r="SDO59" s="969"/>
      <c r="SDP59" s="969"/>
      <c r="SDQ59" s="969"/>
      <c r="SDR59" s="969"/>
      <c r="SDS59" s="969"/>
      <c r="SDT59" s="969"/>
      <c r="SDU59" s="969"/>
      <c r="SDV59" s="969"/>
      <c r="SDW59" s="969"/>
      <c r="SDX59" s="969"/>
      <c r="SDY59" s="969"/>
      <c r="SDZ59" s="969"/>
      <c r="SEA59" s="969"/>
      <c r="SEB59" s="969"/>
      <c r="SEC59" s="969"/>
      <c r="SED59" s="969"/>
      <c r="SEE59" s="969"/>
      <c r="SEF59" s="969"/>
      <c r="SEG59" s="969"/>
      <c r="SEH59" s="969"/>
      <c r="SEI59" s="969"/>
      <c r="SEJ59" s="969"/>
      <c r="SEK59" s="969"/>
      <c r="SEL59" s="969"/>
      <c r="SEM59" s="969"/>
      <c r="SEN59" s="969"/>
      <c r="SEO59" s="969"/>
      <c r="SEP59" s="969"/>
      <c r="SEQ59" s="969"/>
      <c r="SER59" s="969"/>
      <c r="SES59" s="969"/>
      <c r="SET59" s="969"/>
      <c r="SEU59" s="969"/>
      <c r="SEV59" s="969"/>
      <c r="SEW59" s="969"/>
      <c r="SEX59" s="969"/>
      <c r="SEY59" s="969"/>
      <c r="SEZ59" s="969"/>
      <c r="SFA59" s="969"/>
      <c r="SFB59" s="969"/>
      <c r="SFC59" s="969"/>
      <c r="SFD59" s="969"/>
      <c r="SFE59" s="969"/>
      <c r="SFF59" s="969"/>
      <c r="SFG59" s="969"/>
      <c r="SFH59" s="969"/>
      <c r="SFI59" s="969"/>
      <c r="SFJ59" s="969"/>
      <c r="SFK59" s="969"/>
      <c r="SFL59" s="969"/>
      <c r="SFM59" s="969"/>
      <c r="SFN59" s="969"/>
      <c r="SFO59" s="969"/>
      <c r="SFP59" s="969"/>
      <c r="SFQ59" s="969"/>
      <c r="SFR59" s="969"/>
      <c r="SFS59" s="969"/>
      <c r="SFT59" s="969"/>
      <c r="SFU59" s="969"/>
      <c r="SFV59" s="969"/>
      <c r="SFW59" s="969"/>
      <c r="SFX59" s="969"/>
      <c r="SFY59" s="969"/>
      <c r="SFZ59" s="969"/>
      <c r="SGA59" s="969"/>
      <c r="SGB59" s="969"/>
      <c r="SGC59" s="969"/>
      <c r="SGD59" s="969"/>
      <c r="SGE59" s="969"/>
      <c r="SGF59" s="969"/>
      <c r="SGG59" s="969"/>
      <c r="SGH59" s="969"/>
      <c r="SGI59" s="969"/>
      <c r="SGJ59" s="969"/>
      <c r="SGK59" s="969"/>
      <c r="SGL59" s="969"/>
      <c r="SGM59" s="969"/>
      <c r="SGN59" s="969"/>
      <c r="SGO59" s="969"/>
      <c r="SGP59" s="969"/>
      <c r="SGQ59" s="969"/>
      <c r="SGR59" s="969"/>
      <c r="SGS59" s="969"/>
      <c r="SGT59" s="969"/>
      <c r="SGU59" s="969"/>
      <c r="SGV59" s="969"/>
      <c r="SGW59" s="969"/>
      <c r="SGX59" s="969"/>
      <c r="SGY59" s="969"/>
      <c r="SGZ59" s="969"/>
      <c r="SHA59" s="969"/>
      <c r="SHB59" s="969"/>
      <c r="SHC59" s="969"/>
      <c r="SHD59" s="969"/>
      <c r="SHE59" s="969"/>
      <c r="SHF59" s="969"/>
      <c r="SHG59" s="969"/>
      <c r="SHH59" s="969"/>
      <c r="SHI59" s="969"/>
      <c r="SHJ59" s="969"/>
      <c r="SHK59" s="969"/>
      <c r="SHL59" s="969"/>
      <c r="SHM59" s="969"/>
      <c r="SHN59" s="969"/>
      <c r="SHO59" s="969"/>
      <c r="SHP59" s="969"/>
      <c r="SHQ59" s="969"/>
      <c r="SHR59" s="969"/>
      <c r="SHS59" s="969"/>
      <c r="SHT59" s="969"/>
      <c r="SHU59" s="969"/>
      <c r="SHV59" s="969"/>
      <c r="SHW59" s="969"/>
      <c r="SHX59" s="969"/>
      <c r="SHY59" s="969"/>
      <c r="SHZ59" s="969"/>
      <c r="SIA59" s="969"/>
      <c r="SIB59" s="969"/>
      <c r="SIC59" s="969"/>
      <c r="SID59" s="969"/>
      <c r="SIE59" s="969"/>
      <c r="SIF59" s="969"/>
      <c r="SIG59" s="969"/>
      <c r="SIH59" s="969"/>
      <c r="SII59" s="969"/>
      <c r="SIJ59" s="969"/>
      <c r="SIK59" s="969"/>
      <c r="SIL59" s="969"/>
      <c r="SIM59" s="969"/>
      <c r="SIN59" s="969"/>
      <c r="SIO59" s="969"/>
      <c r="SIP59" s="969"/>
      <c r="SIQ59" s="969"/>
      <c r="SIR59" s="969"/>
      <c r="SIS59" s="969"/>
      <c r="SIT59" s="969"/>
      <c r="SIU59" s="969"/>
      <c r="SIV59" s="969"/>
      <c r="SIW59" s="969"/>
      <c r="SIX59" s="969"/>
      <c r="SIY59" s="969"/>
      <c r="SIZ59" s="969"/>
      <c r="SJA59" s="969"/>
      <c r="SJB59" s="969"/>
      <c r="SJC59" s="969"/>
      <c r="SJD59" s="969"/>
      <c r="SJE59" s="969"/>
      <c r="SJF59" s="969"/>
      <c r="SJG59" s="969"/>
      <c r="SJH59" s="969"/>
      <c r="SJI59" s="969"/>
      <c r="SJJ59" s="969"/>
      <c r="SJK59" s="969"/>
      <c r="SJL59" s="969"/>
      <c r="SJM59" s="969"/>
      <c r="SJN59" s="969"/>
      <c r="SJO59" s="969"/>
      <c r="SJP59" s="969"/>
      <c r="SJQ59" s="969"/>
      <c r="SJR59" s="969"/>
      <c r="SJS59" s="969"/>
      <c r="SJT59" s="969"/>
      <c r="SJU59" s="969"/>
      <c r="SJV59" s="969"/>
      <c r="SJW59" s="969"/>
      <c r="SJX59" s="969"/>
      <c r="SJY59" s="969"/>
      <c r="SJZ59" s="969"/>
      <c r="SKA59" s="969"/>
      <c r="SKB59" s="969"/>
      <c r="SKC59" s="969"/>
      <c r="SKD59" s="969"/>
      <c r="SKE59" s="969"/>
      <c r="SKF59" s="969"/>
      <c r="SKG59" s="969"/>
      <c r="SKH59" s="969"/>
      <c r="SKI59" s="969"/>
      <c r="SKJ59" s="969"/>
      <c r="SKK59" s="969"/>
      <c r="SKL59" s="969"/>
      <c r="SKM59" s="969"/>
      <c r="SKN59" s="969"/>
      <c r="SKO59" s="969"/>
      <c r="SKP59" s="969"/>
      <c r="SKQ59" s="969"/>
      <c r="SKR59" s="969"/>
      <c r="SKS59" s="969"/>
      <c r="SKT59" s="969"/>
      <c r="SKU59" s="969"/>
      <c r="SKV59" s="969"/>
      <c r="SKW59" s="969"/>
      <c r="SKX59" s="969"/>
      <c r="SKY59" s="969"/>
      <c r="SKZ59" s="969"/>
      <c r="SLA59" s="969"/>
      <c r="SLB59" s="969"/>
      <c r="SLC59" s="969"/>
      <c r="SLD59" s="969"/>
      <c r="SLE59" s="969"/>
      <c r="SLF59" s="969"/>
      <c r="SLG59" s="969"/>
      <c r="SLH59" s="969"/>
      <c r="SLI59" s="969"/>
      <c r="SLJ59" s="969"/>
      <c r="SLK59" s="969"/>
      <c r="SLL59" s="969"/>
      <c r="SLM59" s="969"/>
      <c r="SLN59" s="969"/>
      <c r="SLO59" s="969"/>
      <c r="SLP59" s="969"/>
      <c r="SLQ59" s="969"/>
      <c r="SLR59" s="969"/>
      <c r="SLS59" s="969"/>
      <c r="SLT59" s="969"/>
      <c r="SLU59" s="969"/>
      <c r="SLV59" s="969"/>
      <c r="SLW59" s="969"/>
      <c r="SLX59" s="969"/>
      <c r="SLY59" s="969"/>
      <c r="SLZ59" s="969"/>
      <c r="SMA59" s="969"/>
      <c r="SMB59" s="969"/>
      <c r="SMC59" s="969"/>
      <c r="SMD59" s="969"/>
      <c r="SME59" s="969"/>
      <c r="SMF59" s="969"/>
      <c r="SMG59" s="969"/>
      <c r="SMH59" s="969"/>
      <c r="SMI59" s="969"/>
      <c r="SMJ59" s="969"/>
      <c r="SMK59" s="969"/>
      <c r="SML59" s="969"/>
      <c r="SMM59" s="969"/>
      <c r="SMN59" s="969"/>
      <c r="SMO59" s="969"/>
      <c r="SMP59" s="969"/>
      <c r="SMQ59" s="969"/>
      <c r="SMR59" s="969"/>
      <c r="SMS59" s="969"/>
      <c r="SMT59" s="969"/>
      <c r="SMU59" s="969"/>
      <c r="SMV59" s="969"/>
      <c r="SMW59" s="969"/>
      <c r="SMX59" s="969"/>
      <c r="SMY59" s="969"/>
      <c r="SMZ59" s="969"/>
      <c r="SNA59" s="969"/>
      <c r="SNB59" s="969"/>
      <c r="SNC59" s="969"/>
      <c r="SND59" s="969"/>
      <c r="SNE59" s="969"/>
      <c r="SNF59" s="969"/>
      <c r="SNG59" s="969"/>
      <c r="SNH59" s="969"/>
      <c r="SNI59" s="969"/>
      <c r="SNJ59" s="969"/>
      <c r="SNK59" s="969"/>
      <c r="SNL59" s="969"/>
      <c r="SNM59" s="969"/>
      <c r="SNN59" s="969"/>
      <c r="SNO59" s="969"/>
      <c r="SNP59" s="969"/>
      <c r="SNQ59" s="969"/>
      <c r="SNR59" s="969"/>
      <c r="SNS59" s="969"/>
      <c r="SNT59" s="969"/>
      <c r="SNU59" s="969"/>
      <c r="SNV59" s="969"/>
      <c r="SNW59" s="969"/>
      <c r="SNX59" s="969"/>
      <c r="SNY59" s="969"/>
      <c r="SNZ59" s="969"/>
      <c r="SOA59" s="969"/>
      <c r="SOB59" s="969"/>
      <c r="SOC59" s="969"/>
      <c r="SOD59" s="969"/>
      <c r="SOE59" s="969"/>
      <c r="SOF59" s="969"/>
      <c r="SOG59" s="969"/>
      <c r="SOH59" s="969"/>
      <c r="SOI59" s="969"/>
      <c r="SOJ59" s="969"/>
      <c r="SOK59" s="969"/>
      <c r="SOL59" s="969"/>
      <c r="SOM59" s="969"/>
      <c r="SON59" s="969"/>
      <c r="SOO59" s="969"/>
      <c r="SOP59" s="969"/>
      <c r="SOQ59" s="969"/>
      <c r="SOR59" s="969"/>
      <c r="SOS59" s="969"/>
      <c r="SOT59" s="969"/>
      <c r="SOU59" s="969"/>
      <c r="SOV59" s="969"/>
      <c r="SOW59" s="969"/>
      <c r="SOX59" s="969"/>
      <c r="SOY59" s="969"/>
      <c r="SOZ59" s="969"/>
      <c r="SPA59" s="969"/>
      <c r="SPB59" s="969"/>
      <c r="SPC59" s="969"/>
      <c r="SPD59" s="969"/>
      <c r="SPE59" s="969"/>
      <c r="SPF59" s="969"/>
      <c r="SPG59" s="969"/>
      <c r="SPH59" s="969"/>
      <c r="SPI59" s="969"/>
      <c r="SPJ59" s="969"/>
      <c r="SPK59" s="969"/>
      <c r="SPL59" s="969"/>
      <c r="SPM59" s="969"/>
      <c r="SPN59" s="969"/>
      <c r="SPO59" s="969"/>
      <c r="SPP59" s="969"/>
      <c r="SPQ59" s="969"/>
      <c r="SPR59" s="969"/>
      <c r="SPS59" s="969"/>
      <c r="SPT59" s="969"/>
      <c r="SPU59" s="969"/>
      <c r="SPV59" s="969"/>
      <c r="SPW59" s="969"/>
      <c r="SPX59" s="969"/>
      <c r="SPY59" s="969"/>
      <c r="SPZ59" s="969"/>
      <c r="SQA59" s="969"/>
      <c r="SQB59" s="969"/>
      <c r="SQC59" s="969"/>
      <c r="SQD59" s="969"/>
      <c r="SQE59" s="969"/>
      <c r="SQF59" s="969"/>
      <c r="SQG59" s="969"/>
      <c r="SQH59" s="969"/>
      <c r="SQI59" s="969"/>
      <c r="SQJ59" s="969"/>
      <c r="SQK59" s="969"/>
      <c r="SQL59" s="969"/>
      <c r="SQM59" s="969"/>
      <c r="SQN59" s="969"/>
      <c r="SQO59" s="969"/>
      <c r="SQP59" s="969"/>
      <c r="SQQ59" s="969"/>
      <c r="SQR59" s="969"/>
      <c r="SQS59" s="969"/>
      <c r="SQT59" s="969"/>
      <c r="SQU59" s="969"/>
      <c r="SQV59" s="969"/>
      <c r="SQW59" s="969"/>
      <c r="SQX59" s="969"/>
      <c r="SQY59" s="969"/>
      <c r="SQZ59" s="969"/>
      <c r="SRA59" s="969"/>
      <c r="SRB59" s="969"/>
      <c r="SRC59" s="969"/>
      <c r="SRD59" s="969"/>
      <c r="SRE59" s="969"/>
      <c r="SRF59" s="969"/>
      <c r="SRG59" s="969"/>
      <c r="SRH59" s="969"/>
      <c r="SRI59" s="969"/>
      <c r="SRJ59" s="969"/>
      <c r="SRK59" s="969"/>
      <c r="SRL59" s="969"/>
      <c r="SRM59" s="969"/>
      <c r="SRN59" s="969"/>
      <c r="SRO59" s="969"/>
      <c r="SRP59" s="969"/>
      <c r="SRQ59" s="969"/>
      <c r="SRR59" s="969"/>
      <c r="SRS59" s="969"/>
      <c r="SRT59" s="969"/>
      <c r="SRU59" s="969"/>
      <c r="SRV59" s="969"/>
      <c r="SRW59" s="969"/>
      <c r="SRX59" s="969"/>
      <c r="SRY59" s="969"/>
      <c r="SRZ59" s="969"/>
      <c r="SSA59" s="969"/>
      <c r="SSB59" s="969"/>
      <c r="SSC59" s="969"/>
      <c r="SSD59" s="969"/>
      <c r="SSE59" s="969"/>
      <c r="SSF59" s="969"/>
      <c r="SSG59" s="969"/>
      <c r="SSH59" s="969"/>
      <c r="SSI59" s="969"/>
      <c r="SSJ59" s="969"/>
      <c r="SSK59" s="969"/>
      <c r="SSL59" s="969"/>
      <c r="SSM59" s="969"/>
      <c r="SSN59" s="969"/>
      <c r="SSO59" s="969"/>
      <c r="SSP59" s="969"/>
      <c r="SSQ59" s="969"/>
      <c r="SSR59" s="969"/>
      <c r="SSS59" s="969"/>
      <c r="SST59" s="969"/>
      <c r="SSU59" s="969"/>
      <c r="SSV59" s="969"/>
      <c r="SSW59" s="969"/>
      <c r="SSX59" s="969"/>
      <c r="SSY59" s="969"/>
      <c r="SSZ59" s="969"/>
      <c r="STA59" s="969"/>
      <c r="STB59" s="969"/>
      <c r="STC59" s="969"/>
      <c r="STD59" s="969"/>
      <c r="STE59" s="969"/>
      <c r="STF59" s="969"/>
      <c r="STG59" s="969"/>
      <c r="STH59" s="969"/>
      <c r="STI59" s="969"/>
      <c r="STJ59" s="969"/>
      <c r="STK59" s="969"/>
      <c r="STL59" s="969"/>
      <c r="STM59" s="969"/>
      <c r="STN59" s="969"/>
      <c r="STO59" s="969"/>
      <c r="STP59" s="969"/>
      <c r="STQ59" s="969"/>
      <c r="STR59" s="969"/>
      <c r="STS59" s="969"/>
      <c r="STT59" s="969"/>
      <c r="STU59" s="969"/>
      <c r="STV59" s="969"/>
      <c r="STW59" s="969"/>
      <c r="STX59" s="969"/>
      <c r="STY59" s="969"/>
      <c r="STZ59" s="969"/>
      <c r="SUA59" s="969"/>
      <c r="SUB59" s="969"/>
      <c r="SUC59" s="969"/>
      <c r="SUD59" s="969"/>
      <c r="SUE59" s="969"/>
      <c r="SUF59" s="969"/>
      <c r="SUG59" s="969"/>
      <c r="SUH59" s="969"/>
      <c r="SUI59" s="969"/>
      <c r="SUJ59" s="969"/>
      <c r="SUK59" s="969"/>
      <c r="SUL59" s="969"/>
      <c r="SUM59" s="969"/>
      <c r="SUN59" s="969"/>
      <c r="SUO59" s="969"/>
      <c r="SUP59" s="969"/>
      <c r="SUQ59" s="969"/>
      <c r="SUR59" s="969"/>
      <c r="SUS59" s="969"/>
      <c r="SUT59" s="969"/>
      <c r="SUU59" s="969"/>
      <c r="SUV59" s="969"/>
      <c r="SUW59" s="969"/>
      <c r="SUX59" s="969"/>
      <c r="SUY59" s="969"/>
      <c r="SUZ59" s="969"/>
      <c r="SVA59" s="969"/>
      <c r="SVB59" s="969"/>
      <c r="SVC59" s="969"/>
      <c r="SVD59" s="969"/>
      <c r="SVE59" s="969"/>
      <c r="SVF59" s="969"/>
      <c r="SVG59" s="969"/>
      <c r="SVH59" s="969"/>
      <c r="SVI59" s="969"/>
      <c r="SVJ59" s="969"/>
      <c r="SVK59" s="969"/>
      <c r="SVL59" s="969"/>
      <c r="SVM59" s="969"/>
      <c r="SVN59" s="969"/>
      <c r="SVO59" s="969"/>
      <c r="SVP59" s="969"/>
      <c r="SVQ59" s="969"/>
      <c r="SVR59" s="969"/>
      <c r="SVS59" s="969"/>
      <c r="SVT59" s="969"/>
      <c r="SVU59" s="969"/>
      <c r="SVV59" s="969"/>
      <c r="SVW59" s="969"/>
      <c r="SVX59" s="969"/>
      <c r="SVY59" s="969"/>
      <c r="SVZ59" s="969"/>
      <c r="SWA59" s="969"/>
      <c r="SWB59" s="969"/>
      <c r="SWC59" s="969"/>
      <c r="SWD59" s="969"/>
      <c r="SWE59" s="969"/>
      <c r="SWF59" s="969"/>
      <c r="SWG59" s="969"/>
      <c r="SWH59" s="969"/>
      <c r="SWI59" s="969"/>
      <c r="SWJ59" s="969"/>
      <c r="SWK59" s="969"/>
      <c r="SWL59" s="969"/>
      <c r="SWM59" s="969"/>
      <c r="SWN59" s="969"/>
      <c r="SWO59" s="969"/>
      <c r="SWP59" s="969"/>
      <c r="SWQ59" s="969"/>
      <c r="SWR59" s="969"/>
      <c r="SWS59" s="969"/>
      <c r="SWT59" s="969"/>
      <c r="SWU59" s="969"/>
      <c r="SWV59" s="969"/>
      <c r="SWW59" s="969"/>
      <c r="SWX59" s="969"/>
      <c r="SWY59" s="969"/>
      <c r="SWZ59" s="969"/>
      <c r="SXA59" s="969"/>
      <c r="SXB59" s="969"/>
      <c r="SXC59" s="969"/>
      <c r="SXD59" s="969"/>
      <c r="SXE59" s="969"/>
      <c r="SXF59" s="969"/>
      <c r="SXG59" s="969"/>
      <c r="SXH59" s="969"/>
      <c r="SXI59" s="969"/>
      <c r="SXJ59" s="969"/>
      <c r="SXK59" s="969"/>
      <c r="SXL59" s="969"/>
      <c r="SXM59" s="969"/>
      <c r="SXN59" s="969"/>
      <c r="SXO59" s="969"/>
      <c r="SXP59" s="969"/>
      <c r="SXQ59" s="969"/>
      <c r="SXR59" s="969"/>
      <c r="SXS59" s="969"/>
      <c r="SXT59" s="969"/>
      <c r="SXU59" s="969"/>
      <c r="SXV59" s="969"/>
      <c r="SXW59" s="969"/>
      <c r="SXX59" s="969"/>
      <c r="SXY59" s="969"/>
      <c r="SXZ59" s="969"/>
      <c r="SYA59" s="969"/>
      <c r="SYB59" s="969"/>
      <c r="SYC59" s="969"/>
      <c r="SYD59" s="969"/>
      <c r="SYE59" s="969"/>
      <c r="SYF59" s="969"/>
      <c r="SYG59" s="969"/>
      <c r="SYH59" s="969"/>
      <c r="SYI59" s="969"/>
      <c r="SYJ59" s="969"/>
      <c r="SYK59" s="969"/>
      <c r="SYL59" s="969"/>
      <c r="SYM59" s="969"/>
      <c r="SYN59" s="969"/>
      <c r="SYO59" s="969"/>
      <c r="SYP59" s="969"/>
      <c r="SYQ59" s="969"/>
      <c r="SYR59" s="969"/>
      <c r="SYS59" s="969"/>
      <c r="SYT59" s="969"/>
      <c r="SYU59" s="969"/>
      <c r="SYV59" s="969"/>
      <c r="SYW59" s="969"/>
      <c r="SYX59" s="969"/>
      <c r="SYY59" s="969"/>
      <c r="SYZ59" s="969"/>
      <c r="SZA59" s="969"/>
      <c r="SZB59" s="969"/>
      <c r="SZC59" s="969"/>
      <c r="SZD59" s="969"/>
      <c r="SZE59" s="969"/>
      <c r="SZF59" s="969"/>
      <c r="SZG59" s="969"/>
      <c r="SZH59" s="969"/>
      <c r="SZI59" s="969"/>
      <c r="SZJ59" s="969"/>
      <c r="SZK59" s="969"/>
      <c r="SZL59" s="969"/>
      <c r="SZM59" s="969"/>
      <c r="SZN59" s="969"/>
      <c r="SZO59" s="969"/>
      <c r="SZP59" s="969"/>
      <c r="SZQ59" s="969"/>
      <c r="SZR59" s="969"/>
      <c r="SZS59" s="969"/>
      <c r="SZT59" s="969"/>
      <c r="SZU59" s="969"/>
      <c r="SZV59" s="969"/>
      <c r="SZW59" s="969"/>
      <c r="SZX59" s="969"/>
      <c r="SZY59" s="969"/>
      <c r="SZZ59" s="969"/>
      <c r="TAA59" s="969"/>
      <c r="TAB59" s="969"/>
      <c r="TAC59" s="969"/>
      <c r="TAD59" s="969"/>
      <c r="TAE59" s="969"/>
      <c r="TAF59" s="969"/>
      <c r="TAG59" s="969"/>
      <c r="TAH59" s="969"/>
      <c r="TAI59" s="969"/>
      <c r="TAJ59" s="969"/>
      <c r="TAK59" s="969"/>
      <c r="TAL59" s="969"/>
      <c r="TAM59" s="969"/>
      <c r="TAN59" s="969"/>
      <c r="TAO59" s="969"/>
      <c r="TAP59" s="969"/>
      <c r="TAQ59" s="969"/>
      <c r="TAR59" s="969"/>
      <c r="TAS59" s="969"/>
      <c r="TAT59" s="969"/>
      <c r="TAU59" s="969"/>
      <c r="TAV59" s="969"/>
      <c r="TAW59" s="969"/>
      <c r="TAX59" s="969"/>
      <c r="TAY59" s="969"/>
      <c r="TAZ59" s="969"/>
      <c r="TBA59" s="969"/>
      <c r="TBB59" s="969"/>
      <c r="TBC59" s="969"/>
      <c r="TBD59" s="969"/>
      <c r="TBE59" s="969"/>
      <c r="TBF59" s="969"/>
      <c r="TBG59" s="969"/>
      <c r="TBH59" s="969"/>
      <c r="TBI59" s="969"/>
      <c r="TBJ59" s="969"/>
      <c r="TBK59" s="969"/>
      <c r="TBL59" s="969"/>
      <c r="TBM59" s="969"/>
      <c r="TBN59" s="969"/>
      <c r="TBO59" s="969"/>
      <c r="TBP59" s="969"/>
      <c r="TBQ59" s="969"/>
      <c r="TBR59" s="969"/>
      <c r="TBS59" s="969"/>
      <c r="TBT59" s="969"/>
      <c r="TBU59" s="969"/>
      <c r="TBV59" s="969"/>
      <c r="TBW59" s="969"/>
      <c r="TBX59" s="969"/>
      <c r="TBY59" s="969"/>
      <c r="TBZ59" s="969"/>
      <c r="TCA59" s="969"/>
      <c r="TCB59" s="969"/>
      <c r="TCC59" s="969"/>
      <c r="TCD59" s="969"/>
      <c r="TCE59" s="969"/>
      <c r="TCF59" s="969"/>
      <c r="TCG59" s="969"/>
      <c r="TCH59" s="969"/>
      <c r="TCI59" s="969"/>
      <c r="TCJ59" s="969"/>
      <c r="TCK59" s="969"/>
      <c r="TCL59" s="969"/>
      <c r="TCM59" s="969"/>
      <c r="TCN59" s="969"/>
      <c r="TCO59" s="969"/>
      <c r="TCP59" s="969"/>
      <c r="TCQ59" s="969"/>
      <c r="TCR59" s="969"/>
      <c r="TCS59" s="969"/>
      <c r="TCT59" s="969"/>
      <c r="TCU59" s="969"/>
      <c r="TCV59" s="969"/>
      <c r="TCW59" s="969"/>
      <c r="TCX59" s="969"/>
      <c r="TCY59" s="969"/>
      <c r="TCZ59" s="969"/>
      <c r="TDA59" s="969"/>
      <c r="TDB59" s="969"/>
      <c r="TDC59" s="969"/>
      <c r="TDD59" s="969"/>
      <c r="TDE59" s="969"/>
      <c r="TDF59" s="969"/>
      <c r="TDG59" s="969"/>
      <c r="TDH59" s="969"/>
      <c r="TDI59" s="969"/>
      <c r="TDJ59" s="969"/>
      <c r="TDK59" s="969"/>
      <c r="TDL59" s="969"/>
      <c r="TDM59" s="969"/>
      <c r="TDN59" s="969"/>
      <c r="TDO59" s="969"/>
      <c r="TDP59" s="969"/>
      <c r="TDQ59" s="969"/>
      <c r="TDR59" s="969"/>
      <c r="TDS59" s="969"/>
      <c r="TDT59" s="969"/>
      <c r="TDU59" s="969"/>
      <c r="TDV59" s="969"/>
      <c r="TDW59" s="969"/>
      <c r="TDX59" s="969"/>
      <c r="TDY59" s="969"/>
      <c r="TDZ59" s="969"/>
      <c r="TEA59" s="969"/>
      <c r="TEB59" s="969"/>
      <c r="TEC59" s="969"/>
      <c r="TED59" s="969"/>
      <c r="TEE59" s="969"/>
      <c r="TEF59" s="969"/>
      <c r="TEG59" s="969"/>
      <c r="TEH59" s="969"/>
      <c r="TEI59" s="969"/>
      <c r="TEJ59" s="969"/>
      <c r="TEK59" s="969"/>
      <c r="TEL59" s="969"/>
      <c r="TEM59" s="969"/>
      <c r="TEN59" s="969"/>
      <c r="TEO59" s="969"/>
      <c r="TEP59" s="969"/>
      <c r="TEQ59" s="969"/>
      <c r="TER59" s="969"/>
      <c r="TES59" s="969"/>
      <c r="TET59" s="969"/>
      <c r="TEU59" s="969"/>
      <c r="TEV59" s="969"/>
      <c r="TEW59" s="969"/>
      <c r="TEX59" s="969"/>
      <c r="TEY59" s="969"/>
      <c r="TEZ59" s="969"/>
      <c r="TFA59" s="969"/>
      <c r="TFB59" s="969"/>
      <c r="TFC59" s="969"/>
      <c r="TFD59" s="969"/>
      <c r="TFE59" s="969"/>
      <c r="TFF59" s="969"/>
      <c r="TFG59" s="969"/>
      <c r="TFH59" s="969"/>
      <c r="TFI59" s="969"/>
      <c r="TFJ59" s="969"/>
      <c r="TFK59" s="969"/>
      <c r="TFL59" s="969"/>
      <c r="TFM59" s="969"/>
      <c r="TFN59" s="969"/>
      <c r="TFO59" s="969"/>
      <c r="TFP59" s="969"/>
      <c r="TFQ59" s="969"/>
      <c r="TFR59" s="969"/>
      <c r="TFS59" s="969"/>
      <c r="TFT59" s="969"/>
      <c r="TFU59" s="969"/>
      <c r="TFV59" s="969"/>
      <c r="TFW59" s="969"/>
      <c r="TFX59" s="969"/>
      <c r="TFY59" s="969"/>
      <c r="TFZ59" s="969"/>
      <c r="TGA59" s="969"/>
      <c r="TGB59" s="969"/>
      <c r="TGC59" s="969"/>
      <c r="TGD59" s="969"/>
      <c r="TGE59" s="969"/>
      <c r="TGF59" s="969"/>
      <c r="TGG59" s="969"/>
      <c r="TGH59" s="969"/>
      <c r="TGI59" s="969"/>
      <c r="TGJ59" s="969"/>
      <c r="TGK59" s="969"/>
      <c r="TGL59" s="969"/>
      <c r="TGM59" s="969"/>
      <c r="TGN59" s="969"/>
      <c r="TGO59" s="969"/>
      <c r="TGP59" s="969"/>
      <c r="TGQ59" s="969"/>
      <c r="TGR59" s="969"/>
      <c r="TGS59" s="969"/>
      <c r="TGT59" s="969"/>
      <c r="TGU59" s="969"/>
      <c r="TGV59" s="969"/>
      <c r="TGW59" s="969"/>
      <c r="TGX59" s="969"/>
      <c r="TGY59" s="969"/>
      <c r="TGZ59" s="969"/>
      <c r="THA59" s="969"/>
      <c r="THB59" s="969"/>
      <c r="THC59" s="969"/>
      <c r="THD59" s="969"/>
      <c r="THE59" s="969"/>
      <c r="THF59" s="969"/>
      <c r="THG59" s="969"/>
      <c r="THH59" s="969"/>
      <c r="THI59" s="969"/>
      <c r="THJ59" s="969"/>
      <c r="THK59" s="969"/>
      <c r="THL59" s="969"/>
      <c r="THM59" s="969"/>
      <c r="THN59" s="969"/>
      <c r="THO59" s="969"/>
      <c r="THP59" s="969"/>
      <c r="THQ59" s="969"/>
      <c r="THR59" s="969"/>
      <c r="THS59" s="969"/>
      <c r="THT59" s="969"/>
      <c r="THU59" s="969"/>
      <c r="THV59" s="969"/>
      <c r="THW59" s="969"/>
      <c r="THX59" s="969"/>
      <c r="THY59" s="969"/>
      <c r="THZ59" s="969"/>
      <c r="TIA59" s="969"/>
      <c r="TIB59" s="969"/>
      <c r="TIC59" s="969"/>
      <c r="TID59" s="969"/>
      <c r="TIE59" s="969"/>
      <c r="TIF59" s="969"/>
      <c r="TIG59" s="969"/>
      <c r="TIH59" s="969"/>
      <c r="TII59" s="969"/>
      <c r="TIJ59" s="969"/>
      <c r="TIK59" s="969"/>
      <c r="TIL59" s="969"/>
      <c r="TIM59" s="969"/>
      <c r="TIN59" s="969"/>
      <c r="TIO59" s="969"/>
      <c r="TIP59" s="969"/>
      <c r="TIQ59" s="969"/>
      <c r="TIR59" s="969"/>
      <c r="TIS59" s="969"/>
      <c r="TIT59" s="969"/>
      <c r="TIU59" s="969"/>
      <c r="TIV59" s="969"/>
      <c r="TIW59" s="969"/>
      <c r="TIX59" s="969"/>
      <c r="TIY59" s="969"/>
      <c r="TIZ59" s="969"/>
      <c r="TJA59" s="969"/>
      <c r="TJB59" s="969"/>
      <c r="TJC59" s="969"/>
      <c r="TJD59" s="969"/>
      <c r="TJE59" s="969"/>
      <c r="TJF59" s="969"/>
      <c r="TJG59" s="969"/>
      <c r="TJH59" s="969"/>
      <c r="TJI59" s="969"/>
      <c r="TJJ59" s="969"/>
      <c r="TJK59" s="969"/>
      <c r="TJL59" s="969"/>
      <c r="TJM59" s="969"/>
      <c r="TJN59" s="969"/>
      <c r="TJO59" s="969"/>
      <c r="TJP59" s="969"/>
      <c r="TJQ59" s="969"/>
      <c r="TJR59" s="969"/>
      <c r="TJS59" s="969"/>
      <c r="TJT59" s="969"/>
      <c r="TJU59" s="969"/>
      <c r="TJV59" s="969"/>
      <c r="TJW59" s="969"/>
      <c r="TJX59" s="969"/>
      <c r="TJY59" s="969"/>
      <c r="TJZ59" s="969"/>
      <c r="TKA59" s="969"/>
      <c r="TKB59" s="969"/>
      <c r="TKC59" s="969"/>
      <c r="TKD59" s="969"/>
      <c r="TKE59" s="969"/>
      <c r="TKF59" s="969"/>
      <c r="TKG59" s="969"/>
      <c r="TKH59" s="969"/>
      <c r="TKI59" s="969"/>
      <c r="TKJ59" s="969"/>
      <c r="TKK59" s="969"/>
      <c r="TKL59" s="969"/>
      <c r="TKM59" s="969"/>
      <c r="TKN59" s="969"/>
      <c r="TKO59" s="969"/>
      <c r="TKP59" s="969"/>
      <c r="TKQ59" s="969"/>
      <c r="TKR59" s="969"/>
      <c r="TKS59" s="969"/>
      <c r="TKT59" s="969"/>
      <c r="TKU59" s="969"/>
      <c r="TKV59" s="969"/>
      <c r="TKW59" s="969"/>
      <c r="TKX59" s="969"/>
      <c r="TKY59" s="969"/>
      <c r="TKZ59" s="969"/>
      <c r="TLA59" s="969"/>
      <c r="TLB59" s="969"/>
      <c r="TLC59" s="969"/>
      <c r="TLD59" s="969"/>
      <c r="TLE59" s="969"/>
      <c r="TLF59" s="969"/>
      <c r="TLG59" s="969"/>
      <c r="TLH59" s="969"/>
      <c r="TLI59" s="969"/>
      <c r="TLJ59" s="969"/>
      <c r="TLK59" s="969"/>
      <c r="TLL59" s="969"/>
      <c r="TLM59" s="969"/>
      <c r="TLN59" s="969"/>
      <c r="TLO59" s="969"/>
      <c r="TLP59" s="969"/>
      <c r="TLQ59" s="969"/>
      <c r="TLR59" s="969"/>
      <c r="TLS59" s="969"/>
      <c r="TLT59" s="969"/>
      <c r="TLU59" s="969"/>
      <c r="TLV59" s="969"/>
      <c r="TLW59" s="969"/>
      <c r="TLX59" s="969"/>
      <c r="TLY59" s="969"/>
      <c r="TLZ59" s="969"/>
      <c r="TMA59" s="969"/>
      <c r="TMB59" s="969"/>
      <c r="TMC59" s="969"/>
      <c r="TMD59" s="969"/>
      <c r="TME59" s="969"/>
      <c r="TMF59" s="969"/>
      <c r="TMG59" s="969"/>
      <c r="TMH59" s="969"/>
      <c r="TMI59" s="969"/>
      <c r="TMJ59" s="969"/>
      <c r="TMK59" s="969"/>
      <c r="TML59" s="969"/>
      <c r="TMM59" s="969"/>
      <c r="TMN59" s="969"/>
      <c r="TMO59" s="969"/>
      <c r="TMP59" s="969"/>
      <c r="TMQ59" s="969"/>
      <c r="TMR59" s="969"/>
      <c r="TMS59" s="969"/>
      <c r="TMT59" s="969"/>
      <c r="TMU59" s="969"/>
      <c r="TMV59" s="969"/>
      <c r="TMW59" s="969"/>
      <c r="TMX59" s="969"/>
      <c r="TMY59" s="969"/>
      <c r="TMZ59" s="969"/>
      <c r="TNA59" s="969"/>
      <c r="TNB59" s="969"/>
      <c r="TNC59" s="969"/>
      <c r="TND59" s="969"/>
      <c r="TNE59" s="969"/>
      <c r="TNF59" s="969"/>
      <c r="TNG59" s="969"/>
      <c r="TNH59" s="969"/>
      <c r="TNI59" s="969"/>
      <c r="TNJ59" s="969"/>
      <c r="TNK59" s="969"/>
      <c r="TNL59" s="969"/>
      <c r="TNM59" s="969"/>
      <c r="TNN59" s="969"/>
      <c r="TNO59" s="969"/>
      <c r="TNP59" s="969"/>
      <c r="TNQ59" s="969"/>
      <c r="TNR59" s="969"/>
      <c r="TNS59" s="969"/>
      <c r="TNT59" s="969"/>
      <c r="TNU59" s="969"/>
      <c r="TNV59" s="969"/>
      <c r="TNW59" s="969"/>
      <c r="TNX59" s="969"/>
      <c r="TNY59" s="969"/>
      <c r="TNZ59" s="969"/>
      <c r="TOA59" s="969"/>
      <c r="TOB59" s="969"/>
      <c r="TOC59" s="969"/>
      <c r="TOD59" s="969"/>
      <c r="TOE59" s="969"/>
      <c r="TOF59" s="969"/>
      <c r="TOG59" s="969"/>
      <c r="TOH59" s="969"/>
      <c r="TOI59" s="969"/>
      <c r="TOJ59" s="969"/>
      <c r="TOK59" s="969"/>
      <c r="TOL59" s="969"/>
      <c r="TOM59" s="969"/>
      <c r="TON59" s="969"/>
      <c r="TOO59" s="969"/>
      <c r="TOP59" s="969"/>
      <c r="TOQ59" s="969"/>
      <c r="TOR59" s="969"/>
      <c r="TOS59" s="969"/>
      <c r="TOT59" s="969"/>
      <c r="TOU59" s="969"/>
      <c r="TOV59" s="969"/>
      <c r="TOW59" s="969"/>
      <c r="TOX59" s="969"/>
      <c r="TOY59" s="969"/>
      <c r="TOZ59" s="969"/>
      <c r="TPA59" s="969"/>
      <c r="TPB59" s="969"/>
      <c r="TPC59" s="969"/>
      <c r="TPD59" s="969"/>
      <c r="TPE59" s="969"/>
      <c r="TPF59" s="969"/>
      <c r="TPG59" s="969"/>
      <c r="TPH59" s="969"/>
      <c r="TPI59" s="969"/>
      <c r="TPJ59" s="969"/>
      <c r="TPK59" s="969"/>
      <c r="TPL59" s="969"/>
      <c r="TPM59" s="969"/>
      <c r="TPN59" s="969"/>
      <c r="TPO59" s="969"/>
      <c r="TPP59" s="969"/>
      <c r="TPQ59" s="969"/>
      <c r="TPR59" s="969"/>
      <c r="TPS59" s="969"/>
      <c r="TPT59" s="969"/>
      <c r="TPU59" s="969"/>
      <c r="TPV59" s="969"/>
      <c r="TPW59" s="969"/>
      <c r="TPX59" s="969"/>
      <c r="TPY59" s="969"/>
      <c r="TPZ59" s="969"/>
      <c r="TQA59" s="969"/>
      <c r="TQB59" s="969"/>
      <c r="TQC59" s="969"/>
      <c r="TQD59" s="969"/>
      <c r="TQE59" s="969"/>
      <c r="TQF59" s="969"/>
      <c r="TQG59" s="969"/>
      <c r="TQH59" s="969"/>
      <c r="TQI59" s="969"/>
      <c r="TQJ59" s="969"/>
      <c r="TQK59" s="969"/>
      <c r="TQL59" s="969"/>
      <c r="TQM59" s="969"/>
      <c r="TQN59" s="969"/>
      <c r="TQO59" s="969"/>
      <c r="TQP59" s="969"/>
      <c r="TQQ59" s="969"/>
      <c r="TQR59" s="969"/>
      <c r="TQS59" s="969"/>
      <c r="TQT59" s="969"/>
      <c r="TQU59" s="969"/>
      <c r="TQV59" s="969"/>
      <c r="TQW59" s="969"/>
      <c r="TQX59" s="969"/>
      <c r="TQY59" s="969"/>
      <c r="TQZ59" s="969"/>
      <c r="TRA59" s="969"/>
      <c r="TRB59" s="969"/>
      <c r="TRC59" s="969"/>
      <c r="TRD59" s="969"/>
      <c r="TRE59" s="969"/>
      <c r="TRF59" s="969"/>
      <c r="TRG59" s="969"/>
      <c r="TRH59" s="969"/>
      <c r="TRI59" s="969"/>
      <c r="TRJ59" s="969"/>
      <c r="TRK59" s="969"/>
      <c r="TRL59" s="969"/>
      <c r="TRM59" s="969"/>
      <c r="TRN59" s="969"/>
      <c r="TRO59" s="969"/>
      <c r="TRP59" s="969"/>
      <c r="TRQ59" s="969"/>
      <c r="TRR59" s="969"/>
      <c r="TRS59" s="969"/>
      <c r="TRT59" s="969"/>
      <c r="TRU59" s="969"/>
      <c r="TRV59" s="969"/>
      <c r="TRW59" s="969"/>
      <c r="TRX59" s="969"/>
      <c r="TRY59" s="969"/>
      <c r="TRZ59" s="969"/>
      <c r="TSA59" s="969"/>
      <c r="TSB59" s="969"/>
      <c r="TSC59" s="969"/>
      <c r="TSD59" s="969"/>
      <c r="TSE59" s="969"/>
      <c r="TSF59" s="969"/>
      <c r="TSG59" s="969"/>
      <c r="TSH59" s="969"/>
      <c r="TSI59" s="969"/>
      <c r="TSJ59" s="969"/>
      <c r="TSK59" s="969"/>
      <c r="TSL59" s="969"/>
      <c r="TSM59" s="969"/>
      <c r="TSN59" s="969"/>
      <c r="TSO59" s="969"/>
      <c r="TSP59" s="969"/>
      <c r="TSQ59" s="969"/>
      <c r="TSR59" s="969"/>
      <c r="TSS59" s="969"/>
      <c r="TST59" s="969"/>
      <c r="TSU59" s="969"/>
      <c r="TSV59" s="969"/>
      <c r="TSW59" s="969"/>
      <c r="TSX59" s="969"/>
      <c r="TSY59" s="969"/>
      <c r="TSZ59" s="969"/>
      <c r="TTA59" s="969"/>
      <c r="TTB59" s="969"/>
      <c r="TTC59" s="969"/>
      <c r="TTD59" s="969"/>
      <c r="TTE59" s="969"/>
      <c r="TTF59" s="969"/>
      <c r="TTG59" s="969"/>
      <c r="TTH59" s="969"/>
      <c r="TTI59" s="969"/>
      <c r="TTJ59" s="969"/>
      <c r="TTK59" s="969"/>
      <c r="TTL59" s="969"/>
      <c r="TTM59" s="969"/>
      <c r="TTN59" s="969"/>
      <c r="TTO59" s="969"/>
      <c r="TTP59" s="969"/>
      <c r="TTQ59" s="969"/>
      <c r="TTR59" s="969"/>
      <c r="TTS59" s="969"/>
      <c r="TTT59" s="969"/>
      <c r="TTU59" s="969"/>
      <c r="TTV59" s="969"/>
      <c r="TTW59" s="969"/>
      <c r="TTX59" s="969"/>
      <c r="TTY59" s="969"/>
      <c r="TTZ59" s="969"/>
      <c r="TUA59" s="969"/>
      <c r="TUB59" s="969"/>
      <c r="TUC59" s="969"/>
      <c r="TUD59" s="969"/>
      <c r="TUE59" s="969"/>
      <c r="TUF59" s="969"/>
      <c r="TUG59" s="969"/>
      <c r="TUH59" s="969"/>
      <c r="TUI59" s="969"/>
      <c r="TUJ59" s="969"/>
      <c r="TUK59" s="969"/>
      <c r="TUL59" s="969"/>
      <c r="TUM59" s="969"/>
      <c r="TUN59" s="969"/>
      <c r="TUO59" s="969"/>
      <c r="TUP59" s="969"/>
      <c r="TUQ59" s="969"/>
      <c r="TUR59" s="969"/>
      <c r="TUS59" s="969"/>
      <c r="TUT59" s="969"/>
      <c r="TUU59" s="969"/>
      <c r="TUV59" s="969"/>
      <c r="TUW59" s="969"/>
      <c r="TUX59" s="969"/>
      <c r="TUY59" s="969"/>
      <c r="TUZ59" s="969"/>
      <c r="TVA59" s="969"/>
      <c r="TVB59" s="969"/>
      <c r="TVC59" s="969"/>
      <c r="TVD59" s="969"/>
      <c r="TVE59" s="969"/>
      <c r="TVF59" s="969"/>
      <c r="TVG59" s="969"/>
      <c r="TVH59" s="969"/>
      <c r="TVI59" s="969"/>
      <c r="TVJ59" s="969"/>
      <c r="TVK59" s="969"/>
      <c r="TVL59" s="969"/>
      <c r="TVM59" s="969"/>
      <c r="TVN59" s="969"/>
      <c r="TVO59" s="969"/>
      <c r="TVP59" s="969"/>
      <c r="TVQ59" s="969"/>
      <c r="TVR59" s="969"/>
      <c r="TVS59" s="969"/>
      <c r="TVT59" s="969"/>
      <c r="TVU59" s="969"/>
      <c r="TVV59" s="969"/>
      <c r="TVW59" s="969"/>
      <c r="TVX59" s="969"/>
      <c r="TVY59" s="969"/>
      <c r="TVZ59" s="969"/>
      <c r="TWA59" s="969"/>
      <c r="TWB59" s="969"/>
      <c r="TWC59" s="969"/>
      <c r="TWD59" s="969"/>
      <c r="TWE59" s="969"/>
      <c r="TWF59" s="969"/>
      <c r="TWG59" s="969"/>
      <c r="TWH59" s="969"/>
      <c r="TWI59" s="969"/>
      <c r="TWJ59" s="969"/>
      <c r="TWK59" s="969"/>
      <c r="TWL59" s="969"/>
      <c r="TWM59" s="969"/>
      <c r="TWN59" s="969"/>
      <c r="TWO59" s="969"/>
      <c r="TWP59" s="969"/>
      <c r="TWQ59" s="969"/>
      <c r="TWR59" s="969"/>
      <c r="TWS59" s="969"/>
      <c r="TWT59" s="969"/>
      <c r="TWU59" s="969"/>
      <c r="TWV59" s="969"/>
      <c r="TWW59" s="969"/>
      <c r="TWX59" s="969"/>
      <c r="TWY59" s="969"/>
      <c r="TWZ59" s="969"/>
      <c r="TXA59" s="969"/>
      <c r="TXB59" s="969"/>
      <c r="TXC59" s="969"/>
      <c r="TXD59" s="969"/>
      <c r="TXE59" s="969"/>
      <c r="TXF59" s="969"/>
      <c r="TXG59" s="969"/>
      <c r="TXH59" s="969"/>
      <c r="TXI59" s="969"/>
      <c r="TXJ59" s="969"/>
      <c r="TXK59" s="969"/>
      <c r="TXL59" s="969"/>
      <c r="TXM59" s="969"/>
      <c r="TXN59" s="969"/>
      <c r="TXO59" s="969"/>
      <c r="TXP59" s="969"/>
      <c r="TXQ59" s="969"/>
      <c r="TXR59" s="969"/>
      <c r="TXS59" s="969"/>
      <c r="TXT59" s="969"/>
      <c r="TXU59" s="969"/>
      <c r="TXV59" s="969"/>
      <c r="TXW59" s="969"/>
      <c r="TXX59" s="969"/>
      <c r="TXY59" s="969"/>
      <c r="TXZ59" s="969"/>
      <c r="TYA59" s="969"/>
      <c r="TYB59" s="969"/>
      <c r="TYC59" s="969"/>
      <c r="TYD59" s="969"/>
      <c r="TYE59" s="969"/>
      <c r="TYF59" s="969"/>
      <c r="TYG59" s="969"/>
      <c r="TYH59" s="969"/>
      <c r="TYI59" s="969"/>
      <c r="TYJ59" s="969"/>
      <c r="TYK59" s="969"/>
      <c r="TYL59" s="969"/>
      <c r="TYM59" s="969"/>
      <c r="TYN59" s="969"/>
      <c r="TYO59" s="969"/>
      <c r="TYP59" s="969"/>
      <c r="TYQ59" s="969"/>
      <c r="TYR59" s="969"/>
      <c r="TYS59" s="969"/>
      <c r="TYT59" s="969"/>
      <c r="TYU59" s="969"/>
      <c r="TYV59" s="969"/>
      <c r="TYW59" s="969"/>
      <c r="TYX59" s="969"/>
      <c r="TYY59" s="969"/>
      <c r="TYZ59" s="969"/>
      <c r="TZA59" s="969"/>
      <c r="TZB59" s="969"/>
      <c r="TZC59" s="969"/>
      <c r="TZD59" s="969"/>
      <c r="TZE59" s="969"/>
      <c r="TZF59" s="969"/>
      <c r="TZG59" s="969"/>
      <c r="TZH59" s="969"/>
      <c r="TZI59" s="969"/>
      <c r="TZJ59" s="969"/>
      <c r="TZK59" s="969"/>
      <c r="TZL59" s="969"/>
      <c r="TZM59" s="969"/>
      <c r="TZN59" s="969"/>
      <c r="TZO59" s="969"/>
      <c r="TZP59" s="969"/>
      <c r="TZQ59" s="969"/>
      <c r="TZR59" s="969"/>
      <c r="TZS59" s="969"/>
      <c r="TZT59" s="969"/>
      <c r="TZU59" s="969"/>
      <c r="TZV59" s="969"/>
      <c r="TZW59" s="969"/>
      <c r="TZX59" s="969"/>
      <c r="TZY59" s="969"/>
      <c r="TZZ59" s="969"/>
      <c r="UAA59" s="969"/>
      <c r="UAB59" s="969"/>
      <c r="UAC59" s="969"/>
      <c r="UAD59" s="969"/>
      <c r="UAE59" s="969"/>
      <c r="UAF59" s="969"/>
      <c r="UAG59" s="969"/>
      <c r="UAH59" s="969"/>
      <c r="UAI59" s="969"/>
      <c r="UAJ59" s="969"/>
      <c r="UAK59" s="969"/>
      <c r="UAL59" s="969"/>
      <c r="UAM59" s="969"/>
      <c r="UAN59" s="969"/>
      <c r="UAO59" s="969"/>
      <c r="UAP59" s="969"/>
      <c r="UAQ59" s="969"/>
      <c r="UAR59" s="969"/>
      <c r="UAS59" s="969"/>
      <c r="UAT59" s="969"/>
      <c r="UAU59" s="969"/>
      <c r="UAV59" s="969"/>
      <c r="UAW59" s="969"/>
      <c r="UAX59" s="969"/>
      <c r="UAY59" s="969"/>
      <c r="UAZ59" s="969"/>
      <c r="UBA59" s="969"/>
      <c r="UBB59" s="969"/>
      <c r="UBC59" s="969"/>
      <c r="UBD59" s="969"/>
      <c r="UBE59" s="969"/>
      <c r="UBF59" s="969"/>
      <c r="UBG59" s="969"/>
      <c r="UBH59" s="969"/>
      <c r="UBI59" s="969"/>
      <c r="UBJ59" s="969"/>
      <c r="UBK59" s="969"/>
      <c r="UBL59" s="969"/>
      <c r="UBM59" s="969"/>
      <c r="UBN59" s="969"/>
      <c r="UBO59" s="969"/>
      <c r="UBP59" s="969"/>
      <c r="UBQ59" s="969"/>
      <c r="UBR59" s="969"/>
      <c r="UBS59" s="969"/>
      <c r="UBT59" s="969"/>
      <c r="UBU59" s="969"/>
      <c r="UBV59" s="969"/>
      <c r="UBW59" s="969"/>
      <c r="UBX59" s="969"/>
      <c r="UBY59" s="969"/>
      <c r="UBZ59" s="969"/>
      <c r="UCA59" s="969"/>
      <c r="UCB59" s="969"/>
      <c r="UCC59" s="969"/>
      <c r="UCD59" s="969"/>
      <c r="UCE59" s="969"/>
      <c r="UCF59" s="969"/>
      <c r="UCG59" s="969"/>
      <c r="UCH59" s="969"/>
      <c r="UCI59" s="969"/>
      <c r="UCJ59" s="969"/>
      <c r="UCK59" s="969"/>
      <c r="UCL59" s="969"/>
      <c r="UCM59" s="969"/>
      <c r="UCN59" s="969"/>
      <c r="UCO59" s="969"/>
      <c r="UCP59" s="969"/>
      <c r="UCQ59" s="969"/>
      <c r="UCR59" s="969"/>
      <c r="UCS59" s="969"/>
      <c r="UCT59" s="969"/>
      <c r="UCU59" s="969"/>
      <c r="UCV59" s="969"/>
      <c r="UCW59" s="969"/>
      <c r="UCX59" s="969"/>
      <c r="UCY59" s="969"/>
      <c r="UCZ59" s="969"/>
      <c r="UDA59" s="969"/>
      <c r="UDB59" s="969"/>
      <c r="UDC59" s="969"/>
      <c r="UDD59" s="969"/>
      <c r="UDE59" s="969"/>
      <c r="UDF59" s="969"/>
      <c r="UDG59" s="969"/>
      <c r="UDH59" s="969"/>
      <c r="UDI59" s="969"/>
      <c r="UDJ59" s="969"/>
      <c r="UDK59" s="969"/>
      <c r="UDL59" s="969"/>
      <c r="UDM59" s="969"/>
      <c r="UDN59" s="969"/>
      <c r="UDO59" s="969"/>
      <c r="UDP59" s="969"/>
      <c r="UDQ59" s="969"/>
      <c r="UDR59" s="969"/>
      <c r="UDS59" s="969"/>
      <c r="UDT59" s="969"/>
      <c r="UDU59" s="969"/>
      <c r="UDV59" s="969"/>
      <c r="UDW59" s="969"/>
      <c r="UDX59" s="969"/>
      <c r="UDY59" s="969"/>
      <c r="UDZ59" s="969"/>
      <c r="UEA59" s="969"/>
      <c r="UEB59" s="969"/>
      <c r="UEC59" s="969"/>
      <c r="UED59" s="969"/>
      <c r="UEE59" s="969"/>
      <c r="UEF59" s="969"/>
      <c r="UEG59" s="969"/>
      <c r="UEH59" s="969"/>
      <c r="UEI59" s="969"/>
      <c r="UEJ59" s="969"/>
      <c r="UEK59" s="969"/>
      <c r="UEL59" s="969"/>
      <c r="UEM59" s="969"/>
      <c r="UEN59" s="969"/>
      <c r="UEO59" s="969"/>
      <c r="UEP59" s="969"/>
      <c r="UEQ59" s="969"/>
      <c r="UER59" s="969"/>
      <c r="UES59" s="969"/>
      <c r="UET59" s="969"/>
      <c r="UEU59" s="969"/>
      <c r="UEV59" s="969"/>
      <c r="UEW59" s="969"/>
      <c r="UEX59" s="969"/>
      <c r="UEY59" s="969"/>
      <c r="UEZ59" s="969"/>
      <c r="UFA59" s="969"/>
      <c r="UFB59" s="969"/>
      <c r="UFC59" s="969"/>
      <c r="UFD59" s="969"/>
      <c r="UFE59" s="969"/>
      <c r="UFF59" s="969"/>
      <c r="UFG59" s="969"/>
      <c r="UFH59" s="969"/>
      <c r="UFI59" s="969"/>
      <c r="UFJ59" s="969"/>
      <c r="UFK59" s="969"/>
      <c r="UFL59" s="969"/>
      <c r="UFM59" s="969"/>
      <c r="UFN59" s="969"/>
      <c r="UFO59" s="969"/>
      <c r="UFP59" s="969"/>
      <c r="UFQ59" s="969"/>
      <c r="UFR59" s="969"/>
      <c r="UFS59" s="969"/>
      <c r="UFT59" s="969"/>
      <c r="UFU59" s="969"/>
      <c r="UFV59" s="969"/>
      <c r="UFW59" s="969"/>
      <c r="UFX59" s="969"/>
      <c r="UFY59" s="969"/>
      <c r="UFZ59" s="969"/>
      <c r="UGA59" s="969"/>
      <c r="UGB59" s="969"/>
      <c r="UGC59" s="969"/>
      <c r="UGD59" s="969"/>
      <c r="UGE59" s="969"/>
      <c r="UGF59" s="969"/>
      <c r="UGG59" s="969"/>
      <c r="UGH59" s="969"/>
      <c r="UGI59" s="969"/>
      <c r="UGJ59" s="969"/>
      <c r="UGK59" s="969"/>
      <c r="UGL59" s="969"/>
      <c r="UGM59" s="969"/>
      <c r="UGN59" s="969"/>
      <c r="UGO59" s="969"/>
      <c r="UGP59" s="969"/>
      <c r="UGQ59" s="969"/>
      <c r="UGR59" s="969"/>
      <c r="UGS59" s="969"/>
      <c r="UGT59" s="969"/>
      <c r="UGU59" s="969"/>
      <c r="UGV59" s="969"/>
      <c r="UGW59" s="969"/>
      <c r="UGX59" s="969"/>
      <c r="UGY59" s="969"/>
      <c r="UGZ59" s="969"/>
      <c r="UHA59" s="969"/>
      <c r="UHB59" s="969"/>
      <c r="UHC59" s="969"/>
      <c r="UHD59" s="969"/>
      <c r="UHE59" s="969"/>
      <c r="UHF59" s="969"/>
      <c r="UHG59" s="969"/>
      <c r="UHH59" s="969"/>
      <c r="UHI59" s="969"/>
      <c r="UHJ59" s="969"/>
      <c r="UHK59" s="969"/>
      <c r="UHL59" s="969"/>
      <c r="UHM59" s="969"/>
      <c r="UHN59" s="969"/>
      <c r="UHO59" s="969"/>
      <c r="UHP59" s="969"/>
      <c r="UHQ59" s="969"/>
      <c r="UHR59" s="969"/>
      <c r="UHS59" s="969"/>
      <c r="UHT59" s="969"/>
      <c r="UHU59" s="969"/>
      <c r="UHV59" s="969"/>
      <c r="UHW59" s="969"/>
      <c r="UHX59" s="969"/>
      <c r="UHY59" s="969"/>
      <c r="UHZ59" s="969"/>
      <c r="UIA59" s="969"/>
      <c r="UIB59" s="969"/>
      <c r="UIC59" s="969"/>
      <c r="UID59" s="969"/>
      <c r="UIE59" s="969"/>
      <c r="UIF59" s="969"/>
      <c r="UIG59" s="969"/>
      <c r="UIH59" s="969"/>
      <c r="UII59" s="969"/>
      <c r="UIJ59" s="969"/>
      <c r="UIK59" s="969"/>
      <c r="UIL59" s="969"/>
      <c r="UIM59" s="969"/>
      <c r="UIN59" s="969"/>
      <c r="UIO59" s="969"/>
      <c r="UIP59" s="969"/>
      <c r="UIQ59" s="969"/>
      <c r="UIR59" s="969"/>
      <c r="UIS59" s="969"/>
      <c r="UIT59" s="969"/>
      <c r="UIU59" s="969"/>
      <c r="UIV59" s="969"/>
      <c r="UIW59" s="969"/>
      <c r="UIX59" s="969"/>
      <c r="UIY59" s="969"/>
      <c r="UIZ59" s="969"/>
      <c r="UJA59" s="969"/>
      <c r="UJB59" s="969"/>
      <c r="UJC59" s="969"/>
      <c r="UJD59" s="969"/>
      <c r="UJE59" s="969"/>
      <c r="UJF59" s="969"/>
      <c r="UJG59" s="969"/>
      <c r="UJH59" s="969"/>
      <c r="UJI59" s="969"/>
      <c r="UJJ59" s="969"/>
      <c r="UJK59" s="969"/>
      <c r="UJL59" s="969"/>
      <c r="UJM59" s="969"/>
      <c r="UJN59" s="969"/>
      <c r="UJO59" s="969"/>
      <c r="UJP59" s="969"/>
      <c r="UJQ59" s="969"/>
      <c r="UJR59" s="969"/>
      <c r="UJS59" s="969"/>
      <c r="UJT59" s="969"/>
      <c r="UJU59" s="969"/>
      <c r="UJV59" s="969"/>
      <c r="UJW59" s="969"/>
      <c r="UJX59" s="969"/>
      <c r="UJY59" s="969"/>
      <c r="UJZ59" s="969"/>
      <c r="UKA59" s="969"/>
      <c r="UKB59" s="969"/>
      <c r="UKC59" s="969"/>
      <c r="UKD59" s="969"/>
      <c r="UKE59" s="969"/>
      <c r="UKF59" s="969"/>
      <c r="UKG59" s="969"/>
      <c r="UKH59" s="969"/>
      <c r="UKI59" s="969"/>
      <c r="UKJ59" s="969"/>
      <c r="UKK59" s="969"/>
      <c r="UKL59" s="969"/>
      <c r="UKM59" s="969"/>
      <c r="UKN59" s="969"/>
      <c r="UKO59" s="969"/>
      <c r="UKP59" s="969"/>
      <c r="UKQ59" s="969"/>
      <c r="UKR59" s="969"/>
      <c r="UKS59" s="969"/>
      <c r="UKT59" s="969"/>
      <c r="UKU59" s="969"/>
      <c r="UKV59" s="969"/>
      <c r="UKW59" s="969"/>
      <c r="UKX59" s="969"/>
      <c r="UKY59" s="969"/>
      <c r="UKZ59" s="969"/>
      <c r="ULA59" s="969"/>
      <c r="ULB59" s="969"/>
      <c r="ULC59" s="969"/>
      <c r="ULD59" s="969"/>
      <c r="ULE59" s="969"/>
      <c r="ULF59" s="969"/>
      <c r="ULG59" s="969"/>
      <c r="ULH59" s="969"/>
      <c r="ULI59" s="969"/>
      <c r="ULJ59" s="969"/>
      <c r="ULK59" s="969"/>
      <c r="ULL59" s="969"/>
      <c r="ULM59" s="969"/>
      <c r="ULN59" s="969"/>
      <c r="ULO59" s="969"/>
      <c r="ULP59" s="969"/>
      <c r="ULQ59" s="969"/>
      <c r="ULR59" s="969"/>
      <c r="ULS59" s="969"/>
      <c r="ULT59" s="969"/>
      <c r="ULU59" s="969"/>
      <c r="ULV59" s="969"/>
      <c r="ULW59" s="969"/>
      <c r="ULX59" s="969"/>
      <c r="ULY59" s="969"/>
      <c r="ULZ59" s="969"/>
      <c r="UMA59" s="969"/>
      <c r="UMB59" s="969"/>
      <c r="UMC59" s="969"/>
      <c r="UMD59" s="969"/>
      <c r="UME59" s="969"/>
      <c r="UMF59" s="969"/>
      <c r="UMG59" s="969"/>
      <c r="UMH59" s="969"/>
      <c r="UMI59" s="969"/>
      <c r="UMJ59" s="969"/>
      <c r="UMK59" s="969"/>
      <c r="UML59" s="969"/>
      <c r="UMM59" s="969"/>
      <c r="UMN59" s="969"/>
      <c r="UMO59" s="969"/>
      <c r="UMP59" s="969"/>
      <c r="UMQ59" s="969"/>
      <c r="UMR59" s="969"/>
      <c r="UMS59" s="969"/>
      <c r="UMT59" s="969"/>
      <c r="UMU59" s="969"/>
      <c r="UMV59" s="969"/>
      <c r="UMW59" s="969"/>
      <c r="UMX59" s="969"/>
      <c r="UMY59" s="969"/>
      <c r="UMZ59" s="969"/>
      <c r="UNA59" s="969"/>
      <c r="UNB59" s="969"/>
      <c r="UNC59" s="969"/>
      <c r="UND59" s="969"/>
      <c r="UNE59" s="969"/>
      <c r="UNF59" s="969"/>
      <c r="UNG59" s="969"/>
      <c r="UNH59" s="969"/>
      <c r="UNI59" s="969"/>
      <c r="UNJ59" s="969"/>
      <c r="UNK59" s="969"/>
      <c r="UNL59" s="969"/>
      <c r="UNM59" s="969"/>
      <c r="UNN59" s="969"/>
      <c r="UNO59" s="969"/>
      <c r="UNP59" s="969"/>
      <c r="UNQ59" s="969"/>
      <c r="UNR59" s="969"/>
      <c r="UNS59" s="969"/>
      <c r="UNT59" s="969"/>
      <c r="UNU59" s="969"/>
      <c r="UNV59" s="969"/>
      <c r="UNW59" s="969"/>
      <c r="UNX59" s="969"/>
      <c r="UNY59" s="969"/>
      <c r="UNZ59" s="969"/>
      <c r="UOA59" s="969"/>
      <c r="UOB59" s="969"/>
      <c r="UOC59" s="969"/>
      <c r="UOD59" s="969"/>
      <c r="UOE59" s="969"/>
      <c r="UOF59" s="969"/>
      <c r="UOG59" s="969"/>
      <c r="UOH59" s="969"/>
      <c r="UOI59" s="969"/>
      <c r="UOJ59" s="969"/>
      <c r="UOK59" s="969"/>
      <c r="UOL59" s="969"/>
      <c r="UOM59" s="969"/>
      <c r="UON59" s="969"/>
      <c r="UOO59" s="969"/>
      <c r="UOP59" s="969"/>
      <c r="UOQ59" s="969"/>
      <c r="UOR59" s="969"/>
      <c r="UOS59" s="969"/>
      <c r="UOT59" s="969"/>
      <c r="UOU59" s="969"/>
      <c r="UOV59" s="969"/>
      <c r="UOW59" s="969"/>
      <c r="UOX59" s="969"/>
      <c r="UOY59" s="969"/>
      <c r="UOZ59" s="969"/>
      <c r="UPA59" s="969"/>
      <c r="UPB59" s="969"/>
      <c r="UPC59" s="969"/>
      <c r="UPD59" s="969"/>
      <c r="UPE59" s="969"/>
      <c r="UPF59" s="969"/>
      <c r="UPG59" s="969"/>
      <c r="UPH59" s="969"/>
      <c r="UPI59" s="969"/>
      <c r="UPJ59" s="969"/>
      <c r="UPK59" s="969"/>
      <c r="UPL59" s="969"/>
      <c r="UPM59" s="969"/>
      <c r="UPN59" s="969"/>
      <c r="UPO59" s="969"/>
      <c r="UPP59" s="969"/>
      <c r="UPQ59" s="969"/>
      <c r="UPR59" s="969"/>
      <c r="UPS59" s="969"/>
      <c r="UPT59" s="969"/>
      <c r="UPU59" s="969"/>
      <c r="UPV59" s="969"/>
      <c r="UPW59" s="969"/>
      <c r="UPX59" s="969"/>
      <c r="UPY59" s="969"/>
      <c r="UPZ59" s="969"/>
      <c r="UQA59" s="969"/>
      <c r="UQB59" s="969"/>
      <c r="UQC59" s="969"/>
      <c r="UQD59" s="969"/>
      <c r="UQE59" s="969"/>
      <c r="UQF59" s="969"/>
      <c r="UQG59" s="969"/>
      <c r="UQH59" s="969"/>
      <c r="UQI59" s="969"/>
      <c r="UQJ59" s="969"/>
      <c r="UQK59" s="969"/>
      <c r="UQL59" s="969"/>
      <c r="UQM59" s="969"/>
      <c r="UQN59" s="969"/>
      <c r="UQO59" s="969"/>
      <c r="UQP59" s="969"/>
      <c r="UQQ59" s="969"/>
      <c r="UQR59" s="969"/>
      <c r="UQS59" s="969"/>
      <c r="UQT59" s="969"/>
      <c r="UQU59" s="969"/>
      <c r="UQV59" s="969"/>
      <c r="UQW59" s="969"/>
      <c r="UQX59" s="969"/>
      <c r="UQY59" s="969"/>
      <c r="UQZ59" s="969"/>
      <c r="URA59" s="969"/>
      <c r="URB59" s="969"/>
      <c r="URC59" s="969"/>
      <c r="URD59" s="969"/>
      <c r="URE59" s="969"/>
      <c r="URF59" s="969"/>
      <c r="URG59" s="969"/>
      <c r="URH59" s="969"/>
      <c r="URI59" s="969"/>
      <c r="URJ59" s="969"/>
      <c r="URK59" s="969"/>
      <c r="URL59" s="969"/>
      <c r="URM59" s="969"/>
      <c r="URN59" s="969"/>
      <c r="URO59" s="969"/>
      <c r="URP59" s="969"/>
      <c r="URQ59" s="969"/>
      <c r="URR59" s="969"/>
      <c r="URS59" s="969"/>
      <c r="URT59" s="969"/>
      <c r="URU59" s="969"/>
      <c r="URV59" s="969"/>
      <c r="URW59" s="969"/>
      <c r="URX59" s="969"/>
      <c r="URY59" s="969"/>
      <c r="URZ59" s="969"/>
      <c r="USA59" s="969"/>
      <c r="USB59" s="969"/>
      <c r="USC59" s="969"/>
      <c r="USD59" s="969"/>
      <c r="USE59" s="969"/>
      <c r="USF59" s="969"/>
      <c r="USG59" s="969"/>
      <c r="USH59" s="969"/>
      <c r="USI59" s="969"/>
      <c r="USJ59" s="969"/>
      <c r="USK59" s="969"/>
      <c r="USL59" s="969"/>
      <c r="USM59" s="969"/>
      <c r="USN59" s="969"/>
      <c r="USO59" s="969"/>
      <c r="USP59" s="969"/>
      <c r="USQ59" s="969"/>
      <c r="USR59" s="969"/>
      <c r="USS59" s="969"/>
      <c r="UST59" s="969"/>
      <c r="USU59" s="969"/>
      <c r="USV59" s="969"/>
      <c r="USW59" s="969"/>
      <c r="USX59" s="969"/>
      <c r="USY59" s="969"/>
      <c r="USZ59" s="969"/>
      <c r="UTA59" s="969"/>
      <c r="UTB59" s="969"/>
      <c r="UTC59" s="969"/>
      <c r="UTD59" s="969"/>
      <c r="UTE59" s="969"/>
      <c r="UTF59" s="969"/>
      <c r="UTG59" s="969"/>
      <c r="UTH59" s="969"/>
      <c r="UTI59" s="969"/>
      <c r="UTJ59" s="969"/>
      <c r="UTK59" s="969"/>
      <c r="UTL59" s="969"/>
      <c r="UTM59" s="969"/>
      <c r="UTN59" s="969"/>
      <c r="UTO59" s="969"/>
      <c r="UTP59" s="969"/>
      <c r="UTQ59" s="969"/>
      <c r="UTR59" s="969"/>
      <c r="UTS59" s="969"/>
      <c r="UTT59" s="969"/>
      <c r="UTU59" s="969"/>
      <c r="UTV59" s="969"/>
      <c r="UTW59" s="969"/>
      <c r="UTX59" s="969"/>
      <c r="UTY59" s="969"/>
      <c r="UTZ59" s="969"/>
      <c r="UUA59" s="969"/>
      <c r="UUB59" s="969"/>
      <c r="UUC59" s="969"/>
      <c r="UUD59" s="969"/>
      <c r="UUE59" s="969"/>
      <c r="UUF59" s="969"/>
      <c r="UUG59" s="969"/>
      <c r="UUH59" s="969"/>
      <c r="UUI59" s="969"/>
      <c r="UUJ59" s="969"/>
      <c r="UUK59" s="969"/>
      <c r="UUL59" s="969"/>
      <c r="UUM59" s="969"/>
      <c r="UUN59" s="969"/>
      <c r="UUO59" s="969"/>
      <c r="UUP59" s="969"/>
      <c r="UUQ59" s="969"/>
      <c r="UUR59" s="969"/>
      <c r="UUS59" s="969"/>
      <c r="UUT59" s="969"/>
      <c r="UUU59" s="969"/>
      <c r="UUV59" s="969"/>
      <c r="UUW59" s="969"/>
      <c r="UUX59" s="969"/>
      <c r="UUY59" s="969"/>
      <c r="UUZ59" s="969"/>
      <c r="UVA59" s="969"/>
      <c r="UVB59" s="969"/>
      <c r="UVC59" s="969"/>
      <c r="UVD59" s="969"/>
      <c r="UVE59" s="969"/>
      <c r="UVF59" s="969"/>
      <c r="UVG59" s="969"/>
      <c r="UVH59" s="969"/>
      <c r="UVI59" s="969"/>
      <c r="UVJ59" s="969"/>
      <c r="UVK59" s="969"/>
      <c r="UVL59" s="969"/>
      <c r="UVM59" s="969"/>
      <c r="UVN59" s="969"/>
      <c r="UVO59" s="969"/>
      <c r="UVP59" s="969"/>
      <c r="UVQ59" s="969"/>
      <c r="UVR59" s="969"/>
      <c r="UVS59" s="969"/>
      <c r="UVT59" s="969"/>
      <c r="UVU59" s="969"/>
      <c r="UVV59" s="969"/>
      <c r="UVW59" s="969"/>
      <c r="UVX59" s="969"/>
      <c r="UVY59" s="969"/>
      <c r="UVZ59" s="969"/>
      <c r="UWA59" s="969"/>
      <c r="UWB59" s="969"/>
      <c r="UWC59" s="969"/>
      <c r="UWD59" s="969"/>
      <c r="UWE59" s="969"/>
      <c r="UWF59" s="969"/>
      <c r="UWG59" s="969"/>
      <c r="UWH59" s="969"/>
      <c r="UWI59" s="969"/>
      <c r="UWJ59" s="969"/>
      <c r="UWK59" s="969"/>
      <c r="UWL59" s="969"/>
      <c r="UWM59" s="969"/>
      <c r="UWN59" s="969"/>
      <c r="UWO59" s="969"/>
      <c r="UWP59" s="969"/>
      <c r="UWQ59" s="969"/>
      <c r="UWR59" s="969"/>
      <c r="UWS59" s="969"/>
      <c r="UWT59" s="969"/>
      <c r="UWU59" s="969"/>
      <c r="UWV59" s="969"/>
      <c r="UWW59" s="969"/>
      <c r="UWX59" s="969"/>
      <c r="UWY59" s="969"/>
      <c r="UWZ59" s="969"/>
      <c r="UXA59" s="969"/>
      <c r="UXB59" s="969"/>
      <c r="UXC59" s="969"/>
      <c r="UXD59" s="969"/>
      <c r="UXE59" s="969"/>
      <c r="UXF59" s="969"/>
      <c r="UXG59" s="969"/>
      <c r="UXH59" s="969"/>
      <c r="UXI59" s="969"/>
      <c r="UXJ59" s="969"/>
      <c r="UXK59" s="969"/>
      <c r="UXL59" s="969"/>
      <c r="UXM59" s="969"/>
      <c r="UXN59" s="969"/>
      <c r="UXO59" s="969"/>
      <c r="UXP59" s="969"/>
      <c r="UXQ59" s="969"/>
      <c r="UXR59" s="969"/>
      <c r="UXS59" s="969"/>
      <c r="UXT59" s="969"/>
      <c r="UXU59" s="969"/>
      <c r="UXV59" s="969"/>
      <c r="UXW59" s="969"/>
      <c r="UXX59" s="969"/>
      <c r="UXY59" s="969"/>
      <c r="UXZ59" s="969"/>
      <c r="UYA59" s="969"/>
      <c r="UYB59" s="969"/>
      <c r="UYC59" s="969"/>
      <c r="UYD59" s="969"/>
      <c r="UYE59" s="969"/>
      <c r="UYF59" s="969"/>
      <c r="UYG59" s="969"/>
      <c r="UYH59" s="969"/>
      <c r="UYI59" s="969"/>
      <c r="UYJ59" s="969"/>
      <c r="UYK59" s="969"/>
      <c r="UYL59" s="969"/>
      <c r="UYM59" s="969"/>
      <c r="UYN59" s="969"/>
      <c r="UYO59" s="969"/>
      <c r="UYP59" s="969"/>
      <c r="UYQ59" s="969"/>
      <c r="UYR59" s="969"/>
      <c r="UYS59" s="969"/>
      <c r="UYT59" s="969"/>
      <c r="UYU59" s="969"/>
      <c r="UYV59" s="969"/>
      <c r="UYW59" s="969"/>
      <c r="UYX59" s="969"/>
      <c r="UYY59" s="969"/>
      <c r="UYZ59" s="969"/>
      <c r="UZA59" s="969"/>
      <c r="UZB59" s="969"/>
      <c r="UZC59" s="969"/>
      <c r="UZD59" s="969"/>
      <c r="UZE59" s="969"/>
      <c r="UZF59" s="969"/>
      <c r="UZG59" s="969"/>
      <c r="UZH59" s="969"/>
      <c r="UZI59" s="969"/>
      <c r="UZJ59" s="969"/>
      <c r="UZK59" s="969"/>
      <c r="UZL59" s="969"/>
      <c r="UZM59" s="969"/>
      <c r="UZN59" s="969"/>
      <c r="UZO59" s="969"/>
      <c r="UZP59" s="969"/>
      <c r="UZQ59" s="969"/>
      <c r="UZR59" s="969"/>
      <c r="UZS59" s="969"/>
      <c r="UZT59" s="969"/>
      <c r="UZU59" s="969"/>
      <c r="UZV59" s="969"/>
      <c r="UZW59" s="969"/>
      <c r="UZX59" s="969"/>
      <c r="UZY59" s="969"/>
      <c r="UZZ59" s="969"/>
      <c r="VAA59" s="969"/>
      <c r="VAB59" s="969"/>
      <c r="VAC59" s="969"/>
      <c r="VAD59" s="969"/>
      <c r="VAE59" s="969"/>
      <c r="VAF59" s="969"/>
      <c r="VAG59" s="969"/>
      <c r="VAH59" s="969"/>
      <c r="VAI59" s="969"/>
      <c r="VAJ59" s="969"/>
      <c r="VAK59" s="969"/>
      <c r="VAL59" s="969"/>
      <c r="VAM59" s="969"/>
      <c r="VAN59" s="969"/>
      <c r="VAO59" s="969"/>
      <c r="VAP59" s="969"/>
      <c r="VAQ59" s="969"/>
      <c r="VAR59" s="969"/>
      <c r="VAS59" s="969"/>
      <c r="VAT59" s="969"/>
      <c r="VAU59" s="969"/>
      <c r="VAV59" s="969"/>
      <c r="VAW59" s="969"/>
      <c r="VAX59" s="969"/>
      <c r="VAY59" s="969"/>
      <c r="VAZ59" s="969"/>
      <c r="VBA59" s="969"/>
      <c r="VBB59" s="969"/>
      <c r="VBC59" s="969"/>
      <c r="VBD59" s="969"/>
      <c r="VBE59" s="969"/>
      <c r="VBF59" s="969"/>
      <c r="VBG59" s="969"/>
      <c r="VBH59" s="969"/>
      <c r="VBI59" s="969"/>
      <c r="VBJ59" s="969"/>
      <c r="VBK59" s="969"/>
      <c r="VBL59" s="969"/>
      <c r="VBM59" s="969"/>
      <c r="VBN59" s="969"/>
      <c r="VBO59" s="969"/>
      <c r="VBP59" s="969"/>
      <c r="VBQ59" s="969"/>
      <c r="VBR59" s="969"/>
      <c r="VBS59" s="969"/>
      <c r="VBT59" s="969"/>
      <c r="VBU59" s="969"/>
      <c r="VBV59" s="969"/>
      <c r="VBW59" s="969"/>
      <c r="VBX59" s="969"/>
      <c r="VBY59" s="969"/>
      <c r="VBZ59" s="969"/>
      <c r="VCA59" s="969"/>
      <c r="VCB59" s="969"/>
      <c r="VCC59" s="969"/>
      <c r="VCD59" s="969"/>
      <c r="VCE59" s="969"/>
      <c r="VCF59" s="969"/>
      <c r="VCG59" s="969"/>
      <c r="VCH59" s="969"/>
      <c r="VCI59" s="969"/>
      <c r="VCJ59" s="969"/>
      <c r="VCK59" s="969"/>
      <c r="VCL59" s="969"/>
      <c r="VCM59" s="969"/>
      <c r="VCN59" s="969"/>
      <c r="VCO59" s="969"/>
      <c r="VCP59" s="969"/>
      <c r="VCQ59" s="969"/>
      <c r="VCR59" s="969"/>
      <c r="VCS59" s="969"/>
      <c r="VCT59" s="969"/>
      <c r="VCU59" s="969"/>
      <c r="VCV59" s="969"/>
      <c r="VCW59" s="969"/>
      <c r="VCX59" s="969"/>
      <c r="VCY59" s="969"/>
      <c r="VCZ59" s="969"/>
      <c r="VDA59" s="969"/>
      <c r="VDB59" s="969"/>
      <c r="VDC59" s="969"/>
      <c r="VDD59" s="969"/>
      <c r="VDE59" s="969"/>
      <c r="VDF59" s="969"/>
      <c r="VDG59" s="969"/>
      <c r="VDH59" s="969"/>
      <c r="VDI59" s="969"/>
      <c r="VDJ59" s="969"/>
      <c r="VDK59" s="969"/>
      <c r="VDL59" s="969"/>
      <c r="VDM59" s="969"/>
      <c r="VDN59" s="969"/>
      <c r="VDO59" s="969"/>
      <c r="VDP59" s="969"/>
      <c r="VDQ59" s="969"/>
      <c r="VDR59" s="969"/>
      <c r="VDS59" s="969"/>
      <c r="VDT59" s="969"/>
      <c r="VDU59" s="969"/>
      <c r="VDV59" s="969"/>
      <c r="VDW59" s="969"/>
      <c r="VDX59" s="969"/>
      <c r="VDY59" s="969"/>
      <c r="VDZ59" s="969"/>
      <c r="VEA59" s="969"/>
      <c r="VEB59" s="969"/>
      <c r="VEC59" s="969"/>
      <c r="VED59" s="969"/>
      <c r="VEE59" s="969"/>
      <c r="VEF59" s="969"/>
      <c r="VEG59" s="969"/>
      <c r="VEH59" s="969"/>
      <c r="VEI59" s="969"/>
      <c r="VEJ59" s="969"/>
      <c r="VEK59" s="969"/>
      <c r="VEL59" s="969"/>
      <c r="VEM59" s="969"/>
      <c r="VEN59" s="969"/>
      <c r="VEO59" s="969"/>
      <c r="VEP59" s="969"/>
      <c r="VEQ59" s="969"/>
      <c r="VER59" s="969"/>
      <c r="VES59" s="969"/>
      <c r="VET59" s="969"/>
      <c r="VEU59" s="969"/>
      <c r="VEV59" s="969"/>
      <c r="VEW59" s="969"/>
      <c r="VEX59" s="969"/>
      <c r="VEY59" s="969"/>
      <c r="VEZ59" s="969"/>
      <c r="VFA59" s="969"/>
      <c r="VFB59" s="969"/>
      <c r="VFC59" s="969"/>
      <c r="VFD59" s="969"/>
      <c r="VFE59" s="969"/>
      <c r="VFF59" s="969"/>
      <c r="VFG59" s="969"/>
      <c r="VFH59" s="969"/>
      <c r="VFI59" s="969"/>
      <c r="VFJ59" s="969"/>
      <c r="VFK59" s="969"/>
      <c r="VFL59" s="969"/>
      <c r="VFM59" s="969"/>
      <c r="VFN59" s="969"/>
      <c r="VFO59" s="969"/>
      <c r="VFP59" s="969"/>
      <c r="VFQ59" s="969"/>
      <c r="VFR59" s="969"/>
      <c r="VFS59" s="969"/>
      <c r="VFT59" s="969"/>
      <c r="VFU59" s="969"/>
      <c r="VFV59" s="969"/>
      <c r="VFW59" s="969"/>
      <c r="VFX59" s="969"/>
      <c r="VFY59" s="969"/>
      <c r="VFZ59" s="969"/>
      <c r="VGA59" s="969"/>
      <c r="VGB59" s="969"/>
      <c r="VGC59" s="969"/>
      <c r="VGD59" s="969"/>
      <c r="VGE59" s="969"/>
      <c r="VGF59" s="969"/>
      <c r="VGG59" s="969"/>
      <c r="VGH59" s="969"/>
      <c r="VGI59" s="969"/>
      <c r="VGJ59" s="969"/>
      <c r="VGK59" s="969"/>
      <c r="VGL59" s="969"/>
      <c r="VGM59" s="969"/>
      <c r="VGN59" s="969"/>
      <c r="VGO59" s="969"/>
      <c r="VGP59" s="969"/>
      <c r="VGQ59" s="969"/>
      <c r="VGR59" s="969"/>
      <c r="VGS59" s="969"/>
      <c r="VGT59" s="969"/>
      <c r="VGU59" s="969"/>
      <c r="VGV59" s="969"/>
      <c r="VGW59" s="969"/>
      <c r="VGX59" s="969"/>
      <c r="VGY59" s="969"/>
      <c r="VGZ59" s="969"/>
      <c r="VHA59" s="969"/>
      <c r="VHB59" s="969"/>
      <c r="VHC59" s="969"/>
      <c r="VHD59" s="969"/>
      <c r="VHE59" s="969"/>
      <c r="VHF59" s="969"/>
      <c r="VHG59" s="969"/>
      <c r="VHH59" s="969"/>
      <c r="VHI59" s="969"/>
      <c r="VHJ59" s="969"/>
      <c r="VHK59" s="969"/>
      <c r="VHL59" s="969"/>
      <c r="VHM59" s="969"/>
      <c r="VHN59" s="969"/>
      <c r="VHO59" s="969"/>
      <c r="VHP59" s="969"/>
      <c r="VHQ59" s="969"/>
      <c r="VHR59" s="969"/>
      <c r="VHS59" s="969"/>
      <c r="VHT59" s="969"/>
      <c r="VHU59" s="969"/>
      <c r="VHV59" s="969"/>
      <c r="VHW59" s="969"/>
      <c r="VHX59" s="969"/>
      <c r="VHY59" s="969"/>
      <c r="VHZ59" s="969"/>
      <c r="VIA59" s="969"/>
      <c r="VIB59" s="969"/>
      <c r="VIC59" s="969"/>
      <c r="VID59" s="969"/>
      <c r="VIE59" s="969"/>
      <c r="VIF59" s="969"/>
      <c r="VIG59" s="969"/>
      <c r="VIH59" s="969"/>
      <c r="VII59" s="969"/>
      <c r="VIJ59" s="969"/>
      <c r="VIK59" s="969"/>
      <c r="VIL59" s="969"/>
      <c r="VIM59" s="969"/>
      <c r="VIN59" s="969"/>
      <c r="VIO59" s="969"/>
      <c r="VIP59" s="969"/>
      <c r="VIQ59" s="969"/>
      <c r="VIR59" s="969"/>
      <c r="VIS59" s="969"/>
      <c r="VIT59" s="969"/>
      <c r="VIU59" s="969"/>
      <c r="VIV59" s="969"/>
      <c r="VIW59" s="969"/>
      <c r="VIX59" s="969"/>
      <c r="VIY59" s="969"/>
      <c r="VIZ59" s="969"/>
      <c r="VJA59" s="969"/>
      <c r="VJB59" s="969"/>
      <c r="VJC59" s="969"/>
      <c r="VJD59" s="969"/>
      <c r="VJE59" s="969"/>
      <c r="VJF59" s="969"/>
      <c r="VJG59" s="969"/>
      <c r="VJH59" s="969"/>
      <c r="VJI59" s="969"/>
      <c r="VJJ59" s="969"/>
      <c r="VJK59" s="969"/>
      <c r="VJL59" s="969"/>
      <c r="VJM59" s="969"/>
      <c r="VJN59" s="969"/>
      <c r="VJO59" s="969"/>
      <c r="VJP59" s="969"/>
      <c r="VJQ59" s="969"/>
      <c r="VJR59" s="969"/>
      <c r="VJS59" s="969"/>
      <c r="VJT59" s="969"/>
      <c r="VJU59" s="969"/>
      <c r="VJV59" s="969"/>
      <c r="VJW59" s="969"/>
      <c r="VJX59" s="969"/>
      <c r="VJY59" s="969"/>
      <c r="VJZ59" s="969"/>
      <c r="VKA59" s="969"/>
      <c r="VKB59" s="969"/>
      <c r="VKC59" s="969"/>
      <c r="VKD59" s="969"/>
      <c r="VKE59" s="969"/>
      <c r="VKF59" s="969"/>
      <c r="VKG59" s="969"/>
      <c r="VKH59" s="969"/>
      <c r="VKI59" s="969"/>
      <c r="VKJ59" s="969"/>
      <c r="VKK59" s="969"/>
      <c r="VKL59" s="969"/>
      <c r="VKM59" s="969"/>
      <c r="VKN59" s="969"/>
      <c r="VKO59" s="969"/>
      <c r="VKP59" s="969"/>
      <c r="VKQ59" s="969"/>
      <c r="VKR59" s="969"/>
      <c r="VKS59" s="969"/>
      <c r="VKT59" s="969"/>
      <c r="VKU59" s="969"/>
      <c r="VKV59" s="969"/>
      <c r="VKW59" s="969"/>
      <c r="VKX59" s="969"/>
      <c r="VKY59" s="969"/>
      <c r="VKZ59" s="969"/>
      <c r="VLA59" s="969"/>
      <c r="VLB59" s="969"/>
      <c r="VLC59" s="969"/>
      <c r="VLD59" s="969"/>
      <c r="VLE59" s="969"/>
      <c r="VLF59" s="969"/>
      <c r="VLG59" s="969"/>
      <c r="VLH59" s="969"/>
      <c r="VLI59" s="969"/>
      <c r="VLJ59" s="969"/>
      <c r="VLK59" s="969"/>
      <c r="VLL59" s="969"/>
      <c r="VLM59" s="969"/>
      <c r="VLN59" s="969"/>
      <c r="VLO59" s="969"/>
      <c r="VLP59" s="969"/>
      <c r="VLQ59" s="969"/>
      <c r="VLR59" s="969"/>
      <c r="VLS59" s="969"/>
      <c r="VLT59" s="969"/>
      <c r="VLU59" s="969"/>
      <c r="VLV59" s="969"/>
      <c r="VLW59" s="969"/>
      <c r="VLX59" s="969"/>
      <c r="VLY59" s="969"/>
      <c r="VLZ59" s="969"/>
      <c r="VMA59" s="969"/>
      <c r="VMB59" s="969"/>
      <c r="VMC59" s="969"/>
      <c r="VMD59" s="969"/>
      <c r="VME59" s="969"/>
      <c r="VMF59" s="969"/>
      <c r="VMG59" s="969"/>
      <c r="VMH59" s="969"/>
      <c r="VMI59" s="969"/>
      <c r="VMJ59" s="969"/>
      <c r="VMK59" s="969"/>
      <c r="VML59" s="969"/>
      <c r="VMM59" s="969"/>
      <c r="VMN59" s="969"/>
      <c r="VMO59" s="969"/>
      <c r="VMP59" s="969"/>
      <c r="VMQ59" s="969"/>
      <c r="VMR59" s="969"/>
      <c r="VMS59" s="969"/>
      <c r="VMT59" s="969"/>
      <c r="VMU59" s="969"/>
      <c r="VMV59" s="969"/>
      <c r="VMW59" s="969"/>
      <c r="VMX59" s="969"/>
      <c r="VMY59" s="969"/>
      <c r="VMZ59" s="969"/>
      <c r="VNA59" s="969"/>
      <c r="VNB59" s="969"/>
      <c r="VNC59" s="969"/>
      <c r="VND59" s="969"/>
      <c r="VNE59" s="969"/>
      <c r="VNF59" s="969"/>
      <c r="VNG59" s="969"/>
      <c r="VNH59" s="969"/>
      <c r="VNI59" s="969"/>
      <c r="VNJ59" s="969"/>
      <c r="VNK59" s="969"/>
      <c r="VNL59" s="969"/>
      <c r="VNM59" s="969"/>
      <c r="VNN59" s="969"/>
      <c r="VNO59" s="969"/>
      <c r="VNP59" s="969"/>
      <c r="VNQ59" s="969"/>
      <c r="VNR59" s="969"/>
      <c r="VNS59" s="969"/>
      <c r="VNT59" s="969"/>
      <c r="VNU59" s="969"/>
      <c r="VNV59" s="969"/>
      <c r="VNW59" s="969"/>
      <c r="VNX59" s="969"/>
      <c r="VNY59" s="969"/>
      <c r="VNZ59" s="969"/>
      <c r="VOA59" s="969"/>
      <c r="VOB59" s="969"/>
      <c r="VOC59" s="969"/>
      <c r="VOD59" s="969"/>
      <c r="VOE59" s="969"/>
      <c r="VOF59" s="969"/>
      <c r="VOG59" s="969"/>
      <c r="VOH59" s="969"/>
      <c r="VOI59" s="969"/>
      <c r="VOJ59" s="969"/>
      <c r="VOK59" s="969"/>
      <c r="VOL59" s="969"/>
      <c r="VOM59" s="969"/>
      <c r="VON59" s="969"/>
      <c r="VOO59" s="969"/>
      <c r="VOP59" s="969"/>
      <c r="VOQ59" s="969"/>
      <c r="VOR59" s="969"/>
      <c r="VOS59" s="969"/>
      <c r="VOT59" s="969"/>
      <c r="VOU59" s="969"/>
      <c r="VOV59" s="969"/>
      <c r="VOW59" s="969"/>
      <c r="VOX59" s="969"/>
      <c r="VOY59" s="969"/>
      <c r="VOZ59" s="969"/>
      <c r="VPA59" s="969"/>
      <c r="VPB59" s="969"/>
      <c r="VPC59" s="969"/>
      <c r="VPD59" s="969"/>
      <c r="VPE59" s="969"/>
      <c r="VPF59" s="969"/>
      <c r="VPG59" s="969"/>
      <c r="VPH59" s="969"/>
      <c r="VPI59" s="969"/>
      <c r="VPJ59" s="969"/>
      <c r="VPK59" s="969"/>
      <c r="VPL59" s="969"/>
      <c r="VPM59" s="969"/>
      <c r="VPN59" s="969"/>
      <c r="VPO59" s="969"/>
      <c r="VPP59" s="969"/>
      <c r="VPQ59" s="969"/>
      <c r="VPR59" s="969"/>
      <c r="VPS59" s="969"/>
      <c r="VPT59" s="969"/>
      <c r="VPU59" s="969"/>
      <c r="VPV59" s="969"/>
      <c r="VPW59" s="969"/>
      <c r="VPX59" s="969"/>
      <c r="VPY59" s="969"/>
      <c r="VPZ59" s="969"/>
      <c r="VQA59" s="969"/>
      <c r="VQB59" s="969"/>
      <c r="VQC59" s="969"/>
      <c r="VQD59" s="969"/>
      <c r="VQE59" s="969"/>
      <c r="VQF59" s="969"/>
      <c r="VQG59" s="969"/>
      <c r="VQH59" s="969"/>
      <c r="VQI59" s="969"/>
      <c r="VQJ59" s="969"/>
      <c r="VQK59" s="969"/>
      <c r="VQL59" s="969"/>
      <c r="VQM59" s="969"/>
      <c r="VQN59" s="969"/>
      <c r="VQO59" s="969"/>
      <c r="VQP59" s="969"/>
      <c r="VQQ59" s="969"/>
      <c r="VQR59" s="969"/>
      <c r="VQS59" s="969"/>
      <c r="VQT59" s="969"/>
      <c r="VQU59" s="969"/>
      <c r="VQV59" s="969"/>
      <c r="VQW59" s="969"/>
      <c r="VQX59" s="969"/>
      <c r="VQY59" s="969"/>
      <c r="VQZ59" s="969"/>
      <c r="VRA59" s="969"/>
      <c r="VRB59" s="969"/>
      <c r="VRC59" s="969"/>
      <c r="VRD59" s="969"/>
      <c r="VRE59" s="969"/>
      <c r="VRF59" s="969"/>
      <c r="VRG59" s="969"/>
      <c r="VRH59" s="969"/>
      <c r="VRI59" s="969"/>
      <c r="VRJ59" s="969"/>
      <c r="VRK59" s="969"/>
      <c r="VRL59" s="969"/>
      <c r="VRM59" s="969"/>
      <c r="VRN59" s="969"/>
      <c r="VRO59" s="969"/>
      <c r="VRP59" s="969"/>
      <c r="VRQ59" s="969"/>
      <c r="VRR59" s="969"/>
      <c r="VRS59" s="969"/>
      <c r="VRT59" s="969"/>
      <c r="VRU59" s="969"/>
      <c r="VRV59" s="969"/>
      <c r="VRW59" s="969"/>
      <c r="VRX59" s="969"/>
      <c r="VRY59" s="969"/>
      <c r="VRZ59" s="969"/>
      <c r="VSA59" s="969"/>
      <c r="VSB59" s="969"/>
      <c r="VSC59" s="969"/>
      <c r="VSD59" s="969"/>
      <c r="VSE59" s="969"/>
      <c r="VSF59" s="969"/>
      <c r="VSG59" s="969"/>
      <c r="VSH59" s="969"/>
      <c r="VSI59" s="969"/>
      <c r="VSJ59" s="969"/>
      <c r="VSK59" s="969"/>
      <c r="VSL59" s="969"/>
      <c r="VSM59" s="969"/>
      <c r="VSN59" s="969"/>
      <c r="VSO59" s="969"/>
      <c r="VSP59" s="969"/>
      <c r="VSQ59" s="969"/>
      <c r="VSR59" s="969"/>
      <c r="VSS59" s="969"/>
      <c r="VST59" s="969"/>
      <c r="VSU59" s="969"/>
      <c r="VSV59" s="969"/>
      <c r="VSW59" s="969"/>
      <c r="VSX59" s="969"/>
      <c r="VSY59" s="969"/>
      <c r="VSZ59" s="969"/>
      <c r="VTA59" s="969"/>
      <c r="VTB59" s="969"/>
      <c r="VTC59" s="969"/>
      <c r="VTD59" s="969"/>
      <c r="VTE59" s="969"/>
      <c r="VTF59" s="969"/>
      <c r="VTG59" s="969"/>
      <c r="VTH59" s="969"/>
      <c r="VTI59" s="969"/>
      <c r="VTJ59" s="969"/>
      <c r="VTK59" s="969"/>
      <c r="VTL59" s="969"/>
      <c r="VTM59" s="969"/>
      <c r="VTN59" s="969"/>
      <c r="VTO59" s="969"/>
      <c r="VTP59" s="969"/>
      <c r="VTQ59" s="969"/>
      <c r="VTR59" s="969"/>
      <c r="VTS59" s="969"/>
      <c r="VTT59" s="969"/>
      <c r="VTU59" s="969"/>
      <c r="VTV59" s="969"/>
      <c r="VTW59" s="969"/>
      <c r="VTX59" s="969"/>
      <c r="VTY59" s="969"/>
      <c r="VTZ59" s="969"/>
      <c r="VUA59" s="969"/>
      <c r="VUB59" s="969"/>
      <c r="VUC59" s="969"/>
      <c r="VUD59" s="969"/>
      <c r="VUE59" s="969"/>
      <c r="VUF59" s="969"/>
      <c r="VUG59" s="969"/>
      <c r="VUH59" s="969"/>
      <c r="VUI59" s="969"/>
      <c r="VUJ59" s="969"/>
      <c r="VUK59" s="969"/>
      <c r="VUL59" s="969"/>
      <c r="VUM59" s="969"/>
      <c r="VUN59" s="969"/>
      <c r="VUO59" s="969"/>
      <c r="VUP59" s="969"/>
      <c r="VUQ59" s="969"/>
      <c r="VUR59" s="969"/>
      <c r="VUS59" s="969"/>
      <c r="VUT59" s="969"/>
      <c r="VUU59" s="969"/>
      <c r="VUV59" s="969"/>
      <c r="VUW59" s="969"/>
      <c r="VUX59" s="969"/>
      <c r="VUY59" s="969"/>
      <c r="VUZ59" s="969"/>
      <c r="VVA59" s="969"/>
      <c r="VVB59" s="969"/>
      <c r="VVC59" s="969"/>
      <c r="VVD59" s="969"/>
      <c r="VVE59" s="969"/>
      <c r="VVF59" s="969"/>
      <c r="VVG59" s="969"/>
      <c r="VVH59" s="969"/>
      <c r="VVI59" s="969"/>
      <c r="VVJ59" s="969"/>
      <c r="VVK59" s="969"/>
      <c r="VVL59" s="969"/>
      <c r="VVM59" s="969"/>
      <c r="VVN59" s="969"/>
      <c r="VVO59" s="969"/>
      <c r="VVP59" s="969"/>
      <c r="VVQ59" s="969"/>
      <c r="VVR59" s="969"/>
      <c r="VVS59" s="969"/>
      <c r="VVT59" s="969"/>
      <c r="VVU59" s="969"/>
      <c r="VVV59" s="969"/>
      <c r="VVW59" s="969"/>
      <c r="VVX59" s="969"/>
      <c r="VVY59" s="969"/>
      <c r="VVZ59" s="969"/>
      <c r="VWA59" s="969"/>
      <c r="VWB59" s="969"/>
      <c r="VWC59" s="969"/>
      <c r="VWD59" s="969"/>
      <c r="VWE59" s="969"/>
      <c r="VWF59" s="969"/>
      <c r="VWG59" s="969"/>
      <c r="VWH59" s="969"/>
      <c r="VWI59" s="969"/>
      <c r="VWJ59" s="969"/>
      <c r="VWK59" s="969"/>
      <c r="VWL59" s="969"/>
      <c r="VWM59" s="969"/>
      <c r="VWN59" s="969"/>
      <c r="VWO59" s="969"/>
      <c r="VWP59" s="969"/>
      <c r="VWQ59" s="969"/>
      <c r="VWR59" s="969"/>
      <c r="VWS59" s="969"/>
      <c r="VWT59" s="969"/>
      <c r="VWU59" s="969"/>
      <c r="VWV59" s="969"/>
      <c r="VWW59" s="969"/>
      <c r="VWX59" s="969"/>
      <c r="VWY59" s="969"/>
      <c r="VWZ59" s="969"/>
      <c r="VXA59" s="969"/>
      <c r="VXB59" s="969"/>
      <c r="VXC59" s="969"/>
      <c r="VXD59" s="969"/>
      <c r="VXE59" s="969"/>
      <c r="VXF59" s="969"/>
      <c r="VXG59" s="969"/>
      <c r="VXH59" s="969"/>
      <c r="VXI59" s="969"/>
      <c r="VXJ59" s="969"/>
      <c r="VXK59" s="969"/>
      <c r="VXL59" s="969"/>
      <c r="VXM59" s="969"/>
      <c r="VXN59" s="969"/>
      <c r="VXO59" s="969"/>
      <c r="VXP59" s="969"/>
      <c r="VXQ59" s="969"/>
      <c r="VXR59" s="969"/>
      <c r="VXS59" s="969"/>
      <c r="VXT59" s="969"/>
      <c r="VXU59" s="969"/>
      <c r="VXV59" s="969"/>
      <c r="VXW59" s="969"/>
      <c r="VXX59" s="969"/>
      <c r="VXY59" s="969"/>
      <c r="VXZ59" s="969"/>
      <c r="VYA59" s="969"/>
      <c r="VYB59" s="969"/>
      <c r="VYC59" s="969"/>
      <c r="VYD59" s="969"/>
      <c r="VYE59" s="969"/>
      <c r="VYF59" s="969"/>
      <c r="VYG59" s="969"/>
      <c r="VYH59" s="969"/>
      <c r="VYI59" s="969"/>
      <c r="VYJ59" s="969"/>
      <c r="VYK59" s="969"/>
      <c r="VYL59" s="969"/>
      <c r="VYM59" s="969"/>
      <c r="VYN59" s="969"/>
      <c r="VYO59" s="969"/>
      <c r="VYP59" s="969"/>
      <c r="VYQ59" s="969"/>
      <c r="VYR59" s="969"/>
      <c r="VYS59" s="969"/>
      <c r="VYT59" s="969"/>
      <c r="VYU59" s="969"/>
      <c r="VYV59" s="969"/>
      <c r="VYW59" s="969"/>
      <c r="VYX59" s="969"/>
      <c r="VYY59" s="969"/>
      <c r="VYZ59" s="969"/>
      <c r="VZA59" s="969"/>
      <c r="VZB59" s="969"/>
      <c r="VZC59" s="969"/>
      <c r="VZD59" s="969"/>
      <c r="VZE59" s="969"/>
      <c r="VZF59" s="969"/>
      <c r="VZG59" s="969"/>
      <c r="VZH59" s="969"/>
      <c r="VZI59" s="969"/>
      <c r="VZJ59" s="969"/>
      <c r="VZK59" s="969"/>
      <c r="VZL59" s="969"/>
      <c r="VZM59" s="969"/>
      <c r="VZN59" s="969"/>
      <c r="VZO59" s="969"/>
      <c r="VZP59" s="969"/>
      <c r="VZQ59" s="969"/>
      <c r="VZR59" s="969"/>
      <c r="VZS59" s="969"/>
      <c r="VZT59" s="969"/>
      <c r="VZU59" s="969"/>
      <c r="VZV59" s="969"/>
      <c r="VZW59" s="969"/>
      <c r="VZX59" s="969"/>
      <c r="VZY59" s="969"/>
      <c r="VZZ59" s="969"/>
      <c r="WAA59" s="969"/>
      <c r="WAB59" s="969"/>
      <c r="WAC59" s="969"/>
      <c r="WAD59" s="969"/>
      <c r="WAE59" s="969"/>
      <c r="WAF59" s="969"/>
      <c r="WAG59" s="969"/>
      <c r="WAH59" s="969"/>
      <c r="WAI59" s="969"/>
      <c r="WAJ59" s="969"/>
      <c r="WAK59" s="969"/>
      <c r="WAL59" s="969"/>
      <c r="WAM59" s="969"/>
      <c r="WAN59" s="969"/>
      <c r="WAO59" s="969"/>
      <c r="WAP59" s="969"/>
      <c r="WAQ59" s="969"/>
      <c r="WAR59" s="969"/>
      <c r="WAS59" s="969"/>
      <c r="WAT59" s="969"/>
      <c r="WAU59" s="969"/>
      <c r="WAV59" s="969"/>
      <c r="WAW59" s="969"/>
      <c r="WAX59" s="969"/>
      <c r="WAY59" s="969"/>
      <c r="WAZ59" s="969"/>
      <c r="WBA59" s="969"/>
      <c r="WBB59" s="969"/>
      <c r="WBC59" s="969"/>
      <c r="WBD59" s="969"/>
      <c r="WBE59" s="969"/>
      <c r="WBF59" s="969"/>
      <c r="WBG59" s="969"/>
      <c r="WBH59" s="969"/>
      <c r="WBI59" s="969"/>
      <c r="WBJ59" s="969"/>
      <c r="WBK59" s="969"/>
      <c r="WBL59" s="969"/>
      <c r="WBM59" s="969"/>
      <c r="WBN59" s="969"/>
      <c r="WBO59" s="969"/>
      <c r="WBP59" s="969"/>
      <c r="WBQ59" s="969"/>
      <c r="WBR59" s="969"/>
      <c r="WBS59" s="969"/>
      <c r="WBT59" s="969"/>
      <c r="WBU59" s="969"/>
      <c r="WBV59" s="969"/>
      <c r="WBW59" s="969"/>
      <c r="WBX59" s="969"/>
      <c r="WBY59" s="969"/>
      <c r="WBZ59" s="969"/>
      <c r="WCA59" s="969"/>
      <c r="WCB59" s="969"/>
      <c r="WCC59" s="969"/>
      <c r="WCD59" s="969"/>
      <c r="WCE59" s="969"/>
      <c r="WCF59" s="969"/>
      <c r="WCG59" s="969"/>
      <c r="WCH59" s="969"/>
      <c r="WCI59" s="969"/>
      <c r="WCJ59" s="969"/>
      <c r="WCK59" s="969"/>
      <c r="WCL59" s="969"/>
      <c r="WCM59" s="969"/>
      <c r="WCN59" s="969"/>
      <c r="WCO59" s="969"/>
      <c r="WCP59" s="969"/>
      <c r="WCQ59" s="969"/>
      <c r="WCR59" s="969"/>
      <c r="WCS59" s="969"/>
      <c r="WCT59" s="969"/>
      <c r="WCU59" s="969"/>
      <c r="WCV59" s="969"/>
      <c r="WCW59" s="969"/>
      <c r="WCX59" s="969"/>
      <c r="WCY59" s="969"/>
      <c r="WCZ59" s="969"/>
      <c r="WDA59" s="969"/>
      <c r="WDB59" s="969"/>
      <c r="WDC59" s="969"/>
      <c r="WDD59" s="969"/>
      <c r="WDE59" s="969"/>
      <c r="WDF59" s="969"/>
      <c r="WDG59" s="969"/>
      <c r="WDH59" s="969"/>
      <c r="WDI59" s="969"/>
      <c r="WDJ59" s="969"/>
      <c r="WDK59" s="969"/>
      <c r="WDL59" s="969"/>
      <c r="WDM59" s="969"/>
      <c r="WDN59" s="969"/>
      <c r="WDO59" s="969"/>
      <c r="WDP59" s="969"/>
      <c r="WDQ59" s="969"/>
      <c r="WDR59" s="969"/>
      <c r="WDS59" s="969"/>
      <c r="WDT59" s="969"/>
      <c r="WDU59" s="969"/>
      <c r="WDV59" s="969"/>
      <c r="WDW59" s="969"/>
      <c r="WDX59" s="969"/>
      <c r="WDY59" s="969"/>
      <c r="WDZ59" s="969"/>
      <c r="WEA59" s="969"/>
      <c r="WEB59" s="969"/>
      <c r="WEC59" s="969"/>
      <c r="WED59" s="969"/>
      <c r="WEE59" s="969"/>
      <c r="WEF59" s="969"/>
      <c r="WEG59" s="969"/>
      <c r="WEH59" s="969"/>
      <c r="WEI59" s="969"/>
      <c r="WEJ59" s="969"/>
      <c r="WEK59" s="969"/>
      <c r="WEL59" s="969"/>
      <c r="WEM59" s="969"/>
      <c r="WEN59" s="969"/>
      <c r="WEO59" s="969"/>
      <c r="WEP59" s="969"/>
      <c r="WEQ59" s="969"/>
      <c r="WER59" s="969"/>
      <c r="WES59" s="969"/>
      <c r="WET59" s="969"/>
      <c r="WEU59" s="969"/>
      <c r="WEV59" s="969"/>
      <c r="WEW59" s="969"/>
      <c r="WEX59" s="969"/>
      <c r="WEY59" s="969"/>
      <c r="WEZ59" s="969"/>
      <c r="WFA59" s="969"/>
      <c r="WFB59" s="969"/>
      <c r="WFC59" s="969"/>
      <c r="WFD59" s="969"/>
      <c r="WFE59" s="969"/>
      <c r="WFF59" s="969"/>
      <c r="WFG59" s="969"/>
      <c r="WFH59" s="969"/>
      <c r="WFI59" s="969"/>
      <c r="WFJ59" s="969"/>
      <c r="WFK59" s="969"/>
      <c r="WFL59" s="969"/>
      <c r="WFM59" s="969"/>
      <c r="WFN59" s="969"/>
      <c r="WFO59" s="969"/>
      <c r="WFP59" s="969"/>
      <c r="WFQ59" s="969"/>
      <c r="WFR59" s="969"/>
      <c r="WFS59" s="969"/>
      <c r="WFT59" s="969"/>
      <c r="WFU59" s="969"/>
      <c r="WFV59" s="969"/>
      <c r="WFW59" s="969"/>
      <c r="WFX59" s="969"/>
      <c r="WFY59" s="969"/>
      <c r="WFZ59" s="969"/>
      <c r="WGA59" s="969"/>
      <c r="WGB59" s="969"/>
      <c r="WGC59" s="969"/>
      <c r="WGD59" s="969"/>
      <c r="WGE59" s="969"/>
      <c r="WGF59" s="969"/>
      <c r="WGG59" s="969"/>
      <c r="WGH59" s="969"/>
      <c r="WGI59" s="969"/>
      <c r="WGJ59" s="969"/>
      <c r="WGK59" s="969"/>
      <c r="WGL59" s="969"/>
      <c r="WGM59" s="969"/>
      <c r="WGN59" s="969"/>
      <c r="WGO59" s="969"/>
      <c r="WGP59" s="969"/>
      <c r="WGQ59" s="969"/>
      <c r="WGR59" s="969"/>
      <c r="WGS59" s="969"/>
      <c r="WGT59" s="969"/>
      <c r="WGU59" s="969"/>
      <c r="WGV59" s="969"/>
      <c r="WGW59" s="969"/>
      <c r="WGX59" s="969"/>
      <c r="WGY59" s="969"/>
      <c r="WGZ59" s="969"/>
      <c r="WHA59" s="969"/>
      <c r="WHB59" s="969"/>
      <c r="WHC59" s="969"/>
      <c r="WHD59" s="969"/>
      <c r="WHE59" s="969"/>
      <c r="WHF59" s="969"/>
      <c r="WHG59" s="969"/>
      <c r="WHH59" s="969"/>
      <c r="WHI59" s="969"/>
      <c r="WHJ59" s="969"/>
      <c r="WHK59" s="969"/>
      <c r="WHL59" s="969"/>
      <c r="WHM59" s="969"/>
      <c r="WHN59" s="969"/>
      <c r="WHO59" s="969"/>
      <c r="WHP59" s="969"/>
      <c r="WHQ59" s="969"/>
      <c r="WHR59" s="969"/>
      <c r="WHS59" s="969"/>
      <c r="WHT59" s="969"/>
      <c r="WHU59" s="969"/>
      <c r="WHV59" s="969"/>
      <c r="WHW59" s="969"/>
      <c r="WHX59" s="969"/>
      <c r="WHY59" s="969"/>
      <c r="WHZ59" s="969"/>
      <c r="WIA59" s="969"/>
      <c r="WIB59" s="969"/>
      <c r="WIC59" s="969"/>
      <c r="WID59" s="969"/>
      <c r="WIE59" s="969"/>
      <c r="WIF59" s="969"/>
      <c r="WIG59" s="969"/>
      <c r="WIH59" s="969"/>
      <c r="WII59" s="969"/>
      <c r="WIJ59" s="969"/>
      <c r="WIK59" s="969"/>
      <c r="WIL59" s="969"/>
      <c r="WIM59" s="969"/>
      <c r="WIN59" s="969"/>
      <c r="WIO59" s="969"/>
      <c r="WIP59" s="969"/>
      <c r="WIQ59" s="969"/>
      <c r="WIR59" s="969"/>
      <c r="WIS59" s="969"/>
      <c r="WIT59" s="969"/>
      <c r="WIU59" s="969"/>
      <c r="WIV59" s="969"/>
      <c r="WIW59" s="969"/>
      <c r="WIX59" s="969"/>
      <c r="WIY59" s="969"/>
      <c r="WIZ59" s="969"/>
      <c r="WJA59" s="969"/>
      <c r="WJB59" s="969"/>
      <c r="WJC59" s="969"/>
      <c r="WJD59" s="969"/>
      <c r="WJE59" s="969"/>
      <c r="WJF59" s="969"/>
      <c r="WJG59" s="969"/>
      <c r="WJH59" s="969"/>
      <c r="WJI59" s="969"/>
      <c r="WJJ59" s="969"/>
      <c r="WJK59" s="969"/>
      <c r="WJL59" s="969"/>
      <c r="WJM59" s="969"/>
      <c r="WJN59" s="969"/>
      <c r="WJO59" s="969"/>
      <c r="WJP59" s="969"/>
      <c r="WJQ59" s="969"/>
      <c r="WJR59" s="969"/>
      <c r="WJS59" s="969"/>
      <c r="WJT59" s="969"/>
      <c r="WJU59" s="969"/>
      <c r="WJV59" s="969"/>
      <c r="WJW59" s="969"/>
      <c r="WJX59" s="969"/>
      <c r="WJY59" s="969"/>
      <c r="WJZ59" s="969"/>
      <c r="WKA59" s="969"/>
      <c r="WKB59" s="969"/>
      <c r="WKC59" s="969"/>
      <c r="WKD59" s="969"/>
      <c r="WKE59" s="969"/>
      <c r="WKF59" s="969"/>
      <c r="WKG59" s="969"/>
      <c r="WKH59" s="969"/>
      <c r="WKI59" s="969"/>
      <c r="WKJ59" s="969"/>
      <c r="WKK59" s="969"/>
      <c r="WKL59" s="969"/>
      <c r="WKM59" s="969"/>
      <c r="WKN59" s="969"/>
      <c r="WKO59" s="969"/>
      <c r="WKP59" s="969"/>
      <c r="WKQ59" s="969"/>
      <c r="WKR59" s="969"/>
      <c r="WKS59" s="969"/>
      <c r="WKT59" s="969"/>
      <c r="WKU59" s="969"/>
      <c r="WKV59" s="969"/>
      <c r="WKW59" s="969"/>
      <c r="WKX59" s="969"/>
      <c r="WKY59" s="969"/>
      <c r="WKZ59" s="969"/>
      <c r="WLA59" s="969"/>
      <c r="WLB59" s="969"/>
      <c r="WLC59" s="969"/>
      <c r="WLD59" s="969"/>
      <c r="WLE59" s="969"/>
      <c r="WLF59" s="969"/>
      <c r="WLG59" s="969"/>
      <c r="WLH59" s="969"/>
      <c r="WLI59" s="969"/>
      <c r="WLJ59" s="969"/>
      <c r="WLK59" s="969"/>
      <c r="WLL59" s="969"/>
      <c r="WLM59" s="969"/>
      <c r="WLN59" s="969"/>
      <c r="WLO59" s="969"/>
      <c r="WLP59" s="969"/>
      <c r="WLQ59" s="969"/>
      <c r="WLR59" s="969"/>
      <c r="WLS59" s="969"/>
      <c r="WLT59" s="969"/>
      <c r="WLU59" s="969"/>
      <c r="WLV59" s="969"/>
      <c r="WLW59" s="969"/>
      <c r="WLX59" s="969"/>
      <c r="WLY59" s="969"/>
      <c r="WLZ59" s="969"/>
      <c r="WMA59" s="969"/>
      <c r="WMB59" s="969"/>
      <c r="WMC59" s="969"/>
      <c r="WMD59" s="969"/>
      <c r="WME59" s="969"/>
      <c r="WMF59" s="969"/>
      <c r="WMG59" s="969"/>
      <c r="WMH59" s="969"/>
      <c r="WMI59" s="969"/>
      <c r="WMJ59" s="969"/>
      <c r="WMK59" s="969"/>
      <c r="WML59" s="969"/>
      <c r="WMM59" s="969"/>
      <c r="WMN59" s="969"/>
      <c r="WMO59" s="969"/>
      <c r="WMP59" s="969"/>
      <c r="WMQ59" s="969"/>
      <c r="WMR59" s="969"/>
      <c r="WMS59" s="969"/>
      <c r="WMT59" s="969"/>
      <c r="WMU59" s="969"/>
      <c r="WMV59" s="969"/>
      <c r="WMW59" s="969"/>
      <c r="WMX59" s="969"/>
      <c r="WMY59" s="969"/>
      <c r="WMZ59" s="969"/>
      <c r="WNA59" s="969"/>
      <c r="WNB59" s="969"/>
      <c r="WNC59" s="969"/>
      <c r="WND59" s="969"/>
      <c r="WNE59" s="969"/>
      <c r="WNF59" s="969"/>
      <c r="WNG59" s="969"/>
      <c r="WNH59" s="969"/>
      <c r="WNI59" s="969"/>
      <c r="WNJ59" s="969"/>
      <c r="WNK59" s="969"/>
      <c r="WNL59" s="969"/>
      <c r="WNM59" s="969"/>
      <c r="WNN59" s="969"/>
      <c r="WNO59" s="969"/>
      <c r="WNP59" s="969"/>
      <c r="WNQ59" s="969"/>
      <c r="WNR59" s="969"/>
      <c r="WNS59" s="969"/>
      <c r="WNT59" s="969"/>
      <c r="WNU59" s="969"/>
      <c r="WNV59" s="969"/>
      <c r="WNW59" s="969"/>
      <c r="WNX59" s="969"/>
      <c r="WNY59" s="969"/>
      <c r="WNZ59" s="969"/>
      <c r="WOA59" s="969"/>
      <c r="WOB59" s="969"/>
      <c r="WOC59" s="969"/>
      <c r="WOD59" s="969"/>
      <c r="WOE59" s="969"/>
      <c r="WOF59" s="969"/>
      <c r="WOG59" s="969"/>
      <c r="WOH59" s="969"/>
      <c r="WOI59" s="969"/>
      <c r="WOJ59" s="969"/>
      <c r="WOK59" s="969"/>
      <c r="WOL59" s="969"/>
      <c r="WOM59" s="969"/>
      <c r="WON59" s="969"/>
      <c r="WOO59" s="969"/>
      <c r="WOP59" s="969"/>
      <c r="WOQ59" s="969"/>
      <c r="WOR59" s="969"/>
      <c r="WOS59" s="969"/>
      <c r="WOT59" s="969"/>
      <c r="WOU59" s="969"/>
      <c r="WOV59" s="969"/>
      <c r="WOW59" s="969"/>
      <c r="WOX59" s="969"/>
      <c r="WOY59" s="969"/>
      <c r="WOZ59" s="969"/>
      <c r="WPA59" s="969"/>
      <c r="WPB59" s="969"/>
      <c r="WPC59" s="969"/>
      <c r="WPD59" s="969"/>
      <c r="WPE59" s="969"/>
      <c r="WPF59" s="969"/>
      <c r="WPG59" s="969"/>
      <c r="WPH59" s="969"/>
      <c r="WPI59" s="969"/>
      <c r="WPJ59" s="969"/>
      <c r="WPK59" s="969"/>
      <c r="WPL59" s="969"/>
      <c r="WPM59" s="969"/>
      <c r="WPN59" s="969"/>
      <c r="WPO59" s="969"/>
      <c r="WPP59" s="969"/>
      <c r="WPQ59" s="969"/>
      <c r="WPR59" s="969"/>
      <c r="WPS59" s="969"/>
      <c r="WPT59" s="969"/>
      <c r="WPU59" s="969"/>
      <c r="WPV59" s="969"/>
      <c r="WPW59" s="969"/>
      <c r="WPX59" s="969"/>
      <c r="WPY59" s="969"/>
      <c r="WPZ59" s="969"/>
      <c r="WQA59" s="969"/>
      <c r="WQB59" s="969"/>
      <c r="WQC59" s="969"/>
      <c r="WQD59" s="969"/>
      <c r="WQE59" s="969"/>
      <c r="WQF59" s="969"/>
      <c r="WQG59" s="969"/>
      <c r="WQH59" s="969"/>
      <c r="WQI59" s="969"/>
      <c r="WQJ59" s="969"/>
      <c r="WQK59" s="969"/>
      <c r="WQL59" s="969"/>
      <c r="WQM59" s="969"/>
      <c r="WQN59" s="969"/>
      <c r="WQO59" s="969"/>
      <c r="WQP59" s="969"/>
      <c r="WQQ59" s="969"/>
      <c r="WQR59" s="969"/>
      <c r="WQS59" s="969"/>
      <c r="WQT59" s="969"/>
      <c r="WQU59" s="969"/>
      <c r="WQV59" s="969"/>
      <c r="WQW59" s="969"/>
      <c r="WQX59" s="969"/>
      <c r="WQY59" s="969"/>
      <c r="WQZ59" s="969"/>
      <c r="WRA59" s="969"/>
      <c r="WRB59" s="969"/>
      <c r="WRC59" s="969"/>
      <c r="WRD59" s="969"/>
      <c r="WRE59" s="969"/>
      <c r="WRF59" s="969"/>
      <c r="WRG59" s="969"/>
      <c r="WRH59" s="969"/>
      <c r="WRI59" s="969"/>
      <c r="WRJ59" s="969"/>
      <c r="WRK59" s="969"/>
      <c r="WRL59" s="969"/>
      <c r="WRM59" s="969"/>
      <c r="WRN59" s="969"/>
      <c r="WRO59" s="969"/>
      <c r="WRP59" s="969"/>
      <c r="WRQ59" s="969"/>
      <c r="WRR59" s="969"/>
      <c r="WRS59" s="969"/>
      <c r="WRT59" s="969"/>
      <c r="WRU59" s="969"/>
      <c r="WRV59" s="969"/>
      <c r="WRW59" s="969"/>
      <c r="WRX59" s="969"/>
      <c r="WRY59" s="969"/>
      <c r="WRZ59" s="969"/>
      <c r="WSA59" s="969"/>
      <c r="WSB59" s="969"/>
      <c r="WSC59" s="969"/>
      <c r="WSD59" s="969"/>
      <c r="WSE59" s="969"/>
      <c r="WSF59" s="969"/>
      <c r="WSG59" s="969"/>
      <c r="WSH59" s="969"/>
      <c r="WSI59" s="969"/>
      <c r="WSJ59" s="969"/>
      <c r="WSK59" s="969"/>
      <c r="WSL59" s="969"/>
      <c r="WSM59" s="969"/>
      <c r="WSN59" s="969"/>
      <c r="WSO59" s="969"/>
      <c r="WSP59" s="969"/>
      <c r="WSQ59" s="969"/>
      <c r="WSR59" s="969"/>
      <c r="WSS59" s="969"/>
      <c r="WST59" s="969"/>
      <c r="WSU59" s="969"/>
      <c r="WSV59" s="969"/>
      <c r="WSW59" s="969"/>
      <c r="WSX59" s="969"/>
      <c r="WSY59" s="969"/>
      <c r="WSZ59" s="969"/>
      <c r="WTA59" s="969"/>
      <c r="WTB59" s="969"/>
      <c r="WTC59" s="969"/>
      <c r="WTD59" s="969"/>
      <c r="WTE59" s="969"/>
      <c r="WTF59" s="969"/>
      <c r="WTG59" s="969"/>
      <c r="WTH59" s="969"/>
      <c r="WTI59" s="969"/>
      <c r="WTJ59" s="969"/>
      <c r="WTK59" s="969"/>
      <c r="WTL59" s="969"/>
      <c r="WTM59" s="969"/>
      <c r="WTN59" s="969"/>
      <c r="WTO59" s="969"/>
      <c r="WTP59" s="969"/>
      <c r="WTQ59" s="969"/>
      <c r="WTR59" s="969"/>
      <c r="WTS59" s="969"/>
      <c r="WTT59" s="969"/>
      <c r="WTU59" s="969"/>
      <c r="WTV59" s="969"/>
      <c r="WTW59" s="969"/>
      <c r="WTX59" s="969"/>
      <c r="WTY59" s="969"/>
      <c r="WTZ59" s="969"/>
      <c r="WUA59" s="969"/>
      <c r="WUB59" s="969"/>
      <c r="WUC59" s="969"/>
      <c r="WUD59" s="969"/>
      <c r="WUE59" s="969"/>
      <c r="WUF59" s="969"/>
      <c r="WUG59" s="969"/>
      <c r="WUH59" s="969"/>
      <c r="WUI59" s="969"/>
      <c r="WUJ59" s="969"/>
      <c r="WUK59" s="969"/>
      <c r="WUL59" s="969"/>
      <c r="WUM59" s="969"/>
      <c r="WUN59" s="969"/>
      <c r="WUO59" s="969"/>
      <c r="WUP59" s="969"/>
      <c r="WUQ59" s="969"/>
      <c r="WUR59" s="969"/>
      <c r="WUS59" s="969"/>
      <c r="WUT59" s="969"/>
      <c r="WUU59" s="969"/>
      <c r="WUV59" s="969"/>
      <c r="WUW59" s="969"/>
      <c r="WUX59" s="969"/>
      <c r="WUY59" s="969"/>
      <c r="WUZ59" s="969"/>
      <c r="WVA59" s="969"/>
      <c r="WVB59" s="969"/>
      <c r="WVC59" s="969"/>
      <c r="WVD59" s="969"/>
      <c r="WVE59" s="969"/>
      <c r="WVF59" s="969"/>
      <c r="WVG59" s="969"/>
      <c r="WVH59" s="969"/>
      <c r="WVI59" s="969"/>
      <c r="WVJ59" s="969"/>
      <c r="WVK59" s="969"/>
      <c r="WVL59" s="969"/>
      <c r="WVM59" s="969"/>
      <c r="WVN59" s="969"/>
      <c r="WVO59" s="969"/>
      <c r="WVP59" s="969"/>
      <c r="WVQ59" s="969"/>
      <c r="WVR59" s="969"/>
      <c r="WVS59" s="969"/>
      <c r="WVT59" s="969"/>
      <c r="WVU59" s="969"/>
      <c r="WVV59" s="969"/>
      <c r="WVW59" s="969"/>
      <c r="WVX59" s="969"/>
      <c r="WVY59" s="969"/>
      <c r="WVZ59" s="969"/>
      <c r="WWA59" s="969"/>
      <c r="WWB59" s="969"/>
      <c r="WWC59" s="969"/>
      <c r="WWD59" s="969"/>
      <c r="WWE59" s="969"/>
      <c r="WWF59" s="969"/>
      <c r="WWG59" s="969"/>
      <c r="WWH59" s="969"/>
      <c r="WWI59" s="969"/>
      <c r="WWJ59" s="969"/>
      <c r="WWK59" s="969"/>
      <c r="WWL59" s="969"/>
      <c r="WWM59" s="969"/>
      <c r="WWN59" s="969"/>
      <c r="WWO59" s="969"/>
      <c r="WWP59" s="969"/>
      <c r="WWQ59" s="969"/>
      <c r="WWR59" s="969"/>
      <c r="WWS59" s="969"/>
      <c r="WWT59" s="969"/>
      <c r="WWU59" s="969"/>
      <c r="WWV59" s="969"/>
      <c r="WWW59" s="969"/>
      <c r="WWX59" s="969"/>
      <c r="WWY59" s="969"/>
      <c r="WWZ59" s="969"/>
      <c r="WXA59" s="969"/>
      <c r="WXB59" s="969"/>
      <c r="WXC59" s="969"/>
      <c r="WXD59" s="969"/>
      <c r="WXE59" s="969"/>
      <c r="WXF59" s="969"/>
      <c r="WXG59" s="969"/>
      <c r="WXH59" s="969"/>
      <c r="WXI59" s="969"/>
      <c r="WXJ59" s="969"/>
      <c r="WXK59" s="969"/>
      <c r="WXL59" s="969"/>
      <c r="WXM59" s="969"/>
      <c r="WXN59" s="969"/>
      <c r="WXO59" s="969"/>
      <c r="WXP59" s="969"/>
      <c r="WXQ59" s="969"/>
      <c r="WXR59" s="969"/>
      <c r="WXS59" s="969"/>
      <c r="WXT59" s="969"/>
      <c r="WXU59" s="969"/>
      <c r="WXV59" s="969"/>
      <c r="WXW59" s="969"/>
      <c r="WXX59" s="969"/>
      <c r="WXY59" s="969"/>
      <c r="WXZ59" s="969"/>
      <c r="WYA59" s="969"/>
      <c r="WYB59" s="969"/>
      <c r="WYC59" s="969"/>
      <c r="WYD59" s="969"/>
      <c r="WYE59" s="969"/>
      <c r="WYF59" s="969"/>
      <c r="WYG59" s="969"/>
      <c r="WYH59" s="969"/>
      <c r="WYI59" s="969"/>
      <c r="WYJ59" s="969"/>
      <c r="WYK59" s="969"/>
      <c r="WYL59" s="969"/>
      <c r="WYM59" s="969"/>
      <c r="WYN59" s="969"/>
      <c r="WYO59" s="969"/>
      <c r="WYP59" s="969"/>
      <c r="WYQ59" s="969"/>
      <c r="WYR59" s="969"/>
      <c r="WYS59" s="969"/>
      <c r="WYT59" s="969"/>
      <c r="WYU59" s="969"/>
      <c r="WYV59" s="969"/>
      <c r="WYW59" s="969"/>
      <c r="WYX59" s="969"/>
      <c r="WYY59" s="969"/>
      <c r="WYZ59" s="969"/>
      <c r="WZA59" s="969"/>
      <c r="WZB59" s="969"/>
      <c r="WZC59" s="969"/>
      <c r="WZD59" s="969"/>
      <c r="WZE59" s="969"/>
      <c r="WZF59" s="969"/>
      <c r="WZG59" s="969"/>
      <c r="WZH59" s="969"/>
      <c r="WZI59" s="969"/>
      <c r="WZJ59" s="969"/>
      <c r="WZK59" s="969"/>
      <c r="WZL59" s="969"/>
      <c r="WZM59" s="969"/>
      <c r="WZN59" s="969"/>
      <c r="WZO59" s="969"/>
      <c r="WZP59" s="969"/>
      <c r="WZQ59" s="969"/>
      <c r="WZR59" s="969"/>
      <c r="WZS59" s="969"/>
      <c r="WZT59" s="969"/>
      <c r="WZU59" s="969"/>
      <c r="WZV59" s="969"/>
      <c r="WZW59" s="969"/>
      <c r="WZX59" s="969"/>
      <c r="WZY59" s="969"/>
      <c r="WZZ59" s="969"/>
      <c r="XAA59" s="969"/>
      <c r="XAB59" s="969"/>
      <c r="XAC59" s="969"/>
      <c r="XAD59" s="969"/>
      <c r="XAE59" s="969"/>
      <c r="XAF59" s="969"/>
      <c r="XAG59" s="969"/>
      <c r="XAH59" s="969"/>
      <c r="XAI59" s="969"/>
      <c r="XAJ59" s="969"/>
      <c r="XAK59" s="969"/>
      <c r="XAL59" s="969"/>
      <c r="XAM59" s="969"/>
      <c r="XAN59" s="969"/>
      <c r="XAO59" s="969"/>
      <c r="XAP59" s="969"/>
      <c r="XAQ59" s="969"/>
      <c r="XAR59" s="969"/>
      <c r="XAS59" s="969"/>
      <c r="XAT59" s="969"/>
      <c r="XAU59" s="969"/>
      <c r="XAV59" s="969"/>
      <c r="XAW59" s="969"/>
      <c r="XAX59" s="969"/>
      <c r="XAY59" s="969"/>
      <c r="XAZ59" s="969"/>
      <c r="XBA59" s="969"/>
      <c r="XBB59" s="969"/>
      <c r="XBC59" s="969"/>
      <c r="XBD59" s="969"/>
      <c r="XBE59" s="969"/>
      <c r="XBF59" s="969"/>
      <c r="XBG59" s="969"/>
      <c r="XBH59" s="969"/>
      <c r="XBI59" s="969"/>
      <c r="XBJ59" s="969"/>
      <c r="XBK59" s="969"/>
      <c r="XBL59" s="969"/>
      <c r="XBM59" s="969"/>
      <c r="XBN59" s="969"/>
      <c r="XBO59" s="969"/>
      <c r="XBP59" s="969"/>
      <c r="XBQ59" s="969"/>
      <c r="XBR59" s="969"/>
      <c r="XBS59" s="969"/>
      <c r="XBT59" s="969"/>
      <c r="XBU59" s="969"/>
      <c r="XBV59" s="969"/>
      <c r="XBW59" s="969"/>
      <c r="XBX59" s="969"/>
      <c r="XBY59" s="969"/>
      <c r="XBZ59" s="969"/>
      <c r="XCA59" s="969"/>
      <c r="XCB59" s="969"/>
      <c r="XCC59" s="969"/>
      <c r="XCD59" s="969"/>
      <c r="XCE59" s="969"/>
      <c r="XCF59" s="969"/>
      <c r="XCG59" s="969"/>
      <c r="XCH59" s="969"/>
      <c r="XCI59" s="969"/>
      <c r="XCJ59" s="969"/>
      <c r="XCK59" s="969"/>
      <c r="XCL59" s="969"/>
      <c r="XCM59" s="969"/>
      <c r="XCN59" s="969"/>
      <c r="XCO59" s="969"/>
      <c r="XCP59" s="969"/>
      <c r="XCQ59" s="969"/>
      <c r="XCR59" s="969"/>
      <c r="XCS59" s="969"/>
      <c r="XCT59" s="969"/>
      <c r="XCU59" s="969"/>
      <c r="XCV59" s="969"/>
      <c r="XCW59" s="969"/>
      <c r="XCX59" s="969"/>
      <c r="XCY59" s="969"/>
      <c r="XCZ59" s="969"/>
      <c r="XDA59" s="969"/>
      <c r="XDB59" s="969"/>
      <c r="XDC59" s="969"/>
      <c r="XDD59" s="969"/>
      <c r="XDE59" s="969"/>
      <c r="XDF59" s="969"/>
      <c r="XDG59" s="969"/>
      <c r="XDH59" s="969"/>
      <c r="XDI59" s="969"/>
      <c r="XDJ59" s="969"/>
      <c r="XDK59" s="969"/>
      <c r="XDL59" s="969"/>
      <c r="XDM59" s="969"/>
      <c r="XDN59" s="969"/>
      <c r="XDO59" s="969"/>
      <c r="XDP59" s="969"/>
      <c r="XDQ59" s="969"/>
      <c r="XDR59" s="969"/>
      <c r="XDS59" s="969"/>
      <c r="XDT59" s="969"/>
      <c r="XDU59" s="969"/>
      <c r="XDV59" s="969"/>
      <c r="XDW59" s="969"/>
      <c r="XDX59" s="969"/>
      <c r="XDY59" s="969"/>
      <c r="XDZ59" s="969"/>
      <c r="XEA59" s="969"/>
      <c r="XEB59" s="969"/>
      <c r="XEC59" s="969"/>
      <c r="XED59" s="969"/>
      <c r="XEE59" s="969"/>
      <c r="XEF59" s="969"/>
      <c r="XEG59" s="969"/>
      <c r="XEH59" s="969"/>
      <c r="XEI59" s="969"/>
      <c r="XEJ59" s="969"/>
      <c r="XEK59" s="969"/>
      <c r="XEL59" s="969"/>
      <c r="XEM59" s="969"/>
      <c r="XEN59" s="969"/>
      <c r="XEO59" s="969"/>
      <c r="XEP59" s="969"/>
      <c r="XEQ59" s="969"/>
      <c r="XER59" s="969"/>
      <c r="XES59" s="969"/>
      <c r="XET59" s="969"/>
      <c r="XEU59" s="969"/>
      <c r="XEV59" s="969"/>
      <c r="XEW59" s="969"/>
      <c r="XEX59" s="969"/>
      <c r="XEY59" s="969"/>
      <c r="XEZ59" s="969"/>
      <c r="XFA59" s="969"/>
      <c r="XFB59" s="969"/>
      <c r="XFC59" s="969"/>
      <c r="XFD59" s="969"/>
    </row>
    <row r="60" spans="1:16384" s="210" customFormat="1" ht="12.9" customHeight="1">
      <c r="A60" s="969"/>
      <c r="B60" s="969"/>
      <c r="C60" s="969"/>
      <c r="D60" s="969"/>
      <c r="E60" s="969"/>
      <c r="F60" s="969"/>
      <c r="G60" s="969"/>
      <c r="H60" s="969"/>
      <c r="I60" s="969"/>
      <c r="J60" s="969"/>
      <c r="K60" s="969"/>
      <c r="L60" s="969"/>
      <c r="M60" s="969"/>
      <c r="N60" s="969"/>
      <c r="O60" s="969"/>
      <c r="P60" s="969"/>
      <c r="Q60" s="969"/>
      <c r="R60" s="969"/>
      <c r="S60" s="969"/>
      <c r="T60" s="969"/>
      <c r="U60" s="969"/>
      <c r="V60" s="969"/>
      <c r="W60" s="969"/>
      <c r="X60" s="969"/>
      <c r="Y60" s="969"/>
      <c r="Z60" s="969"/>
      <c r="AA60" s="969"/>
      <c r="AB60" s="969"/>
      <c r="AC60" s="969"/>
      <c r="AD60" s="969"/>
      <c r="AE60" s="969"/>
      <c r="AF60" s="969"/>
      <c r="AG60" s="969"/>
      <c r="AH60" s="969"/>
      <c r="AI60" s="969"/>
      <c r="AJ60" s="969"/>
      <c r="AK60" s="969"/>
      <c r="AL60" s="969"/>
      <c r="AM60" s="969"/>
      <c r="AN60" s="969"/>
      <c r="AO60" s="969"/>
      <c r="AP60" s="969"/>
      <c r="AQ60" s="969"/>
      <c r="AR60" s="969"/>
      <c r="AS60" s="969"/>
      <c r="AT60" s="969"/>
      <c r="AU60" s="969"/>
      <c r="AV60" s="969"/>
      <c r="AW60" s="969"/>
      <c r="AX60" s="969"/>
      <c r="AY60" s="969"/>
      <c r="AZ60" s="969"/>
      <c r="BA60" s="969"/>
      <c r="BB60" s="969"/>
      <c r="BC60" s="969"/>
      <c r="BD60" s="969"/>
      <c r="BE60" s="969"/>
      <c r="BF60" s="969"/>
      <c r="BG60" s="969"/>
      <c r="BH60" s="969"/>
      <c r="BI60" s="969"/>
      <c r="BJ60" s="969"/>
      <c r="BK60" s="969"/>
      <c r="BL60" s="969"/>
      <c r="BM60" s="969"/>
      <c r="BN60" s="969"/>
      <c r="BO60" s="969"/>
      <c r="BP60" s="969"/>
      <c r="BQ60" s="969"/>
      <c r="BR60" s="969"/>
      <c r="BS60" s="969"/>
      <c r="BT60" s="969"/>
      <c r="BU60" s="969"/>
      <c r="BV60" s="969"/>
      <c r="BW60" s="969"/>
      <c r="BX60" s="969"/>
      <c r="BY60" s="969"/>
      <c r="BZ60" s="969"/>
      <c r="CA60" s="969"/>
      <c r="CB60" s="969"/>
      <c r="CC60" s="969"/>
      <c r="CD60" s="969"/>
      <c r="CE60" s="969"/>
      <c r="CF60" s="969"/>
      <c r="CG60" s="969"/>
      <c r="CH60" s="969"/>
      <c r="CI60" s="969"/>
      <c r="CJ60" s="969"/>
      <c r="CK60" s="969"/>
      <c r="CL60" s="969"/>
      <c r="CM60" s="969"/>
      <c r="CN60" s="969"/>
      <c r="CO60" s="969"/>
      <c r="CP60" s="969"/>
      <c r="CQ60" s="969"/>
      <c r="CR60" s="969"/>
      <c r="CS60" s="969"/>
      <c r="CT60" s="969"/>
      <c r="CU60" s="969"/>
      <c r="CV60" s="969"/>
      <c r="CW60" s="969"/>
      <c r="CX60" s="969"/>
      <c r="CY60" s="969"/>
      <c r="CZ60" s="969"/>
      <c r="DA60" s="969"/>
      <c r="DB60" s="969"/>
      <c r="DC60" s="969"/>
      <c r="DD60" s="969"/>
      <c r="DE60" s="969"/>
      <c r="DF60" s="969"/>
      <c r="DG60" s="969"/>
      <c r="DH60" s="969"/>
      <c r="DI60" s="969"/>
      <c r="DJ60" s="969"/>
      <c r="DK60" s="969"/>
      <c r="DL60" s="969"/>
      <c r="DM60" s="969"/>
      <c r="DN60" s="969"/>
      <c r="DO60" s="969"/>
      <c r="DP60" s="969"/>
      <c r="DQ60" s="969"/>
      <c r="DR60" s="969"/>
      <c r="DS60" s="969"/>
      <c r="DT60" s="969"/>
      <c r="DU60" s="969"/>
      <c r="DV60" s="969"/>
      <c r="DW60" s="969"/>
      <c r="DX60" s="969"/>
      <c r="DY60" s="969"/>
      <c r="DZ60" s="969"/>
      <c r="EA60" s="969"/>
      <c r="EB60" s="969"/>
      <c r="EC60" s="969"/>
      <c r="ED60" s="969"/>
      <c r="EE60" s="969"/>
      <c r="EF60" s="969"/>
      <c r="EG60" s="969"/>
      <c r="EH60" s="969"/>
      <c r="EI60" s="969"/>
      <c r="EJ60" s="969"/>
      <c r="EK60" s="969"/>
      <c r="EL60" s="969"/>
      <c r="EM60" s="969"/>
      <c r="EN60" s="969"/>
      <c r="EO60" s="969"/>
      <c r="EP60" s="969"/>
      <c r="EQ60" s="969"/>
      <c r="ER60" s="969"/>
      <c r="ES60" s="969"/>
      <c r="ET60" s="969"/>
      <c r="EU60" s="969"/>
      <c r="EV60" s="969"/>
      <c r="EW60" s="969"/>
      <c r="EX60" s="969"/>
      <c r="EY60" s="969"/>
      <c r="EZ60" s="969"/>
      <c r="FA60" s="969"/>
      <c r="FB60" s="969"/>
      <c r="FC60" s="969"/>
      <c r="FD60" s="969"/>
      <c r="FE60" s="969"/>
      <c r="FF60" s="969"/>
      <c r="FG60" s="969"/>
      <c r="FH60" s="969"/>
      <c r="FI60" s="969"/>
      <c r="FJ60" s="969"/>
      <c r="FK60" s="969"/>
      <c r="FL60" s="969"/>
      <c r="FM60" s="969"/>
      <c r="FN60" s="969"/>
      <c r="FO60" s="969"/>
      <c r="FP60" s="969"/>
      <c r="FQ60" s="969"/>
      <c r="FR60" s="969"/>
      <c r="FS60" s="969"/>
      <c r="FT60" s="969"/>
      <c r="FU60" s="969"/>
      <c r="FV60" s="969"/>
      <c r="FW60" s="969"/>
      <c r="FX60" s="969"/>
      <c r="FY60" s="969"/>
      <c r="FZ60" s="969"/>
      <c r="GA60" s="969"/>
      <c r="GB60" s="969"/>
      <c r="GC60" s="969"/>
      <c r="GD60" s="969"/>
      <c r="GE60" s="969"/>
      <c r="GF60" s="969"/>
      <c r="GG60" s="969"/>
      <c r="GH60" s="969"/>
      <c r="GI60" s="969"/>
      <c r="GJ60" s="969"/>
      <c r="GK60" s="969"/>
      <c r="GL60" s="969"/>
      <c r="GM60" s="969"/>
      <c r="GN60" s="969"/>
      <c r="GO60" s="969"/>
      <c r="GP60" s="969"/>
      <c r="GQ60" s="969"/>
      <c r="GR60" s="969"/>
      <c r="GS60" s="969"/>
      <c r="GT60" s="969"/>
      <c r="GU60" s="969"/>
      <c r="GV60" s="969"/>
      <c r="GW60" s="969"/>
      <c r="GX60" s="969"/>
      <c r="GY60" s="969"/>
      <c r="GZ60" s="969"/>
      <c r="HA60" s="969"/>
      <c r="HB60" s="969"/>
      <c r="HC60" s="969"/>
      <c r="HD60" s="969"/>
      <c r="HE60" s="969"/>
      <c r="HF60" s="969"/>
      <c r="HG60" s="969"/>
      <c r="HH60" s="969"/>
      <c r="HI60" s="969"/>
      <c r="HJ60" s="969"/>
      <c r="HK60" s="969"/>
      <c r="HL60" s="969"/>
      <c r="HM60" s="969"/>
      <c r="HN60" s="969"/>
      <c r="HO60" s="969"/>
      <c r="HP60" s="969"/>
      <c r="HQ60" s="969"/>
      <c r="HR60" s="969"/>
      <c r="HS60" s="969"/>
      <c r="HT60" s="969"/>
      <c r="HU60" s="969"/>
      <c r="HV60" s="969"/>
      <c r="HW60" s="969"/>
      <c r="HX60" s="969"/>
      <c r="HY60" s="969"/>
      <c r="HZ60" s="969"/>
      <c r="IA60" s="969"/>
      <c r="IB60" s="969"/>
      <c r="IC60" s="969"/>
      <c r="ID60" s="969"/>
      <c r="IE60" s="969"/>
      <c r="IF60" s="969"/>
      <c r="IG60" s="969"/>
      <c r="IH60" s="969"/>
      <c r="II60" s="969"/>
      <c r="IJ60" s="969"/>
      <c r="IK60" s="969"/>
      <c r="IL60" s="969"/>
      <c r="IM60" s="969"/>
      <c r="IN60" s="969"/>
      <c r="IO60" s="969"/>
      <c r="IP60" s="969"/>
      <c r="IQ60" s="969"/>
      <c r="IR60" s="969"/>
      <c r="IS60" s="969"/>
      <c r="IT60" s="969"/>
      <c r="IU60" s="969"/>
      <c r="IV60" s="969"/>
      <c r="IW60" s="969"/>
      <c r="IX60" s="969"/>
      <c r="IY60" s="969"/>
      <c r="IZ60" s="969"/>
      <c r="JA60" s="969"/>
      <c r="JB60" s="969"/>
      <c r="JC60" s="969"/>
      <c r="JD60" s="969"/>
      <c r="JE60" s="969"/>
      <c r="JF60" s="969"/>
      <c r="JG60" s="969"/>
      <c r="JH60" s="969"/>
      <c r="JI60" s="969"/>
      <c r="JJ60" s="969"/>
      <c r="JK60" s="969"/>
      <c r="JL60" s="969"/>
      <c r="JM60" s="969"/>
      <c r="JN60" s="969"/>
      <c r="JO60" s="969"/>
      <c r="JP60" s="969"/>
      <c r="JQ60" s="969"/>
      <c r="JR60" s="969"/>
      <c r="JS60" s="969"/>
      <c r="JT60" s="969"/>
      <c r="JU60" s="969"/>
      <c r="JV60" s="969"/>
      <c r="JW60" s="969"/>
      <c r="JX60" s="969"/>
      <c r="JY60" s="969"/>
      <c r="JZ60" s="969"/>
      <c r="KA60" s="969"/>
      <c r="KB60" s="969"/>
      <c r="KC60" s="969"/>
      <c r="KD60" s="969"/>
      <c r="KE60" s="969"/>
      <c r="KF60" s="969"/>
      <c r="KG60" s="969"/>
      <c r="KH60" s="969"/>
      <c r="KI60" s="969"/>
      <c r="KJ60" s="969"/>
      <c r="KK60" s="969"/>
      <c r="KL60" s="969"/>
      <c r="KM60" s="969"/>
      <c r="KN60" s="969"/>
      <c r="KO60" s="969"/>
      <c r="KP60" s="969"/>
      <c r="KQ60" s="969"/>
      <c r="KR60" s="969"/>
      <c r="KS60" s="969"/>
      <c r="KT60" s="969"/>
      <c r="KU60" s="969"/>
      <c r="KV60" s="969"/>
      <c r="KW60" s="969"/>
      <c r="KX60" s="969"/>
      <c r="KY60" s="969"/>
      <c r="KZ60" s="969"/>
      <c r="LA60" s="969"/>
      <c r="LB60" s="969"/>
      <c r="LC60" s="969"/>
      <c r="LD60" s="969"/>
      <c r="LE60" s="969"/>
      <c r="LF60" s="969"/>
      <c r="LG60" s="969"/>
      <c r="LH60" s="969"/>
      <c r="LI60" s="969"/>
      <c r="LJ60" s="969"/>
      <c r="LK60" s="969"/>
      <c r="LL60" s="969"/>
      <c r="LM60" s="969"/>
      <c r="LN60" s="969"/>
      <c r="LO60" s="969"/>
      <c r="LP60" s="969"/>
      <c r="LQ60" s="969"/>
      <c r="LR60" s="969"/>
      <c r="LS60" s="969"/>
      <c r="LT60" s="969"/>
      <c r="LU60" s="969"/>
      <c r="LV60" s="969"/>
      <c r="LW60" s="969"/>
      <c r="LX60" s="969"/>
      <c r="LY60" s="969"/>
      <c r="LZ60" s="969"/>
      <c r="MA60" s="969"/>
      <c r="MB60" s="969"/>
      <c r="MC60" s="969"/>
      <c r="MD60" s="969"/>
      <c r="ME60" s="969"/>
      <c r="MF60" s="969"/>
      <c r="MG60" s="969"/>
      <c r="MH60" s="969"/>
      <c r="MI60" s="969"/>
      <c r="MJ60" s="969"/>
      <c r="MK60" s="969"/>
      <c r="ML60" s="969"/>
      <c r="MM60" s="969"/>
      <c r="MN60" s="969"/>
      <c r="MO60" s="969"/>
      <c r="MP60" s="969"/>
      <c r="MQ60" s="969"/>
      <c r="MR60" s="969"/>
      <c r="MS60" s="969"/>
      <c r="MT60" s="969"/>
      <c r="MU60" s="969"/>
      <c r="MV60" s="969"/>
      <c r="MW60" s="969"/>
      <c r="MX60" s="969"/>
      <c r="MY60" s="969"/>
      <c r="MZ60" s="969"/>
      <c r="NA60" s="969"/>
      <c r="NB60" s="969"/>
      <c r="NC60" s="969"/>
      <c r="ND60" s="969"/>
      <c r="NE60" s="969"/>
      <c r="NF60" s="969"/>
      <c r="NG60" s="969"/>
      <c r="NH60" s="969"/>
      <c r="NI60" s="969"/>
      <c r="NJ60" s="969"/>
      <c r="NK60" s="969"/>
      <c r="NL60" s="969"/>
      <c r="NM60" s="969"/>
      <c r="NN60" s="969"/>
      <c r="NO60" s="969"/>
      <c r="NP60" s="969"/>
      <c r="NQ60" s="969"/>
      <c r="NR60" s="969"/>
      <c r="NS60" s="969"/>
      <c r="NT60" s="969"/>
      <c r="NU60" s="969"/>
      <c r="NV60" s="969"/>
      <c r="NW60" s="969"/>
      <c r="NX60" s="969"/>
      <c r="NY60" s="969"/>
      <c r="NZ60" s="969"/>
      <c r="OA60" s="969"/>
      <c r="OB60" s="969"/>
      <c r="OC60" s="969"/>
      <c r="OD60" s="969"/>
      <c r="OE60" s="969"/>
      <c r="OF60" s="969"/>
      <c r="OG60" s="969"/>
      <c r="OH60" s="969"/>
      <c r="OI60" s="969"/>
      <c r="OJ60" s="969"/>
      <c r="OK60" s="969"/>
      <c r="OL60" s="969"/>
      <c r="OM60" s="969"/>
      <c r="ON60" s="969"/>
      <c r="OO60" s="969"/>
      <c r="OP60" s="969"/>
      <c r="OQ60" s="969"/>
      <c r="OR60" s="969"/>
      <c r="OS60" s="969"/>
      <c r="OT60" s="969"/>
      <c r="OU60" s="969"/>
      <c r="OV60" s="969"/>
      <c r="OW60" s="969"/>
      <c r="OX60" s="969"/>
      <c r="OY60" s="969"/>
      <c r="OZ60" s="969"/>
      <c r="PA60" s="969"/>
      <c r="PB60" s="969"/>
      <c r="PC60" s="969"/>
      <c r="PD60" s="969"/>
      <c r="PE60" s="969"/>
      <c r="PF60" s="969"/>
      <c r="PG60" s="969"/>
      <c r="PH60" s="969"/>
      <c r="PI60" s="969"/>
      <c r="PJ60" s="969"/>
      <c r="PK60" s="969"/>
      <c r="PL60" s="969"/>
      <c r="PM60" s="969"/>
      <c r="PN60" s="969"/>
      <c r="PO60" s="969"/>
      <c r="PP60" s="969"/>
      <c r="PQ60" s="969"/>
      <c r="PR60" s="969"/>
      <c r="PS60" s="969"/>
      <c r="PT60" s="969"/>
      <c r="PU60" s="969"/>
      <c r="PV60" s="969"/>
      <c r="PW60" s="969"/>
      <c r="PX60" s="969"/>
      <c r="PY60" s="969"/>
      <c r="PZ60" s="969"/>
      <c r="QA60" s="969"/>
      <c r="QB60" s="969"/>
      <c r="QC60" s="969"/>
      <c r="QD60" s="969"/>
      <c r="QE60" s="969"/>
      <c r="QF60" s="969"/>
      <c r="QG60" s="969"/>
      <c r="QH60" s="969"/>
      <c r="QI60" s="969"/>
      <c r="QJ60" s="969"/>
      <c r="QK60" s="969"/>
      <c r="QL60" s="969"/>
      <c r="QM60" s="969"/>
      <c r="QN60" s="969"/>
      <c r="QO60" s="969"/>
      <c r="QP60" s="969"/>
      <c r="QQ60" s="969"/>
      <c r="QR60" s="969"/>
      <c r="QS60" s="969"/>
      <c r="QT60" s="969"/>
      <c r="QU60" s="969"/>
      <c r="QV60" s="969"/>
      <c r="QW60" s="969"/>
      <c r="QX60" s="969"/>
      <c r="QY60" s="969"/>
      <c r="QZ60" s="969"/>
      <c r="RA60" s="969"/>
      <c r="RB60" s="969"/>
      <c r="RC60" s="969"/>
      <c r="RD60" s="969"/>
      <c r="RE60" s="969"/>
      <c r="RF60" s="969"/>
      <c r="RG60" s="969"/>
      <c r="RH60" s="969"/>
      <c r="RI60" s="969"/>
      <c r="RJ60" s="969"/>
      <c r="RK60" s="969"/>
      <c r="RL60" s="969"/>
      <c r="RM60" s="969"/>
      <c r="RN60" s="969"/>
      <c r="RO60" s="969"/>
      <c r="RP60" s="969"/>
      <c r="RQ60" s="969"/>
      <c r="RR60" s="969"/>
      <c r="RS60" s="969"/>
      <c r="RT60" s="969"/>
      <c r="RU60" s="969"/>
      <c r="RV60" s="969"/>
      <c r="RW60" s="969"/>
      <c r="RX60" s="969"/>
      <c r="RY60" s="969"/>
      <c r="RZ60" s="969"/>
      <c r="SA60" s="969"/>
      <c r="SB60" s="969"/>
      <c r="SC60" s="969"/>
      <c r="SD60" s="969"/>
      <c r="SE60" s="969"/>
      <c r="SF60" s="969"/>
      <c r="SG60" s="969"/>
      <c r="SH60" s="969"/>
      <c r="SI60" s="969"/>
      <c r="SJ60" s="969"/>
      <c r="SK60" s="969"/>
      <c r="SL60" s="969"/>
      <c r="SM60" s="969"/>
      <c r="SN60" s="969"/>
      <c r="SO60" s="969"/>
      <c r="SP60" s="969"/>
      <c r="SQ60" s="969"/>
      <c r="SR60" s="969"/>
      <c r="SS60" s="969"/>
      <c r="ST60" s="969"/>
      <c r="SU60" s="969"/>
      <c r="SV60" s="969"/>
      <c r="SW60" s="969"/>
      <c r="SX60" s="969"/>
      <c r="SY60" s="969"/>
      <c r="SZ60" s="969"/>
      <c r="TA60" s="969"/>
      <c r="TB60" s="969"/>
      <c r="TC60" s="969"/>
      <c r="TD60" s="969"/>
      <c r="TE60" s="969"/>
      <c r="TF60" s="969"/>
      <c r="TG60" s="969"/>
      <c r="TH60" s="969"/>
      <c r="TI60" s="969"/>
      <c r="TJ60" s="969"/>
      <c r="TK60" s="969"/>
      <c r="TL60" s="969"/>
      <c r="TM60" s="969"/>
      <c r="TN60" s="969"/>
      <c r="TO60" s="969"/>
      <c r="TP60" s="969"/>
      <c r="TQ60" s="969"/>
      <c r="TR60" s="969"/>
      <c r="TS60" s="969"/>
      <c r="TT60" s="969"/>
      <c r="TU60" s="969"/>
      <c r="TV60" s="969"/>
      <c r="TW60" s="969"/>
      <c r="TX60" s="969"/>
      <c r="TY60" s="969"/>
      <c r="TZ60" s="969"/>
      <c r="UA60" s="969"/>
      <c r="UB60" s="969"/>
      <c r="UC60" s="969"/>
      <c r="UD60" s="969"/>
      <c r="UE60" s="969"/>
      <c r="UF60" s="969"/>
      <c r="UG60" s="969"/>
      <c r="UH60" s="969"/>
      <c r="UI60" s="969"/>
      <c r="UJ60" s="969"/>
      <c r="UK60" s="969"/>
      <c r="UL60" s="969"/>
      <c r="UM60" s="969"/>
      <c r="UN60" s="969"/>
      <c r="UO60" s="969"/>
      <c r="UP60" s="969"/>
      <c r="UQ60" s="969"/>
      <c r="UR60" s="969"/>
      <c r="US60" s="969"/>
      <c r="UT60" s="969"/>
      <c r="UU60" s="969"/>
      <c r="UV60" s="969"/>
      <c r="UW60" s="969"/>
      <c r="UX60" s="969"/>
      <c r="UY60" s="969"/>
      <c r="UZ60" s="969"/>
      <c r="VA60" s="969"/>
      <c r="VB60" s="969"/>
      <c r="VC60" s="969"/>
      <c r="VD60" s="969"/>
      <c r="VE60" s="969"/>
      <c r="VF60" s="969"/>
      <c r="VG60" s="969"/>
      <c r="VH60" s="969"/>
      <c r="VI60" s="969"/>
      <c r="VJ60" s="969"/>
      <c r="VK60" s="969"/>
      <c r="VL60" s="969"/>
      <c r="VM60" s="969"/>
      <c r="VN60" s="969"/>
      <c r="VO60" s="969"/>
      <c r="VP60" s="969"/>
      <c r="VQ60" s="969"/>
      <c r="VR60" s="969"/>
      <c r="VS60" s="969"/>
      <c r="VT60" s="969"/>
      <c r="VU60" s="969"/>
      <c r="VV60" s="969"/>
      <c r="VW60" s="969"/>
      <c r="VX60" s="969"/>
      <c r="VY60" s="969"/>
      <c r="VZ60" s="969"/>
      <c r="WA60" s="969"/>
      <c r="WB60" s="969"/>
      <c r="WC60" s="969"/>
      <c r="WD60" s="969"/>
      <c r="WE60" s="969"/>
      <c r="WF60" s="969"/>
      <c r="WG60" s="969"/>
      <c r="WH60" s="969"/>
      <c r="WI60" s="969"/>
      <c r="WJ60" s="969"/>
      <c r="WK60" s="969"/>
      <c r="WL60" s="969"/>
      <c r="WM60" s="969"/>
      <c r="WN60" s="969"/>
      <c r="WO60" s="969"/>
      <c r="WP60" s="969"/>
      <c r="WQ60" s="969"/>
      <c r="WR60" s="969"/>
      <c r="WS60" s="969"/>
      <c r="WT60" s="969"/>
      <c r="WU60" s="969"/>
      <c r="WV60" s="969"/>
      <c r="WW60" s="969"/>
      <c r="WX60" s="969"/>
      <c r="WY60" s="969"/>
      <c r="WZ60" s="969"/>
      <c r="XA60" s="969"/>
      <c r="XB60" s="969"/>
      <c r="XC60" s="969"/>
      <c r="XD60" s="969"/>
      <c r="XE60" s="969"/>
      <c r="XF60" s="969"/>
      <c r="XG60" s="969"/>
      <c r="XH60" s="969"/>
      <c r="XI60" s="969"/>
      <c r="XJ60" s="969"/>
      <c r="XK60" s="969"/>
      <c r="XL60" s="969"/>
      <c r="XM60" s="969"/>
      <c r="XN60" s="969"/>
      <c r="XO60" s="969"/>
      <c r="XP60" s="969"/>
      <c r="XQ60" s="969"/>
      <c r="XR60" s="969"/>
      <c r="XS60" s="969"/>
      <c r="XT60" s="969"/>
      <c r="XU60" s="969"/>
      <c r="XV60" s="969"/>
      <c r="XW60" s="969"/>
      <c r="XX60" s="969"/>
      <c r="XY60" s="969"/>
      <c r="XZ60" s="969"/>
      <c r="YA60" s="969"/>
      <c r="YB60" s="969"/>
      <c r="YC60" s="969"/>
      <c r="YD60" s="969"/>
      <c r="YE60" s="969"/>
      <c r="YF60" s="969"/>
      <c r="YG60" s="969"/>
      <c r="YH60" s="969"/>
      <c r="YI60" s="969"/>
      <c r="YJ60" s="969"/>
      <c r="YK60" s="969"/>
      <c r="YL60" s="969"/>
      <c r="YM60" s="969"/>
      <c r="YN60" s="969"/>
      <c r="YO60" s="969"/>
      <c r="YP60" s="969"/>
      <c r="YQ60" s="969"/>
      <c r="YR60" s="969"/>
      <c r="YS60" s="969"/>
      <c r="YT60" s="969"/>
      <c r="YU60" s="969"/>
      <c r="YV60" s="969"/>
      <c r="YW60" s="969"/>
      <c r="YX60" s="969"/>
      <c r="YY60" s="969"/>
      <c r="YZ60" s="969"/>
      <c r="ZA60" s="969"/>
      <c r="ZB60" s="969"/>
      <c r="ZC60" s="969"/>
      <c r="ZD60" s="969"/>
      <c r="ZE60" s="969"/>
      <c r="ZF60" s="969"/>
      <c r="ZG60" s="969"/>
      <c r="ZH60" s="969"/>
      <c r="ZI60" s="969"/>
      <c r="ZJ60" s="969"/>
      <c r="ZK60" s="969"/>
      <c r="ZL60" s="969"/>
      <c r="ZM60" s="969"/>
      <c r="ZN60" s="969"/>
      <c r="ZO60" s="969"/>
      <c r="ZP60" s="969"/>
      <c r="ZQ60" s="969"/>
      <c r="ZR60" s="969"/>
      <c r="ZS60" s="969"/>
      <c r="ZT60" s="969"/>
      <c r="ZU60" s="969"/>
      <c r="ZV60" s="969"/>
      <c r="ZW60" s="969"/>
      <c r="ZX60" s="969"/>
      <c r="ZY60" s="969"/>
      <c r="ZZ60" s="969"/>
      <c r="AAA60" s="969"/>
      <c r="AAB60" s="969"/>
      <c r="AAC60" s="969"/>
      <c r="AAD60" s="969"/>
      <c r="AAE60" s="969"/>
      <c r="AAF60" s="969"/>
      <c r="AAG60" s="969"/>
      <c r="AAH60" s="969"/>
      <c r="AAI60" s="969"/>
      <c r="AAJ60" s="969"/>
      <c r="AAK60" s="969"/>
      <c r="AAL60" s="969"/>
      <c r="AAM60" s="969"/>
      <c r="AAN60" s="969"/>
      <c r="AAO60" s="969"/>
      <c r="AAP60" s="969"/>
      <c r="AAQ60" s="969"/>
      <c r="AAR60" s="969"/>
      <c r="AAS60" s="969"/>
      <c r="AAT60" s="969"/>
      <c r="AAU60" s="969"/>
      <c r="AAV60" s="969"/>
      <c r="AAW60" s="969"/>
      <c r="AAX60" s="969"/>
      <c r="AAY60" s="969"/>
      <c r="AAZ60" s="969"/>
      <c r="ABA60" s="969"/>
      <c r="ABB60" s="969"/>
      <c r="ABC60" s="969"/>
      <c r="ABD60" s="969"/>
      <c r="ABE60" s="969"/>
      <c r="ABF60" s="969"/>
      <c r="ABG60" s="969"/>
      <c r="ABH60" s="969"/>
      <c r="ABI60" s="969"/>
      <c r="ABJ60" s="969"/>
      <c r="ABK60" s="969"/>
      <c r="ABL60" s="969"/>
      <c r="ABM60" s="969"/>
      <c r="ABN60" s="969"/>
      <c r="ABO60" s="969"/>
      <c r="ABP60" s="969"/>
      <c r="ABQ60" s="969"/>
      <c r="ABR60" s="969"/>
      <c r="ABS60" s="969"/>
      <c r="ABT60" s="969"/>
      <c r="ABU60" s="969"/>
      <c r="ABV60" s="969"/>
      <c r="ABW60" s="969"/>
      <c r="ABX60" s="969"/>
      <c r="ABY60" s="969"/>
      <c r="ABZ60" s="969"/>
      <c r="ACA60" s="969"/>
      <c r="ACB60" s="969"/>
      <c r="ACC60" s="969"/>
      <c r="ACD60" s="969"/>
      <c r="ACE60" s="969"/>
      <c r="ACF60" s="969"/>
      <c r="ACG60" s="969"/>
      <c r="ACH60" s="969"/>
      <c r="ACI60" s="969"/>
      <c r="ACJ60" s="969"/>
      <c r="ACK60" s="969"/>
      <c r="ACL60" s="969"/>
      <c r="ACM60" s="969"/>
      <c r="ACN60" s="969"/>
      <c r="ACO60" s="969"/>
      <c r="ACP60" s="969"/>
      <c r="ACQ60" s="969"/>
      <c r="ACR60" s="969"/>
      <c r="ACS60" s="969"/>
      <c r="ACT60" s="969"/>
      <c r="ACU60" s="969"/>
      <c r="ACV60" s="969"/>
      <c r="ACW60" s="969"/>
      <c r="ACX60" s="969"/>
      <c r="ACY60" s="969"/>
      <c r="ACZ60" s="969"/>
      <c r="ADA60" s="969"/>
      <c r="ADB60" s="969"/>
      <c r="ADC60" s="969"/>
      <c r="ADD60" s="969"/>
      <c r="ADE60" s="969"/>
      <c r="ADF60" s="969"/>
      <c r="ADG60" s="969"/>
      <c r="ADH60" s="969"/>
      <c r="ADI60" s="969"/>
      <c r="ADJ60" s="969"/>
      <c r="ADK60" s="969"/>
      <c r="ADL60" s="969"/>
      <c r="ADM60" s="969"/>
      <c r="ADN60" s="969"/>
      <c r="ADO60" s="969"/>
      <c r="ADP60" s="969"/>
      <c r="ADQ60" s="969"/>
      <c r="ADR60" s="969"/>
      <c r="ADS60" s="969"/>
      <c r="ADT60" s="969"/>
      <c r="ADU60" s="969"/>
      <c r="ADV60" s="969"/>
      <c r="ADW60" s="969"/>
      <c r="ADX60" s="969"/>
      <c r="ADY60" s="969"/>
      <c r="ADZ60" s="969"/>
      <c r="AEA60" s="969"/>
      <c r="AEB60" s="969"/>
      <c r="AEC60" s="969"/>
      <c r="AED60" s="969"/>
      <c r="AEE60" s="969"/>
      <c r="AEF60" s="969"/>
      <c r="AEG60" s="969"/>
      <c r="AEH60" s="969"/>
      <c r="AEI60" s="969"/>
      <c r="AEJ60" s="969"/>
      <c r="AEK60" s="969"/>
      <c r="AEL60" s="969"/>
      <c r="AEM60" s="969"/>
      <c r="AEN60" s="969"/>
      <c r="AEO60" s="969"/>
      <c r="AEP60" s="969"/>
      <c r="AEQ60" s="969"/>
      <c r="AER60" s="969"/>
      <c r="AES60" s="969"/>
      <c r="AET60" s="969"/>
      <c r="AEU60" s="969"/>
      <c r="AEV60" s="969"/>
      <c r="AEW60" s="969"/>
      <c r="AEX60" s="969"/>
      <c r="AEY60" s="969"/>
      <c r="AEZ60" s="969"/>
      <c r="AFA60" s="969"/>
      <c r="AFB60" s="969"/>
      <c r="AFC60" s="969"/>
      <c r="AFD60" s="969"/>
      <c r="AFE60" s="969"/>
      <c r="AFF60" s="969"/>
      <c r="AFG60" s="969"/>
      <c r="AFH60" s="969"/>
      <c r="AFI60" s="969"/>
      <c r="AFJ60" s="969"/>
      <c r="AFK60" s="969"/>
      <c r="AFL60" s="969"/>
      <c r="AFM60" s="969"/>
      <c r="AFN60" s="969"/>
      <c r="AFO60" s="969"/>
      <c r="AFP60" s="969"/>
      <c r="AFQ60" s="969"/>
      <c r="AFR60" s="969"/>
      <c r="AFS60" s="969"/>
      <c r="AFT60" s="969"/>
      <c r="AFU60" s="969"/>
      <c r="AFV60" s="969"/>
      <c r="AFW60" s="969"/>
      <c r="AFX60" s="969"/>
      <c r="AFY60" s="969"/>
      <c r="AFZ60" s="969"/>
      <c r="AGA60" s="969"/>
      <c r="AGB60" s="969"/>
      <c r="AGC60" s="969"/>
      <c r="AGD60" s="969"/>
      <c r="AGE60" s="969"/>
      <c r="AGF60" s="969"/>
      <c r="AGG60" s="969"/>
      <c r="AGH60" s="969"/>
      <c r="AGI60" s="969"/>
      <c r="AGJ60" s="969"/>
      <c r="AGK60" s="969"/>
      <c r="AGL60" s="969"/>
      <c r="AGM60" s="969"/>
      <c r="AGN60" s="969"/>
      <c r="AGO60" s="969"/>
      <c r="AGP60" s="969"/>
      <c r="AGQ60" s="969"/>
      <c r="AGR60" s="969"/>
      <c r="AGS60" s="969"/>
      <c r="AGT60" s="969"/>
      <c r="AGU60" s="969"/>
      <c r="AGV60" s="969"/>
      <c r="AGW60" s="969"/>
      <c r="AGX60" s="969"/>
      <c r="AGY60" s="969"/>
      <c r="AGZ60" s="969"/>
      <c r="AHA60" s="969"/>
      <c r="AHB60" s="969"/>
      <c r="AHC60" s="969"/>
      <c r="AHD60" s="969"/>
      <c r="AHE60" s="969"/>
      <c r="AHF60" s="969"/>
      <c r="AHG60" s="969"/>
      <c r="AHH60" s="969"/>
      <c r="AHI60" s="969"/>
      <c r="AHJ60" s="969"/>
      <c r="AHK60" s="969"/>
      <c r="AHL60" s="969"/>
      <c r="AHM60" s="969"/>
      <c r="AHN60" s="969"/>
      <c r="AHO60" s="969"/>
      <c r="AHP60" s="969"/>
      <c r="AHQ60" s="969"/>
      <c r="AHR60" s="969"/>
      <c r="AHS60" s="969"/>
      <c r="AHT60" s="969"/>
      <c r="AHU60" s="969"/>
      <c r="AHV60" s="969"/>
      <c r="AHW60" s="969"/>
      <c r="AHX60" s="969"/>
      <c r="AHY60" s="969"/>
      <c r="AHZ60" s="969"/>
      <c r="AIA60" s="969"/>
      <c r="AIB60" s="969"/>
      <c r="AIC60" s="969"/>
      <c r="AID60" s="969"/>
      <c r="AIE60" s="969"/>
      <c r="AIF60" s="969"/>
      <c r="AIG60" s="969"/>
      <c r="AIH60" s="969"/>
      <c r="AII60" s="969"/>
      <c r="AIJ60" s="969"/>
      <c r="AIK60" s="969"/>
      <c r="AIL60" s="969"/>
      <c r="AIM60" s="969"/>
      <c r="AIN60" s="969"/>
      <c r="AIO60" s="969"/>
      <c r="AIP60" s="969"/>
      <c r="AIQ60" s="969"/>
      <c r="AIR60" s="969"/>
      <c r="AIS60" s="969"/>
      <c r="AIT60" s="969"/>
      <c r="AIU60" s="969"/>
      <c r="AIV60" s="969"/>
      <c r="AIW60" s="969"/>
      <c r="AIX60" s="969"/>
      <c r="AIY60" s="969"/>
      <c r="AIZ60" s="969"/>
      <c r="AJA60" s="969"/>
      <c r="AJB60" s="969"/>
      <c r="AJC60" s="969"/>
      <c r="AJD60" s="969"/>
      <c r="AJE60" s="969"/>
      <c r="AJF60" s="969"/>
      <c r="AJG60" s="969"/>
      <c r="AJH60" s="969"/>
      <c r="AJI60" s="969"/>
      <c r="AJJ60" s="969"/>
      <c r="AJK60" s="969"/>
      <c r="AJL60" s="969"/>
      <c r="AJM60" s="969"/>
      <c r="AJN60" s="969"/>
      <c r="AJO60" s="969"/>
      <c r="AJP60" s="969"/>
      <c r="AJQ60" s="969"/>
      <c r="AJR60" s="969"/>
      <c r="AJS60" s="969"/>
      <c r="AJT60" s="969"/>
      <c r="AJU60" s="969"/>
      <c r="AJV60" s="969"/>
      <c r="AJW60" s="969"/>
      <c r="AJX60" s="969"/>
      <c r="AJY60" s="969"/>
      <c r="AJZ60" s="969"/>
      <c r="AKA60" s="969"/>
      <c r="AKB60" s="969"/>
      <c r="AKC60" s="969"/>
      <c r="AKD60" s="969"/>
      <c r="AKE60" s="969"/>
      <c r="AKF60" s="969"/>
      <c r="AKG60" s="969"/>
      <c r="AKH60" s="969"/>
      <c r="AKI60" s="969"/>
      <c r="AKJ60" s="969"/>
      <c r="AKK60" s="969"/>
      <c r="AKL60" s="969"/>
      <c r="AKM60" s="969"/>
      <c r="AKN60" s="969"/>
      <c r="AKO60" s="969"/>
      <c r="AKP60" s="969"/>
      <c r="AKQ60" s="969"/>
      <c r="AKR60" s="969"/>
      <c r="AKS60" s="969"/>
      <c r="AKT60" s="969"/>
      <c r="AKU60" s="969"/>
      <c r="AKV60" s="969"/>
      <c r="AKW60" s="969"/>
      <c r="AKX60" s="969"/>
      <c r="AKY60" s="969"/>
      <c r="AKZ60" s="969"/>
      <c r="ALA60" s="969"/>
      <c r="ALB60" s="969"/>
      <c r="ALC60" s="969"/>
      <c r="ALD60" s="969"/>
      <c r="ALE60" s="969"/>
      <c r="ALF60" s="969"/>
      <c r="ALG60" s="969"/>
      <c r="ALH60" s="969"/>
      <c r="ALI60" s="969"/>
      <c r="ALJ60" s="969"/>
      <c r="ALK60" s="969"/>
      <c r="ALL60" s="969"/>
      <c r="ALM60" s="969"/>
      <c r="ALN60" s="969"/>
      <c r="ALO60" s="969"/>
      <c r="ALP60" s="969"/>
      <c r="ALQ60" s="969"/>
      <c r="ALR60" s="969"/>
      <c r="ALS60" s="969"/>
      <c r="ALT60" s="969"/>
      <c r="ALU60" s="969"/>
      <c r="ALV60" s="969"/>
      <c r="ALW60" s="969"/>
      <c r="ALX60" s="969"/>
      <c r="ALY60" s="969"/>
      <c r="ALZ60" s="969"/>
      <c r="AMA60" s="969"/>
      <c r="AMB60" s="969"/>
      <c r="AMC60" s="969"/>
      <c r="AMD60" s="969"/>
      <c r="AME60" s="969"/>
      <c r="AMF60" s="969"/>
      <c r="AMG60" s="969"/>
      <c r="AMH60" s="969"/>
      <c r="AMI60" s="969"/>
      <c r="AMJ60" s="969"/>
      <c r="AMK60" s="969"/>
      <c r="AML60" s="969"/>
      <c r="AMM60" s="969"/>
      <c r="AMN60" s="969"/>
      <c r="AMO60" s="969"/>
      <c r="AMP60" s="969"/>
      <c r="AMQ60" s="969"/>
      <c r="AMR60" s="969"/>
      <c r="AMS60" s="969"/>
      <c r="AMT60" s="969"/>
      <c r="AMU60" s="969"/>
      <c r="AMV60" s="969"/>
      <c r="AMW60" s="969"/>
      <c r="AMX60" s="969"/>
      <c r="AMY60" s="969"/>
      <c r="AMZ60" s="969"/>
      <c r="ANA60" s="969"/>
      <c r="ANB60" s="969"/>
      <c r="ANC60" s="969"/>
      <c r="AND60" s="969"/>
      <c r="ANE60" s="969"/>
      <c r="ANF60" s="969"/>
      <c r="ANG60" s="969"/>
      <c r="ANH60" s="969"/>
      <c r="ANI60" s="969"/>
      <c r="ANJ60" s="969"/>
      <c r="ANK60" s="969"/>
      <c r="ANL60" s="969"/>
      <c r="ANM60" s="969"/>
      <c r="ANN60" s="969"/>
      <c r="ANO60" s="969"/>
      <c r="ANP60" s="969"/>
      <c r="ANQ60" s="969"/>
      <c r="ANR60" s="969"/>
      <c r="ANS60" s="969"/>
      <c r="ANT60" s="969"/>
      <c r="ANU60" s="969"/>
      <c r="ANV60" s="969"/>
      <c r="ANW60" s="969"/>
      <c r="ANX60" s="969"/>
      <c r="ANY60" s="969"/>
      <c r="ANZ60" s="969"/>
      <c r="AOA60" s="969"/>
      <c r="AOB60" s="969"/>
      <c r="AOC60" s="969"/>
      <c r="AOD60" s="969"/>
      <c r="AOE60" s="969"/>
      <c r="AOF60" s="969"/>
      <c r="AOG60" s="969"/>
      <c r="AOH60" s="969"/>
      <c r="AOI60" s="969"/>
      <c r="AOJ60" s="969"/>
      <c r="AOK60" s="969"/>
      <c r="AOL60" s="969"/>
      <c r="AOM60" s="969"/>
      <c r="AON60" s="969"/>
      <c r="AOO60" s="969"/>
      <c r="AOP60" s="969"/>
      <c r="AOQ60" s="969"/>
      <c r="AOR60" s="969"/>
      <c r="AOS60" s="969"/>
      <c r="AOT60" s="969"/>
      <c r="AOU60" s="969"/>
      <c r="AOV60" s="969"/>
      <c r="AOW60" s="969"/>
      <c r="AOX60" s="969"/>
      <c r="AOY60" s="969"/>
      <c r="AOZ60" s="969"/>
      <c r="APA60" s="969"/>
      <c r="APB60" s="969"/>
      <c r="APC60" s="969"/>
      <c r="APD60" s="969"/>
      <c r="APE60" s="969"/>
      <c r="APF60" s="969"/>
      <c r="APG60" s="969"/>
      <c r="APH60" s="969"/>
      <c r="API60" s="969"/>
      <c r="APJ60" s="969"/>
      <c r="APK60" s="969"/>
      <c r="APL60" s="969"/>
      <c r="APM60" s="969"/>
      <c r="APN60" s="969"/>
      <c r="APO60" s="969"/>
      <c r="APP60" s="969"/>
      <c r="APQ60" s="969"/>
      <c r="APR60" s="969"/>
      <c r="APS60" s="969"/>
      <c r="APT60" s="969"/>
      <c r="APU60" s="969"/>
      <c r="APV60" s="969"/>
      <c r="APW60" s="969"/>
      <c r="APX60" s="969"/>
      <c r="APY60" s="969"/>
      <c r="APZ60" s="969"/>
      <c r="AQA60" s="969"/>
      <c r="AQB60" s="969"/>
      <c r="AQC60" s="969"/>
      <c r="AQD60" s="969"/>
      <c r="AQE60" s="969"/>
      <c r="AQF60" s="969"/>
      <c r="AQG60" s="969"/>
      <c r="AQH60" s="969"/>
      <c r="AQI60" s="969"/>
      <c r="AQJ60" s="969"/>
      <c r="AQK60" s="969"/>
      <c r="AQL60" s="969"/>
      <c r="AQM60" s="969"/>
      <c r="AQN60" s="969"/>
      <c r="AQO60" s="969"/>
      <c r="AQP60" s="969"/>
      <c r="AQQ60" s="969"/>
      <c r="AQR60" s="969"/>
      <c r="AQS60" s="969"/>
      <c r="AQT60" s="969"/>
      <c r="AQU60" s="969"/>
      <c r="AQV60" s="969"/>
      <c r="AQW60" s="969"/>
      <c r="AQX60" s="969"/>
      <c r="AQY60" s="969"/>
      <c r="AQZ60" s="969"/>
      <c r="ARA60" s="969"/>
      <c r="ARB60" s="969"/>
      <c r="ARC60" s="969"/>
      <c r="ARD60" s="969"/>
      <c r="ARE60" s="969"/>
      <c r="ARF60" s="969"/>
      <c r="ARG60" s="969"/>
      <c r="ARH60" s="969"/>
      <c r="ARI60" s="969"/>
      <c r="ARJ60" s="969"/>
      <c r="ARK60" s="969"/>
      <c r="ARL60" s="969"/>
      <c r="ARM60" s="969"/>
      <c r="ARN60" s="969"/>
      <c r="ARO60" s="969"/>
      <c r="ARP60" s="969"/>
      <c r="ARQ60" s="969"/>
      <c r="ARR60" s="969"/>
      <c r="ARS60" s="969"/>
      <c r="ART60" s="969"/>
      <c r="ARU60" s="969"/>
      <c r="ARV60" s="969"/>
      <c r="ARW60" s="969"/>
      <c r="ARX60" s="969"/>
      <c r="ARY60" s="969"/>
      <c r="ARZ60" s="969"/>
      <c r="ASA60" s="969"/>
      <c r="ASB60" s="969"/>
      <c r="ASC60" s="969"/>
      <c r="ASD60" s="969"/>
      <c r="ASE60" s="969"/>
      <c r="ASF60" s="969"/>
      <c r="ASG60" s="969"/>
      <c r="ASH60" s="969"/>
      <c r="ASI60" s="969"/>
      <c r="ASJ60" s="969"/>
      <c r="ASK60" s="969"/>
      <c r="ASL60" s="969"/>
      <c r="ASM60" s="969"/>
      <c r="ASN60" s="969"/>
      <c r="ASO60" s="969"/>
      <c r="ASP60" s="969"/>
      <c r="ASQ60" s="969"/>
      <c r="ASR60" s="969"/>
      <c r="ASS60" s="969"/>
      <c r="AST60" s="969"/>
      <c r="ASU60" s="969"/>
      <c r="ASV60" s="969"/>
      <c r="ASW60" s="969"/>
      <c r="ASX60" s="969"/>
      <c r="ASY60" s="969"/>
      <c r="ASZ60" s="969"/>
      <c r="ATA60" s="969"/>
      <c r="ATB60" s="969"/>
      <c r="ATC60" s="969"/>
      <c r="ATD60" s="969"/>
      <c r="ATE60" s="969"/>
      <c r="ATF60" s="969"/>
      <c r="ATG60" s="969"/>
      <c r="ATH60" s="969"/>
      <c r="ATI60" s="969"/>
      <c r="ATJ60" s="969"/>
      <c r="ATK60" s="969"/>
      <c r="ATL60" s="969"/>
      <c r="ATM60" s="969"/>
      <c r="ATN60" s="969"/>
      <c r="ATO60" s="969"/>
      <c r="ATP60" s="969"/>
      <c r="ATQ60" s="969"/>
      <c r="ATR60" s="969"/>
      <c r="ATS60" s="969"/>
      <c r="ATT60" s="969"/>
      <c r="ATU60" s="969"/>
      <c r="ATV60" s="969"/>
      <c r="ATW60" s="969"/>
      <c r="ATX60" s="969"/>
      <c r="ATY60" s="969"/>
      <c r="ATZ60" s="969"/>
      <c r="AUA60" s="969"/>
      <c r="AUB60" s="969"/>
      <c r="AUC60" s="969"/>
      <c r="AUD60" s="969"/>
      <c r="AUE60" s="969"/>
      <c r="AUF60" s="969"/>
      <c r="AUG60" s="969"/>
      <c r="AUH60" s="969"/>
      <c r="AUI60" s="969"/>
      <c r="AUJ60" s="969"/>
      <c r="AUK60" s="969"/>
      <c r="AUL60" s="969"/>
      <c r="AUM60" s="969"/>
      <c r="AUN60" s="969"/>
      <c r="AUO60" s="969"/>
      <c r="AUP60" s="969"/>
      <c r="AUQ60" s="969"/>
      <c r="AUR60" s="969"/>
      <c r="AUS60" s="969"/>
      <c r="AUT60" s="969"/>
      <c r="AUU60" s="969"/>
      <c r="AUV60" s="969"/>
      <c r="AUW60" s="969"/>
      <c r="AUX60" s="969"/>
      <c r="AUY60" s="969"/>
      <c r="AUZ60" s="969"/>
      <c r="AVA60" s="969"/>
      <c r="AVB60" s="969"/>
      <c r="AVC60" s="969"/>
      <c r="AVD60" s="969"/>
      <c r="AVE60" s="969"/>
      <c r="AVF60" s="969"/>
      <c r="AVG60" s="969"/>
      <c r="AVH60" s="969"/>
      <c r="AVI60" s="969"/>
      <c r="AVJ60" s="969"/>
      <c r="AVK60" s="969"/>
      <c r="AVL60" s="969"/>
      <c r="AVM60" s="969"/>
      <c r="AVN60" s="969"/>
      <c r="AVO60" s="969"/>
      <c r="AVP60" s="969"/>
      <c r="AVQ60" s="969"/>
      <c r="AVR60" s="969"/>
      <c r="AVS60" s="969"/>
      <c r="AVT60" s="969"/>
      <c r="AVU60" s="969"/>
      <c r="AVV60" s="969"/>
      <c r="AVW60" s="969"/>
      <c r="AVX60" s="969"/>
      <c r="AVY60" s="969"/>
      <c r="AVZ60" s="969"/>
      <c r="AWA60" s="969"/>
      <c r="AWB60" s="969"/>
      <c r="AWC60" s="969"/>
      <c r="AWD60" s="969"/>
      <c r="AWE60" s="969"/>
      <c r="AWF60" s="969"/>
      <c r="AWG60" s="969"/>
      <c r="AWH60" s="969"/>
      <c r="AWI60" s="969"/>
      <c r="AWJ60" s="969"/>
      <c r="AWK60" s="969"/>
      <c r="AWL60" s="969"/>
      <c r="AWM60" s="969"/>
      <c r="AWN60" s="969"/>
      <c r="AWO60" s="969"/>
      <c r="AWP60" s="969"/>
      <c r="AWQ60" s="969"/>
      <c r="AWR60" s="969"/>
      <c r="AWS60" s="969"/>
      <c r="AWT60" s="969"/>
      <c r="AWU60" s="969"/>
      <c r="AWV60" s="969"/>
      <c r="AWW60" s="969"/>
      <c r="AWX60" s="969"/>
      <c r="AWY60" s="969"/>
      <c r="AWZ60" s="969"/>
      <c r="AXA60" s="969"/>
      <c r="AXB60" s="969"/>
      <c r="AXC60" s="969"/>
      <c r="AXD60" s="969"/>
      <c r="AXE60" s="969"/>
      <c r="AXF60" s="969"/>
      <c r="AXG60" s="969"/>
      <c r="AXH60" s="969"/>
      <c r="AXI60" s="969"/>
      <c r="AXJ60" s="969"/>
      <c r="AXK60" s="969"/>
      <c r="AXL60" s="969"/>
      <c r="AXM60" s="969"/>
      <c r="AXN60" s="969"/>
      <c r="AXO60" s="969"/>
      <c r="AXP60" s="969"/>
      <c r="AXQ60" s="969"/>
      <c r="AXR60" s="969"/>
      <c r="AXS60" s="969"/>
      <c r="AXT60" s="969"/>
      <c r="AXU60" s="969"/>
      <c r="AXV60" s="969"/>
      <c r="AXW60" s="969"/>
      <c r="AXX60" s="969"/>
      <c r="AXY60" s="969"/>
      <c r="AXZ60" s="969"/>
      <c r="AYA60" s="969"/>
      <c r="AYB60" s="969"/>
      <c r="AYC60" s="969"/>
      <c r="AYD60" s="969"/>
      <c r="AYE60" s="969"/>
      <c r="AYF60" s="969"/>
      <c r="AYG60" s="969"/>
      <c r="AYH60" s="969"/>
      <c r="AYI60" s="969"/>
      <c r="AYJ60" s="969"/>
      <c r="AYK60" s="969"/>
      <c r="AYL60" s="969"/>
      <c r="AYM60" s="969"/>
      <c r="AYN60" s="969"/>
      <c r="AYO60" s="969"/>
      <c r="AYP60" s="969"/>
      <c r="AYQ60" s="969"/>
      <c r="AYR60" s="969"/>
      <c r="AYS60" s="969"/>
      <c r="AYT60" s="969"/>
      <c r="AYU60" s="969"/>
      <c r="AYV60" s="969"/>
      <c r="AYW60" s="969"/>
      <c r="AYX60" s="969"/>
      <c r="AYY60" s="969"/>
      <c r="AYZ60" s="969"/>
      <c r="AZA60" s="969"/>
      <c r="AZB60" s="969"/>
      <c r="AZC60" s="969"/>
      <c r="AZD60" s="969"/>
      <c r="AZE60" s="969"/>
      <c r="AZF60" s="969"/>
      <c r="AZG60" s="969"/>
      <c r="AZH60" s="969"/>
      <c r="AZI60" s="969"/>
      <c r="AZJ60" s="969"/>
      <c r="AZK60" s="969"/>
      <c r="AZL60" s="969"/>
      <c r="AZM60" s="969"/>
      <c r="AZN60" s="969"/>
      <c r="AZO60" s="969"/>
      <c r="AZP60" s="969"/>
      <c r="AZQ60" s="969"/>
      <c r="AZR60" s="969"/>
      <c r="AZS60" s="969"/>
      <c r="AZT60" s="969"/>
      <c r="AZU60" s="969"/>
      <c r="AZV60" s="969"/>
      <c r="AZW60" s="969"/>
      <c r="AZX60" s="969"/>
      <c r="AZY60" s="969"/>
      <c r="AZZ60" s="969"/>
      <c r="BAA60" s="969"/>
      <c r="BAB60" s="969"/>
      <c r="BAC60" s="969"/>
      <c r="BAD60" s="969"/>
      <c r="BAE60" s="969"/>
      <c r="BAF60" s="969"/>
      <c r="BAG60" s="969"/>
      <c r="BAH60" s="969"/>
      <c r="BAI60" s="969"/>
      <c r="BAJ60" s="969"/>
      <c r="BAK60" s="969"/>
      <c r="BAL60" s="969"/>
      <c r="BAM60" s="969"/>
      <c r="BAN60" s="969"/>
      <c r="BAO60" s="969"/>
      <c r="BAP60" s="969"/>
      <c r="BAQ60" s="969"/>
      <c r="BAR60" s="969"/>
      <c r="BAS60" s="969"/>
      <c r="BAT60" s="969"/>
      <c r="BAU60" s="969"/>
      <c r="BAV60" s="969"/>
      <c r="BAW60" s="969"/>
      <c r="BAX60" s="969"/>
      <c r="BAY60" s="969"/>
      <c r="BAZ60" s="969"/>
      <c r="BBA60" s="969"/>
      <c r="BBB60" s="969"/>
      <c r="BBC60" s="969"/>
      <c r="BBD60" s="969"/>
      <c r="BBE60" s="969"/>
      <c r="BBF60" s="969"/>
      <c r="BBG60" s="969"/>
      <c r="BBH60" s="969"/>
      <c r="BBI60" s="969"/>
      <c r="BBJ60" s="969"/>
      <c r="BBK60" s="969"/>
      <c r="BBL60" s="969"/>
      <c r="BBM60" s="969"/>
      <c r="BBN60" s="969"/>
      <c r="BBO60" s="969"/>
      <c r="BBP60" s="969"/>
      <c r="BBQ60" s="969"/>
      <c r="BBR60" s="969"/>
      <c r="BBS60" s="969"/>
      <c r="BBT60" s="969"/>
      <c r="BBU60" s="969"/>
      <c r="BBV60" s="969"/>
      <c r="BBW60" s="969"/>
      <c r="BBX60" s="969"/>
      <c r="BBY60" s="969"/>
      <c r="BBZ60" s="969"/>
      <c r="BCA60" s="969"/>
      <c r="BCB60" s="969"/>
      <c r="BCC60" s="969"/>
      <c r="BCD60" s="969"/>
      <c r="BCE60" s="969"/>
      <c r="BCF60" s="969"/>
      <c r="BCG60" s="969"/>
      <c r="BCH60" s="969"/>
      <c r="BCI60" s="969"/>
      <c r="BCJ60" s="969"/>
      <c r="BCK60" s="969"/>
      <c r="BCL60" s="969"/>
      <c r="BCM60" s="969"/>
      <c r="BCN60" s="969"/>
      <c r="BCO60" s="969"/>
      <c r="BCP60" s="969"/>
      <c r="BCQ60" s="969"/>
      <c r="BCR60" s="969"/>
      <c r="BCS60" s="969"/>
      <c r="BCT60" s="969"/>
      <c r="BCU60" s="969"/>
      <c r="BCV60" s="969"/>
      <c r="BCW60" s="969"/>
      <c r="BCX60" s="969"/>
      <c r="BCY60" s="969"/>
      <c r="BCZ60" s="969"/>
      <c r="BDA60" s="969"/>
      <c r="BDB60" s="969"/>
      <c r="BDC60" s="969"/>
      <c r="BDD60" s="969"/>
      <c r="BDE60" s="969"/>
      <c r="BDF60" s="969"/>
      <c r="BDG60" s="969"/>
      <c r="BDH60" s="969"/>
      <c r="BDI60" s="969"/>
      <c r="BDJ60" s="969"/>
      <c r="BDK60" s="969"/>
      <c r="BDL60" s="969"/>
      <c r="BDM60" s="969"/>
      <c r="BDN60" s="969"/>
      <c r="BDO60" s="969"/>
      <c r="BDP60" s="969"/>
      <c r="BDQ60" s="969"/>
      <c r="BDR60" s="969"/>
      <c r="BDS60" s="969"/>
      <c r="BDT60" s="969"/>
      <c r="BDU60" s="969"/>
      <c r="BDV60" s="969"/>
      <c r="BDW60" s="969"/>
      <c r="BDX60" s="969"/>
      <c r="BDY60" s="969"/>
      <c r="BDZ60" s="969"/>
      <c r="BEA60" s="969"/>
      <c r="BEB60" s="969"/>
      <c r="BEC60" s="969"/>
      <c r="BED60" s="969"/>
      <c r="BEE60" s="969"/>
      <c r="BEF60" s="969"/>
      <c r="BEG60" s="969"/>
      <c r="BEH60" s="969"/>
      <c r="BEI60" s="969"/>
      <c r="BEJ60" s="969"/>
      <c r="BEK60" s="969"/>
      <c r="BEL60" s="969"/>
      <c r="BEM60" s="969"/>
      <c r="BEN60" s="969"/>
      <c r="BEO60" s="969"/>
      <c r="BEP60" s="969"/>
      <c r="BEQ60" s="969"/>
      <c r="BER60" s="969"/>
      <c r="BES60" s="969"/>
      <c r="BET60" s="969"/>
      <c r="BEU60" s="969"/>
      <c r="BEV60" s="969"/>
      <c r="BEW60" s="969"/>
      <c r="BEX60" s="969"/>
      <c r="BEY60" s="969"/>
      <c r="BEZ60" s="969"/>
      <c r="BFA60" s="969"/>
      <c r="BFB60" s="969"/>
      <c r="BFC60" s="969"/>
      <c r="BFD60" s="969"/>
      <c r="BFE60" s="969"/>
      <c r="BFF60" s="969"/>
      <c r="BFG60" s="969"/>
      <c r="BFH60" s="969"/>
      <c r="BFI60" s="969"/>
      <c r="BFJ60" s="969"/>
      <c r="BFK60" s="969"/>
      <c r="BFL60" s="969"/>
      <c r="BFM60" s="969"/>
      <c r="BFN60" s="969"/>
      <c r="BFO60" s="969"/>
      <c r="BFP60" s="969"/>
      <c r="BFQ60" s="969"/>
      <c r="BFR60" s="969"/>
      <c r="BFS60" s="969"/>
      <c r="BFT60" s="969"/>
      <c r="BFU60" s="969"/>
      <c r="BFV60" s="969"/>
      <c r="BFW60" s="969"/>
      <c r="BFX60" s="969"/>
      <c r="BFY60" s="969"/>
      <c r="BFZ60" s="969"/>
      <c r="BGA60" s="969"/>
      <c r="BGB60" s="969"/>
      <c r="BGC60" s="969"/>
      <c r="BGD60" s="969"/>
      <c r="BGE60" s="969"/>
      <c r="BGF60" s="969"/>
      <c r="BGG60" s="969"/>
      <c r="BGH60" s="969"/>
      <c r="BGI60" s="969"/>
      <c r="BGJ60" s="969"/>
      <c r="BGK60" s="969"/>
      <c r="BGL60" s="969"/>
      <c r="BGM60" s="969"/>
      <c r="BGN60" s="969"/>
      <c r="BGO60" s="969"/>
      <c r="BGP60" s="969"/>
      <c r="BGQ60" s="969"/>
      <c r="BGR60" s="969"/>
      <c r="BGS60" s="969"/>
      <c r="BGT60" s="969"/>
      <c r="BGU60" s="969"/>
      <c r="BGV60" s="969"/>
      <c r="BGW60" s="969"/>
      <c r="BGX60" s="969"/>
      <c r="BGY60" s="969"/>
      <c r="BGZ60" s="969"/>
      <c r="BHA60" s="969"/>
      <c r="BHB60" s="969"/>
      <c r="BHC60" s="969"/>
      <c r="BHD60" s="969"/>
      <c r="BHE60" s="969"/>
      <c r="BHF60" s="969"/>
      <c r="BHG60" s="969"/>
      <c r="BHH60" s="969"/>
      <c r="BHI60" s="969"/>
      <c r="BHJ60" s="969"/>
      <c r="BHK60" s="969"/>
      <c r="BHL60" s="969"/>
      <c r="BHM60" s="969"/>
      <c r="BHN60" s="969"/>
      <c r="BHO60" s="969"/>
      <c r="BHP60" s="969"/>
      <c r="BHQ60" s="969"/>
      <c r="BHR60" s="969"/>
      <c r="BHS60" s="969"/>
      <c r="BHT60" s="969"/>
      <c r="BHU60" s="969"/>
      <c r="BHV60" s="969"/>
      <c r="BHW60" s="969"/>
      <c r="BHX60" s="969"/>
      <c r="BHY60" s="969"/>
      <c r="BHZ60" s="969"/>
      <c r="BIA60" s="969"/>
      <c r="BIB60" s="969"/>
      <c r="BIC60" s="969"/>
      <c r="BID60" s="969"/>
      <c r="BIE60" s="969"/>
      <c r="BIF60" s="969"/>
      <c r="BIG60" s="969"/>
      <c r="BIH60" s="969"/>
      <c r="BII60" s="969"/>
      <c r="BIJ60" s="969"/>
      <c r="BIK60" s="969"/>
      <c r="BIL60" s="969"/>
      <c r="BIM60" s="969"/>
      <c r="BIN60" s="969"/>
      <c r="BIO60" s="969"/>
      <c r="BIP60" s="969"/>
      <c r="BIQ60" s="969"/>
      <c r="BIR60" s="969"/>
      <c r="BIS60" s="969"/>
      <c r="BIT60" s="969"/>
      <c r="BIU60" s="969"/>
      <c r="BIV60" s="969"/>
      <c r="BIW60" s="969"/>
      <c r="BIX60" s="969"/>
      <c r="BIY60" s="969"/>
      <c r="BIZ60" s="969"/>
      <c r="BJA60" s="969"/>
      <c r="BJB60" s="969"/>
      <c r="BJC60" s="969"/>
      <c r="BJD60" s="969"/>
      <c r="BJE60" s="969"/>
      <c r="BJF60" s="969"/>
      <c r="BJG60" s="969"/>
      <c r="BJH60" s="969"/>
      <c r="BJI60" s="969"/>
      <c r="BJJ60" s="969"/>
      <c r="BJK60" s="969"/>
      <c r="BJL60" s="969"/>
      <c r="BJM60" s="969"/>
      <c r="BJN60" s="969"/>
      <c r="BJO60" s="969"/>
      <c r="BJP60" s="969"/>
      <c r="BJQ60" s="969"/>
      <c r="BJR60" s="969"/>
      <c r="BJS60" s="969"/>
      <c r="BJT60" s="969"/>
      <c r="BJU60" s="969"/>
      <c r="BJV60" s="969"/>
      <c r="BJW60" s="969"/>
      <c r="BJX60" s="969"/>
      <c r="BJY60" s="969"/>
      <c r="BJZ60" s="969"/>
      <c r="BKA60" s="969"/>
      <c r="BKB60" s="969"/>
      <c r="BKC60" s="969"/>
      <c r="BKD60" s="969"/>
      <c r="BKE60" s="969"/>
      <c r="BKF60" s="969"/>
      <c r="BKG60" s="969"/>
      <c r="BKH60" s="969"/>
      <c r="BKI60" s="969"/>
      <c r="BKJ60" s="969"/>
      <c r="BKK60" s="969"/>
      <c r="BKL60" s="969"/>
      <c r="BKM60" s="969"/>
      <c r="BKN60" s="969"/>
      <c r="BKO60" s="969"/>
      <c r="BKP60" s="969"/>
      <c r="BKQ60" s="969"/>
      <c r="BKR60" s="969"/>
      <c r="BKS60" s="969"/>
      <c r="BKT60" s="969"/>
      <c r="BKU60" s="969"/>
      <c r="BKV60" s="969"/>
      <c r="BKW60" s="969"/>
      <c r="BKX60" s="969"/>
      <c r="BKY60" s="969"/>
      <c r="BKZ60" s="969"/>
      <c r="BLA60" s="969"/>
      <c r="BLB60" s="969"/>
      <c r="BLC60" s="969"/>
      <c r="BLD60" s="969"/>
      <c r="BLE60" s="969"/>
      <c r="BLF60" s="969"/>
      <c r="BLG60" s="969"/>
      <c r="BLH60" s="969"/>
      <c r="BLI60" s="969"/>
      <c r="BLJ60" s="969"/>
      <c r="BLK60" s="969"/>
      <c r="BLL60" s="969"/>
      <c r="BLM60" s="969"/>
      <c r="BLN60" s="969"/>
      <c r="BLO60" s="969"/>
      <c r="BLP60" s="969"/>
      <c r="BLQ60" s="969"/>
      <c r="BLR60" s="969"/>
      <c r="BLS60" s="969"/>
      <c r="BLT60" s="969"/>
      <c r="BLU60" s="969"/>
      <c r="BLV60" s="969"/>
      <c r="BLW60" s="969"/>
      <c r="BLX60" s="969"/>
      <c r="BLY60" s="969"/>
      <c r="BLZ60" s="969"/>
      <c r="BMA60" s="969"/>
      <c r="BMB60" s="969"/>
      <c r="BMC60" s="969"/>
      <c r="BMD60" s="969"/>
      <c r="BME60" s="969"/>
      <c r="BMF60" s="969"/>
      <c r="BMG60" s="969"/>
      <c r="BMH60" s="969"/>
      <c r="BMI60" s="969"/>
      <c r="BMJ60" s="969"/>
      <c r="BMK60" s="969"/>
      <c r="BML60" s="969"/>
      <c r="BMM60" s="969"/>
      <c r="BMN60" s="969"/>
      <c r="BMO60" s="969"/>
      <c r="BMP60" s="969"/>
      <c r="BMQ60" s="969"/>
      <c r="BMR60" s="969"/>
      <c r="BMS60" s="969"/>
      <c r="BMT60" s="969"/>
      <c r="BMU60" s="969"/>
      <c r="BMV60" s="969"/>
      <c r="BMW60" s="969"/>
      <c r="BMX60" s="969"/>
      <c r="BMY60" s="969"/>
      <c r="BMZ60" s="969"/>
      <c r="BNA60" s="969"/>
      <c r="BNB60" s="969"/>
      <c r="BNC60" s="969"/>
      <c r="BND60" s="969"/>
      <c r="BNE60" s="969"/>
      <c r="BNF60" s="969"/>
      <c r="BNG60" s="969"/>
      <c r="BNH60" s="969"/>
      <c r="BNI60" s="969"/>
      <c r="BNJ60" s="969"/>
      <c r="BNK60" s="969"/>
      <c r="BNL60" s="969"/>
      <c r="BNM60" s="969"/>
      <c r="BNN60" s="969"/>
      <c r="BNO60" s="969"/>
      <c r="BNP60" s="969"/>
      <c r="BNQ60" s="969"/>
      <c r="BNR60" s="969"/>
      <c r="BNS60" s="969"/>
      <c r="BNT60" s="969"/>
      <c r="BNU60" s="969"/>
      <c r="BNV60" s="969"/>
      <c r="BNW60" s="969"/>
      <c r="BNX60" s="969"/>
      <c r="BNY60" s="969"/>
      <c r="BNZ60" s="969"/>
      <c r="BOA60" s="969"/>
      <c r="BOB60" s="969"/>
      <c r="BOC60" s="969"/>
      <c r="BOD60" s="969"/>
      <c r="BOE60" s="969"/>
      <c r="BOF60" s="969"/>
      <c r="BOG60" s="969"/>
      <c r="BOH60" s="969"/>
      <c r="BOI60" s="969"/>
      <c r="BOJ60" s="969"/>
      <c r="BOK60" s="969"/>
      <c r="BOL60" s="969"/>
      <c r="BOM60" s="969"/>
      <c r="BON60" s="969"/>
      <c r="BOO60" s="969"/>
      <c r="BOP60" s="969"/>
      <c r="BOQ60" s="969"/>
      <c r="BOR60" s="969"/>
      <c r="BOS60" s="969"/>
      <c r="BOT60" s="969"/>
      <c r="BOU60" s="969"/>
      <c r="BOV60" s="969"/>
      <c r="BOW60" s="969"/>
      <c r="BOX60" s="969"/>
      <c r="BOY60" s="969"/>
      <c r="BOZ60" s="969"/>
      <c r="BPA60" s="969"/>
      <c r="BPB60" s="969"/>
      <c r="BPC60" s="969"/>
      <c r="BPD60" s="969"/>
      <c r="BPE60" s="969"/>
      <c r="BPF60" s="969"/>
      <c r="BPG60" s="969"/>
      <c r="BPH60" s="969"/>
      <c r="BPI60" s="969"/>
      <c r="BPJ60" s="969"/>
      <c r="BPK60" s="969"/>
      <c r="BPL60" s="969"/>
      <c r="BPM60" s="969"/>
      <c r="BPN60" s="969"/>
      <c r="BPO60" s="969"/>
      <c r="BPP60" s="969"/>
      <c r="BPQ60" s="969"/>
      <c r="BPR60" s="969"/>
      <c r="BPS60" s="969"/>
      <c r="BPT60" s="969"/>
      <c r="BPU60" s="969"/>
      <c r="BPV60" s="969"/>
      <c r="BPW60" s="969"/>
      <c r="BPX60" s="969"/>
      <c r="BPY60" s="969"/>
      <c r="BPZ60" s="969"/>
      <c r="BQA60" s="969"/>
      <c r="BQB60" s="969"/>
      <c r="BQC60" s="969"/>
      <c r="BQD60" s="969"/>
      <c r="BQE60" s="969"/>
      <c r="BQF60" s="969"/>
      <c r="BQG60" s="969"/>
      <c r="BQH60" s="969"/>
      <c r="BQI60" s="969"/>
      <c r="BQJ60" s="969"/>
      <c r="BQK60" s="969"/>
      <c r="BQL60" s="969"/>
      <c r="BQM60" s="969"/>
      <c r="BQN60" s="969"/>
      <c r="BQO60" s="969"/>
      <c r="BQP60" s="969"/>
      <c r="BQQ60" s="969"/>
      <c r="BQR60" s="969"/>
      <c r="BQS60" s="969"/>
      <c r="BQT60" s="969"/>
      <c r="BQU60" s="969"/>
      <c r="BQV60" s="969"/>
      <c r="BQW60" s="969"/>
      <c r="BQX60" s="969"/>
      <c r="BQY60" s="969"/>
      <c r="BQZ60" s="969"/>
      <c r="BRA60" s="969"/>
      <c r="BRB60" s="969"/>
      <c r="BRC60" s="969"/>
      <c r="BRD60" s="969"/>
      <c r="BRE60" s="969"/>
      <c r="BRF60" s="969"/>
      <c r="BRG60" s="969"/>
      <c r="BRH60" s="969"/>
      <c r="BRI60" s="969"/>
      <c r="BRJ60" s="969"/>
      <c r="BRK60" s="969"/>
      <c r="BRL60" s="969"/>
      <c r="BRM60" s="969"/>
      <c r="BRN60" s="969"/>
      <c r="BRO60" s="969"/>
      <c r="BRP60" s="969"/>
      <c r="BRQ60" s="969"/>
      <c r="BRR60" s="969"/>
      <c r="BRS60" s="969"/>
      <c r="BRT60" s="969"/>
      <c r="BRU60" s="969"/>
      <c r="BRV60" s="969"/>
      <c r="BRW60" s="969"/>
      <c r="BRX60" s="969"/>
      <c r="BRY60" s="969"/>
      <c r="BRZ60" s="969"/>
      <c r="BSA60" s="969"/>
      <c r="BSB60" s="969"/>
      <c r="BSC60" s="969"/>
      <c r="BSD60" s="969"/>
      <c r="BSE60" s="969"/>
      <c r="BSF60" s="969"/>
      <c r="BSG60" s="969"/>
      <c r="BSH60" s="969"/>
      <c r="BSI60" s="969"/>
      <c r="BSJ60" s="969"/>
      <c r="BSK60" s="969"/>
      <c r="BSL60" s="969"/>
      <c r="BSM60" s="969"/>
      <c r="BSN60" s="969"/>
      <c r="BSO60" s="969"/>
      <c r="BSP60" s="969"/>
      <c r="BSQ60" s="969"/>
      <c r="BSR60" s="969"/>
      <c r="BSS60" s="969"/>
      <c r="BST60" s="969"/>
      <c r="BSU60" s="969"/>
      <c r="BSV60" s="969"/>
      <c r="BSW60" s="969"/>
      <c r="BSX60" s="969"/>
      <c r="BSY60" s="969"/>
      <c r="BSZ60" s="969"/>
      <c r="BTA60" s="969"/>
      <c r="BTB60" s="969"/>
      <c r="BTC60" s="969"/>
      <c r="BTD60" s="969"/>
      <c r="BTE60" s="969"/>
      <c r="BTF60" s="969"/>
      <c r="BTG60" s="969"/>
      <c r="BTH60" s="969"/>
      <c r="BTI60" s="969"/>
      <c r="BTJ60" s="969"/>
      <c r="BTK60" s="969"/>
      <c r="BTL60" s="969"/>
      <c r="BTM60" s="969"/>
      <c r="BTN60" s="969"/>
      <c r="BTO60" s="969"/>
      <c r="BTP60" s="969"/>
      <c r="BTQ60" s="969"/>
      <c r="BTR60" s="969"/>
      <c r="BTS60" s="969"/>
      <c r="BTT60" s="969"/>
      <c r="BTU60" s="969"/>
      <c r="BTV60" s="969"/>
      <c r="BTW60" s="969"/>
      <c r="BTX60" s="969"/>
      <c r="BTY60" s="969"/>
      <c r="BTZ60" s="969"/>
      <c r="BUA60" s="969"/>
      <c r="BUB60" s="969"/>
      <c r="BUC60" s="969"/>
      <c r="BUD60" s="969"/>
      <c r="BUE60" s="969"/>
      <c r="BUF60" s="969"/>
      <c r="BUG60" s="969"/>
      <c r="BUH60" s="969"/>
      <c r="BUI60" s="969"/>
      <c r="BUJ60" s="969"/>
      <c r="BUK60" s="969"/>
      <c r="BUL60" s="969"/>
      <c r="BUM60" s="969"/>
      <c r="BUN60" s="969"/>
      <c r="BUO60" s="969"/>
      <c r="BUP60" s="969"/>
      <c r="BUQ60" s="969"/>
      <c r="BUR60" s="969"/>
      <c r="BUS60" s="969"/>
      <c r="BUT60" s="969"/>
      <c r="BUU60" s="969"/>
      <c r="BUV60" s="969"/>
      <c r="BUW60" s="969"/>
      <c r="BUX60" s="969"/>
      <c r="BUY60" s="969"/>
      <c r="BUZ60" s="969"/>
      <c r="BVA60" s="969"/>
      <c r="BVB60" s="969"/>
      <c r="BVC60" s="969"/>
      <c r="BVD60" s="969"/>
      <c r="BVE60" s="969"/>
      <c r="BVF60" s="969"/>
      <c r="BVG60" s="969"/>
      <c r="BVH60" s="969"/>
      <c r="BVI60" s="969"/>
      <c r="BVJ60" s="969"/>
      <c r="BVK60" s="969"/>
      <c r="BVL60" s="969"/>
      <c r="BVM60" s="969"/>
      <c r="BVN60" s="969"/>
      <c r="BVO60" s="969"/>
      <c r="BVP60" s="969"/>
      <c r="BVQ60" s="969"/>
      <c r="BVR60" s="969"/>
      <c r="BVS60" s="969"/>
      <c r="BVT60" s="969"/>
      <c r="BVU60" s="969"/>
      <c r="BVV60" s="969"/>
      <c r="BVW60" s="969"/>
      <c r="BVX60" s="969"/>
      <c r="BVY60" s="969"/>
      <c r="BVZ60" s="969"/>
      <c r="BWA60" s="969"/>
      <c r="BWB60" s="969"/>
      <c r="BWC60" s="969"/>
      <c r="BWD60" s="969"/>
      <c r="BWE60" s="969"/>
      <c r="BWF60" s="969"/>
      <c r="BWG60" s="969"/>
      <c r="BWH60" s="969"/>
      <c r="BWI60" s="969"/>
      <c r="BWJ60" s="969"/>
      <c r="BWK60" s="969"/>
      <c r="BWL60" s="969"/>
      <c r="BWM60" s="969"/>
      <c r="BWN60" s="969"/>
      <c r="BWO60" s="969"/>
      <c r="BWP60" s="969"/>
      <c r="BWQ60" s="969"/>
      <c r="BWR60" s="969"/>
      <c r="BWS60" s="969"/>
      <c r="BWT60" s="969"/>
      <c r="BWU60" s="969"/>
      <c r="BWV60" s="969"/>
      <c r="BWW60" s="969"/>
      <c r="BWX60" s="969"/>
      <c r="BWY60" s="969"/>
      <c r="BWZ60" s="969"/>
      <c r="BXA60" s="969"/>
      <c r="BXB60" s="969"/>
      <c r="BXC60" s="969"/>
      <c r="BXD60" s="969"/>
      <c r="BXE60" s="969"/>
      <c r="BXF60" s="969"/>
      <c r="BXG60" s="969"/>
      <c r="BXH60" s="969"/>
      <c r="BXI60" s="969"/>
      <c r="BXJ60" s="969"/>
      <c r="BXK60" s="969"/>
      <c r="BXL60" s="969"/>
      <c r="BXM60" s="969"/>
      <c r="BXN60" s="969"/>
      <c r="BXO60" s="969"/>
      <c r="BXP60" s="969"/>
      <c r="BXQ60" s="969"/>
      <c r="BXR60" s="969"/>
      <c r="BXS60" s="969"/>
      <c r="BXT60" s="969"/>
      <c r="BXU60" s="969"/>
      <c r="BXV60" s="969"/>
      <c r="BXW60" s="969"/>
      <c r="BXX60" s="969"/>
      <c r="BXY60" s="969"/>
      <c r="BXZ60" s="969"/>
      <c r="BYA60" s="969"/>
      <c r="BYB60" s="969"/>
      <c r="BYC60" s="969"/>
      <c r="BYD60" s="969"/>
      <c r="BYE60" s="969"/>
      <c r="BYF60" s="969"/>
      <c r="BYG60" s="969"/>
      <c r="BYH60" s="969"/>
      <c r="BYI60" s="969"/>
      <c r="BYJ60" s="969"/>
      <c r="BYK60" s="969"/>
      <c r="BYL60" s="969"/>
      <c r="BYM60" s="969"/>
      <c r="BYN60" s="969"/>
      <c r="BYO60" s="969"/>
      <c r="BYP60" s="969"/>
      <c r="BYQ60" s="969"/>
      <c r="BYR60" s="969"/>
      <c r="BYS60" s="969"/>
      <c r="BYT60" s="969"/>
      <c r="BYU60" s="969"/>
      <c r="BYV60" s="969"/>
      <c r="BYW60" s="969"/>
      <c r="BYX60" s="969"/>
      <c r="BYY60" s="969"/>
      <c r="BYZ60" s="969"/>
      <c r="BZA60" s="969"/>
      <c r="BZB60" s="969"/>
      <c r="BZC60" s="969"/>
      <c r="BZD60" s="969"/>
      <c r="BZE60" s="969"/>
      <c r="BZF60" s="969"/>
      <c r="BZG60" s="969"/>
      <c r="BZH60" s="969"/>
      <c r="BZI60" s="969"/>
      <c r="BZJ60" s="969"/>
      <c r="BZK60" s="969"/>
      <c r="BZL60" s="969"/>
      <c r="BZM60" s="969"/>
      <c r="BZN60" s="969"/>
      <c r="BZO60" s="969"/>
      <c r="BZP60" s="969"/>
      <c r="BZQ60" s="969"/>
      <c r="BZR60" s="969"/>
      <c r="BZS60" s="969"/>
      <c r="BZT60" s="969"/>
      <c r="BZU60" s="969"/>
      <c r="BZV60" s="969"/>
      <c r="BZW60" s="969"/>
      <c r="BZX60" s="969"/>
      <c r="BZY60" s="969"/>
      <c r="BZZ60" s="969"/>
      <c r="CAA60" s="969"/>
      <c r="CAB60" s="969"/>
      <c r="CAC60" s="969"/>
      <c r="CAD60" s="969"/>
      <c r="CAE60" s="969"/>
      <c r="CAF60" s="969"/>
      <c r="CAG60" s="969"/>
      <c r="CAH60" s="969"/>
      <c r="CAI60" s="969"/>
      <c r="CAJ60" s="969"/>
      <c r="CAK60" s="969"/>
      <c r="CAL60" s="969"/>
      <c r="CAM60" s="969"/>
      <c r="CAN60" s="969"/>
      <c r="CAO60" s="969"/>
      <c r="CAP60" s="969"/>
      <c r="CAQ60" s="969"/>
      <c r="CAR60" s="969"/>
      <c r="CAS60" s="969"/>
      <c r="CAT60" s="969"/>
      <c r="CAU60" s="969"/>
      <c r="CAV60" s="969"/>
      <c r="CAW60" s="969"/>
      <c r="CAX60" s="969"/>
      <c r="CAY60" s="969"/>
      <c r="CAZ60" s="969"/>
      <c r="CBA60" s="969"/>
      <c r="CBB60" s="969"/>
      <c r="CBC60" s="969"/>
      <c r="CBD60" s="969"/>
      <c r="CBE60" s="969"/>
      <c r="CBF60" s="969"/>
      <c r="CBG60" s="969"/>
      <c r="CBH60" s="969"/>
      <c r="CBI60" s="969"/>
      <c r="CBJ60" s="969"/>
      <c r="CBK60" s="969"/>
      <c r="CBL60" s="969"/>
      <c r="CBM60" s="969"/>
      <c r="CBN60" s="969"/>
      <c r="CBO60" s="969"/>
      <c r="CBP60" s="969"/>
      <c r="CBQ60" s="969"/>
      <c r="CBR60" s="969"/>
      <c r="CBS60" s="969"/>
      <c r="CBT60" s="969"/>
      <c r="CBU60" s="969"/>
      <c r="CBV60" s="969"/>
      <c r="CBW60" s="969"/>
      <c r="CBX60" s="969"/>
      <c r="CBY60" s="969"/>
      <c r="CBZ60" s="969"/>
      <c r="CCA60" s="969"/>
      <c r="CCB60" s="969"/>
      <c r="CCC60" s="969"/>
      <c r="CCD60" s="969"/>
      <c r="CCE60" s="969"/>
      <c r="CCF60" s="969"/>
      <c r="CCG60" s="969"/>
      <c r="CCH60" s="969"/>
      <c r="CCI60" s="969"/>
      <c r="CCJ60" s="969"/>
      <c r="CCK60" s="969"/>
      <c r="CCL60" s="969"/>
      <c r="CCM60" s="969"/>
      <c r="CCN60" s="969"/>
      <c r="CCO60" s="969"/>
      <c r="CCP60" s="969"/>
      <c r="CCQ60" s="969"/>
      <c r="CCR60" s="969"/>
      <c r="CCS60" s="969"/>
      <c r="CCT60" s="969"/>
      <c r="CCU60" s="969"/>
      <c r="CCV60" s="969"/>
      <c r="CCW60" s="969"/>
      <c r="CCX60" s="969"/>
      <c r="CCY60" s="969"/>
      <c r="CCZ60" s="969"/>
      <c r="CDA60" s="969"/>
      <c r="CDB60" s="969"/>
      <c r="CDC60" s="969"/>
      <c r="CDD60" s="969"/>
      <c r="CDE60" s="969"/>
      <c r="CDF60" s="969"/>
      <c r="CDG60" s="969"/>
      <c r="CDH60" s="969"/>
      <c r="CDI60" s="969"/>
      <c r="CDJ60" s="969"/>
      <c r="CDK60" s="969"/>
      <c r="CDL60" s="969"/>
      <c r="CDM60" s="969"/>
      <c r="CDN60" s="969"/>
      <c r="CDO60" s="969"/>
      <c r="CDP60" s="969"/>
      <c r="CDQ60" s="969"/>
      <c r="CDR60" s="969"/>
      <c r="CDS60" s="969"/>
      <c r="CDT60" s="969"/>
      <c r="CDU60" s="969"/>
      <c r="CDV60" s="969"/>
      <c r="CDW60" s="969"/>
      <c r="CDX60" s="969"/>
      <c r="CDY60" s="969"/>
      <c r="CDZ60" s="969"/>
      <c r="CEA60" s="969"/>
      <c r="CEB60" s="969"/>
      <c r="CEC60" s="969"/>
      <c r="CED60" s="969"/>
      <c r="CEE60" s="969"/>
      <c r="CEF60" s="969"/>
      <c r="CEG60" s="969"/>
      <c r="CEH60" s="969"/>
      <c r="CEI60" s="969"/>
      <c r="CEJ60" s="969"/>
      <c r="CEK60" s="969"/>
      <c r="CEL60" s="969"/>
      <c r="CEM60" s="969"/>
      <c r="CEN60" s="969"/>
      <c r="CEO60" s="969"/>
      <c r="CEP60" s="969"/>
      <c r="CEQ60" s="969"/>
      <c r="CER60" s="969"/>
      <c r="CES60" s="969"/>
      <c r="CET60" s="969"/>
      <c r="CEU60" s="969"/>
      <c r="CEV60" s="969"/>
      <c r="CEW60" s="969"/>
      <c r="CEX60" s="969"/>
      <c r="CEY60" s="969"/>
      <c r="CEZ60" s="969"/>
      <c r="CFA60" s="969"/>
      <c r="CFB60" s="969"/>
      <c r="CFC60" s="969"/>
      <c r="CFD60" s="969"/>
      <c r="CFE60" s="969"/>
      <c r="CFF60" s="969"/>
      <c r="CFG60" s="969"/>
      <c r="CFH60" s="969"/>
      <c r="CFI60" s="969"/>
      <c r="CFJ60" s="969"/>
      <c r="CFK60" s="969"/>
      <c r="CFL60" s="969"/>
      <c r="CFM60" s="969"/>
      <c r="CFN60" s="969"/>
      <c r="CFO60" s="969"/>
      <c r="CFP60" s="969"/>
      <c r="CFQ60" s="969"/>
      <c r="CFR60" s="969"/>
      <c r="CFS60" s="969"/>
      <c r="CFT60" s="969"/>
      <c r="CFU60" s="969"/>
      <c r="CFV60" s="969"/>
      <c r="CFW60" s="969"/>
      <c r="CFX60" s="969"/>
      <c r="CFY60" s="969"/>
      <c r="CFZ60" s="969"/>
      <c r="CGA60" s="969"/>
      <c r="CGB60" s="969"/>
      <c r="CGC60" s="969"/>
      <c r="CGD60" s="969"/>
      <c r="CGE60" s="969"/>
      <c r="CGF60" s="969"/>
      <c r="CGG60" s="969"/>
      <c r="CGH60" s="969"/>
      <c r="CGI60" s="969"/>
      <c r="CGJ60" s="969"/>
      <c r="CGK60" s="969"/>
      <c r="CGL60" s="969"/>
      <c r="CGM60" s="969"/>
      <c r="CGN60" s="969"/>
      <c r="CGO60" s="969"/>
      <c r="CGP60" s="969"/>
      <c r="CGQ60" s="969"/>
      <c r="CGR60" s="969"/>
      <c r="CGS60" s="969"/>
      <c r="CGT60" s="969"/>
      <c r="CGU60" s="969"/>
      <c r="CGV60" s="969"/>
      <c r="CGW60" s="969"/>
      <c r="CGX60" s="969"/>
      <c r="CGY60" s="969"/>
      <c r="CGZ60" s="969"/>
      <c r="CHA60" s="969"/>
      <c r="CHB60" s="969"/>
      <c r="CHC60" s="969"/>
      <c r="CHD60" s="969"/>
      <c r="CHE60" s="969"/>
      <c r="CHF60" s="969"/>
      <c r="CHG60" s="969"/>
      <c r="CHH60" s="969"/>
      <c r="CHI60" s="969"/>
      <c r="CHJ60" s="969"/>
      <c r="CHK60" s="969"/>
      <c r="CHL60" s="969"/>
      <c r="CHM60" s="969"/>
      <c r="CHN60" s="969"/>
      <c r="CHO60" s="969"/>
      <c r="CHP60" s="969"/>
      <c r="CHQ60" s="969"/>
      <c r="CHR60" s="969"/>
      <c r="CHS60" s="969"/>
      <c r="CHT60" s="969"/>
      <c r="CHU60" s="969"/>
      <c r="CHV60" s="969"/>
      <c r="CHW60" s="969"/>
      <c r="CHX60" s="969"/>
      <c r="CHY60" s="969"/>
      <c r="CHZ60" s="969"/>
      <c r="CIA60" s="969"/>
      <c r="CIB60" s="969"/>
      <c r="CIC60" s="969"/>
      <c r="CID60" s="969"/>
      <c r="CIE60" s="969"/>
      <c r="CIF60" s="969"/>
      <c r="CIG60" s="969"/>
      <c r="CIH60" s="969"/>
      <c r="CII60" s="969"/>
      <c r="CIJ60" s="969"/>
      <c r="CIK60" s="969"/>
      <c r="CIL60" s="969"/>
      <c r="CIM60" s="969"/>
      <c r="CIN60" s="969"/>
      <c r="CIO60" s="969"/>
      <c r="CIP60" s="969"/>
      <c r="CIQ60" s="969"/>
      <c r="CIR60" s="969"/>
      <c r="CIS60" s="969"/>
      <c r="CIT60" s="969"/>
      <c r="CIU60" s="969"/>
      <c r="CIV60" s="969"/>
      <c r="CIW60" s="969"/>
      <c r="CIX60" s="969"/>
      <c r="CIY60" s="969"/>
      <c r="CIZ60" s="969"/>
      <c r="CJA60" s="969"/>
      <c r="CJB60" s="969"/>
      <c r="CJC60" s="969"/>
      <c r="CJD60" s="969"/>
      <c r="CJE60" s="969"/>
      <c r="CJF60" s="969"/>
      <c r="CJG60" s="969"/>
      <c r="CJH60" s="969"/>
      <c r="CJI60" s="969"/>
      <c r="CJJ60" s="969"/>
      <c r="CJK60" s="969"/>
      <c r="CJL60" s="969"/>
      <c r="CJM60" s="969"/>
      <c r="CJN60" s="969"/>
      <c r="CJO60" s="969"/>
      <c r="CJP60" s="969"/>
      <c r="CJQ60" s="969"/>
      <c r="CJR60" s="969"/>
      <c r="CJS60" s="969"/>
      <c r="CJT60" s="969"/>
      <c r="CJU60" s="969"/>
      <c r="CJV60" s="969"/>
      <c r="CJW60" s="969"/>
      <c r="CJX60" s="969"/>
      <c r="CJY60" s="969"/>
      <c r="CJZ60" s="969"/>
      <c r="CKA60" s="969"/>
      <c r="CKB60" s="969"/>
      <c r="CKC60" s="969"/>
      <c r="CKD60" s="969"/>
      <c r="CKE60" s="969"/>
      <c r="CKF60" s="969"/>
      <c r="CKG60" s="969"/>
      <c r="CKH60" s="969"/>
      <c r="CKI60" s="969"/>
      <c r="CKJ60" s="969"/>
      <c r="CKK60" s="969"/>
      <c r="CKL60" s="969"/>
      <c r="CKM60" s="969"/>
      <c r="CKN60" s="969"/>
      <c r="CKO60" s="969"/>
      <c r="CKP60" s="969"/>
      <c r="CKQ60" s="969"/>
      <c r="CKR60" s="969"/>
      <c r="CKS60" s="969"/>
      <c r="CKT60" s="969"/>
      <c r="CKU60" s="969"/>
      <c r="CKV60" s="969"/>
      <c r="CKW60" s="969"/>
      <c r="CKX60" s="969"/>
      <c r="CKY60" s="969"/>
      <c r="CKZ60" s="969"/>
      <c r="CLA60" s="969"/>
      <c r="CLB60" s="969"/>
      <c r="CLC60" s="969"/>
      <c r="CLD60" s="969"/>
      <c r="CLE60" s="969"/>
      <c r="CLF60" s="969"/>
      <c r="CLG60" s="969"/>
      <c r="CLH60" s="969"/>
      <c r="CLI60" s="969"/>
      <c r="CLJ60" s="969"/>
      <c r="CLK60" s="969"/>
      <c r="CLL60" s="969"/>
      <c r="CLM60" s="969"/>
      <c r="CLN60" s="969"/>
      <c r="CLO60" s="969"/>
      <c r="CLP60" s="969"/>
      <c r="CLQ60" s="969"/>
      <c r="CLR60" s="969"/>
      <c r="CLS60" s="969"/>
      <c r="CLT60" s="969"/>
      <c r="CLU60" s="969"/>
      <c r="CLV60" s="969"/>
      <c r="CLW60" s="969"/>
      <c r="CLX60" s="969"/>
      <c r="CLY60" s="969"/>
      <c r="CLZ60" s="969"/>
      <c r="CMA60" s="969"/>
      <c r="CMB60" s="969"/>
      <c r="CMC60" s="969"/>
      <c r="CMD60" s="969"/>
      <c r="CME60" s="969"/>
      <c r="CMF60" s="969"/>
      <c r="CMG60" s="969"/>
      <c r="CMH60" s="969"/>
      <c r="CMI60" s="969"/>
      <c r="CMJ60" s="969"/>
      <c r="CMK60" s="969"/>
      <c r="CML60" s="969"/>
      <c r="CMM60" s="969"/>
      <c r="CMN60" s="969"/>
      <c r="CMO60" s="969"/>
      <c r="CMP60" s="969"/>
      <c r="CMQ60" s="969"/>
      <c r="CMR60" s="969"/>
      <c r="CMS60" s="969"/>
      <c r="CMT60" s="969"/>
      <c r="CMU60" s="969"/>
      <c r="CMV60" s="969"/>
      <c r="CMW60" s="969"/>
      <c r="CMX60" s="969"/>
      <c r="CMY60" s="969"/>
      <c r="CMZ60" s="969"/>
      <c r="CNA60" s="969"/>
      <c r="CNB60" s="969"/>
      <c r="CNC60" s="969"/>
      <c r="CND60" s="969"/>
      <c r="CNE60" s="969"/>
      <c r="CNF60" s="969"/>
      <c r="CNG60" s="969"/>
      <c r="CNH60" s="969"/>
      <c r="CNI60" s="969"/>
      <c r="CNJ60" s="969"/>
      <c r="CNK60" s="969"/>
      <c r="CNL60" s="969"/>
      <c r="CNM60" s="969"/>
      <c r="CNN60" s="969"/>
      <c r="CNO60" s="969"/>
      <c r="CNP60" s="969"/>
      <c r="CNQ60" s="969"/>
      <c r="CNR60" s="969"/>
      <c r="CNS60" s="969"/>
      <c r="CNT60" s="969"/>
      <c r="CNU60" s="969"/>
      <c r="CNV60" s="969"/>
      <c r="CNW60" s="969"/>
      <c r="CNX60" s="969"/>
      <c r="CNY60" s="969"/>
      <c r="CNZ60" s="969"/>
      <c r="COA60" s="969"/>
      <c r="COB60" s="969"/>
      <c r="COC60" s="969"/>
      <c r="COD60" s="969"/>
      <c r="COE60" s="969"/>
      <c r="COF60" s="969"/>
      <c r="COG60" s="969"/>
      <c r="COH60" s="969"/>
      <c r="COI60" s="969"/>
      <c r="COJ60" s="969"/>
      <c r="COK60" s="969"/>
      <c r="COL60" s="969"/>
      <c r="COM60" s="969"/>
      <c r="CON60" s="969"/>
      <c r="COO60" s="969"/>
      <c r="COP60" s="969"/>
      <c r="COQ60" s="969"/>
      <c r="COR60" s="969"/>
      <c r="COS60" s="969"/>
      <c r="COT60" s="969"/>
      <c r="COU60" s="969"/>
      <c r="COV60" s="969"/>
      <c r="COW60" s="969"/>
      <c r="COX60" s="969"/>
      <c r="COY60" s="969"/>
      <c r="COZ60" s="969"/>
      <c r="CPA60" s="969"/>
      <c r="CPB60" s="969"/>
      <c r="CPC60" s="969"/>
      <c r="CPD60" s="969"/>
      <c r="CPE60" s="969"/>
      <c r="CPF60" s="969"/>
      <c r="CPG60" s="969"/>
      <c r="CPH60" s="969"/>
      <c r="CPI60" s="969"/>
      <c r="CPJ60" s="969"/>
      <c r="CPK60" s="969"/>
      <c r="CPL60" s="969"/>
      <c r="CPM60" s="969"/>
      <c r="CPN60" s="969"/>
      <c r="CPO60" s="969"/>
      <c r="CPP60" s="969"/>
      <c r="CPQ60" s="969"/>
      <c r="CPR60" s="969"/>
      <c r="CPS60" s="969"/>
      <c r="CPT60" s="969"/>
      <c r="CPU60" s="969"/>
      <c r="CPV60" s="969"/>
      <c r="CPW60" s="969"/>
      <c r="CPX60" s="969"/>
      <c r="CPY60" s="969"/>
      <c r="CPZ60" s="969"/>
      <c r="CQA60" s="969"/>
      <c r="CQB60" s="969"/>
      <c r="CQC60" s="969"/>
      <c r="CQD60" s="969"/>
      <c r="CQE60" s="969"/>
      <c r="CQF60" s="969"/>
      <c r="CQG60" s="969"/>
      <c r="CQH60" s="969"/>
      <c r="CQI60" s="969"/>
      <c r="CQJ60" s="969"/>
      <c r="CQK60" s="969"/>
      <c r="CQL60" s="969"/>
      <c r="CQM60" s="969"/>
      <c r="CQN60" s="969"/>
      <c r="CQO60" s="969"/>
      <c r="CQP60" s="969"/>
      <c r="CQQ60" s="969"/>
      <c r="CQR60" s="969"/>
      <c r="CQS60" s="969"/>
      <c r="CQT60" s="969"/>
      <c r="CQU60" s="969"/>
      <c r="CQV60" s="969"/>
      <c r="CQW60" s="969"/>
      <c r="CQX60" s="969"/>
      <c r="CQY60" s="969"/>
      <c r="CQZ60" s="969"/>
      <c r="CRA60" s="969"/>
      <c r="CRB60" s="969"/>
      <c r="CRC60" s="969"/>
      <c r="CRD60" s="969"/>
      <c r="CRE60" s="969"/>
      <c r="CRF60" s="969"/>
      <c r="CRG60" s="969"/>
      <c r="CRH60" s="969"/>
      <c r="CRI60" s="969"/>
      <c r="CRJ60" s="969"/>
      <c r="CRK60" s="969"/>
      <c r="CRL60" s="969"/>
      <c r="CRM60" s="969"/>
      <c r="CRN60" s="969"/>
      <c r="CRO60" s="969"/>
      <c r="CRP60" s="969"/>
      <c r="CRQ60" s="969"/>
      <c r="CRR60" s="969"/>
      <c r="CRS60" s="969"/>
      <c r="CRT60" s="969"/>
      <c r="CRU60" s="969"/>
      <c r="CRV60" s="969"/>
      <c r="CRW60" s="969"/>
      <c r="CRX60" s="969"/>
      <c r="CRY60" s="969"/>
      <c r="CRZ60" s="969"/>
      <c r="CSA60" s="969"/>
      <c r="CSB60" s="969"/>
      <c r="CSC60" s="969"/>
      <c r="CSD60" s="969"/>
      <c r="CSE60" s="969"/>
      <c r="CSF60" s="969"/>
      <c r="CSG60" s="969"/>
      <c r="CSH60" s="969"/>
      <c r="CSI60" s="969"/>
      <c r="CSJ60" s="969"/>
      <c r="CSK60" s="969"/>
      <c r="CSL60" s="969"/>
      <c r="CSM60" s="969"/>
      <c r="CSN60" s="969"/>
      <c r="CSO60" s="969"/>
      <c r="CSP60" s="969"/>
      <c r="CSQ60" s="969"/>
      <c r="CSR60" s="969"/>
      <c r="CSS60" s="969"/>
      <c r="CST60" s="969"/>
      <c r="CSU60" s="969"/>
      <c r="CSV60" s="969"/>
      <c r="CSW60" s="969"/>
      <c r="CSX60" s="969"/>
      <c r="CSY60" s="969"/>
      <c r="CSZ60" s="969"/>
      <c r="CTA60" s="969"/>
      <c r="CTB60" s="969"/>
      <c r="CTC60" s="969"/>
      <c r="CTD60" s="969"/>
      <c r="CTE60" s="969"/>
      <c r="CTF60" s="969"/>
      <c r="CTG60" s="969"/>
      <c r="CTH60" s="969"/>
      <c r="CTI60" s="969"/>
      <c r="CTJ60" s="969"/>
      <c r="CTK60" s="969"/>
      <c r="CTL60" s="969"/>
      <c r="CTM60" s="969"/>
      <c r="CTN60" s="969"/>
      <c r="CTO60" s="969"/>
      <c r="CTP60" s="969"/>
      <c r="CTQ60" s="969"/>
      <c r="CTR60" s="969"/>
      <c r="CTS60" s="969"/>
      <c r="CTT60" s="969"/>
      <c r="CTU60" s="969"/>
      <c r="CTV60" s="969"/>
      <c r="CTW60" s="969"/>
      <c r="CTX60" s="969"/>
      <c r="CTY60" s="969"/>
      <c r="CTZ60" s="969"/>
      <c r="CUA60" s="969"/>
      <c r="CUB60" s="969"/>
      <c r="CUC60" s="969"/>
      <c r="CUD60" s="969"/>
      <c r="CUE60" s="969"/>
      <c r="CUF60" s="969"/>
      <c r="CUG60" s="969"/>
      <c r="CUH60" s="969"/>
      <c r="CUI60" s="969"/>
      <c r="CUJ60" s="969"/>
      <c r="CUK60" s="969"/>
      <c r="CUL60" s="969"/>
      <c r="CUM60" s="969"/>
      <c r="CUN60" s="969"/>
      <c r="CUO60" s="969"/>
      <c r="CUP60" s="969"/>
      <c r="CUQ60" s="969"/>
      <c r="CUR60" s="969"/>
      <c r="CUS60" s="969"/>
      <c r="CUT60" s="969"/>
      <c r="CUU60" s="969"/>
      <c r="CUV60" s="969"/>
      <c r="CUW60" s="969"/>
      <c r="CUX60" s="969"/>
      <c r="CUY60" s="969"/>
      <c r="CUZ60" s="969"/>
      <c r="CVA60" s="969"/>
      <c r="CVB60" s="969"/>
      <c r="CVC60" s="969"/>
      <c r="CVD60" s="969"/>
      <c r="CVE60" s="969"/>
      <c r="CVF60" s="969"/>
      <c r="CVG60" s="969"/>
      <c r="CVH60" s="969"/>
      <c r="CVI60" s="969"/>
      <c r="CVJ60" s="969"/>
      <c r="CVK60" s="969"/>
      <c r="CVL60" s="969"/>
      <c r="CVM60" s="969"/>
      <c r="CVN60" s="969"/>
      <c r="CVO60" s="969"/>
      <c r="CVP60" s="969"/>
      <c r="CVQ60" s="969"/>
      <c r="CVR60" s="969"/>
      <c r="CVS60" s="969"/>
      <c r="CVT60" s="969"/>
      <c r="CVU60" s="969"/>
      <c r="CVV60" s="969"/>
      <c r="CVW60" s="969"/>
      <c r="CVX60" s="969"/>
      <c r="CVY60" s="969"/>
      <c r="CVZ60" s="969"/>
      <c r="CWA60" s="969"/>
      <c r="CWB60" s="969"/>
      <c r="CWC60" s="969"/>
      <c r="CWD60" s="969"/>
      <c r="CWE60" s="969"/>
      <c r="CWF60" s="969"/>
      <c r="CWG60" s="969"/>
      <c r="CWH60" s="969"/>
      <c r="CWI60" s="969"/>
      <c r="CWJ60" s="969"/>
      <c r="CWK60" s="969"/>
      <c r="CWL60" s="969"/>
      <c r="CWM60" s="969"/>
      <c r="CWN60" s="969"/>
      <c r="CWO60" s="969"/>
      <c r="CWP60" s="969"/>
      <c r="CWQ60" s="969"/>
      <c r="CWR60" s="969"/>
      <c r="CWS60" s="969"/>
      <c r="CWT60" s="969"/>
      <c r="CWU60" s="969"/>
      <c r="CWV60" s="969"/>
      <c r="CWW60" s="969"/>
      <c r="CWX60" s="969"/>
      <c r="CWY60" s="969"/>
      <c r="CWZ60" s="969"/>
      <c r="CXA60" s="969"/>
      <c r="CXB60" s="969"/>
      <c r="CXC60" s="969"/>
      <c r="CXD60" s="969"/>
      <c r="CXE60" s="969"/>
      <c r="CXF60" s="969"/>
      <c r="CXG60" s="969"/>
      <c r="CXH60" s="969"/>
      <c r="CXI60" s="969"/>
      <c r="CXJ60" s="969"/>
      <c r="CXK60" s="969"/>
      <c r="CXL60" s="969"/>
      <c r="CXM60" s="969"/>
      <c r="CXN60" s="969"/>
      <c r="CXO60" s="969"/>
      <c r="CXP60" s="969"/>
      <c r="CXQ60" s="969"/>
      <c r="CXR60" s="969"/>
      <c r="CXS60" s="969"/>
      <c r="CXT60" s="969"/>
      <c r="CXU60" s="969"/>
      <c r="CXV60" s="969"/>
      <c r="CXW60" s="969"/>
      <c r="CXX60" s="969"/>
      <c r="CXY60" s="969"/>
      <c r="CXZ60" s="969"/>
      <c r="CYA60" s="969"/>
      <c r="CYB60" s="969"/>
      <c r="CYC60" s="969"/>
      <c r="CYD60" s="969"/>
      <c r="CYE60" s="969"/>
      <c r="CYF60" s="969"/>
      <c r="CYG60" s="969"/>
      <c r="CYH60" s="969"/>
      <c r="CYI60" s="969"/>
      <c r="CYJ60" s="969"/>
      <c r="CYK60" s="969"/>
      <c r="CYL60" s="969"/>
      <c r="CYM60" s="969"/>
      <c r="CYN60" s="969"/>
      <c r="CYO60" s="969"/>
      <c r="CYP60" s="969"/>
      <c r="CYQ60" s="969"/>
      <c r="CYR60" s="969"/>
      <c r="CYS60" s="969"/>
      <c r="CYT60" s="969"/>
      <c r="CYU60" s="969"/>
      <c r="CYV60" s="969"/>
      <c r="CYW60" s="969"/>
      <c r="CYX60" s="969"/>
      <c r="CYY60" s="969"/>
      <c r="CYZ60" s="969"/>
      <c r="CZA60" s="969"/>
      <c r="CZB60" s="969"/>
      <c r="CZC60" s="969"/>
      <c r="CZD60" s="969"/>
      <c r="CZE60" s="969"/>
      <c r="CZF60" s="969"/>
      <c r="CZG60" s="969"/>
      <c r="CZH60" s="969"/>
      <c r="CZI60" s="969"/>
      <c r="CZJ60" s="969"/>
      <c r="CZK60" s="969"/>
      <c r="CZL60" s="969"/>
      <c r="CZM60" s="969"/>
      <c r="CZN60" s="969"/>
      <c r="CZO60" s="969"/>
      <c r="CZP60" s="969"/>
      <c r="CZQ60" s="969"/>
      <c r="CZR60" s="969"/>
      <c r="CZS60" s="969"/>
      <c r="CZT60" s="969"/>
      <c r="CZU60" s="969"/>
      <c r="CZV60" s="969"/>
      <c r="CZW60" s="969"/>
      <c r="CZX60" s="969"/>
      <c r="CZY60" s="969"/>
      <c r="CZZ60" s="969"/>
      <c r="DAA60" s="969"/>
      <c r="DAB60" s="969"/>
      <c r="DAC60" s="969"/>
      <c r="DAD60" s="969"/>
      <c r="DAE60" s="969"/>
      <c r="DAF60" s="969"/>
      <c r="DAG60" s="969"/>
      <c r="DAH60" s="969"/>
      <c r="DAI60" s="969"/>
      <c r="DAJ60" s="969"/>
      <c r="DAK60" s="969"/>
      <c r="DAL60" s="969"/>
      <c r="DAM60" s="969"/>
      <c r="DAN60" s="969"/>
      <c r="DAO60" s="969"/>
      <c r="DAP60" s="969"/>
      <c r="DAQ60" s="969"/>
      <c r="DAR60" s="969"/>
      <c r="DAS60" s="969"/>
      <c r="DAT60" s="969"/>
      <c r="DAU60" s="969"/>
      <c r="DAV60" s="969"/>
      <c r="DAW60" s="969"/>
      <c r="DAX60" s="969"/>
      <c r="DAY60" s="969"/>
      <c r="DAZ60" s="969"/>
      <c r="DBA60" s="969"/>
      <c r="DBB60" s="969"/>
      <c r="DBC60" s="969"/>
      <c r="DBD60" s="969"/>
      <c r="DBE60" s="969"/>
      <c r="DBF60" s="969"/>
      <c r="DBG60" s="969"/>
      <c r="DBH60" s="969"/>
      <c r="DBI60" s="969"/>
      <c r="DBJ60" s="969"/>
      <c r="DBK60" s="969"/>
      <c r="DBL60" s="969"/>
      <c r="DBM60" s="969"/>
      <c r="DBN60" s="969"/>
      <c r="DBO60" s="969"/>
      <c r="DBP60" s="969"/>
      <c r="DBQ60" s="969"/>
      <c r="DBR60" s="969"/>
      <c r="DBS60" s="969"/>
      <c r="DBT60" s="969"/>
      <c r="DBU60" s="969"/>
      <c r="DBV60" s="969"/>
      <c r="DBW60" s="969"/>
      <c r="DBX60" s="969"/>
      <c r="DBY60" s="969"/>
      <c r="DBZ60" s="969"/>
      <c r="DCA60" s="969"/>
      <c r="DCB60" s="969"/>
      <c r="DCC60" s="969"/>
      <c r="DCD60" s="969"/>
      <c r="DCE60" s="969"/>
      <c r="DCF60" s="969"/>
      <c r="DCG60" s="969"/>
      <c r="DCH60" s="969"/>
      <c r="DCI60" s="969"/>
      <c r="DCJ60" s="969"/>
      <c r="DCK60" s="969"/>
      <c r="DCL60" s="969"/>
      <c r="DCM60" s="969"/>
      <c r="DCN60" s="969"/>
      <c r="DCO60" s="969"/>
      <c r="DCP60" s="969"/>
      <c r="DCQ60" s="969"/>
      <c r="DCR60" s="969"/>
      <c r="DCS60" s="969"/>
      <c r="DCT60" s="969"/>
      <c r="DCU60" s="969"/>
      <c r="DCV60" s="969"/>
      <c r="DCW60" s="969"/>
      <c r="DCX60" s="969"/>
      <c r="DCY60" s="969"/>
      <c r="DCZ60" s="969"/>
      <c r="DDA60" s="969"/>
      <c r="DDB60" s="969"/>
      <c r="DDC60" s="969"/>
      <c r="DDD60" s="969"/>
      <c r="DDE60" s="969"/>
      <c r="DDF60" s="969"/>
      <c r="DDG60" s="969"/>
      <c r="DDH60" s="969"/>
      <c r="DDI60" s="969"/>
      <c r="DDJ60" s="969"/>
      <c r="DDK60" s="969"/>
      <c r="DDL60" s="969"/>
      <c r="DDM60" s="969"/>
      <c r="DDN60" s="969"/>
      <c r="DDO60" s="969"/>
      <c r="DDP60" s="969"/>
      <c r="DDQ60" s="969"/>
      <c r="DDR60" s="969"/>
      <c r="DDS60" s="969"/>
      <c r="DDT60" s="969"/>
      <c r="DDU60" s="969"/>
      <c r="DDV60" s="969"/>
      <c r="DDW60" s="969"/>
      <c r="DDX60" s="969"/>
      <c r="DDY60" s="969"/>
      <c r="DDZ60" s="969"/>
      <c r="DEA60" s="969"/>
      <c r="DEB60" s="969"/>
      <c r="DEC60" s="969"/>
      <c r="DED60" s="969"/>
      <c r="DEE60" s="969"/>
      <c r="DEF60" s="969"/>
      <c r="DEG60" s="969"/>
      <c r="DEH60" s="969"/>
      <c r="DEI60" s="969"/>
      <c r="DEJ60" s="969"/>
      <c r="DEK60" s="969"/>
      <c r="DEL60" s="969"/>
      <c r="DEM60" s="969"/>
      <c r="DEN60" s="969"/>
      <c r="DEO60" s="969"/>
      <c r="DEP60" s="969"/>
      <c r="DEQ60" s="969"/>
      <c r="DER60" s="969"/>
      <c r="DES60" s="969"/>
      <c r="DET60" s="969"/>
      <c r="DEU60" s="969"/>
      <c r="DEV60" s="969"/>
      <c r="DEW60" s="969"/>
      <c r="DEX60" s="969"/>
      <c r="DEY60" s="969"/>
      <c r="DEZ60" s="969"/>
      <c r="DFA60" s="969"/>
      <c r="DFB60" s="969"/>
      <c r="DFC60" s="969"/>
      <c r="DFD60" s="969"/>
      <c r="DFE60" s="969"/>
      <c r="DFF60" s="969"/>
      <c r="DFG60" s="969"/>
      <c r="DFH60" s="969"/>
      <c r="DFI60" s="969"/>
      <c r="DFJ60" s="969"/>
      <c r="DFK60" s="969"/>
      <c r="DFL60" s="969"/>
      <c r="DFM60" s="969"/>
      <c r="DFN60" s="969"/>
      <c r="DFO60" s="969"/>
      <c r="DFP60" s="969"/>
      <c r="DFQ60" s="969"/>
      <c r="DFR60" s="969"/>
      <c r="DFS60" s="969"/>
      <c r="DFT60" s="969"/>
      <c r="DFU60" s="969"/>
      <c r="DFV60" s="969"/>
      <c r="DFW60" s="969"/>
      <c r="DFX60" s="969"/>
      <c r="DFY60" s="969"/>
      <c r="DFZ60" s="969"/>
      <c r="DGA60" s="969"/>
      <c r="DGB60" s="969"/>
      <c r="DGC60" s="969"/>
      <c r="DGD60" s="969"/>
      <c r="DGE60" s="969"/>
      <c r="DGF60" s="969"/>
      <c r="DGG60" s="969"/>
      <c r="DGH60" s="969"/>
      <c r="DGI60" s="969"/>
      <c r="DGJ60" s="969"/>
      <c r="DGK60" s="969"/>
      <c r="DGL60" s="969"/>
      <c r="DGM60" s="969"/>
      <c r="DGN60" s="969"/>
      <c r="DGO60" s="969"/>
      <c r="DGP60" s="969"/>
      <c r="DGQ60" s="969"/>
      <c r="DGR60" s="969"/>
      <c r="DGS60" s="969"/>
      <c r="DGT60" s="969"/>
      <c r="DGU60" s="969"/>
      <c r="DGV60" s="969"/>
      <c r="DGW60" s="969"/>
      <c r="DGX60" s="969"/>
      <c r="DGY60" s="969"/>
      <c r="DGZ60" s="969"/>
      <c r="DHA60" s="969"/>
      <c r="DHB60" s="969"/>
      <c r="DHC60" s="969"/>
      <c r="DHD60" s="969"/>
      <c r="DHE60" s="969"/>
      <c r="DHF60" s="969"/>
      <c r="DHG60" s="969"/>
      <c r="DHH60" s="969"/>
      <c r="DHI60" s="969"/>
      <c r="DHJ60" s="969"/>
      <c r="DHK60" s="969"/>
      <c r="DHL60" s="969"/>
      <c r="DHM60" s="969"/>
      <c r="DHN60" s="969"/>
      <c r="DHO60" s="969"/>
      <c r="DHP60" s="969"/>
      <c r="DHQ60" s="969"/>
      <c r="DHR60" s="969"/>
      <c r="DHS60" s="969"/>
      <c r="DHT60" s="969"/>
      <c r="DHU60" s="969"/>
      <c r="DHV60" s="969"/>
      <c r="DHW60" s="969"/>
      <c r="DHX60" s="969"/>
      <c r="DHY60" s="969"/>
      <c r="DHZ60" s="969"/>
      <c r="DIA60" s="969"/>
      <c r="DIB60" s="969"/>
      <c r="DIC60" s="969"/>
      <c r="DID60" s="969"/>
      <c r="DIE60" s="969"/>
      <c r="DIF60" s="969"/>
      <c r="DIG60" s="969"/>
      <c r="DIH60" s="969"/>
      <c r="DII60" s="969"/>
      <c r="DIJ60" s="969"/>
      <c r="DIK60" s="969"/>
      <c r="DIL60" s="969"/>
      <c r="DIM60" s="969"/>
      <c r="DIN60" s="969"/>
      <c r="DIO60" s="969"/>
      <c r="DIP60" s="969"/>
      <c r="DIQ60" s="969"/>
      <c r="DIR60" s="969"/>
      <c r="DIS60" s="969"/>
      <c r="DIT60" s="969"/>
      <c r="DIU60" s="969"/>
      <c r="DIV60" s="969"/>
      <c r="DIW60" s="969"/>
      <c r="DIX60" s="969"/>
      <c r="DIY60" s="969"/>
      <c r="DIZ60" s="969"/>
      <c r="DJA60" s="969"/>
      <c r="DJB60" s="969"/>
      <c r="DJC60" s="969"/>
      <c r="DJD60" s="969"/>
      <c r="DJE60" s="969"/>
      <c r="DJF60" s="969"/>
      <c r="DJG60" s="969"/>
      <c r="DJH60" s="969"/>
      <c r="DJI60" s="969"/>
      <c r="DJJ60" s="969"/>
      <c r="DJK60" s="969"/>
      <c r="DJL60" s="969"/>
      <c r="DJM60" s="969"/>
      <c r="DJN60" s="969"/>
      <c r="DJO60" s="969"/>
      <c r="DJP60" s="969"/>
      <c r="DJQ60" s="969"/>
      <c r="DJR60" s="969"/>
      <c r="DJS60" s="969"/>
      <c r="DJT60" s="969"/>
      <c r="DJU60" s="969"/>
      <c r="DJV60" s="969"/>
      <c r="DJW60" s="969"/>
      <c r="DJX60" s="969"/>
      <c r="DJY60" s="969"/>
      <c r="DJZ60" s="969"/>
      <c r="DKA60" s="969"/>
      <c r="DKB60" s="969"/>
      <c r="DKC60" s="969"/>
      <c r="DKD60" s="969"/>
      <c r="DKE60" s="969"/>
      <c r="DKF60" s="969"/>
      <c r="DKG60" s="969"/>
      <c r="DKH60" s="969"/>
      <c r="DKI60" s="969"/>
      <c r="DKJ60" s="969"/>
      <c r="DKK60" s="969"/>
      <c r="DKL60" s="969"/>
      <c r="DKM60" s="969"/>
      <c r="DKN60" s="969"/>
      <c r="DKO60" s="969"/>
      <c r="DKP60" s="969"/>
      <c r="DKQ60" s="969"/>
      <c r="DKR60" s="969"/>
      <c r="DKS60" s="969"/>
      <c r="DKT60" s="969"/>
      <c r="DKU60" s="969"/>
      <c r="DKV60" s="969"/>
      <c r="DKW60" s="969"/>
      <c r="DKX60" s="969"/>
      <c r="DKY60" s="969"/>
      <c r="DKZ60" s="969"/>
      <c r="DLA60" s="969"/>
      <c r="DLB60" s="969"/>
      <c r="DLC60" s="969"/>
      <c r="DLD60" s="969"/>
      <c r="DLE60" s="969"/>
      <c r="DLF60" s="969"/>
      <c r="DLG60" s="969"/>
      <c r="DLH60" s="969"/>
      <c r="DLI60" s="969"/>
      <c r="DLJ60" s="969"/>
      <c r="DLK60" s="969"/>
      <c r="DLL60" s="969"/>
      <c r="DLM60" s="969"/>
      <c r="DLN60" s="969"/>
      <c r="DLO60" s="969"/>
      <c r="DLP60" s="969"/>
      <c r="DLQ60" s="969"/>
      <c r="DLR60" s="969"/>
      <c r="DLS60" s="969"/>
      <c r="DLT60" s="969"/>
      <c r="DLU60" s="969"/>
      <c r="DLV60" s="969"/>
      <c r="DLW60" s="969"/>
      <c r="DLX60" s="969"/>
      <c r="DLY60" s="969"/>
      <c r="DLZ60" s="969"/>
      <c r="DMA60" s="969"/>
      <c r="DMB60" s="969"/>
      <c r="DMC60" s="969"/>
      <c r="DMD60" s="969"/>
      <c r="DME60" s="969"/>
      <c r="DMF60" s="969"/>
      <c r="DMG60" s="969"/>
      <c r="DMH60" s="969"/>
      <c r="DMI60" s="969"/>
      <c r="DMJ60" s="969"/>
      <c r="DMK60" s="969"/>
      <c r="DML60" s="969"/>
      <c r="DMM60" s="969"/>
      <c r="DMN60" s="969"/>
      <c r="DMO60" s="969"/>
      <c r="DMP60" s="969"/>
      <c r="DMQ60" s="969"/>
      <c r="DMR60" s="969"/>
      <c r="DMS60" s="969"/>
      <c r="DMT60" s="969"/>
      <c r="DMU60" s="969"/>
      <c r="DMV60" s="969"/>
      <c r="DMW60" s="969"/>
      <c r="DMX60" s="969"/>
      <c r="DMY60" s="969"/>
      <c r="DMZ60" s="969"/>
      <c r="DNA60" s="969"/>
      <c r="DNB60" s="969"/>
      <c r="DNC60" s="969"/>
      <c r="DND60" s="969"/>
      <c r="DNE60" s="969"/>
      <c r="DNF60" s="969"/>
      <c r="DNG60" s="969"/>
      <c r="DNH60" s="969"/>
      <c r="DNI60" s="969"/>
      <c r="DNJ60" s="969"/>
      <c r="DNK60" s="969"/>
      <c r="DNL60" s="969"/>
      <c r="DNM60" s="969"/>
      <c r="DNN60" s="969"/>
      <c r="DNO60" s="969"/>
      <c r="DNP60" s="969"/>
      <c r="DNQ60" s="969"/>
      <c r="DNR60" s="969"/>
      <c r="DNS60" s="969"/>
      <c r="DNT60" s="969"/>
      <c r="DNU60" s="969"/>
      <c r="DNV60" s="969"/>
      <c r="DNW60" s="969"/>
      <c r="DNX60" s="969"/>
      <c r="DNY60" s="969"/>
      <c r="DNZ60" s="969"/>
      <c r="DOA60" s="969"/>
      <c r="DOB60" s="969"/>
      <c r="DOC60" s="969"/>
      <c r="DOD60" s="969"/>
      <c r="DOE60" s="969"/>
      <c r="DOF60" s="969"/>
      <c r="DOG60" s="969"/>
      <c r="DOH60" s="969"/>
      <c r="DOI60" s="969"/>
      <c r="DOJ60" s="969"/>
      <c r="DOK60" s="969"/>
      <c r="DOL60" s="969"/>
      <c r="DOM60" s="969"/>
      <c r="DON60" s="969"/>
      <c r="DOO60" s="969"/>
      <c r="DOP60" s="969"/>
      <c r="DOQ60" s="969"/>
      <c r="DOR60" s="969"/>
      <c r="DOS60" s="969"/>
      <c r="DOT60" s="969"/>
      <c r="DOU60" s="969"/>
      <c r="DOV60" s="969"/>
      <c r="DOW60" s="969"/>
      <c r="DOX60" s="969"/>
      <c r="DOY60" s="969"/>
      <c r="DOZ60" s="969"/>
      <c r="DPA60" s="969"/>
      <c r="DPB60" s="969"/>
      <c r="DPC60" s="969"/>
      <c r="DPD60" s="969"/>
      <c r="DPE60" s="969"/>
      <c r="DPF60" s="969"/>
      <c r="DPG60" s="969"/>
      <c r="DPH60" s="969"/>
      <c r="DPI60" s="969"/>
      <c r="DPJ60" s="969"/>
      <c r="DPK60" s="969"/>
      <c r="DPL60" s="969"/>
      <c r="DPM60" s="969"/>
      <c r="DPN60" s="969"/>
      <c r="DPO60" s="969"/>
      <c r="DPP60" s="969"/>
      <c r="DPQ60" s="969"/>
      <c r="DPR60" s="969"/>
      <c r="DPS60" s="969"/>
      <c r="DPT60" s="969"/>
      <c r="DPU60" s="969"/>
      <c r="DPV60" s="969"/>
      <c r="DPW60" s="969"/>
      <c r="DPX60" s="969"/>
      <c r="DPY60" s="969"/>
      <c r="DPZ60" s="969"/>
      <c r="DQA60" s="969"/>
      <c r="DQB60" s="969"/>
      <c r="DQC60" s="969"/>
      <c r="DQD60" s="969"/>
      <c r="DQE60" s="969"/>
      <c r="DQF60" s="969"/>
      <c r="DQG60" s="969"/>
      <c r="DQH60" s="969"/>
      <c r="DQI60" s="969"/>
      <c r="DQJ60" s="969"/>
      <c r="DQK60" s="969"/>
      <c r="DQL60" s="969"/>
      <c r="DQM60" s="969"/>
      <c r="DQN60" s="969"/>
      <c r="DQO60" s="969"/>
      <c r="DQP60" s="969"/>
      <c r="DQQ60" s="969"/>
      <c r="DQR60" s="969"/>
      <c r="DQS60" s="969"/>
      <c r="DQT60" s="969"/>
      <c r="DQU60" s="969"/>
      <c r="DQV60" s="969"/>
      <c r="DQW60" s="969"/>
      <c r="DQX60" s="969"/>
      <c r="DQY60" s="969"/>
      <c r="DQZ60" s="969"/>
      <c r="DRA60" s="969"/>
      <c r="DRB60" s="969"/>
      <c r="DRC60" s="969"/>
      <c r="DRD60" s="969"/>
      <c r="DRE60" s="969"/>
      <c r="DRF60" s="969"/>
      <c r="DRG60" s="969"/>
      <c r="DRH60" s="969"/>
      <c r="DRI60" s="969"/>
      <c r="DRJ60" s="969"/>
      <c r="DRK60" s="969"/>
      <c r="DRL60" s="969"/>
      <c r="DRM60" s="969"/>
      <c r="DRN60" s="969"/>
      <c r="DRO60" s="969"/>
      <c r="DRP60" s="969"/>
      <c r="DRQ60" s="969"/>
      <c r="DRR60" s="969"/>
      <c r="DRS60" s="969"/>
      <c r="DRT60" s="969"/>
      <c r="DRU60" s="969"/>
      <c r="DRV60" s="969"/>
      <c r="DRW60" s="969"/>
      <c r="DRX60" s="969"/>
      <c r="DRY60" s="969"/>
      <c r="DRZ60" s="969"/>
      <c r="DSA60" s="969"/>
      <c r="DSB60" s="969"/>
      <c r="DSC60" s="969"/>
      <c r="DSD60" s="969"/>
      <c r="DSE60" s="969"/>
      <c r="DSF60" s="969"/>
      <c r="DSG60" s="969"/>
      <c r="DSH60" s="969"/>
      <c r="DSI60" s="969"/>
      <c r="DSJ60" s="969"/>
      <c r="DSK60" s="969"/>
      <c r="DSL60" s="969"/>
      <c r="DSM60" s="969"/>
      <c r="DSN60" s="969"/>
      <c r="DSO60" s="969"/>
      <c r="DSP60" s="969"/>
      <c r="DSQ60" s="969"/>
      <c r="DSR60" s="969"/>
      <c r="DSS60" s="969"/>
      <c r="DST60" s="969"/>
      <c r="DSU60" s="969"/>
      <c r="DSV60" s="969"/>
      <c r="DSW60" s="969"/>
      <c r="DSX60" s="969"/>
      <c r="DSY60" s="969"/>
      <c r="DSZ60" s="969"/>
      <c r="DTA60" s="969"/>
      <c r="DTB60" s="969"/>
      <c r="DTC60" s="969"/>
      <c r="DTD60" s="969"/>
      <c r="DTE60" s="969"/>
      <c r="DTF60" s="969"/>
      <c r="DTG60" s="969"/>
      <c r="DTH60" s="969"/>
      <c r="DTI60" s="969"/>
      <c r="DTJ60" s="969"/>
      <c r="DTK60" s="969"/>
      <c r="DTL60" s="969"/>
      <c r="DTM60" s="969"/>
      <c r="DTN60" s="969"/>
      <c r="DTO60" s="969"/>
      <c r="DTP60" s="969"/>
      <c r="DTQ60" s="969"/>
      <c r="DTR60" s="969"/>
      <c r="DTS60" s="969"/>
      <c r="DTT60" s="969"/>
      <c r="DTU60" s="969"/>
      <c r="DTV60" s="969"/>
      <c r="DTW60" s="969"/>
      <c r="DTX60" s="969"/>
      <c r="DTY60" s="969"/>
      <c r="DTZ60" s="969"/>
      <c r="DUA60" s="969"/>
      <c r="DUB60" s="969"/>
      <c r="DUC60" s="969"/>
      <c r="DUD60" s="969"/>
      <c r="DUE60" s="969"/>
      <c r="DUF60" s="969"/>
      <c r="DUG60" s="969"/>
      <c r="DUH60" s="969"/>
      <c r="DUI60" s="969"/>
      <c r="DUJ60" s="969"/>
      <c r="DUK60" s="969"/>
      <c r="DUL60" s="969"/>
      <c r="DUM60" s="969"/>
      <c r="DUN60" s="969"/>
      <c r="DUO60" s="969"/>
      <c r="DUP60" s="969"/>
      <c r="DUQ60" s="969"/>
      <c r="DUR60" s="969"/>
      <c r="DUS60" s="969"/>
      <c r="DUT60" s="969"/>
      <c r="DUU60" s="969"/>
      <c r="DUV60" s="969"/>
      <c r="DUW60" s="969"/>
      <c r="DUX60" s="969"/>
      <c r="DUY60" s="969"/>
      <c r="DUZ60" s="969"/>
      <c r="DVA60" s="969"/>
      <c r="DVB60" s="969"/>
      <c r="DVC60" s="969"/>
      <c r="DVD60" s="969"/>
      <c r="DVE60" s="969"/>
      <c r="DVF60" s="969"/>
      <c r="DVG60" s="969"/>
      <c r="DVH60" s="969"/>
      <c r="DVI60" s="969"/>
      <c r="DVJ60" s="969"/>
      <c r="DVK60" s="969"/>
      <c r="DVL60" s="969"/>
      <c r="DVM60" s="969"/>
      <c r="DVN60" s="969"/>
      <c r="DVO60" s="969"/>
      <c r="DVP60" s="969"/>
      <c r="DVQ60" s="969"/>
      <c r="DVR60" s="969"/>
      <c r="DVS60" s="969"/>
      <c r="DVT60" s="969"/>
      <c r="DVU60" s="969"/>
      <c r="DVV60" s="969"/>
      <c r="DVW60" s="969"/>
      <c r="DVX60" s="969"/>
      <c r="DVY60" s="969"/>
      <c r="DVZ60" s="969"/>
      <c r="DWA60" s="969"/>
      <c r="DWB60" s="969"/>
      <c r="DWC60" s="969"/>
      <c r="DWD60" s="969"/>
      <c r="DWE60" s="969"/>
      <c r="DWF60" s="969"/>
      <c r="DWG60" s="969"/>
      <c r="DWH60" s="969"/>
      <c r="DWI60" s="969"/>
      <c r="DWJ60" s="969"/>
      <c r="DWK60" s="969"/>
      <c r="DWL60" s="969"/>
      <c r="DWM60" s="969"/>
      <c r="DWN60" s="969"/>
      <c r="DWO60" s="969"/>
      <c r="DWP60" s="969"/>
      <c r="DWQ60" s="969"/>
      <c r="DWR60" s="969"/>
      <c r="DWS60" s="969"/>
      <c r="DWT60" s="969"/>
      <c r="DWU60" s="969"/>
      <c r="DWV60" s="969"/>
      <c r="DWW60" s="969"/>
      <c r="DWX60" s="969"/>
      <c r="DWY60" s="969"/>
      <c r="DWZ60" s="969"/>
      <c r="DXA60" s="969"/>
      <c r="DXB60" s="969"/>
      <c r="DXC60" s="969"/>
      <c r="DXD60" s="969"/>
      <c r="DXE60" s="969"/>
      <c r="DXF60" s="969"/>
      <c r="DXG60" s="969"/>
      <c r="DXH60" s="969"/>
      <c r="DXI60" s="969"/>
      <c r="DXJ60" s="969"/>
      <c r="DXK60" s="969"/>
      <c r="DXL60" s="969"/>
      <c r="DXM60" s="969"/>
      <c r="DXN60" s="969"/>
      <c r="DXO60" s="969"/>
      <c r="DXP60" s="969"/>
      <c r="DXQ60" s="969"/>
      <c r="DXR60" s="969"/>
      <c r="DXS60" s="969"/>
      <c r="DXT60" s="969"/>
      <c r="DXU60" s="969"/>
      <c r="DXV60" s="969"/>
      <c r="DXW60" s="969"/>
      <c r="DXX60" s="969"/>
      <c r="DXY60" s="969"/>
      <c r="DXZ60" s="969"/>
      <c r="DYA60" s="969"/>
      <c r="DYB60" s="969"/>
      <c r="DYC60" s="969"/>
      <c r="DYD60" s="969"/>
      <c r="DYE60" s="969"/>
      <c r="DYF60" s="969"/>
      <c r="DYG60" s="969"/>
      <c r="DYH60" s="969"/>
      <c r="DYI60" s="969"/>
      <c r="DYJ60" s="969"/>
      <c r="DYK60" s="969"/>
      <c r="DYL60" s="969"/>
      <c r="DYM60" s="969"/>
      <c r="DYN60" s="969"/>
      <c r="DYO60" s="969"/>
      <c r="DYP60" s="969"/>
      <c r="DYQ60" s="969"/>
      <c r="DYR60" s="969"/>
      <c r="DYS60" s="969"/>
      <c r="DYT60" s="969"/>
      <c r="DYU60" s="969"/>
      <c r="DYV60" s="969"/>
      <c r="DYW60" s="969"/>
      <c r="DYX60" s="969"/>
      <c r="DYY60" s="969"/>
      <c r="DYZ60" s="969"/>
      <c r="DZA60" s="969"/>
      <c r="DZB60" s="969"/>
      <c r="DZC60" s="969"/>
      <c r="DZD60" s="969"/>
      <c r="DZE60" s="969"/>
      <c r="DZF60" s="969"/>
      <c r="DZG60" s="969"/>
      <c r="DZH60" s="969"/>
      <c r="DZI60" s="969"/>
      <c r="DZJ60" s="969"/>
      <c r="DZK60" s="969"/>
      <c r="DZL60" s="969"/>
      <c r="DZM60" s="969"/>
      <c r="DZN60" s="969"/>
      <c r="DZO60" s="969"/>
      <c r="DZP60" s="969"/>
      <c r="DZQ60" s="969"/>
      <c r="DZR60" s="969"/>
      <c r="DZS60" s="969"/>
      <c r="DZT60" s="969"/>
      <c r="DZU60" s="969"/>
      <c r="DZV60" s="969"/>
      <c r="DZW60" s="969"/>
      <c r="DZX60" s="969"/>
      <c r="DZY60" s="969"/>
      <c r="DZZ60" s="969"/>
      <c r="EAA60" s="969"/>
      <c r="EAB60" s="969"/>
      <c r="EAC60" s="969"/>
      <c r="EAD60" s="969"/>
      <c r="EAE60" s="969"/>
      <c r="EAF60" s="969"/>
      <c r="EAG60" s="969"/>
      <c r="EAH60" s="969"/>
      <c r="EAI60" s="969"/>
      <c r="EAJ60" s="969"/>
      <c r="EAK60" s="969"/>
      <c r="EAL60" s="969"/>
      <c r="EAM60" s="969"/>
      <c r="EAN60" s="969"/>
      <c r="EAO60" s="969"/>
      <c r="EAP60" s="969"/>
      <c r="EAQ60" s="969"/>
      <c r="EAR60" s="969"/>
      <c r="EAS60" s="969"/>
      <c r="EAT60" s="969"/>
      <c r="EAU60" s="969"/>
      <c r="EAV60" s="969"/>
      <c r="EAW60" s="969"/>
      <c r="EAX60" s="969"/>
      <c r="EAY60" s="969"/>
      <c r="EAZ60" s="969"/>
      <c r="EBA60" s="969"/>
      <c r="EBB60" s="969"/>
      <c r="EBC60" s="969"/>
      <c r="EBD60" s="969"/>
      <c r="EBE60" s="969"/>
      <c r="EBF60" s="969"/>
      <c r="EBG60" s="969"/>
      <c r="EBH60" s="969"/>
      <c r="EBI60" s="969"/>
      <c r="EBJ60" s="969"/>
      <c r="EBK60" s="969"/>
      <c r="EBL60" s="969"/>
      <c r="EBM60" s="969"/>
      <c r="EBN60" s="969"/>
      <c r="EBO60" s="969"/>
      <c r="EBP60" s="969"/>
      <c r="EBQ60" s="969"/>
      <c r="EBR60" s="969"/>
      <c r="EBS60" s="969"/>
      <c r="EBT60" s="969"/>
      <c r="EBU60" s="969"/>
      <c r="EBV60" s="969"/>
      <c r="EBW60" s="969"/>
      <c r="EBX60" s="969"/>
      <c r="EBY60" s="969"/>
      <c r="EBZ60" s="969"/>
      <c r="ECA60" s="969"/>
      <c r="ECB60" s="969"/>
      <c r="ECC60" s="969"/>
      <c r="ECD60" s="969"/>
      <c r="ECE60" s="969"/>
      <c r="ECF60" s="969"/>
      <c r="ECG60" s="969"/>
      <c r="ECH60" s="969"/>
      <c r="ECI60" s="969"/>
      <c r="ECJ60" s="969"/>
      <c r="ECK60" s="969"/>
      <c r="ECL60" s="969"/>
      <c r="ECM60" s="969"/>
      <c r="ECN60" s="969"/>
      <c r="ECO60" s="969"/>
      <c r="ECP60" s="969"/>
      <c r="ECQ60" s="969"/>
      <c r="ECR60" s="969"/>
      <c r="ECS60" s="969"/>
      <c r="ECT60" s="969"/>
      <c r="ECU60" s="969"/>
      <c r="ECV60" s="969"/>
      <c r="ECW60" s="969"/>
      <c r="ECX60" s="969"/>
      <c r="ECY60" s="969"/>
      <c r="ECZ60" s="969"/>
      <c r="EDA60" s="969"/>
      <c r="EDB60" s="969"/>
      <c r="EDC60" s="969"/>
      <c r="EDD60" s="969"/>
      <c r="EDE60" s="969"/>
      <c r="EDF60" s="969"/>
      <c r="EDG60" s="969"/>
      <c r="EDH60" s="969"/>
      <c r="EDI60" s="969"/>
      <c r="EDJ60" s="969"/>
      <c r="EDK60" s="969"/>
      <c r="EDL60" s="969"/>
      <c r="EDM60" s="969"/>
      <c r="EDN60" s="969"/>
      <c r="EDO60" s="969"/>
      <c r="EDP60" s="969"/>
      <c r="EDQ60" s="969"/>
      <c r="EDR60" s="969"/>
      <c r="EDS60" s="969"/>
      <c r="EDT60" s="969"/>
      <c r="EDU60" s="969"/>
      <c r="EDV60" s="969"/>
      <c r="EDW60" s="969"/>
      <c r="EDX60" s="969"/>
      <c r="EDY60" s="969"/>
      <c r="EDZ60" s="969"/>
      <c r="EEA60" s="969"/>
      <c r="EEB60" s="969"/>
      <c r="EEC60" s="969"/>
      <c r="EED60" s="969"/>
      <c r="EEE60" s="969"/>
      <c r="EEF60" s="969"/>
      <c r="EEG60" s="969"/>
      <c r="EEH60" s="969"/>
      <c r="EEI60" s="969"/>
      <c r="EEJ60" s="969"/>
      <c r="EEK60" s="969"/>
      <c r="EEL60" s="969"/>
      <c r="EEM60" s="969"/>
      <c r="EEN60" s="969"/>
      <c r="EEO60" s="969"/>
      <c r="EEP60" s="969"/>
      <c r="EEQ60" s="969"/>
      <c r="EER60" s="969"/>
      <c r="EES60" s="969"/>
      <c r="EET60" s="969"/>
      <c r="EEU60" s="969"/>
      <c r="EEV60" s="969"/>
      <c r="EEW60" s="969"/>
      <c r="EEX60" s="969"/>
      <c r="EEY60" s="969"/>
      <c r="EEZ60" s="969"/>
      <c r="EFA60" s="969"/>
      <c r="EFB60" s="969"/>
      <c r="EFC60" s="969"/>
      <c r="EFD60" s="969"/>
      <c r="EFE60" s="969"/>
      <c r="EFF60" s="969"/>
      <c r="EFG60" s="969"/>
      <c r="EFH60" s="969"/>
      <c r="EFI60" s="969"/>
      <c r="EFJ60" s="969"/>
      <c r="EFK60" s="969"/>
      <c r="EFL60" s="969"/>
      <c r="EFM60" s="969"/>
      <c r="EFN60" s="969"/>
      <c r="EFO60" s="969"/>
      <c r="EFP60" s="969"/>
      <c r="EFQ60" s="969"/>
      <c r="EFR60" s="969"/>
      <c r="EFS60" s="969"/>
      <c r="EFT60" s="969"/>
      <c r="EFU60" s="969"/>
      <c r="EFV60" s="969"/>
      <c r="EFW60" s="969"/>
      <c r="EFX60" s="969"/>
      <c r="EFY60" s="969"/>
      <c r="EFZ60" s="969"/>
      <c r="EGA60" s="969"/>
      <c r="EGB60" s="969"/>
      <c r="EGC60" s="969"/>
      <c r="EGD60" s="969"/>
      <c r="EGE60" s="969"/>
      <c r="EGF60" s="969"/>
      <c r="EGG60" s="969"/>
      <c r="EGH60" s="969"/>
      <c r="EGI60" s="969"/>
      <c r="EGJ60" s="969"/>
      <c r="EGK60" s="969"/>
      <c r="EGL60" s="969"/>
      <c r="EGM60" s="969"/>
      <c r="EGN60" s="969"/>
      <c r="EGO60" s="969"/>
      <c r="EGP60" s="969"/>
      <c r="EGQ60" s="969"/>
      <c r="EGR60" s="969"/>
      <c r="EGS60" s="969"/>
      <c r="EGT60" s="969"/>
      <c r="EGU60" s="969"/>
      <c r="EGV60" s="969"/>
      <c r="EGW60" s="969"/>
      <c r="EGX60" s="969"/>
      <c r="EGY60" s="969"/>
      <c r="EGZ60" s="969"/>
      <c r="EHA60" s="969"/>
      <c r="EHB60" s="969"/>
      <c r="EHC60" s="969"/>
      <c r="EHD60" s="969"/>
      <c r="EHE60" s="969"/>
      <c r="EHF60" s="969"/>
      <c r="EHG60" s="969"/>
      <c r="EHH60" s="969"/>
      <c r="EHI60" s="969"/>
      <c r="EHJ60" s="969"/>
      <c r="EHK60" s="969"/>
      <c r="EHL60" s="969"/>
      <c r="EHM60" s="969"/>
      <c r="EHN60" s="969"/>
      <c r="EHO60" s="969"/>
      <c r="EHP60" s="969"/>
      <c r="EHQ60" s="969"/>
      <c r="EHR60" s="969"/>
      <c r="EHS60" s="969"/>
      <c r="EHT60" s="969"/>
      <c r="EHU60" s="969"/>
      <c r="EHV60" s="969"/>
      <c r="EHW60" s="969"/>
      <c r="EHX60" s="969"/>
      <c r="EHY60" s="969"/>
      <c r="EHZ60" s="969"/>
      <c r="EIA60" s="969"/>
      <c r="EIB60" s="969"/>
      <c r="EIC60" s="969"/>
      <c r="EID60" s="969"/>
      <c r="EIE60" s="969"/>
      <c r="EIF60" s="969"/>
      <c r="EIG60" s="969"/>
      <c r="EIH60" s="969"/>
      <c r="EII60" s="969"/>
      <c r="EIJ60" s="969"/>
      <c r="EIK60" s="969"/>
      <c r="EIL60" s="969"/>
      <c r="EIM60" s="969"/>
      <c r="EIN60" s="969"/>
      <c r="EIO60" s="969"/>
      <c r="EIP60" s="969"/>
      <c r="EIQ60" s="969"/>
      <c r="EIR60" s="969"/>
      <c r="EIS60" s="969"/>
      <c r="EIT60" s="969"/>
      <c r="EIU60" s="969"/>
      <c r="EIV60" s="969"/>
      <c r="EIW60" s="969"/>
      <c r="EIX60" s="969"/>
      <c r="EIY60" s="969"/>
      <c r="EIZ60" s="969"/>
      <c r="EJA60" s="969"/>
      <c r="EJB60" s="969"/>
      <c r="EJC60" s="969"/>
      <c r="EJD60" s="969"/>
      <c r="EJE60" s="969"/>
      <c r="EJF60" s="969"/>
      <c r="EJG60" s="969"/>
      <c r="EJH60" s="969"/>
      <c r="EJI60" s="969"/>
      <c r="EJJ60" s="969"/>
      <c r="EJK60" s="969"/>
      <c r="EJL60" s="969"/>
      <c r="EJM60" s="969"/>
      <c r="EJN60" s="969"/>
      <c r="EJO60" s="969"/>
      <c r="EJP60" s="969"/>
      <c r="EJQ60" s="969"/>
      <c r="EJR60" s="969"/>
      <c r="EJS60" s="969"/>
      <c r="EJT60" s="969"/>
      <c r="EJU60" s="969"/>
      <c r="EJV60" s="969"/>
      <c r="EJW60" s="969"/>
      <c r="EJX60" s="969"/>
      <c r="EJY60" s="969"/>
      <c r="EJZ60" s="969"/>
      <c r="EKA60" s="969"/>
      <c r="EKB60" s="969"/>
      <c r="EKC60" s="969"/>
      <c r="EKD60" s="969"/>
      <c r="EKE60" s="969"/>
      <c r="EKF60" s="969"/>
      <c r="EKG60" s="969"/>
      <c r="EKH60" s="969"/>
      <c r="EKI60" s="969"/>
      <c r="EKJ60" s="969"/>
      <c r="EKK60" s="969"/>
      <c r="EKL60" s="969"/>
      <c r="EKM60" s="969"/>
      <c r="EKN60" s="969"/>
      <c r="EKO60" s="969"/>
      <c r="EKP60" s="969"/>
      <c r="EKQ60" s="969"/>
      <c r="EKR60" s="969"/>
      <c r="EKS60" s="969"/>
      <c r="EKT60" s="969"/>
      <c r="EKU60" s="969"/>
      <c r="EKV60" s="969"/>
      <c r="EKW60" s="969"/>
      <c r="EKX60" s="969"/>
      <c r="EKY60" s="969"/>
      <c r="EKZ60" s="969"/>
      <c r="ELA60" s="969"/>
      <c r="ELB60" s="969"/>
      <c r="ELC60" s="969"/>
      <c r="ELD60" s="969"/>
      <c r="ELE60" s="969"/>
      <c r="ELF60" s="969"/>
      <c r="ELG60" s="969"/>
      <c r="ELH60" s="969"/>
      <c r="ELI60" s="969"/>
      <c r="ELJ60" s="969"/>
      <c r="ELK60" s="969"/>
      <c r="ELL60" s="969"/>
      <c r="ELM60" s="969"/>
      <c r="ELN60" s="969"/>
      <c r="ELO60" s="969"/>
      <c r="ELP60" s="969"/>
      <c r="ELQ60" s="969"/>
      <c r="ELR60" s="969"/>
      <c r="ELS60" s="969"/>
      <c r="ELT60" s="969"/>
      <c r="ELU60" s="969"/>
      <c r="ELV60" s="969"/>
      <c r="ELW60" s="969"/>
      <c r="ELX60" s="969"/>
      <c r="ELY60" s="969"/>
      <c r="ELZ60" s="969"/>
      <c r="EMA60" s="969"/>
      <c r="EMB60" s="969"/>
      <c r="EMC60" s="969"/>
      <c r="EMD60" s="969"/>
      <c r="EME60" s="969"/>
      <c r="EMF60" s="969"/>
      <c r="EMG60" s="969"/>
      <c r="EMH60" s="969"/>
      <c r="EMI60" s="969"/>
      <c r="EMJ60" s="969"/>
      <c r="EMK60" s="969"/>
      <c r="EML60" s="969"/>
      <c r="EMM60" s="969"/>
      <c r="EMN60" s="969"/>
      <c r="EMO60" s="969"/>
      <c r="EMP60" s="969"/>
      <c r="EMQ60" s="969"/>
      <c r="EMR60" s="969"/>
      <c r="EMS60" s="969"/>
      <c r="EMT60" s="969"/>
      <c r="EMU60" s="969"/>
      <c r="EMV60" s="969"/>
      <c r="EMW60" s="969"/>
      <c r="EMX60" s="969"/>
      <c r="EMY60" s="969"/>
      <c r="EMZ60" s="969"/>
      <c r="ENA60" s="969"/>
      <c r="ENB60" s="969"/>
      <c r="ENC60" s="969"/>
      <c r="END60" s="969"/>
      <c r="ENE60" s="969"/>
      <c r="ENF60" s="969"/>
      <c r="ENG60" s="969"/>
      <c r="ENH60" s="969"/>
      <c r="ENI60" s="969"/>
      <c r="ENJ60" s="969"/>
      <c r="ENK60" s="969"/>
      <c r="ENL60" s="969"/>
      <c r="ENM60" s="969"/>
      <c r="ENN60" s="969"/>
      <c r="ENO60" s="969"/>
      <c r="ENP60" s="969"/>
      <c r="ENQ60" s="969"/>
      <c r="ENR60" s="969"/>
      <c r="ENS60" s="969"/>
      <c r="ENT60" s="969"/>
      <c r="ENU60" s="969"/>
      <c r="ENV60" s="969"/>
      <c r="ENW60" s="969"/>
      <c r="ENX60" s="969"/>
      <c r="ENY60" s="969"/>
      <c r="ENZ60" s="969"/>
      <c r="EOA60" s="969"/>
      <c r="EOB60" s="969"/>
      <c r="EOC60" s="969"/>
      <c r="EOD60" s="969"/>
      <c r="EOE60" s="969"/>
      <c r="EOF60" s="969"/>
      <c r="EOG60" s="969"/>
      <c r="EOH60" s="969"/>
      <c r="EOI60" s="969"/>
      <c r="EOJ60" s="969"/>
      <c r="EOK60" s="969"/>
      <c r="EOL60" s="969"/>
      <c r="EOM60" s="969"/>
      <c r="EON60" s="969"/>
      <c r="EOO60" s="969"/>
      <c r="EOP60" s="969"/>
      <c r="EOQ60" s="969"/>
      <c r="EOR60" s="969"/>
      <c r="EOS60" s="969"/>
      <c r="EOT60" s="969"/>
      <c r="EOU60" s="969"/>
      <c r="EOV60" s="969"/>
      <c r="EOW60" s="969"/>
      <c r="EOX60" s="969"/>
      <c r="EOY60" s="969"/>
      <c r="EOZ60" s="969"/>
      <c r="EPA60" s="969"/>
      <c r="EPB60" s="969"/>
      <c r="EPC60" s="969"/>
      <c r="EPD60" s="969"/>
      <c r="EPE60" s="969"/>
      <c r="EPF60" s="969"/>
      <c r="EPG60" s="969"/>
      <c r="EPH60" s="969"/>
      <c r="EPI60" s="969"/>
      <c r="EPJ60" s="969"/>
      <c r="EPK60" s="969"/>
      <c r="EPL60" s="969"/>
      <c r="EPM60" s="969"/>
      <c r="EPN60" s="969"/>
      <c r="EPO60" s="969"/>
      <c r="EPP60" s="969"/>
      <c r="EPQ60" s="969"/>
      <c r="EPR60" s="969"/>
      <c r="EPS60" s="969"/>
      <c r="EPT60" s="969"/>
      <c r="EPU60" s="969"/>
      <c r="EPV60" s="969"/>
      <c r="EPW60" s="969"/>
      <c r="EPX60" s="969"/>
      <c r="EPY60" s="969"/>
      <c r="EPZ60" s="969"/>
      <c r="EQA60" s="969"/>
      <c r="EQB60" s="969"/>
      <c r="EQC60" s="969"/>
      <c r="EQD60" s="969"/>
      <c r="EQE60" s="969"/>
      <c r="EQF60" s="969"/>
      <c r="EQG60" s="969"/>
      <c r="EQH60" s="969"/>
      <c r="EQI60" s="969"/>
      <c r="EQJ60" s="969"/>
      <c r="EQK60" s="969"/>
      <c r="EQL60" s="969"/>
      <c r="EQM60" s="969"/>
      <c r="EQN60" s="969"/>
      <c r="EQO60" s="969"/>
      <c r="EQP60" s="969"/>
      <c r="EQQ60" s="969"/>
      <c r="EQR60" s="969"/>
      <c r="EQS60" s="969"/>
      <c r="EQT60" s="969"/>
      <c r="EQU60" s="969"/>
      <c r="EQV60" s="969"/>
      <c r="EQW60" s="969"/>
      <c r="EQX60" s="969"/>
      <c r="EQY60" s="969"/>
      <c r="EQZ60" s="969"/>
      <c r="ERA60" s="969"/>
      <c r="ERB60" s="969"/>
      <c r="ERC60" s="969"/>
      <c r="ERD60" s="969"/>
      <c r="ERE60" s="969"/>
      <c r="ERF60" s="969"/>
      <c r="ERG60" s="969"/>
      <c r="ERH60" s="969"/>
      <c r="ERI60" s="969"/>
      <c r="ERJ60" s="969"/>
      <c r="ERK60" s="969"/>
      <c r="ERL60" s="969"/>
      <c r="ERM60" s="969"/>
      <c r="ERN60" s="969"/>
      <c r="ERO60" s="969"/>
      <c r="ERP60" s="969"/>
      <c r="ERQ60" s="969"/>
      <c r="ERR60" s="969"/>
      <c r="ERS60" s="969"/>
      <c r="ERT60" s="969"/>
      <c r="ERU60" s="969"/>
      <c r="ERV60" s="969"/>
      <c r="ERW60" s="969"/>
      <c r="ERX60" s="969"/>
      <c r="ERY60" s="969"/>
      <c r="ERZ60" s="969"/>
      <c r="ESA60" s="969"/>
      <c r="ESB60" s="969"/>
      <c r="ESC60" s="969"/>
      <c r="ESD60" s="969"/>
      <c r="ESE60" s="969"/>
      <c r="ESF60" s="969"/>
      <c r="ESG60" s="969"/>
      <c r="ESH60" s="969"/>
      <c r="ESI60" s="969"/>
      <c r="ESJ60" s="969"/>
      <c r="ESK60" s="969"/>
      <c r="ESL60" s="969"/>
      <c r="ESM60" s="969"/>
      <c r="ESN60" s="969"/>
      <c r="ESO60" s="969"/>
      <c r="ESP60" s="969"/>
      <c r="ESQ60" s="969"/>
      <c r="ESR60" s="969"/>
      <c r="ESS60" s="969"/>
      <c r="EST60" s="969"/>
      <c r="ESU60" s="969"/>
      <c r="ESV60" s="969"/>
      <c r="ESW60" s="969"/>
      <c r="ESX60" s="969"/>
      <c r="ESY60" s="969"/>
      <c r="ESZ60" s="969"/>
      <c r="ETA60" s="969"/>
      <c r="ETB60" s="969"/>
      <c r="ETC60" s="969"/>
      <c r="ETD60" s="969"/>
      <c r="ETE60" s="969"/>
      <c r="ETF60" s="969"/>
      <c r="ETG60" s="969"/>
      <c r="ETH60" s="969"/>
      <c r="ETI60" s="969"/>
      <c r="ETJ60" s="969"/>
      <c r="ETK60" s="969"/>
      <c r="ETL60" s="969"/>
      <c r="ETM60" s="969"/>
      <c r="ETN60" s="969"/>
      <c r="ETO60" s="969"/>
      <c r="ETP60" s="969"/>
      <c r="ETQ60" s="969"/>
      <c r="ETR60" s="969"/>
      <c r="ETS60" s="969"/>
      <c r="ETT60" s="969"/>
      <c r="ETU60" s="969"/>
      <c r="ETV60" s="969"/>
      <c r="ETW60" s="969"/>
      <c r="ETX60" s="969"/>
      <c r="ETY60" s="969"/>
      <c r="ETZ60" s="969"/>
      <c r="EUA60" s="969"/>
      <c r="EUB60" s="969"/>
      <c r="EUC60" s="969"/>
      <c r="EUD60" s="969"/>
      <c r="EUE60" s="969"/>
      <c r="EUF60" s="969"/>
      <c r="EUG60" s="969"/>
      <c r="EUH60" s="969"/>
      <c r="EUI60" s="969"/>
      <c r="EUJ60" s="969"/>
      <c r="EUK60" s="969"/>
      <c r="EUL60" s="969"/>
      <c r="EUM60" s="969"/>
      <c r="EUN60" s="969"/>
      <c r="EUO60" s="969"/>
      <c r="EUP60" s="969"/>
      <c r="EUQ60" s="969"/>
      <c r="EUR60" s="969"/>
      <c r="EUS60" s="969"/>
      <c r="EUT60" s="969"/>
      <c r="EUU60" s="969"/>
      <c r="EUV60" s="969"/>
      <c r="EUW60" s="969"/>
      <c r="EUX60" s="969"/>
      <c r="EUY60" s="969"/>
      <c r="EUZ60" s="969"/>
      <c r="EVA60" s="969"/>
      <c r="EVB60" s="969"/>
      <c r="EVC60" s="969"/>
      <c r="EVD60" s="969"/>
      <c r="EVE60" s="969"/>
      <c r="EVF60" s="969"/>
      <c r="EVG60" s="969"/>
      <c r="EVH60" s="969"/>
      <c r="EVI60" s="969"/>
      <c r="EVJ60" s="969"/>
      <c r="EVK60" s="969"/>
      <c r="EVL60" s="969"/>
      <c r="EVM60" s="969"/>
      <c r="EVN60" s="969"/>
      <c r="EVO60" s="969"/>
      <c r="EVP60" s="969"/>
      <c r="EVQ60" s="969"/>
      <c r="EVR60" s="969"/>
      <c r="EVS60" s="969"/>
      <c r="EVT60" s="969"/>
      <c r="EVU60" s="969"/>
      <c r="EVV60" s="969"/>
      <c r="EVW60" s="969"/>
      <c r="EVX60" s="969"/>
      <c r="EVY60" s="969"/>
      <c r="EVZ60" s="969"/>
      <c r="EWA60" s="969"/>
      <c r="EWB60" s="969"/>
      <c r="EWC60" s="969"/>
      <c r="EWD60" s="969"/>
      <c r="EWE60" s="969"/>
      <c r="EWF60" s="969"/>
      <c r="EWG60" s="969"/>
      <c r="EWH60" s="969"/>
      <c r="EWI60" s="969"/>
      <c r="EWJ60" s="969"/>
      <c r="EWK60" s="969"/>
      <c r="EWL60" s="969"/>
      <c r="EWM60" s="969"/>
      <c r="EWN60" s="969"/>
      <c r="EWO60" s="969"/>
      <c r="EWP60" s="969"/>
      <c r="EWQ60" s="969"/>
      <c r="EWR60" s="969"/>
      <c r="EWS60" s="969"/>
      <c r="EWT60" s="969"/>
      <c r="EWU60" s="969"/>
      <c r="EWV60" s="969"/>
      <c r="EWW60" s="969"/>
      <c r="EWX60" s="969"/>
      <c r="EWY60" s="969"/>
      <c r="EWZ60" s="969"/>
      <c r="EXA60" s="969"/>
      <c r="EXB60" s="969"/>
      <c r="EXC60" s="969"/>
      <c r="EXD60" s="969"/>
      <c r="EXE60" s="969"/>
      <c r="EXF60" s="969"/>
      <c r="EXG60" s="969"/>
      <c r="EXH60" s="969"/>
      <c r="EXI60" s="969"/>
      <c r="EXJ60" s="969"/>
      <c r="EXK60" s="969"/>
      <c r="EXL60" s="969"/>
      <c r="EXM60" s="969"/>
      <c r="EXN60" s="969"/>
      <c r="EXO60" s="969"/>
      <c r="EXP60" s="969"/>
      <c r="EXQ60" s="969"/>
      <c r="EXR60" s="969"/>
      <c r="EXS60" s="969"/>
      <c r="EXT60" s="969"/>
      <c r="EXU60" s="969"/>
      <c r="EXV60" s="969"/>
      <c r="EXW60" s="969"/>
      <c r="EXX60" s="969"/>
      <c r="EXY60" s="969"/>
      <c r="EXZ60" s="969"/>
      <c r="EYA60" s="969"/>
      <c r="EYB60" s="969"/>
      <c r="EYC60" s="969"/>
      <c r="EYD60" s="969"/>
      <c r="EYE60" s="969"/>
      <c r="EYF60" s="969"/>
      <c r="EYG60" s="969"/>
      <c r="EYH60" s="969"/>
      <c r="EYI60" s="969"/>
      <c r="EYJ60" s="969"/>
      <c r="EYK60" s="969"/>
      <c r="EYL60" s="969"/>
      <c r="EYM60" s="969"/>
      <c r="EYN60" s="969"/>
      <c r="EYO60" s="969"/>
      <c r="EYP60" s="969"/>
      <c r="EYQ60" s="969"/>
      <c r="EYR60" s="969"/>
      <c r="EYS60" s="969"/>
      <c r="EYT60" s="969"/>
      <c r="EYU60" s="969"/>
      <c r="EYV60" s="969"/>
      <c r="EYW60" s="969"/>
      <c r="EYX60" s="969"/>
      <c r="EYY60" s="969"/>
      <c r="EYZ60" s="969"/>
      <c r="EZA60" s="969"/>
      <c r="EZB60" s="969"/>
      <c r="EZC60" s="969"/>
      <c r="EZD60" s="969"/>
      <c r="EZE60" s="969"/>
      <c r="EZF60" s="969"/>
      <c r="EZG60" s="969"/>
      <c r="EZH60" s="969"/>
      <c r="EZI60" s="969"/>
      <c r="EZJ60" s="969"/>
      <c r="EZK60" s="969"/>
      <c r="EZL60" s="969"/>
      <c r="EZM60" s="969"/>
      <c r="EZN60" s="969"/>
      <c r="EZO60" s="969"/>
      <c r="EZP60" s="969"/>
      <c r="EZQ60" s="969"/>
      <c r="EZR60" s="969"/>
      <c r="EZS60" s="969"/>
      <c r="EZT60" s="969"/>
      <c r="EZU60" s="969"/>
      <c r="EZV60" s="969"/>
      <c r="EZW60" s="969"/>
      <c r="EZX60" s="969"/>
      <c r="EZY60" s="969"/>
      <c r="EZZ60" s="969"/>
      <c r="FAA60" s="969"/>
      <c r="FAB60" s="969"/>
      <c r="FAC60" s="969"/>
      <c r="FAD60" s="969"/>
      <c r="FAE60" s="969"/>
      <c r="FAF60" s="969"/>
      <c r="FAG60" s="969"/>
      <c r="FAH60" s="969"/>
      <c r="FAI60" s="969"/>
      <c r="FAJ60" s="969"/>
      <c r="FAK60" s="969"/>
      <c r="FAL60" s="969"/>
      <c r="FAM60" s="969"/>
      <c r="FAN60" s="969"/>
      <c r="FAO60" s="969"/>
      <c r="FAP60" s="969"/>
      <c r="FAQ60" s="969"/>
      <c r="FAR60" s="969"/>
      <c r="FAS60" s="969"/>
      <c r="FAT60" s="969"/>
      <c r="FAU60" s="969"/>
      <c r="FAV60" s="969"/>
      <c r="FAW60" s="969"/>
      <c r="FAX60" s="969"/>
      <c r="FAY60" s="969"/>
      <c r="FAZ60" s="969"/>
      <c r="FBA60" s="969"/>
      <c r="FBB60" s="969"/>
      <c r="FBC60" s="969"/>
      <c r="FBD60" s="969"/>
      <c r="FBE60" s="969"/>
      <c r="FBF60" s="969"/>
      <c r="FBG60" s="969"/>
      <c r="FBH60" s="969"/>
      <c r="FBI60" s="969"/>
      <c r="FBJ60" s="969"/>
      <c r="FBK60" s="969"/>
      <c r="FBL60" s="969"/>
      <c r="FBM60" s="969"/>
      <c r="FBN60" s="969"/>
      <c r="FBO60" s="969"/>
      <c r="FBP60" s="969"/>
      <c r="FBQ60" s="969"/>
      <c r="FBR60" s="969"/>
      <c r="FBS60" s="969"/>
      <c r="FBT60" s="969"/>
      <c r="FBU60" s="969"/>
      <c r="FBV60" s="969"/>
      <c r="FBW60" s="969"/>
      <c r="FBX60" s="969"/>
      <c r="FBY60" s="969"/>
      <c r="FBZ60" s="969"/>
      <c r="FCA60" s="969"/>
      <c r="FCB60" s="969"/>
      <c r="FCC60" s="969"/>
      <c r="FCD60" s="969"/>
      <c r="FCE60" s="969"/>
      <c r="FCF60" s="969"/>
      <c r="FCG60" s="969"/>
      <c r="FCH60" s="969"/>
      <c r="FCI60" s="969"/>
      <c r="FCJ60" s="969"/>
      <c r="FCK60" s="969"/>
      <c r="FCL60" s="969"/>
      <c r="FCM60" s="969"/>
      <c r="FCN60" s="969"/>
      <c r="FCO60" s="969"/>
      <c r="FCP60" s="969"/>
      <c r="FCQ60" s="969"/>
      <c r="FCR60" s="969"/>
      <c r="FCS60" s="969"/>
      <c r="FCT60" s="969"/>
      <c r="FCU60" s="969"/>
      <c r="FCV60" s="969"/>
      <c r="FCW60" s="969"/>
      <c r="FCX60" s="969"/>
      <c r="FCY60" s="969"/>
      <c r="FCZ60" s="969"/>
      <c r="FDA60" s="969"/>
      <c r="FDB60" s="969"/>
      <c r="FDC60" s="969"/>
      <c r="FDD60" s="969"/>
      <c r="FDE60" s="969"/>
      <c r="FDF60" s="969"/>
      <c r="FDG60" s="969"/>
      <c r="FDH60" s="969"/>
      <c r="FDI60" s="969"/>
      <c r="FDJ60" s="969"/>
      <c r="FDK60" s="969"/>
      <c r="FDL60" s="969"/>
      <c r="FDM60" s="969"/>
      <c r="FDN60" s="969"/>
      <c r="FDO60" s="969"/>
      <c r="FDP60" s="969"/>
      <c r="FDQ60" s="969"/>
      <c r="FDR60" s="969"/>
      <c r="FDS60" s="969"/>
      <c r="FDT60" s="969"/>
      <c r="FDU60" s="969"/>
      <c r="FDV60" s="969"/>
      <c r="FDW60" s="969"/>
      <c r="FDX60" s="969"/>
      <c r="FDY60" s="969"/>
      <c r="FDZ60" s="969"/>
      <c r="FEA60" s="969"/>
      <c r="FEB60" s="969"/>
      <c r="FEC60" s="969"/>
      <c r="FED60" s="969"/>
      <c r="FEE60" s="969"/>
      <c r="FEF60" s="969"/>
      <c r="FEG60" s="969"/>
      <c r="FEH60" s="969"/>
      <c r="FEI60" s="969"/>
      <c r="FEJ60" s="969"/>
      <c r="FEK60" s="969"/>
      <c r="FEL60" s="969"/>
      <c r="FEM60" s="969"/>
      <c r="FEN60" s="969"/>
      <c r="FEO60" s="969"/>
      <c r="FEP60" s="969"/>
      <c r="FEQ60" s="969"/>
      <c r="FER60" s="969"/>
      <c r="FES60" s="969"/>
      <c r="FET60" s="969"/>
      <c r="FEU60" s="969"/>
      <c r="FEV60" s="969"/>
      <c r="FEW60" s="969"/>
      <c r="FEX60" s="969"/>
      <c r="FEY60" s="969"/>
      <c r="FEZ60" s="969"/>
      <c r="FFA60" s="969"/>
      <c r="FFB60" s="969"/>
      <c r="FFC60" s="969"/>
      <c r="FFD60" s="969"/>
      <c r="FFE60" s="969"/>
      <c r="FFF60" s="969"/>
      <c r="FFG60" s="969"/>
      <c r="FFH60" s="969"/>
      <c r="FFI60" s="969"/>
      <c r="FFJ60" s="969"/>
      <c r="FFK60" s="969"/>
      <c r="FFL60" s="969"/>
      <c r="FFM60" s="969"/>
      <c r="FFN60" s="969"/>
      <c r="FFO60" s="969"/>
      <c r="FFP60" s="969"/>
      <c r="FFQ60" s="969"/>
      <c r="FFR60" s="969"/>
      <c r="FFS60" s="969"/>
      <c r="FFT60" s="969"/>
      <c r="FFU60" s="969"/>
      <c r="FFV60" s="969"/>
      <c r="FFW60" s="969"/>
      <c r="FFX60" s="969"/>
      <c r="FFY60" s="969"/>
      <c r="FFZ60" s="969"/>
      <c r="FGA60" s="969"/>
      <c r="FGB60" s="969"/>
      <c r="FGC60" s="969"/>
      <c r="FGD60" s="969"/>
      <c r="FGE60" s="969"/>
      <c r="FGF60" s="969"/>
      <c r="FGG60" s="969"/>
      <c r="FGH60" s="969"/>
      <c r="FGI60" s="969"/>
      <c r="FGJ60" s="969"/>
      <c r="FGK60" s="969"/>
      <c r="FGL60" s="969"/>
      <c r="FGM60" s="969"/>
      <c r="FGN60" s="969"/>
      <c r="FGO60" s="969"/>
      <c r="FGP60" s="969"/>
      <c r="FGQ60" s="969"/>
      <c r="FGR60" s="969"/>
      <c r="FGS60" s="969"/>
      <c r="FGT60" s="969"/>
      <c r="FGU60" s="969"/>
      <c r="FGV60" s="969"/>
      <c r="FGW60" s="969"/>
      <c r="FGX60" s="969"/>
      <c r="FGY60" s="969"/>
      <c r="FGZ60" s="969"/>
      <c r="FHA60" s="969"/>
      <c r="FHB60" s="969"/>
      <c r="FHC60" s="969"/>
      <c r="FHD60" s="969"/>
      <c r="FHE60" s="969"/>
      <c r="FHF60" s="969"/>
      <c r="FHG60" s="969"/>
      <c r="FHH60" s="969"/>
      <c r="FHI60" s="969"/>
      <c r="FHJ60" s="969"/>
      <c r="FHK60" s="969"/>
      <c r="FHL60" s="969"/>
      <c r="FHM60" s="969"/>
      <c r="FHN60" s="969"/>
      <c r="FHO60" s="969"/>
      <c r="FHP60" s="969"/>
      <c r="FHQ60" s="969"/>
      <c r="FHR60" s="969"/>
      <c r="FHS60" s="969"/>
      <c r="FHT60" s="969"/>
      <c r="FHU60" s="969"/>
      <c r="FHV60" s="969"/>
      <c r="FHW60" s="969"/>
      <c r="FHX60" s="969"/>
      <c r="FHY60" s="969"/>
      <c r="FHZ60" s="969"/>
      <c r="FIA60" s="969"/>
      <c r="FIB60" s="969"/>
      <c r="FIC60" s="969"/>
      <c r="FID60" s="969"/>
      <c r="FIE60" s="969"/>
      <c r="FIF60" s="969"/>
      <c r="FIG60" s="969"/>
      <c r="FIH60" s="969"/>
      <c r="FII60" s="969"/>
      <c r="FIJ60" s="969"/>
      <c r="FIK60" s="969"/>
      <c r="FIL60" s="969"/>
      <c r="FIM60" s="969"/>
      <c r="FIN60" s="969"/>
      <c r="FIO60" s="969"/>
      <c r="FIP60" s="969"/>
      <c r="FIQ60" s="969"/>
      <c r="FIR60" s="969"/>
      <c r="FIS60" s="969"/>
      <c r="FIT60" s="969"/>
      <c r="FIU60" s="969"/>
      <c r="FIV60" s="969"/>
      <c r="FIW60" s="969"/>
      <c r="FIX60" s="969"/>
      <c r="FIY60" s="969"/>
      <c r="FIZ60" s="969"/>
      <c r="FJA60" s="969"/>
      <c r="FJB60" s="969"/>
      <c r="FJC60" s="969"/>
      <c r="FJD60" s="969"/>
      <c r="FJE60" s="969"/>
      <c r="FJF60" s="969"/>
      <c r="FJG60" s="969"/>
      <c r="FJH60" s="969"/>
      <c r="FJI60" s="969"/>
      <c r="FJJ60" s="969"/>
      <c r="FJK60" s="969"/>
      <c r="FJL60" s="969"/>
      <c r="FJM60" s="969"/>
      <c r="FJN60" s="969"/>
      <c r="FJO60" s="969"/>
      <c r="FJP60" s="969"/>
      <c r="FJQ60" s="969"/>
      <c r="FJR60" s="969"/>
      <c r="FJS60" s="969"/>
      <c r="FJT60" s="969"/>
      <c r="FJU60" s="969"/>
      <c r="FJV60" s="969"/>
      <c r="FJW60" s="969"/>
      <c r="FJX60" s="969"/>
      <c r="FJY60" s="969"/>
      <c r="FJZ60" s="969"/>
      <c r="FKA60" s="969"/>
      <c r="FKB60" s="969"/>
      <c r="FKC60" s="969"/>
      <c r="FKD60" s="969"/>
      <c r="FKE60" s="969"/>
      <c r="FKF60" s="969"/>
      <c r="FKG60" s="969"/>
      <c r="FKH60" s="969"/>
      <c r="FKI60" s="969"/>
      <c r="FKJ60" s="969"/>
      <c r="FKK60" s="969"/>
      <c r="FKL60" s="969"/>
      <c r="FKM60" s="969"/>
      <c r="FKN60" s="969"/>
      <c r="FKO60" s="969"/>
      <c r="FKP60" s="969"/>
      <c r="FKQ60" s="969"/>
      <c r="FKR60" s="969"/>
      <c r="FKS60" s="969"/>
      <c r="FKT60" s="969"/>
      <c r="FKU60" s="969"/>
      <c r="FKV60" s="969"/>
      <c r="FKW60" s="969"/>
      <c r="FKX60" s="969"/>
      <c r="FKY60" s="969"/>
      <c r="FKZ60" s="969"/>
      <c r="FLA60" s="969"/>
      <c r="FLB60" s="969"/>
      <c r="FLC60" s="969"/>
      <c r="FLD60" s="969"/>
      <c r="FLE60" s="969"/>
      <c r="FLF60" s="969"/>
      <c r="FLG60" s="969"/>
      <c r="FLH60" s="969"/>
      <c r="FLI60" s="969"/>
      <c r="FLJ60" s="969"/>
      <c r="FLK60" s="969"/>
      <c r="FLL60" s="969"/>
      <c r="FLM60" s="969"/>
      <c r="FLN60" s="969"/>
      <c r="FLO60" s="969"/>
      <c r="FLP60" s="969"/>
      <c r="FLQ60" s="969"/>
      <c r="FLR60" s="969"/>
      <c r="FLS60" s="969"/>
      <c r="FLT60" s="969"/>
      <c r="FLU60" s="969"/>
      <c r="FLV60" s="969"/>
      <c r="FLW60" s="969"/>
      <c r="FLX60" s="969"/>
      <c r="FLY60" s="969"/>
      <c r="FLZ60" s="969"/>
      <c r="FMA60" s="969"/>
      <c r="FMB60" s="969"/>
      <c r="FMC60" s="969"/>
      <c r="FMD60" s="969"/>
      <c r="FME60" s="969"/>
      <c r="FMF60" s="969"/>
      <c r="FMG60" s="969"/>
      <c r="FMH60" s="969"/>
      <c r="FMI60" s="969"/>
      <c r="FMJ60" s="969"/>
      <c r="FMK60" s="969"/>
      <c r="FML60" s="969"/>
      <c r="FMM60" s="969"/>
      <c r="FMN60" s="969"/>
      <c r="FMO60" s="969"/>
      <c r="FMP60" s="969"/>
      <c r="FMQ60" s="969"/>
      <c r="FMR60" s="969"/>
      <c r="FMS60" s="969"/>
      <c r="FMT60" s="969"/>
      <c r="FMU60" s="969"/>
      <c r="FMV60" s="969"/>
      <c r="FMW60" s="969"/>
      <c r="FMX60" s="969"/>
      <c r="FMY60" s="969"/>
      <c r="FMZ60" s="969"/>
      <c r="FNA60" s="969"/>
      <c r="FNB60" s="969"/>
      <c r="FNC60" s="969"/>
      <c r="FND60" s="969"/>
      <c r="FNE60" s="969"/>
      <c r="FNF60" s="969"/>
      <c r="FNG60" s="969"/>
      <c r="FNH60" s="969"/>
      <c r="FNI60" s="969"/>
      <c r="FNJ60" s="969"/>
      <c r="FNK60" s="969"/>
      <c r="FNL60" s="969"/>
      <c r="FNM60" s="969"/>
      <c r="FNN60" s="969"/>
      <c r="FNO60" s="969"/>
      <c r="FNP60" s="969"/>
      <c r="FNQ60" s="969"/>
      <c r="FNR60" s="969"/>
      <c r="FNS60" s="969"/>
      <c r="FNT60" s="969"/>
      <c r="FNU60" s="969"/>
      <c r="FNV60" s="969"/>
      <c r="FNW60" s="969"/>
      <c r="FNX60" s="969"/>
      <c r="FNY60" s="969"/>
      <c r="FNZ60" s="969"/>
      <c r="FOA60" s="969"/>
      <c r="FOB60" s="969"/>
      <c r="FOC60" s="969"/>
      <c r="FOD60" s="969"/>
      <c r="FOE60" s="969"/>
      <c r="FOF60" s="969"/>
      <c r="FOG60" s="969"/>
      <c r="FOH60" s="969"/>
      <c r="FOI60" s="969"/>
      <c r="FOJ60" s="969"/>
      <c r="FOK60" s="969"/>
      <c r="FOL60" s="969"/>
      <c r="FOM60" s="969"/>
      <c r="FON60" s="969"/>
      <c r="FOO60" s="969"/>
      <c r="FOP60" s="969"/>
      <c r="FOQ60" s="969"/>
      <c r="FOR60" s="969"/>
      <c r="FOS60" s="969"/>
      <c r="FOT60" s="969"/>
      <c r="FOU60" s="969"/>
      <c r="FOV60" s="969"/>
      <c r="FOW60" s="969"/>
      <c r="FOX60" s="969"/>
      <c r="FOY60" s="969"/>
      <c r="FOZ60" s="969"/>
      <c r="FPA60" s="969"/>
      <c r="FPB60" s="969"/>
      <c r="FPC60" s="969"/>
      <c r="FPD60" s="969"/>
      <c r="FPE60" s="969"/>
      <c r="FPF60" s="969"/>
      <c r="FPG60" s="969"/>
      <c r="FPH60" s="969"/>
      <c r="FPI60" s="969"/>
      <c r="FPJ60" s="969"/>
      <c r="FPK60" s="969"/>
      <c r="FPL60" s="969"/>
      <c r="FPM60" s="969"/>
      <c r="FPN60" s="969"/>
      <c r="FPO60" s="969"/>
      <c r="FPP60" s="969"/>
      <c r="FPQ60" s="969"/>
      <c r="FPR60" s="969"/>
      <c r="FPS60" s="969"/>
      <c r="FPT60" s="969"/>
      <c r="FPU60" s="969"/>
      <c r="FPV60" s="969"/>
      <c r="FPW60" s="969"/>
      <c r="FPX60" s="969"/>
      <c r="FPY60" s="969"/>
      <c r="FPZ60" s="969"/>
      <c r="FQA60" s="969"/>
      <c r="FQB60" s="969"/>
      <c r="FQC60" s="969"/>
      <c r="FQD60" s="969"/>
      <c r="FQE60" s="969"/>
      <c r="FQF60" s="969"/>
      <c r="FQG60" s="969"/>
      <c r="FQH60" s="969"/>
      <c r="FQI60" s="969"/>
      <c r="FQJ60" s="969"/>
      <c r="FQK60" s="969"/>
      <c r="FQL60" s="969"/>
      <c r="FQM60" s="969"/>
      <c r="FQN60" s="969"/>
      <c r="FQO60" s="969"/>
      <c r="FQP60" s="969"/>
      <c r="FQQ60" s="969"/>
      <c r="FQR60" s="969"/>
      <c r="FQS60" s="969"/>
      <c r="FQT60" s="969"/>
      <c r="FQU60" s="969"/>
      <c r="FQV60" s="969"/>
      <c r="FQW60" s="969"/>
      <c r="FQX60" s="969"/>
      <c r="FQY60" s="969"/>
      <c r="FQZ60" s="969"/>
      <c r="FRA60" s="969"/>
      <c r="FRB60" s="969"/>
      <c r="FRC60" s="969"/>
      <c r="FRD60" s="969"/>
      <c r="FRE60" s="969"/>
      <c r="FRF60" s="969"/>
      <c r="FRG60" s="969"/>
      <c r="FRH60" s="969"/>
      <c r="FRI60" s="969"/>
      <c r="FRJ60" s="969"/>
      <c r="FRK60" s="969"/>
      <c r="FRL60" s="969"/>
      <c r="FRM60" s="969"/>
      <c r="FRN60" s="969"/>
      <c r="FRO60" s="969"/>
      <c r="FRP60" s="969"/>
      <c r="FRQ60" s="969"/>
      <c r="FRR60" s="969"/>
      <c r="FRS60" s="969"/>
      <c r="FRT60" s="969"/>
      <c r="FRU60" s="969"/>
      <c r="FRV60" s="969"/>
      <c r="FRW60" s="969"/>
      <c r="FRX60" s="969"/>
      <c r="FRY60" s="969"/>
      <c r="FRZ60" s="969"/>
      <c r="FSA60" s="969"/>
      <c r="FSB60" s="969"/>
      <c r="FSC60" s="969"/>
      <c r="FSD60" s="969"/>
      <c r="FSE60" s="969"/>
      <c r="FSF60" s="969"/>
      <c r="FSG60" s="969"/>
      <c r="FSH60" s="969"/>
      <c r="FSI60" s="969"/>
      <c r="FSJ60" s="969"/>
      <c r="FSK60" s="969"/>
      <c r="FSL60" s="969"/>
      <c r="FSM60" s="969"/>
      <c r="FSN60" s="969"/>
      <c r="FSO60" s="969"/>
      <c r="FSP60" s="969"/>
      <c r="FSQ60" s="969"/>
      <c r="FSR60" s="969"/>
      <c r="FSS60" s="969"/>
      <c r="FST60" s="969"/>
      <c r="FSU60" s="969"/>
      <c r="FSV60" s="969"/>
      <c r="FSW60" s="969"/>
      <c r="FSX60" s="969"/>
      <c r="FSY60" s="969"/>
      <c r="FSZ60" s="969"/>
      <c r="FTA60" s="969"/>
      <c r="FTB60" s="969"/>
      <c r="FTC60" s="969"/>
      <c r="FTD60" s="969"/>
      <c r="FTE60" s="969"/>
      <c r="FTF60" s="969"/>
      <c r="FTG60" s="969"/>
      <c r="FTH60" s="969"/>
      <c r="FTI60" s="969"/>
      <c r="FTJ60" s="969"/>
      <c r="FTK60" s="969"/>
      <c r="FTL60" s="969"/>
      <c r="FTM60" s="969"/>
      <c r="FTN60" s="969"/>
      <c r="FTO60" s="969"/>
      <c r="FTP60" s="969"/>
      <c r="FTQ60" s="969"/>
      <c r="FTR60" s="969"/>
      <c r="FTS60" s="969"/>
      <c r="FTT60" s="969"/>
      <c r="FTU60" s="969"/>
      <c r="FTV60" s="969"/>
      <c r="FTW60" s="969"/>
      <c r="FTX60" s="969"/>
      <c r="FTY60" s="969"/>
      <c r="FTZ60" s="969"/>
      <c r="FUA60" s="969"/>
      <c r="FUB60" s="969"/>
      <c r="FUC60" s="969"/>
      <c r="FUD60" s="969"/>
      <c r="FUE60" s="969"/>
      <c r="FUF60" s="969"/>
      <c r="FUG60" s="969"/>
      <c r="FUH60" s="969"/>
      <c r="FUI60" s="969"/>
      <c r="FUJ60" s="969"/>
      <c r="FUK60" s="969"/>
      <c r="FUL60" s="969"/>
      <c r="FUM60" s="969"/>
      <c r="FUN60" s="969"/>
      <c r="FUO60" s="969"/>
      <c r="FUP60" s="969"/>
      <c r="FUQ60" s="969"/>
      <c r="FUR60" s="969"/>
      <c r="FUS60" s="969"/>
      <c r="FUT60" s="969"/>
      <c r="FUU60" s="969"/>
      <c r="FUV60" s="969"/>
      <c r="FUW60" s="969"/>
      <c r="FUX60" s="969"/>
      <c r="FUY60" s="969"/>
      <c r="FUZ60" s="969"/>
      <c r="FVA60" s="969"/>
      <c r="FVB60" s="969"/>
      <c r="FVC60" s="969"/>
      <c r="FVD60" s="969"/>
      <c r="FVE60" s="969"/>
      <c r="FVF60" s="969"/>
      <c r="FVG60" s="969"/>
      <c r="FVH60" s="969"/>
      <c r="FVI60" s="969"/>
      <c r="FVJ60" s="969"/>
      <c r="FVK60" s="969"/>
      <c r="FVL60" s="969"/>
      <c r="FVM60" s="969"/>
      <c r="FVN60" s="969"/>
      <c r="FVO60" s="969"/>
      <c r="FVP60" s="969"/>
      <c r="FVQ60" s="969"/>
      <c r="FVR60" s="969"/>
      <c r="FVS60" s="969"/>
      <c r="FVT60" s="969"/>
      <c r="FVU60" s="969"/>
      <c r="FVV60" s="969"/>
      <c r="FVW60" s="969"/>
      <c r="FVX60" s="969"/>
      <c r="FVY60" s="969"/>
      <c r="FVZ60" s="969"/>
      <c r="FWA60" s="969"/>
      <c r="FWB60" s="969"/>
      <c r="FWC60" s="969"/>
      <c r="FWD60" s="969"/>
      <c r="FWE60" s="969"/>
      <c r="FWF60" s="969"/>
      <c r="FWG60" s="969"/>
      <c r="FWH60" s="969"/>
      <c r="FWI60" s="969"/>
      <c r="FWJ60" s="969"/>
      <c r="FWK60" s="969"/>
      <c r="FWL60" s="969"/>
      <c r="FWM60" s="969"/>
      <c r="FWN60" s="969"/>
      <c r="FWO60" s="969"/>
      <c r="FWP60" s="969"/>
      <c r="FWQ60" s="969"/>
      <c r="FWR60" s="969"/>
      <c r="FWS60" s="969"/>
      <c r="FWT60" s="969"/>
      <c r="FWU60" s="969"/>
      <c r="FWV60" s="969"/>
      <c r="FWW60" s="969"/>
      <c r="FWX60" s="969"/>
      <c r="FWY60" s="969"/>
      <c r="FWZ60" s="969"/>
      <c r="FXA60" s="969"/>
      <c r="FXB60" s="969"/>
      <c r="FXC60" s="969"/>
      <c r="FXD60" s="969"/>
      <c r="FXE60" s="969"/>
      <c r="FXF60" s="969"/>
      <c r="FXG60" s="969"/>
      <c r="FXH60" s="969"/>
      <c r="FXI60" s="969"/>
      <c r="FXJ60" s="969"/>
      <c r="FXK60" s="969"/>
      <c r="FXL60" s="969"/>
      <c r="FXM60" s="969"/>
      <c r="FXN60" s="969"/>
      <c r="FXO60" s="969"/>
      <c r="FXP60" s="969"/>
      <c r="FXQ60" s="969"/>
      <c r="FXR60" s="969"/>
      <c r="FXS60" s="969"/>
      <c r="FXT60" s="969"/>
      <c r="FXU60" s="969"/>
      <c r="FXV60" s="969"/>
      <c r="FXW60" s="969"/>
      <c r="FXX60" s="969"/>
      <c r="FXY60" s="969"/>
      <c r="FXZ60" s="969"/>
      <c r="FYA60" s="969"/>
      <c r="FYB60" s="969"/>
      <c r="FYC60" s="969"/>
      <c r="FYD60" s="969"/>
      <c r="FYE60" s="969"/>
      <c r="FYF60" s="969"/>
      <c r="FYG60" s="969"/>
      <c r="FYH60" s="969"/>
      <c r="FYI60" s="969"/>
      <c r="FYJ60" s="969"/>
      <c r="FYK60" s="969"/>
      <c r="FYL60" s="969"/>
      <c r="FYM60" s="969"/>
      <c r="FYN60" s="969"/>
      <c r="FYO60" s="969"/>
      <c r="FYP60" s="969"/>
      <c r="FYQ60" s="969"/>
      <c r="FYR60" s="969"/>
      <c r="FYS60" s="969"/>
      <c r="FYT60" s="969"/>
      <c r="FYU60" s="969"/>
      <c r="FYV60" s="969"/>
      <c r="FYW60" s="969"/>
      <c r="FYX60" s="969"/>
      <c r="FYY60" s="969"/>
      <c r="FYZ60" s="969"/>
      <c r="FZA60" s="969"/>
      <c r="FZB60" s="969"/>
      <c r="FZC60" s="969"/>
      <c r="FZD60" s="969"/>
      <c r="FZE60" s="969"/>
      <c r="FZF60" s="969"/>
      <c r="FZG60" s="969"/>
      <c r="FZH60" s="969"/>
      <c r="FZI60" s="969"/>
      <c r="FZJ60" s="969"/>
      <c r="FZK60" s="969"/>
      <c r="FZL60" s="969"/>
      <c r="FZM60" s="969"/>
      <c r="FZN60" s="969"/>
      <c r="FZO60" s="969"/>
      <c r="FZP60" s="969"/>
      <c r="FZQ60" s="969"/>
      <c r="FZR60" s="969"/>
      <c r="FZS60" s="969"/>
      <c r="FZT60" s="969"/>
      <c r="FZU60" s="969"/>
      <c r="FZV60" s="969"/>
      <c r="FZW60" s="969"/>
      <c r="FZX60" s="969"/>
      <c r="FZY60" s="969"/>
      <c r="FZZ60" s="969"/>
      <c r="GAA60" s="969"/>
      <c r="GAB60" s="969"/>
      <c r="GAC60" s="969"/>
      <c r="GAD60" s="969"/>
      <c r="GAE60" s="969"/>
      <c r="GAF60" s="969"/>
      <c r="GAG60" s="969"/>
      <c r="GAH60" s="969"/>
      <c r="GAI60" s="969"/>
      <c r="GAJ60" s="969"/>
      <c r="GAK60" s="969"/>
      <c r="GAL60" s="969"/>
      <c r="GAM60" s="969"/>
      <c r="GAN60" s="969"/>
      <c r="GAO60" s="969"/>
      <c r="GAP60" s="969"/>
      <c r="GAQ60" s="969"/>
      <c r="GAR60" s="969"/>
      <c r="GAS60" s="969"/>
      <c r="GAT60" s="969"/>
      <c r="GAU60" s="969"/>
      <c r="GAV60" s="969"/>
      <c r="GAW60" s="969"/>
      <c r="GAX60" s="969"/>
      <c r="GAY60" s="969"/>
      <c r="GAZ60" s="969"/>
      <c r="GBA60" s="969"/>
      <c r="GBB60" s="969"/>
      <c r="GBC60" s="969"/>
      <c r="GBD60" s="969"/>
      <c r="GBE60" s="969"/>
      <c r="GBF60" s="969"/>
      <c r="GBG60" s="969"/>
      <c r="GBH60" s="969"/>
      <c r="GBI60" s="969"/>
      <c r="GBJ60" s="969"/>
      <c r="GBK60" s="969"/>
      <c r="GBL60" s="969"/>
      <c r="GBM60" s="969"/>
      <c r="GBN60" s="969"/>
      <c r="GBO60" s="969"/>
      <c r="GBP60" s="969"/>
      <c r="GBQ60" s="969"/>
      <c r="GBR60" s="969"/>
      <c r="GBS60" s="969"/>
      <c r="GBT60" s="969"/>
      <c r="GBU60" s="969"/>
      <c r="GBV60" s="969"/>
      <c r="GBW60" s="969"/>
      <c r="GBX60" s="969"/>
      <c r="GBY60" s="969"/>
      <c r="GBZ60" s="969"/>
      <c r="GCA60" s="969"/>
      <c r="GCB60" s="969"/>
      <c r="GCC60" s="969"/>
      <c r="GCD60" s="969"/>
      <c r="GCE60" s="969"/>
      <c r="GCF60" s="969"/>
      <c r="GCG60" s="969"/>
      <c r="GCH60" s="969"/>
      <c r="GCI60" s="969"/>
      <c r="GCJ60" s="969"/>
      <c r="GCK60" s="969"/>
      <c r="GCL60" s="969"/>
      <c r="GCM60" s="969"/>
      <c r="GCN60" s="969"/>
      <c r="GCO60" s="969"/>
      <c r="GCP60" s="969"/>
      <c r="GCQ60" s="969"/>
      <c r="GCR60" s="969"/>
      <c r="GCS60" s="969"/>
      <c r="GCT60" s="969"/>
      <c r="GCU60" s="969"/>
      <c r="GCV60" s="969"/>
      <c r="GCW60" s="969"/>
      <c r="GCX60" s="969"/>
      <c r="GCY60" s="969"/>
      <c r="GCZ60" s="969"/>
      <c r="GDA60" s="969"/>
      <c r="GDB60" s="969"/>
      <c r="GDC60" s="969"/>
      <c r="GDD60" s="969"/>
      <c r="GDE60" s="969"/>
      <c r="GDF60" s="969"/>
      <c r="GDG60" s="969"/>
      <c r="GDH60" s="969"/>
      <c r="GDI60" s="969"/>
      <c r="GDJ60" s="969"/>
      <c r="GDK60" s="969"/>
      <c r="GDL60" s="969"/>
      <c r="GDM60" s="969"/>
      <c r="GDN60" s="969"/>
      <c r="GDO60" s="969"/>
      <c r="GDP60" s="969"/>
      <c r="GDQ60" s="969"/>
      <c r="GDR60" s="969"/>
      <c r="GDS60" s="969"/>
      <c r="GDT60" s="969"/>
      <c r="GDU60" s="969"/>
      <c r="GDV60" s="969"/>
      <c r="GDW60" s="969"/>
      <c r="GDX60" s="969"/>
      <c r="GDY60" s="969"/>
      <c r="GDZ60" s="969"/>
      <c r="GEA60" s="969"/>
      <c r="GEB60" s="969"/>
      <c r="GEC60" s="969"/>
      <c r="GED60" s="969"/>
      <c r="GEE60" s="969"/>
      <c r="GEF60" s="969"/>
      <c r="GEG60" s="969"/>
      <c r="GEH60" s="969"/>
      <c r="GEI60" s="969"/>
      <c r="GEJ60" s="969"/>
      <c r="GEK60" s="969"/>
      <c r="GEL60" s="969"/>
      <c r="GEM60" s="969"/>
      <c r="GEN60" s="969"/>
      <c r="GEO60" s="969"/>
      <c r="GEP60" s="969"/>
      <c r="GEQ60" s="969"/>
      <c r="GER60" s="969"/>
      <c r="GES60" s="969"/>
      <c r="GET60" s="969"/>
      <c r="GEU60" s="969"/>
      <c r="GEV60" s="969"/>
      <c r="GEW60" s="969"/>
      <c r="GEX60" s="969"/>
      <c r="GEY60" s="969"/>
      <c r="GEZ60" s="969"/>
      <c r="GFA60" s="969"/>
      <c r="GFB60" s="969"/>
      <c r="GFC60" s="969"/>
      <c r="GFD60" s="969"/>
      <c r="GFE60" s="969"/>
      <c r="GFF60" s="969"/>
      <c r="GFG60" s="969"/>
      <c r="GFH60" s="969"/>
      <c r="GFI60" s="969"/>
      <c r="GFJ60" s="969"/>
      <c r="GFK60" s="969"/>
      <c r="GFL60" s="969"/>
      <c r="GFM60" s="969"/>
      <c r="GFN60" s="969"/>
      <c r="GFO60" s="969"/>
      <c r="GFP60" s="969"/>
      <c r="GFQ60" s="969"/>
      <c r="GFR60" s="969"/>
      <c r="GFS60" s="969"/>
      <c r="GFT60" s="969"/>
      <c r="GFU60" s="969"/>
      <c r="GFV60" s="969"/>
      <c r="GFW60" s="969"/>
      <c r="GFX60" s="969"/>
      <c r="GFY60" s="969"/>
      <c r="GFZ60" s="969"/>
      <c r="GGA60" s="969"/>
      <c r="GGB60" s="969"/>
      <c r="GGC60" s="969"/>
      <c r="GGD60" s="969"/>
      <c r="GGE60" s="969"/>
      <c r="GGF60" s="969"/>
      <c r="GGG60" s="969"/>
      <c r="GGH60" s="969"/>
      <c r="GGI60" s="969"/>
      <c r="GGJ60" s="969"/>
      <c r="GGK60" s="969"/>
      <c r="GGL60" s="969"/>
      <c r="GGM60" s="969"/>
      <c r="GGN60" s="969"/>
      <c r="GGO60" s="969"/>
      <c r="GGP60" s="969"/>
      <c r="GGQ60" s="969"/>
      <c r="GGR60" s="969"/>
      <c r="GGS60" s="969"/>
      <c r="GGT60" s="969"/>
      <c r="GGU60" s="969"/>
      <c r="GGV60" s="969"/>
      <c r="GGW60" s="969"/>
      <c r="GGX60" s="969"/>
      <c r="GGY60" s="969"/>
      <c r="GGZ60" s="969"/>
      <c r="GHA60" s="969"/>
      <c r="GHB60" s="969"/>
      <c r="GHC60" s="969"/>
      <c r="GHD60" s="969"/>
      <c r="GHE60" s="969"/>
      <c r="GHF60" s="969"/>
      <c r="GHG60" s="969"/>
      <c r="GHH60" s="969"/>
      <c r="GHI60" s="969"/>
      <c r="GHJ60" s="969"/>
      <c r="GHK60" s="969"/>
      <c r="GHL60" s="969"/>
      <c r="GHM60" s="969"/>
      <c r="GHN60" s="969"/>
      <c r="GHO60" s="969"/>
      <c r="GHP60" s="969"/>
      <c r="GHQ60" s="969"/>
      <c r="GHR60" s="969"/>
      <c r="GHS60" s="969"/>
      <c r="GHT60" s="969"/>
      <c r="GHU60" s="969"/>
      <c r="GHV60" s="969"/>
      <c r="GHW60" s="969"/>
      <c r="GHX60" s="969"/>
      <c r="GHY60" s="969"/>
      <c r="GHZ60" s="969"/>
      <c r="GIA60" s="969"/>
      <c r="GIB60" s="969"/>
      <c r="GIC60" s="969"/>
      <c r="GID60" s="969"/>
      <c r="GIE60" s="969"/>
      <c r="GIF60" s="969"/>
      <c r="GIG60" s="969"/>
      <c r="GIH60" s="969"/>
      <c r="GII60" s="969"/>
      <c r="GIJ60" s="969"/>
      <c r="GIK60" s="969"/>
      <c r="GIL60" s="969"/>
      <c r="GIM60" s="969"/>
      <c r="GIN60" s="969"/>
      <c r="GIO60" s="969"/>
      <c r="GIP60" s="969"/>
      <c r="GIQ60" s="969"/>
      <c r="GIR60" s="969"/>
      <c r="GIS60" s="969"/>
      <c r="GIT60" s="969"/>
      <c r="GIU60" s="969"/>
      <c r="GIV60" s="969"/>
      <c r="GIW60" s="969"/>
      <c r="GIX60" s="969"/>
      <c r="GIY60" s="969"/>
      <c r="GIZ60" s="969"/>
      <c r="GJA60" s="969"/>
      <c r="GJB60" s="969"/>
      <c r="GJC60" s="969"/>
      <c r="GJD60" s="969"/>
      <c r="GJE60" s="969"/>
      <c r="GJF60" s="969"/>
      <c r="GJG60" s="969"/>
      <c r="GJH60" s="969"/>
      <c r="GJI60" s="969"/>
      <c r="GJJ60" s="969"/>
      <c r="GJK60" s="969"/>
      <c r="GJL60" s="969"/>
      <c r="GJM60" s="969"/>
      <c r="GJN60" s="969"/>
      <c r="GJO60" s="969"/>
      <c r="GJP60" s="969"/>
      <c r="GJQ60" s="969"/>
      <c r="GJR60" s="969"/>
      <c r="GJS60" s="969"/>
      <c r="GJT60" s="969"/>
      <c r="GJU60" s="969"/>
      <c r="GJV60" s="969"/>
      <c r="GJW60" s="969"/>
      <c r="GJX60" s="969"/>
      <c r="GJY60" s="969"/>
      <c r="GJZ60" s="969"/>
      <c r="GKA60" s="969"/>
      <c r="GKB60" s="969"/>
      <c r="GKC60" s="969"/>
      <c r="GKD60" s="969"/>
      <c r="GKE60" s="969"/>
      <c r="GKF60" s="969"/>
      <c r="GKG60" s="969"/>
      <c r="GKH60" s="969"/>
      <c r="GKI60" s="969"/>
      <c r="GKJ60" s="969"/>
      <c r="GKK60" s="969"/>
      <c r="GKL60" s="969"/>
      <c r="GKM60" s="969"/>
      <c r="GKN60" s="969"/>
      <c r="GKO60" s="969"/>
      <c r="GKP60" s="969"/>
      <c r="GKQ60" s="969"/>
      <c r="GKR60" s="969"/>
      <c r="GKS60" s="969"/>
      <c r="GKT60" s="969"/>
      <c r="GKU60" s="969"/>
      <c r="GKV60" s="969"/>
      <c r="GKW60" s="969"/>
      <c r="GKX60" s="969"/>
      <c r="GKY60" s="969"/>
      <c r="GKZ60" s="969"/>
      <c r="GLA60" s="969"/>
      <c r="GLB60" s="969"/>
      <c r="GLC60" s="969"/>
      <c r="GLD60" s="969"/>
      <c r="GLE60" s="969"/>
      <c r="GLF60" s="969"/>
      <c r="GLG60" s="969"/>
      <c r="GLH60" s="969"/>
      <c r="GLI60" s="969"/>
      <c r="GLJ60" s="969"/>
      <c r="GLK60" s="969"/>
      <c r="GLL60" s="969"/>
      <c r="GLM60" s="969"/>
      <c r="GLN60" s="969"/>
      <c r="GLO60" s="969"/>
      <c r="GLP60" s="969"/>
      <c r="GLQ60" s="969"/>
      <c r="GLR60" s="969"/>
      <c r="GLS60" s="969"/>
      <c r="GLT60" s="969"/>
      <c r="GLU60" s="969"/>
      <c r="GLV60" s="969"/>
      <c r="GLW60" s="969"/>
      <c r="GLX60" s="969"/>
      <c r="GLY60" s="969"/>
      <c r="GLZ60" s="969"/>
      <c r="GMA60" s="969"/>
      <c r="GMB60" s="969"/>
      <c r="GMC60" s="969"/>
      <c r="GMD60" s="969"/>
      <c r="GME60" s="969"/>
      <c r="GMF60" s="969"/>
      <c r="GMG60" s="969"/>
      <c r="GMH60" s="969"/>
      <c r="GMI60" s="969"/>
      <c r="GMJ60" s="969"/>
      <c r="GMK60" s="969"/>
      <c r="GML60" s="969"/>
      <c r="GMM60" s="969"/>
      <c r="GMN60" s="969"/>
      <c r="GMO60" s="969"/>
      <c r="GMP60" s="969"/>
      <c r="GMQ60" s="969"/>
      <c r="GMR60" s="969"/>
      <c r="GMS60" s="969"/>
      <c r="GMT60" s="969"/>
      <c r="GMU60" s="969"/>
      <c r="GMV60" s="969"/>
      <c r="GMW60" s="969"/>
      <c r="GMX60" s="969"/>
      <c r="GMY60" s="969"/>
      <c r="GMZ60" s="969"/>
      <c r="GNA60" s="969"/>
      <c r="GNB60" s="969"/>
      <c r="GNC60" s="969"/>
      <c r="GND60" s="969"/>
      <c r="GNE60" s="969"/>
      <c r="GNF60" s="969"/>
      <c r="GNG60" s="969"/>
      <c r="GNH60" s="969"/>
      <c r="GNI60" s="969"/>
      <c r="GNJ60" s="969"/>
      <c r="GNK60" s="969"/>
      <c r="GNL60" s="969"/>
      <c r="GNM60" s="969"/>
      <c r="GNN60" s="969"/>
      <c r="GNO60" s="969"/>
      <c r="GNP60" s="969"/>
      <c r="GNQ60" s="969"/>
      <c r="GNR60" s="969"/>
      <c r="GNS60" s="969"/>
      <c r="GNT60" s="969"/>
      <c r="GNU60" s="969"/>
      <c r="GNV60" s="969"/>
      <c r="GNW60" s="969"/>
      <c r="GNX60" s="969"/>
      <c r="GNY60" s="969"/>
      <c r="GNZ60" s="969"/>
      <c r="GOA60" s="969"/>
      <c r="GOB60" s="969"/>
      <c r="GOC60" s="969"/>
      <c r="GOD60" s="969"/>
      <c r="GOE60" s="969"/>
      <c r="GOF60" s="969"/>
      <c r="GOG60" s="969"/>
      <c r="GOH60" s="969"/>
      <c r="GOI60" s="969"/>
      <c r="GOJ60" s="969"/>
      <c r="GOK60" s="969"/>
      <c r="GOL60" s="969"/>
      <c r="GOM60" s="969"/>
      <c r="GON60" s="969"/>
      <c r="GOO60" s="969"/>
      <c r="GOP60" s="969"/>
      <c r="GOQ60" s="969"/>
      <c r="GOR60" s="969"/>
      <c r="GOS60" s="969"/>
      <c r="GOT60" s="969"/>
      <c r="GOU60" s="969"/>
      <c r="GOV60" s="969"/>
      <c r="GOW60" s="969"/>
      <c r="GOX60" s="969"/>
      <c r="GOY60" s="969"/>
      <c r="GOZ60" s="969"/>
      <c r="GPA60" s="969"/>
      <c r="GPB60" s="969"/>
      <c r="GPC60" s="969"/>
      <c r="GPD60" s="969"/>
      <c r="GPE60" s="969"/>
      <c r="GPF60" s="969"/>
      <c r="GPG60" s="969"/>
      <c r="GPH60" s="969"/>
      <c r="GPI60" s="969"/>
      <c r="GPJ60" s="969"/>
      <c r="GPK60" s="969"/>
      <c r="GPL60" s="969"/>
      <c r="GPM60" s="969"/>
      <c r="GPN60" s="969"/>
      <c r="GPO60" s="969"/>
      <c r="GPP60" s="969"/>
      <c r="GPQ60" s="969"/>
      <c r="GPR60" s="969"/>
      <c r="GPS60" s="969"/>
      <c r="GPT60" s="969"/>
      <c r="GPU60" s="969"/>
      <c r="GPV60" s="969"/>
      <c r="GPW60" s="969"/>
      <c r="GPX60" s="969"/>
      <c r="GPY60" s="969"/>
      <c r="GPZ60" s="969"/>
      <c r="GQA60" s="969"/>
      <c r="GQB60" s="969"/>
      <c r="GQC60" s="969"/>
      <c r="GQD60" s="969"/>
      <c r="GQE60" s="969"/>
      <c r="GQF60" s="969"/>
      <c r="GQG60" s="969"/>
      <c r="GQH60" s="969"/>
      <c r="GQI60" s="969"/>
      <c r="GQJ60" s="969"/>
      <c r="GQK60" s="969"/>
      <c r="GQL60" s="969"/>
      <c r="GQM60" s="969"/>
      <c r="GQN60" s="969"/>
      <c r="GQO60" s="969"/>
      <c r="GQP60" s="969"/>
      <c r="GQQ60" s="969"/>
      <c r="GQR60" s="969"/>
      <c r="GQS60" s="969"/>
      <c r="GQT60" s="969"/>
      <c r="GQU60" s="969"/>
      <c r="GQV60" s="969"/>
      <c r="GQW60" s="969"/>
      <c r="GQX60" s="969"/>
      <c r="GQY60" s="969"/>
      <c r="GQZ60" s="969"/>
      <c r="GRA60" s="969"/>
      <c r="GRB60" s="969"/>
      <c r="GRC60" s="969"/>
      <c r="GRD60" s="969"/>
      <c r="GRE60" s="969"/>
      <c r="GRF60" s="969"/>
      <c r="GRG60" s="969"/>
      <c r="GRH60" s="969"/>
      <c r="GRI60" s="969"/>
      <c r="GRJ60" s="969"/>
      <c r="GRK60" s="969"/>
      <c r="GRL60" s="969"/>
      <c r="GRM60" s="969"/>
      <c r="GRN60" s="969"/>
      <c r="GRO60" s="969"/>
      <c r="GRP60" s="969"/>
      <c r="GRQ60" s="969"/>
      <c r="GRR60" s="969"/>
      <c r="GRS60" s="969"/>
      <c r="GRT60" s="969"/>
      <c r="GRU60" s="969"/>
      <c r="GRV60" s="969"/>
      <c r="GRW60" s="969"/>
      <c r="GRX60" s="969"/>
      <c r="GRY60" s="969"/>
      <c r="GRZ60" s="969"/>
      <c r="GSA60" s="969"/>
      <c r="GSB60" s="969"/>
      <c r="GSC60" s="969"/>
      <c r="GSD60" s="969"/>
      <c r="GSE60" s="969"/>
      <c r="GSF60" s="969"/>
      <c r="GSG60" s="969"/>
      <c r="GSH60" s="969"/>
      <c r="GSI60" s="969"/>
      <c r="GSJ60" s="969"/>
      <c r="GSK60" s="969"/>
      <c r="GSL60" s="969"/>
      <c r="GSM60" s="969"/>
      <c r="GSN60" s="969"/>
      <c r="GSO60" s="969"/>
      <c r="GSP60" s="969"/>
      <c r="GSQ60" s="969"/>
      <c r="GSR60" s="969"/>
      <c r="GSS60" s="969"/>
      <c r="GST60" s="969"/>
      <c r="GSU60" s="969"/>
      <c r="GSV60" s="969"/>
      <c r="GSW60" s="969"/>
      <c r="GSX60" s="969"/>
      <c r="GSY60" s="969"/>
      <c r="GSZ60" s="969"/>
      <c r="GTA60" s="969"/>
      <c r="GTB60" s="969"/>
      <c r="GTC60" s="969"/>
      <c r="GTD60" s="969"/>
      <c r="GTE60" s="969"/>
      <c r="GTF60" s="969"/>
      <c r="GTG60" s="969"/>
      <c r="GTH60" s="969"/>
      <c r="GTI60" s="969"/>
      <c r="GTJ60" s="969"/>
      <c r="GTK60" s="969"/>
      <c r="GTL60" s="969"/>
      <c r="GTM60" s="969"/>
      <c r="GTN60" s="969"/>
      <c r="GTO60" s="969"/>
      <c r="GTP60" s="969"/>
      <c r="GTQ60" s="969"/>
      <c r="GTR60" s="969"/>
      <c r="GTS60" s="969"/>
      <c r="GTT60" s="969"/>
      <c r="GTU60" s="969"/>
      <c r="GTV60" s="969"/>
      <c r="GTW60" s="969"/>
      <c r="GTX60" s="969"/>
      <c r="GTY60" s="969"/>
      <c r="GTZ60" s="969"/>
      <c r="GUA60" s="969"/>
      <c r="GUB60" s="969"/>
      <c r="GUC60" s="969"/>
      <c r="GUD60" s="969"/>
      <c r="GUE60" s="969"/>
      <c r="GUF60" s="969"/>
      <c r="GUG60" s="969"/>
      <c r="GUH60" s="969"/>
      <c r="GUI60" s="969"/>
      <c r="GUJ60" s="969"/>
      <c r="GUK60" s="969"/>
      <c r="GUL60" s="969"/>
      <c r="GUM60" s="969"/>
      <c r="GUN60" s="969"/>
      <c r="GUO60" s="969"/>
      <c r="GUP60" s="969"/>
      <c r="GUQ60" s="969"/>
      <c r="GUR60" s="969"/>
      <c r="GUS60" s="969"/>
      <c r="GUT60" s="969"/>
      <c r="GUU60" s="969"/>
      <c r="GUV60" s="969"/>
      <c r="GUW60" s="969"/>
      <c r="GUX60" s="969"/>
      <c r="GUY60" s="969"/>
      <c r="GUZ60" s="969"/>
      <c r="GVA60" s="969"/>
      <c r="GVB60" s="969"/>
      <c r="GVC60" s="969"/>
      <c r="GVD60" s="969"/>
      <c r="GVE60" s="969"/>
      <c r="GVF60" s="969"/>
      <c r="GVG60" s="969"/>
      <c r="GVH60" s="969"/>
      <c r="GVI60" s="969"/>
      <c r="GVJ60" s="969"/>
      <c r="GVK60" s="969"/>
      <c r="GVL60" s="969"/>
      <c r="GVM60" s="969"/>
      <c r="GVN60" s="969"/>
      <c r="GVO60" s="969"/>
      <c r="GVP60" s="969"/>
      <c r="GVQ60" s="969"/>
      <c r="GVR60" s="969"/>
      <c r="GVS60" s="969"/>
      <c r="GVT60" s="969"/>
      <c r="GVU60" s="969"/>
      <c r="GVV60" s="969"/>
      <c r="GVW60" s="969"/>
      <c r="GVX60" s="969"/>
      <c r="GVY60" s="969"/>
      <c r="GVZ60" s="969"/>
      <c r="GWA60" s="969"/>
      <c r="GWB60" s="969"/>
      <c r="GWC60" s="969"/>
      <c r="GWD60" s="969"/>
      <c r="GWE60" s="969"/>
      <c r="GWF60" s="969"/>
      <c r="GWG60" s="969"/>
      <c r="GWH60" s="969"/>
      <c r="GWI60" s="969"/>
      <c r="GWJ60" s="969"/>
      <c r="GWK60" s="969"/>
      <c r="GWL60" s="969"/>
      <c r="GWM60" s="969"/>
      <c r="GWN60" s="969"/>
      <c r="GWO60" s="969"/>
      <c r="GWP60" s="969"/>
      <c r="GWQ60" s="969"/>
      <c r="GWR60" s="969"/>
      <c r="GWS60" s="969"/>
      <c r="GWT60" s="969"/>
      <c r="GWU60" s="969"/>
      <c r="GWV60" s="969"/>
      <c r="GWW60" s="969"/>
      <c r="GWX60" s="969"/>
      <c r="GWY60" s="969"/>
      <c r="GWZ60" s="969"/>
      <c r="GXA60" s="969"/>
      <c r="GXB60" s="969"/>
      <c r="GXC60" s="969"/>
      <c r="GXD60" s="969"/>
      <c r="GXE60" s="969"/>
      <c r="GXF60" s="969"/>
      <c r="GXG60" s="969"/>
      <c r="GXH60" s="969"/>
      <c r="GXI60" s="969"/>
      <c r="GXJ60" s="969"/>
      <c r="GXK60" s="969"/>
      <c r="GXL60" s="969"/>
      <c r="GXM60" s="969"/>
      <c r="GXN60" s="969"/>
      <c r="GXO60" s="969"/>
      <c r="GXP60" s="969"/>
      <c r="GXQ60" s="969"/>
      <c r="GXR60" s="969"/>
      <c r="GXS60" s="969"/>
      <c r="GXT60" s="969"/>
      <c r="GXU60" s="969"/>
      <c r="GXV60" s="969"/>
      <c r="GXW60" s="969"/>
      <c r="GXX60" s="969"/>
      <c r="GXY60" s="969"/>
      <c r="GXZ60" s="969"/>
      <c r="GYA60" s="969"/>
      <c r="GYB60" s="969"/>
      <c r="GYC60" s="969"/>
      <c r="GYD60" s="969"/>
      <c r="GYE60" s="969"/>
      <c r="GYF60" s="969"/>
      <c r="GYG60" s="969"/>
      <c r="GYH60" s="969"/>
      <c r="GYI60" s="969"/>
      <c r="GYJ60" s="969"/>
      <c r="GYK60" s="969"/>
      <c r="GYL60" s="969"/>
      <c r="GYM60" s="969"/>
      <c r="GYN60" s="969"/>
      <c r="GYO60" s="969"/>
      <c r="GYP60" s="969"/>
      <c r="GYQ60" s="969"/>
      <c r="GYR60" s="969"/>
      <c r="GYS60" s="969"/>
      <c r="GYT60" s="969"/>
      <c r="GYU60" s="969"/>
      <c r="GYV60" s="969"/>
      <c r="GYW60" s="969"/>
      <c r="GYX60" s="969"/>
      <c r="GYY60" s="969"/>
      <c r="GYZ60" s="969"/>
      <c r="GZA60" s="969"/>
      <c r="GZB60" s="969"/>
      <c r="GZC60" s="969"/>
      <c r="GZD60" s="969"/>
      <c r="GZE60" s="969"/>
      <c r="GZF60" s="969"/>
      <c r="GZG60" s="969"/>
      <c r="GZH60" s="969"/>
      <c r="GZI60" s="969"/>
      <c r="GZJ60" s="969"/>
      <c r="GZK60" s="969"/>
      <c r="GZL60" s="969"/>
      <c r="GZM60" s="969"/>
      <c r="GZN60" s="969"/>
      <c r="GZO60" s="969"/>
      <c r="GZP60" s="969"/>
      <c r="GZQ60" s="969"/>
      <c r="GZR60" s="969"/>
      <c r="GZS60" s="969"/>
      <c r="GZT60" s="969"/>
      <c r="GZU60" s="969"/>
      <c r="GZV60" s="969"/>
      <c r="GZW60" s="969"/>
      <c r="GZX60" s="969"/>
      <c r="GZY60" s="969"/>
      <c r="GZZ60" s="969"/>
      <c r="HAA60" s="969"/>
      <c r="HAB60" s="969"/>
      <c r="HAC60" s="969"/>
      <c r="HAD60" s="969"/>
      <c r="HAE60" s="969"/>
      <c r="HAF60" s="969"/>
      <c r="HAG60" s="969"/>
      <c r="HAH60" s="969"/>
      <c r="HAI60" s="969"/>
      <c r="HAJ60" s="969"/>
      <c r="HAK60" s="969"/>
      <c r="HAL60" s="969"/>
      <c r="HAM60" s="969"/>
      <c r="HAN60" s="969"/>
      <c r="HAO60" s="969"/>
      <c r="HAP60" s="969"/>
      <c r="HAQ60" s="969"/>
      <c r="HAR60" s="969"/>
      <c r="HAS60" s="969"/>
      <c r="HAT60" s="969"/>
      <c r="HAU60" s="969"/>
      <c r="HAV60" s="969"/>
      <c r="HAW60" s="969"/>
      <c r="HAX60" s="969"/>
      <c r="HAY60" s="969"/>
      <c r="HAZ60" s="969"/>
      <c r="HBA60" s="969"/>
      <c r="HBB60" s="969"/>
      <c r="HBC60" s="969"/>
      <c r="HBD60" s="969"/>
      <c r="HBE60" s="969"/>
      <c r="HBF60" s="969"/>
      <c r="HBG60" s="969"/>
      <c r="HBH60" s="969"/>
      <c r="HBI60" s="969"/>
      <c r="HBJ60" s="969"/>
      <c r="HBK60" s="969"/>
      <c r="HBL60" s="969"/>
      <c r="HBM60" s="969"/>
      <c r="HBN60" s="969"/>
      <c r="HBO60" s="969"/>
      <c r="HBP60" s="969"/>
      <c r="HBQ60" s="969"/>
      <c r="HBR60" s="969"/>
      <c r="HBS60" s="969"/>
      <c r="HBT60" s="969"/>
      <c r="HBU60" s="969"/>
      <c r="HBV60" s="969"/>
      <c r="HBW60" s="969"/>
      <c r="HBX60" s="969"/>
      <c r="HBY60" s="969"/>
      <c r="HBZ60" s="969"/>
      <c r="HCA60" s="969"/>
      <c r="HCB60" s="969"/>
      <c r="HCC60" s="969"/>
      <c r="HCD60" s="969"/>
      <c r="HCE60" s="969"/>
      <c r="HCF60" s="969"/>
      <c r="HCG60" s="969"/>
      <c r="HCH60" s="969"/>
      <c r="HCI60" s="969"/>
      <c r="HCJ60" s="969"/>
      <c r="HCK60" s="969"/>
      <c r="HCL60" s="969"/>
      <c r="HCM60" s="969"/>
      <c r="HCN60" s="969"/>
      <c r="HCO60" s="969"/>
      <c r="HCP60" s="969"/>
      <c r="HCQ60" s="969"/>
      <c r="HCR60" s="969"/>
      <c r="HCS60" s="969"/>
      <c r="HCT60" s="969"/>
      <c r="HCU60" s="969"/>
      <c r="HCV60" s="969"/>
      <c r="HCW60" s="969"/>
      <c r="HCX60" s="969"/>
      <c r="HCY60" s="969"/>
      <c r="HCZ60" s="969"/>
      <c r="HDA60" s="969"/>
      <c r="HDB60" s="969"/>
      <c r="HDC60" s="969"/>
      <c r="HDD60" s="969"/>
      <c r="HDE60" s="969"/>
      <c r="HDF60" s="969"/>
      <c r="HDG60" s="969"/>
      <c r="HDH60" s="969"/>
      <c r="HDI60" s="969"/>
      <c r="HDJ60" s="969"/>
      <c r="HDK60" s="969"/>
      <c r="HDL60" s="969"/>
      <c r="HDM60" s="969"/>
      <c r="HDN60" s="969"/>
      <c r="HDO60" s="969"/>
      <c r="HDP60" s="969"/>
      <c r="HDQ60" s="969"/>
      <c r="HDR60" s="969"/>
      <c r="HDS60" s="969"/>
      <c r="HDT60" s="969"/>
      <c r="HDU60" s="969"/>
      <c r="HDV60" s="969"/>
      <c r="HDW60" s="969"/>
      <c r="HDX60" s="969"/>
      <c r="HDY60" s="969"/>
      <c r="HDZ60" s="969"/>
      <c r="HEA60" s="969"/>
      <c r="HEB60" s="969"/>
      <c r="HEC60" s="969"/>
      <c r="HED60" s="969"/>
      <c r="HEE60" s="969"/>
      <c r="HEF60" s="969"/>
      <c r="HEG60" s="969"/>
      <c r="HEH60" s="969"/>
      <c r="HEI60" s="969"/>
      <c r="HEJ60" s="969"/>
      <c r="HEK60" s="969"/>
      <c r="HEL60" s="969"/>
      <c r="HEM60" s="969"/>
      <c r="HEN60" s="969"/>
      <c r="HEO60" s="969"/>
      <c r="HEP60" s="969"/>
      <c r="HEQ60" s="969"/>
      <c r="HER60" s="969"/>
      <c r="HES60" s="969"/>
      <c r="HET60" s="969"/>
      <c r="HEU60" s="969"/>
      <c r="HEV60" s="969"/>
      <c r="HEW60" s="969"/>
      <c r="HEX60" s="969"/>
      <c r="HEY60" s="969"/>
      <c r="HEZ60" s="969"/>
      <c r="HFA60" s="969"/>
      <c r="HFB60" s="969"/>
      <c r="HFC60" s="969"/>
      <c r="HFD60" s="969"/>
      <c r="HFE60" s="969"/>
      <c r="HFF60" s="969"/>
      <c r="HFG60" s="969"/>
      <c r="HFH60" s="969"/>
      <c r="HFI60" s="969"/>
      <c r="HFJ60" s="969"/>
      <c r="HFK60" s="969"/>
      <c r="HFL60" s="969"/>
      <c r="HFM60" s="969"/>
      <c r="HFN60" s="969"/>
      <c r="HFO60" s="969"/>
      <c r="HFP60" s="969"/>
      <c r="HFQ60" s="969"/>
      <c r="HFR60" s="969"/>
      <c r="HFS60" s="969"/>
      <c r="HFT60" s="969"/>
      <c r="HFU60" s="969"/>
      <c r="HFV60" s="969"/>
      <c r="HFW60" s="969"/>
      <c r="HFX60" s="969"/>
      <c r="HFY60" s="969"/>
      <c r="HFZ60" s="969"/>
      <c r="HGA60" s="969"/>
      <c r="HGB60" s="969"/>
      <c r="HGC60" s="969"/>
      <c r="HGD60" s="969"/>
      <c r="HGE60" s="969"/>
      <c r="HGF60" s="969"/>
      <c r="HGG60" s="969"/>
      <c r="HGH60" s="969"/>
      <c r="HGI60" s="969"/>
      <c r="HGJ60" s="969"/>
      <c r="HGK60" s="969"/>
      <c r="HGL60" s="969"/>
      <c r="HGM60" s="969"/>
      <c r="HGN60" s="969"/>
      <c r="HGO60" s="969"/>
      <c r="HGP60" s="969"/>
      <c r="HGQ60" s="969"/>
      <c r="HGR60" s="969"/>
      <c r="HGS60" s="969"/>
      <c r="HGT60" s="969"/>
      <c r="HGU60" s="969"/>
      <c r="HGV60" s="969"/>
      <c r="HGW60" s="969"/>
      <c r="HGX60" s="969"/>
      <c r="HGY60" s="969"/>
      <c r="HGZ60" s="969"/>
      <c r="HHA60" s="969"/>
      <c r="HHB60" s="969"/>
      <c r="HHC60" s="969"/>
      <c r="HHD60" s="969"/>
      <c r="HHE60" s="969"/>
      <c r="HHF60" s="969"/>
      <c r="HHG60" s="969"/>
      <c r="HHH60" s="969"/>
      <c r="HHI60" s="969"/>
      <c r="HHJ60" s="969"/>
      <c r="HHK60" s="969"/>
      <c r="HHL60" s="969"/>
      <c r="HHM60" s="969"/>
      <c r="HHN60" s="969"/>
      <c r="HHO60" s="969"/>
      <c r="HHP60" s="969"/>
      <c r="HHQ60" s="969"/>
      <c r="HHR60" s="969"/>
      <c r="HHS60" s="969"/>
      <c r="HHT60" s="969"/>
      <c r="HHU60" s="969"/>
      <c r="HHV60" s="969"/>
      <c r="HHW60" s="969"/>
      <c r="HHX60" s="969"/>
      <c r="HHY60" s="969"/>
      <c r="HHZ60" s="969"/>
      <c r="HIA60" s="969"/>
      <c r="HIB60" s="969"/>
      <c r="HIC60" s="969"/>
      <c r="HID60" s="969"/>
      <c r="HIE60" s="969"/>
      <c r="HIF60" s="969"/>
      <c r="HIG60" s="969"/>
      <c r="HIH60" s="969"/>
      <c r="HII60" s="969"/>
      <c r="HIJ60" s="969"/>
      <c r="HIK60" s="969"/>
      <c r="HIL60" s="969"/>
      <c r="HIM60" s="969"/>
      <c r="HIN60" s="969"/>
      <c r="HIO60" s="969"/>
      <c r="HIP60" s="969"/>
      <c r="HIQ60" s="969"/>
      <c r="HIR60" s="969"/>
      <c r="HIS60" s="969"/>
      <c r="HIT60" s="969"/>
      <c r="HIU60" s="969"/>
      <c r="HIV60" s="969"/>
      <c r="HIW60" s="969"/>
      <c r="HIX60" s="969"/>
      <c r="HIY60" s="969"/>
      <c r="HIZ60" s="969"/>
      <c r="HJA60" s="969"/>
      <c r="HJB60" s="969"/>
      <c r="HJC60" s="969"/>
      <c r="HJD60" s="969"/>
      <c r="HJE60" s="969"/>
      <c r="HJF60" s="969"/>
      <c r="HJG60" s="969"/>
      <c r="HJH60" s="969"/>
      <c r="HJI60" s="969"/>
      <c r="HJJ60" s="969"/>
      <c r="HJK60" s="969"/>
      <c r="HJL60" s="969"/>
      <c r="HJM60" s="969"/>
      <c r="HJN60" s="969"/>
      <c r="HJO60" s="969"/>
      <c r="HJP60" s="969"/>
      <c r="HJQ60" s="969"/>
      <c r="HJR60" s="969"/>
      <c r="HJS60" s="969"/>
      <c r="HJT60" s="969"/>
      <c r="HJU60" s="969"/>
      <c r="HJV60" s="969"/>
      <c r="HJW60" s="969"/>
      <c r="HJX60" s="969"/>
      <c r="HJY60" s="969"/>
      <c r="HJZ60" s="969"/>
      <c r="HKA60" s="969"/>
      <c r="HKB60" s="969"/>
      <c r="HKC60" s="969"/>
      <c r="HKD60" s="969"/>
      <c r="HKE60" s="969"/>
      <c r="HKF60" s="969"/>
      <c r="HKG60" s="969"/>
      <c r="HKH60" s="969"/>
      <c r="HKI60" s="969"/>
      <c r="HKJ60" s="969"/>
      <c r="HKK60" s="969"/>
      <c r="HKL60" s="969"/>
      <c r="HKM60" s="969"/>
      <c r="HKN60" s="969"/>
      <c r="HKO60" s="969"/>
      <c r="HKP60" s="969"/>
      <c r="HKQ60" s="969"/>
      <c r="HKR60" s="969"/>
      <c r="HKS60" s="969"/>
      <c r="HKT60" s="969"/>
      <c r="HKU60" s="969"/>
      <c r="HKV60" s="969"/>
      <c r="HKW60" s="969"/>
      <c r="HKX60" s="969"/>
      <c r="HKY60" s="969"/>
      <c r="HKZ60" s="969"/>
      <c r="HLA60" s="969"/>
      <c r="HLB60" s="969"/>
      <c r="HLC60" s="969"/>
      <c r="HLD60" s="969"/>
      <c r="HLE60" s="969"/>
      <c r="HLF60" s="969"/>
      <c r="HLG60" s="969"/>
      <c r="HLH60" s="969"/>
      <c r="HLI60" s="969"/>
      <c r="HLJ60" s="969"/>
      <c r="HLK60" s="969"/>
      <c r="HLL60" s="969"/>
      <c r="HLM60" s="969"/>
      <c r="HLN60" s="969"/>
      <c r="HLO60" s="969"/>
      <c r="HLP60" s="969"/>
      <c r="HLQ60" s="969"/>
      <c r="HLR60" s="969"/>
      <c r="HLS60" s="969"/>
      <c r="HLT60" s="969"/>
      <c r="HLU60" s="969"/>
      <c r="HLV60" s="969"/>
      <c r="HLW60" s="969"/>
      <c r="HLX60" s="969"/>
      <c r="HLY60" s="969"/>
      <c r="HLZ60" s="969"/>
      <c r="HMA60" s="969"/>
      <c r="HMB60" s="969"/>
      <c r="HMC60" s="969"/>
      <c r="HMD60" s="969"/>
      <c r="HME60" s="969"/>
      <c r="HMF60" s="969"/>
      <c r="HMG60" s="969"/>
      <c r="HMH60" s="969"/>
      <c r="HMI60" s="969"/>
      <c r="HMJ60" s="969"/>
      <c r="HMK60" s="969"/>
      <c r="HML60" s="969"/>
      <c r="HMM60" s="969"/>
      <c r="HMN60" s="969"/>
      <c r="HMO60" s="969"/>
      <c r="HMP60" s="969"/>
      <c r="HMQ60" s="969"/>
      <c r="HMR60" s="969"/>
      <c r="HMS60" s="969"/>
      <c r="HMT60" s="969"/>
      <c r="HMU60" s="969"/>
      <c r="HMV60" s="969"/>
      <c r="HMW60" s="969"/>
      <c r="HMX60" s="969"/>
      <c r="HMY60" s="969"/>
      <c r="HMZ60" s="969"/>
      <c r="HNA60" s="969"/>
      <c r="HNB60" s="969"/>
      <c r="HNC60" s="969"/>
      <c r="HND60" s="969"/>
      <c r="HNE60" s="969"/>
      <c r="HNF60" s="969"/>
      <c r="HNG60" s="969"/>
      <c r="HNH60" s="969"/>
      <c r="HNI60" s="969"/>
      <c r="HNJ60" s="969"/>
      <c r="HNK60" s="969"/>
      <c r="HNL60" s="969"/>
      <c r="HNM60" s="969"/>
      <c r="HNN60" s="969"/>
      <c r="HNO60" s="969"/>
      <c r="HNP60" s="969"/>
      <c r="HNQ60" s="969"/>
      <c r="HNR60" s="969"/>
      <c r="HNS60" s="969"/>
      <c r="HNT60" s="969"/>
      <c r="HNU60" s="969"/>
      <c r="HNV60" s="969"/>
      <c r="HNW60" s="969"/>
      <c r="HNX60" s="969"/>
      <c r="HNY60" s="969"/>
      <c r="HNZ60" s="969"/>
      <c r="HOA60" s="969"/>
      <c r="HOB60" s="969"/>
      <c r="HOC60" s="969"/>
      <c r="HOD60" s="969"/>
      <c r="HOE60" s="969"/>
      <c r="HOF60" s="969"/>
      <c r="HOG60" s="969"/>
      <c r="HOH60" s="969"/>
      <c r="HOI60" s="969"/>
      <c r="HOJ60" s="969"/>
      <c r="HOK60" s="969"/>
      <c r="HOL60" s="969"/>
      <c r="HOM60" s="969"/>
      <c r="HON60" s="969"/>
      <c r="HOO60" s="969"/>
      <c r="HOP60" s="969"/>
      <c r="HOQ60" s="969"/>
      <c r="HOR60" s="969"/>
      <c r="HOS60" s="969"/>
      <c r="HOT60" s="969"/>
      <c r="HOU60" s="969"/>
      <c r="HOV60" s="969"/>
      <c r="HOW60" s="969"/>
      <c r="HOX60" s="969"/>
      <c r="HOY60" s="969"/>
      <c r="HOZ60" s="969"/>
      <c r="HPA60" s="969"/>
      <c r="HPB60" s="969"/>
      <c r="HPC60" s="969"/>
      <c r="HPD60" s="969"/>
      <c r="HPE60" s="969"/>
      <c r="HPF60" s="969"/>
      <c r="HPG60" s="969"/>
      <c r="HPH60" s="969"/>
      <c r="HPI60" s="969"/>
      <c r="HPJ60" s="969"/>
      <c r="HPK60" s="969"/>
      <c r="HPL60" s="969"/>
      <c r="HPM60" s="969"/>
      <c r="HPN60" s="969"/>
      <c r="HPO60" s="969"/>
      <c r="HPP60" s="969"/>
      <c r="HPQ60" s="969"/>
      <c r="HPR60" s="969"/>
      <c r="HPS60" s="969"/>
      <c r="HPT60" s="969"/>
      <c r="HPU60" s="969"/>
      <c r="HPV60" s="969"/>
      <c r="HPW60" s="969"/>
      <c r="HPX60" s="969"/>
      <c r="HPY60" s="969"/>
      <c r="HPZ60" s="969"/>
      <c r="HQA60" s="969"/>
      <c r="HQB60" s="969"/>
      <c r="HQC60" s="969"/>
      <c r="HQD60" s="969"/>
      <c r="HQE60" s="969"/>
      <c r="HQF60" s="969"/>
      <c r="HQG60" s="969"/>
      <c r="HQH60" s="969"/>
      <c r="HQI60" s="969"/>
      <c r="HQJ60" s="969"/>
      <c r="HQK60" s="969"/>
      <c r="HQL60" s="969"/>
      <c r="HQM60" s="969"/>
      <c r="HQN60" s="969"/>
      <c r="HQO60" s="969"/>
      <c r="HQP60" s="969"/>
      <c r="HQQ60" s="969"/>
      <c r="HQR60" s="969"/>
      <c r="HQS60" s="969"/>
      <c r="HQT60" s="969"/>
      <c r="HQU60" s="969"/>
      <c r="HQV60" s="969"/>
      <c r="HQW60" s="969"/>
      <c r="HQX60" s="969"/>
      <c r="HQY60" s="969"/>
      <c r="HQZ60" s="969"/>
      <c r="HRA60" s="969"/>
      <c r="HRB60" s="969"/>
      <c r="HRC60" s="969"/>
      <c r="HRD60" s="969"/>
      <c r="HRE60" s="969"/>
      <c r="HRF60" s="969"/>
      <c r="HRG60" s="969"/>
      <c r="HRH60" s="969"/>
      <c r="HRI60" s="969"/>
      <c r="HRJ60" s="969"/>
      <c r="HRK60" s="969"/>
      <c r="HRL60" s="969"/>
      <c r="HRM60" s="969"/>
      <c r="HRN60" s="969"/>
      <c r="HRO60" s="969"/>
      <c r="HRP60" s="969"/>
      <c r="HRQ60" s="969"/>
      <c r="HRR60" s="969"/>
      <c r="HRS60" s="969"/>
      <c r="HRT60" s="969"/>
      <c r="HRU60" s="969"/>
      <c r="HRV60" s="969"/>
      <c r="HRW60" s="969"/>
      <c r="HRX60" s="969"/>
      <c r="HRY60" s="969"/>
      <c r="HRZ60" s="969"/>
      <c r="HSA60" s="969"/>
      <c r="HSB60" s="969"/>
      <c r="HSC60" s="969"/>
      <c r="HSD60" s="969"/>
      <c r="HSE60" s="969"/>
      <c r="HSF60" s="969"/>
      <c r="HSG60" s="969"/>
      <c r="HSH60" s="969"/>
      <c r="HSI60" s="969"/>
      <c r="HSJ60" s="969"/>
      <c r="HSK60" s="969"/>
      <c r="HSL60" s="969"/>
      <c r="HSM60" s="969"/>
      <c r="HSN60" s="969"/>
      <c r="HSO60" s="969"/>
      <c r="HSP60" s="969"/>
      <c r="HSQ60" s="969"/>
      <c r="HSR60" s="969"/>
      <c r="HSS60" s="969"/>
      <c r="HST60" s="969"/>
      <c r="HSU60" s="969"/>
      <c r="HSV60" s="969"/>
      <c r="HSW60" s="969"/>
      <c r="HSX60" s="969"/>
      <c r="HSY60" s="969"/>
      <c r="HSZ60" s="969"/>
      <c r="HTA60" s="969"/>
      <c r="HTB60" s="969"/>
      <c r="HTC60" s="969"/>
      <c r="HTD60" s="969"/>
      <c r="HTE60" s="969"/>
      <c r="HTF60" s="969"/>
      <c r="HTG60" s="969"/>
      <c r="HTH60" s="969"/>
      <c r="HTI60" s="969"/>
      <c r="HTJ60" s="969"/>
      <c r="HTK60" s="969"/>
      <c r="HTL60" s="969"/>
      <c r="HTM60" s="969"/>
      <c r="HTN60" s="969"/>
      <c r="HTO60" s="969"/>
      <c r="HTP60" s="969"/>
      <c r="HTQ60" s="969"/>
      <c r="HTR60" s="969"/>
      <c r="HTS60" s="969"/>
      <c r="HTT60" s="969"/>
      <c r="HTU60" s="969"/>
      <c r="HTV60" s="969"/>
      <c r="HTW60" s="969"/>
      <c r="HTX60" s="969"/>
      <c r="HTY60" s="969"/>
      <c r="HTZ60" s="969"/>
      <c r="HUA60" s="969"/>
      <c r="HUB60" s="969"/>
      <c r="HUC60" s="969"/>
      <c r="HUD60" s="969"/>
      <c r="HUE60" s="969"/>
      <c r="HUF60" s="969"/>
      <c r="HUG60" s="969"/>
      <c r="HUH60" s="969"/>
      <c r="HUI60" s="969"/>
      <c r="HUJ60" s="969"/>
      <c r="HUK60" s="969"/>
      <c r="HUL60" s="969"/>
      <c r="HUM60" s="969"/>
      <c r="HUN60" s="969"/>
      <c r="HUO60" s="969"/>
      <c r="HUP60" s="969"/>
      <c r="HUQ60" s="969"/>
      <c r="HUR60" s="969"/>
      <c r="HUS60" s="969"/>
      <c r="HUT60" s="969"/>
      <c r="HUU60" s="969"/>
      <c r="HUV60" s="969"/>
      <c r="HUW60" s="969"/>
      <c r="HUX60" s="969"/>
      <c r="HUY60" s="969"/>
      <c r="HUZ60" s="969"/>
      <c r="HVA60" s="969"/>
      <c r="HVB60" s="969"/>
      <c r="HVC60" s="969"/>
      <c r="HVD60" s="969"/>
      <c r="HVE60" s="969"/>
      <c r="HVF60" s="969"/>
      <c r="HVG60" s="969"/>
      <c r="HVH60" s="969"/>
      <c r="HVI60" s="969"/>
      <c r="HVJ60" s="969"/>
      <c r="HVK60" s="969"/>
      <c r="HVL60" s="969"/>
      <c r="HVM60" s="969"/>
      <c r="HVN60" s="969"/>
      <c r="HVO60" s="969"/>
      <c r="HVP60" s="969"/>
      <c r="HVQ60" s="969"/>
      <c r="HVR60" s="969"/>
      <c r="HVS60" s="969"/>
      <c r="HVT60" s="969"/>
      <c r="HVU60" s="969"/>
      <c r="HVV60" s="969"/>
      <c r="HVW60" s="969"/>
      <c r="HVX60" s="969"/>
      <c r="HVY60" s="969"/>
      <c r="HVZ60" s="969"/>
      <c r="HWA60" s="969"/>
      <c r="HWB60" s="969"/>
      <c r="HWC60" s="969"/>
      <c r="HWD60" s="969"/>
      <c r="HWE60" s="969"/>
      <c r="HWF60" s="969"/>
      <c r="HWG60" s="969"/>
      <c r="HWH60" s="969"/>
      <c r="HWI60" s="969"/>
      <c r="HWJ60" s="969"/>
      <c r="HWK60" s="969"/>
      <c r="HWL60" s="969"/>
      <c r="HWM60" s="969"/>
      <c r="HWN60" s="969"/>
      <c r="HWO60" s="969"/>
      <c r="HWP60" s="969"/>
      <c r="HWQ60" s="969"/>
      <c r="HWR60" s="969"/>
      <c r="HWS60" s="969"/>
      <c r="HWT60" s="969"/>
      <c r="HWU60" s="969"/>
      <c r="HWV60" s="969"/>
      <c r="HWW60" s="969"/>
      <c r="HWX60" s="969"/>
      <c r="HWY60" s="969"/>
      <c r="HWZ60" s="969"/>
      <c r="HXA60" s="969"/>
      <c r="HXB60" s="969"/>
      <c r="HXC60" s="969"/>
      <c r="HXD60" s="969"/>
      <c r="HXE60" s="969"/>
      <c r="HXF60" s="969"/>
      <c r="HXG60" s="969"/>
      <c r="HXH60" s="969"/>
      <c r="HXI60" s="969"/>
      <c r="HXJ60" s="969"/>
      <c r="HXK60" s="969"/>
      <c r="HXL60" s="969"/>
      <c r="HXM60" s="969"/>
      <c r="HXN60" s="969"/>
      <c r="HXO60" s="969"/>
      <c r="HXP60" s="969"/>
      <c r="HXQ60" s="969"/>
      <c r="HXR60" s="969"/>
      <c r="HXS60" s="969"/>
      <c r="HXT60" s="969"/>
      <c r="HXU60" s="969"/>
      <c r="HXV60" s="969"/>
      <c r="HXW60" s="969"/>
      <c r="HXX60" s="969"/>
      <c r="HXY60" s="969"/>
      <c r="HXZ60" s="969"/>
      <c r="HYA60" s="969"/>
      <c r="HYB60" s="969"/>
      <c r="HYC60" s="969"/>
      <c r="HYD60" s="969"/>
      <c r="HYE60" s="969"/>
      <c r="HYF60" s="969"/>
      <c r="HYG60" s="969"/>
      <c r="HYH60" s="969"/>
      <c r="HYI60" s="969"/>
      <c r="HYJ60" s="969"/>
      <c r="HYK60" s="969"/>
      <c r="HYL60" s="969"/>
      <c r="HYM60" s="969"/>
      <c r="HYN60" s="969"/>
      <c r="HYO60" s="969"/>
      <c r="HYP60" s="969"/>
      <c r="HYQ60" s="969"/>
      <c r="HYR60" s="969"/>
      <c r="HYS60" s="969"/>
      <c r="HYT60" s="969"/>
      <c r="HYU60" s="969"/>
      <c r="HYV60" s="969"/>
      <c r="HYW60" s="969"/>
      <c r="HYX60" s="969"/>
      <c r="HYY60" s="969"/>
      <c r="HYZ60" s="969"/>
      <c r="HZA60" s="969"/>
      <c r="HZB60" s="969"/>
      <c r="HZC60" s="969"/>
      <c r="HZD60" s="969"/>
      <c r="HZE60" s="969"/>
      <c r="HZF60" s="969"/>
      <c r="HZG60" s="969"/>
      <c r="HZH60" s="969"/>
      <c r="HZI60" s="969"/>
      <c r="HZJ60" s="969"/>
      <c r="HZK60" s="969"/>
      <c r="HZL60" s="969"/>
      <c r="HZM60" s="969"/>
      <c r="HZN60" s="969"/>
      <c r="HZO60" s="969"/>
      <c r="HZP60" s="969"/>
      <c r="HZQ60" s="969"/>
      <c r="HZR60" s="969"/>
      <c r="HZS60" s="969"/>
      <c r="HZT60" s="969"/>
      <c r="HZU60" s="969"/>
      <c r="HZV60" s="969"/>
      <c r="HZW60" s="969"/>
      <c r="HZX60" s="969"/>
      <c r="HZY60" s="969"/>
      <c r="HZZ60" s="969"/>
      <c r="IAA60" s="969"/>
      <c r="IAB60" s="969"/>
      <c r="IAC60" s="969"/>
      <c r="IAD60" s="969"/>
      <c r="IAE60" s="969"/>
      <c r="IAF60" s="969"/>
      <c r="IAG60" s="969"/>
      <c r="IAH60" s="969"/>
      <c r="IAI60" s="969"/>
      <c r="IAJ60" s="969"/>
      <c r="IAK60" s="969"/>
      <c r="IAL60" s="969"/>
      <c r="IAM60" s="969"/>
      <c r="IAN60" s="969"/>
      <c r="IAO60" s="969"/>
      <c r="IAP60" s="969"/>
      <c r="IAQ60" s="969"/>
      <c r="IAR60" s="969"/>
      <c r="IAS60" s="969"/>
      <c r="IAT60" s="969"/>
      <c r="IAU60" s="969"/>
      <c r="IAV60" s="969"/>
      <c r="IAW60" s="969"/>
      <c r="IAX60" s="969"/>
      <c r="IAY60" s="969"/>
      <c r="IAZ60" s="969"/>
      <c r="IBA60" s="969"/>
      <c r="IBB60" s="969"/>
      <c r="IBC60" s="969"/>
      <c r="IBD60" s="969"/>
      <c r="IBE60" s="969"/>
      <c r="IBF60" s="969"/>
      <c r="IBG60" s="969"/>
      <c r="IBH60" s="969"/>
      <c r="IBI60" s="969"/>
      <c r="IBJ60" s="969"/>
      <c r="IBK60" s="969"/>
      <c r="IBL60" s="969"/>
      <c r="IBM60" s="969"/>
      <c r="IBN60" s="969"/>
      <c r="IBO60" s="969"/>
      <c r="IBP60" s="969"/>
      <c r="IBQ60" s="969"/>
      <c r="IBR60" s="969"/>
      <c r="IBS60" s="969"/>
      <c r="IBT60" s="969"/>
      <c r="IBU60" s="969"/>
      <c r="IBV60" s="969"/>
      <c r="IBW60" s="969"/>
      <c r="IBX60" s="969"/>
      <c r="IBY60" s="969"/>
      <c r="IBZ60" s="969"/>
      <c r="ICA60" s="969"/>
      <c r="ICB60" s="969"/>
      <c r="ICC60" s="969"/>
      <c r="ICD60" s="969"/>
      <c r="ICE60" s="969"/>
      <c r="ICF60" s="969"/>
      <c r="ICG60" s="969"/>
      <c r="ICH60" s="969"/>
      <c r="ICI60" s="969"/>
      <c r="ICJ60" s="969"/>
      <c r="ICK60" s="969"/>
      <c r="ICL60" s="969"/>
      <c r="ICM60" s="969"/>
      <c r="ICN60" s="969"/>
      <c r="ICO60" s="969"/>
      <c r="ICP60" s="969"/>
      <c r="ICQ60" s="969"/>
      <c r="ICR60" s="969"/>
      <c r="ICS60" s="969"/>
      <c r="ICT60" s="969"/>
      <c r="ICU60" s="969"/>
      <c r="ICV60" s="969"/>
      <c r="ICW60" s="969"/>
      <c r="ICX60" s="969"/>
      <c r="ICY60" s="969"/>
      <c r="ICZ60" s="969"/>
      <c r="IDA60" s="969"/>
      <c r="IDB60" s="969"/>
      <c r="IDC60" s="969"/>
      <c r="IDD60" s="969"/>
      <c r="IDE60" s="969"/>
      <c r="IDF60" s="969"/>
      <c r="IDG60" s="969"/>
      <c r="IDH60" s="969"/>
      <c r="IDI60" s="969"/>
      <c r="IDJ60" s="969"/>
      <c r="IDK60" s="969"/>
      <c r="IDL60" s="969"/>
      <c r="IDM60" s="969"/>
      <c r="IDN60" s="969"/>
      <c r="IDO60" s="969"/>
      <c r="IDP60" s="969"/>
      <c r="IDQ60" s="969"/>
      <c r="IDR60" s="969"/>
      <c r="IDS60" s="969"/>
      <c r="IDT60" s="969"/>
      <c r="IDU60" s="969"/>
      <c r="IDV60" s="969"/>
      <c r="IDW60" s="969"/>
      <c r="IDX60" s="969"/>
      <c r="IDY60" s="969"/>
      <c r="IDZ60" s="969"/>
      <c r="IEA60" s="969"/>
      <c r="IEB60" s="969"/>
      <c r="IEC60" s="969"/>
      <c r="IED60" s="969"/>
      <c r="IEE60" s="969"/>
      <c r="IEF60" s="969"/>
      <c r="IEG60" s="969"/>
      <c r="IEH60" s="969"/>
      <c r="IEI60" s="969"/>
      <c r="IEJ60" s="969"/>
      <c r="IEK60" s="969"/>
      <c r="IEL60" s="969"/>
      <c r="IEM60" s="969"/>
      <c r="IEN60" s="969"/>
      <c r="IEO60" s="969"/>
      <c r="IEP60" s="969"/>
      <c r="IEQ60" s="969"/>
      <c r="IER60" s="969"/>
      <c r="IES60" s="969"/>
      <c r="IET60" s="969"/>
      <c r="IEU60" s="969"/>
      <c r="IEV60" s="969"/>
      <c r="IEW60" s="969"/>
      <c r="IEX60" s="969"/>
      <c r="IEY60" s="969"/>
      <c r="IEZ60" s="969"/>
      <c r="IFA60" s="969"/>
      <c r="IFB60" s="969"/>
      <c r="IFC60" s="969"/>
      <c r="IFD60" s="969"/>
      <c r="IFE60" s="969"/>
      <c r="IFF60" s="969"/>
      <c r="IFG60" s="969"/>
      <c r="IFH60" s="969"/>
      <c r="IFI60" s="969"/>
      <c r="IFJ60" s="969"/>
      <c r="IFK60" s="969"/>
      <c r="IFL60" s="969"/>
      <c r="IFM60" s="969"/>
      <c r="IFN60" s="969"/>
      <c r="IFO60" s="969"/>
      <c r="IFP60" s="969"/>
      <c r="IFQ60" s="969"/>
      <c r="IFR60" s="969"/>
      <c r="IFS60" s="969"/>
      <c r="IFT60" s="969"/>
      <c r="IFU60" s="969"/>
      <c r="IFV60" s="969"/>
      <c r="IFW60" s="969"/>
      <c r="IFX60" s="969"/>
      <c r="IFY60" s="969"/>
      <c r="IFZ60" s="969"/>
      <c r="IGA60" s="969"/>
      <c r="IGB60" s="969"/>
      <c r="IGC60" s="969"/>
      <c r="IGD60" s="969"/>
      <c r="IGE60" s="969"/>
      <c r="IGF60" s="969"/>
      <c r="IGG60" s="969"/>
      <c r="IGH60" s="969"/>
      <c r="IGI60" s="969"/>
      <c r="IGJ60" s="969"/>
      <c r="IGK60" s="969"/>
      <c r="IGL60" s="969"/>
      <c r="IGM60" s="969"/>
      <c r="IGN60" s="969"/>
      <c r="IGO60" s="969"/>
      <c r="IGP60" s="969"/>
      <c r="IGQ60" s="969"/>
      <c r="IGR60" s="969"/>
      <c r="IGS60" s="969"/>
      <c r="IGT60" s="969"/>
      <c r="IGU60" s="969"/>
      <c r="IGV60" s="969"/>
      <c r="IGW60" s="969"/>
      <c r="IGX60" s="969"/>
      <c r="IGY60" s="969"/>
      <c r="IGZ60" s="969"/>
      <c r="IHA60" s="969"/>
      <c r="IHB60" s="969"/>
      <c r="IHC60" s="969"/>
      <c r="IHD60" s="969"/>
      <c r="IHE60" s="969"/>
      <c r="IHF60" s="969"/>
      <c r="IHG60" s="969"/>
      <c r="IHH60" s="969"/>
      <c r="IHI60" s="969"/>
      <c r="IHJ60" s="969"/>
      <c r="IHK60" s="969"/>
      <c r="IHL60" s="969"/>
      <c r="IHM60" s="969"/>
      <c r="IHN60" s="969"/>
      <c r="IHO60" s="969"/>
      <c r="IHP60" s="969"/>
      <c r="IHQ60" s="969"/>
      <c r="IHR60" s="969"/>
      <c r="IHS60" s="969"/>
      <c r="IHT60" s="969"/>
      <c r="IHU60" s="969"/>
      <c r="IHV60" s="969"/>
      <c r="IHW60" s="969"/>
      <c r="IHX60" s="969"/>
      <c r="IHY60" s="969"/>
      <c r="IHZ60" s="969"/>
      <c r="IIA60" s="969"/>
      <c r="IIB60" s="969"/>
      <c r="IIC60" s="969"/>
      <c r="IID60" s="969"/>
      <c r="IIE60" s="969"/>
      <c r="IIF60" s="969"/>
      <c r="IIG60" s="969"/>
      <c r="IIH60" s="969"/>
      <c r="III60" s="969"/>
      <c r="IIJ60" s="969"/>
      <c r="IIK60" s="969"/>
      <c r="IIL60" s="969"/>
      <c r="IIM60" s="969"/>
      <c r="IIN60" s="969"/>
      <c r="IIO60" s="969"/>
      <c r="IIP60" s="969"/>
      <c r="IIQ60" s="969"/>
      <c r="IIR60" s="969"/>
      <c r="IIS60" s="969"/>
      <c r="IIT60" s="969"/>
      <c r="IIU60" s="969"/>
      <c r="IIV60" s="969"/>
      <c r="IIW60" s="969"/>
      <c r="IIX60" s="969"/>
      <c r="IIY60" s="969"/>
      <c r="IIZ60" s="969"/>
      <c r="IJA60" s="969"/>
      <c r="IJB60" s="969"/>
      <c r="IJC60" s="969"/>
      <c r="IJD60" s="969"/>
      <c r="IJE60" s="969"/>
      <c r="IJF60" s="969"/>
      <c r="IJG60" s="969"/>
      <c r="IJH60" s="969"/>
      <c r="IJI60" s="969"/>
      <c r="IJJ60" s="969"/>
      <c r="IJK60" s="969"/>
      <c r="IJL60" s="969"/>
      <c r="IJM60" s="969"/>
      <c r="IJN60" s="969"/>
      <c r="IJO60" s="969"/>
      <c r="IJP60" s="969"/>
      <c r="IJQ60" s="969"/>
      <c r="IJR60" s="969"/>
      <c r="IJS60" s="969"/>
      <c r="IJT60" s="969"/>
      <c r="IJU60" s="969"/>
      <c r="IJV60" s="969"/>
      <c r="IJW60" s="969"/>
      <c r="IJX60" s="969"/>
      <c r="IJY60" s="969"/>
      <c r="IJZ60" s="969"/>
      <c r="IKA60" s="969"/>
      <c r="IKB60" s="969"/>
      <c r="IKC60" s="969"/>
      <c r="IKD60" s="969"/>
      <c r="IKE60" s="969"/>
      <c r="IKF60" s="969"/>
      <c r="IKG60" s="969"/>
      <c r="IKH60" s="969"/>
      <c r="IKI60" s="969"/>
      <c r="IKJ60" s="969"/>
      <c r="IKK60" s="969"/>
      <c r="IKL60" s="969"/>
      <c r="IKM60" s="969"/>
      <c r="IKN60" s="969"/>
      <c r="IKO60" s="969"/>
      <c r="IKP60" s="969"/>
      <c r="IKQ60" s="969"/>
      <c r="IKR60" s="969"/>
      <c r="IKS60" s="969"/>
      <c r="IKT60" s="969"/>
      <c r="IKU60" s="969"/>
      <c r="IKV60" s="969"/>
      <c r="IKW60" s="969"/>
      <c r="IKX60" s="969"/>
      <c r="IKY60" s="969"/>
      <c r="IKZ60" s="969"/>
      <c r="ILA60" s="969"/>
      <c r="ILB60" s="969"/>
      <c r="ILC60" s="969"/>
      <c r="ILD60" s="969"/>
      <c r="ILE60" s="969"/>
      <c r="ILF60" s="969"/>
      <c r="ILG60" s="969"/>
      <c r="ILH60" s="969"/>
      <c r="ILI60" s="969"/>
      <c r="ILJ60" s="969"/>
      <c r="ILK60" s="969"/>
      <c r="ILL60" s="969"/>
      <c r="ILM60" s="969"/>
      <c r="ILN60" s="969"/>
      <c r="ILO60" s="969"/>
      <c r="ILP60" s="969"/>
      <c r="ILQ60" s="969"/>
      <c r="ILR60" s="969"/>
      <c r="ILS60" s="969"/>
      <c r="ILT60" s="969"/>
      <c r="ILU60" s="969"/>
      <c r="ILV60" s="969"/>
      <c r="ILW60" s="969"/>
      <c r="ILX60" s="969"/>
      <c r="ILY60" s="969"/>
      <c r="ILZ60" s="969"/>
      <c r="IMA60" s="969"/>
      <c r="IMB60" s="969"/>
      <c r="IMC60" s="969"/>
      <c r="IMD60" s="969"/>
      <c r="IME60" s="969"/>
      <c r="IMF60" s="969"/>
      <c r="IMG60" s="969"/>
      <c r="IMH60" s="969"/>
      <c r="IMI60" s="969"/>
      <c r="IMJ60" s="969"/>
      <c r="IMK60" s="969"/>
      <c r="IML60" s="969"/>
      <c r="IMM60" s="969"/>
      <c r="IMN60" s="969"/>
      <c r="IMO60" s="969"/>
      <c r="IMP60" s="969"/>
      <c r="IMQ60" s="969"/>
      <c r="IMR60" s="969"/>
      <c r="IMS60" s="969"/>
      <c r="IMT60" s="969"/>
      <c r="IMU60" s="969"/>
      <c r="IMV60" s="969"/>
      <c r="IMW60" s="969"/>
      <c r="IMX60" s="969"/>
      <c r="IMY60" s="969"/>
      <c r="IMZ60" s="969"/>
      <c r="INA60" s="969"/>
      <c r="INB60" s="969"/>
      <c r="INC60" s="969"/>
      <c r="IND60" s="969"/>
      <c r="INE60" s="969"/>
      <c r="INF60" s="969"/>
      <c r="ING60" s="969"/>
      <c r="INH60" s="969"/>
      <c r="INI60" s="969"/>
      <c r="INJ60" s="969"/>
      <c r="INK60" s="969"/>
      <c r="INL60" s="969"/>
      <c r="INM60" s="969"/>
      <c r="INN60" s="969"/>
      <c r="INO60" s="969"/>
      <c r="INP60" s="969"/>
      <c r="INQ60" s="969"/>
      <c r="INR60" s="969"/>
      <c r="INS60" s="969"/>
      <c r="INT60" s="969"/>
      <c r="INU60" s="969"/>
      <c r="INV60" s="969"/>
      <c r="INW60" s="969"/>
      <c r="INX60" s="969"/>
      <c r="INY60" s="969"/>
      <c r="INZ60" s="969"/>
      <c r="IOA60" s="969"/>
      <c r="IOB60" s="969"/>
      <c r="IOC60" s="969"/>
      <c r="IOD60" s="969"/>
      <c r="IOE60" s="969"/>
      <c r="IOF60" s="969"/>
      <c r="IOG60" s="969"/>
      <c r="IOH60" s="969"/>
      <c r="IOI60" s="969"/>
      <c r="IOJ60" s="969"/>
      <c r="IOK60" s="969"/>
      <c r="IOL60" s="969"/>
      <c r="IOM60" s="969"/>
      <c r="ION60" s="969"/>
      <c r="IOO60" s="969"/>
      <c r="IOP60" s="969"/>
      <c r="IOQ60" s="969"/>
      <c r="IOR60" s="969"/>
      <c r="IOS60" s="969"/>
      <c r="IOT60" s="969"/>
      <c r="IOU60" s="969"/>
      <c r="IOV60" s="969"/>
      <c r="IOW60" s="969"/>
      <c r="IOX60" s="969"/>
      <c r="IOY60" s="969"/>
      <c r="IOZ60" s="969"/>
      <c r="IPA60" s="969"/>
      <c r="IPB60" s="969"/>
      <c r="IPC60" s="969"/>
      <c r="IPD60" s="969"/>
      <c r="IPE60" s="969"/>
      <c r="IPF60" s="969"/>
      <c r="IPG60" s="969"/>
      <c r="IPH60" s="969"/>
      <c r="IPI60" s="969"/>
      <c r="IPJ60" s="969"/>
      <c r="IPK60" s="969"/>
      <c r="IPL60" s="969"/>
      <c r="IPM60" s="969"/>
      <c r="IPN60" s="969"/>
      <c r="IPO60" s="969"/>
      <c r="IPP60" s="969"/>
      <c r="IPQ60" s="969"/>
      <c r="IPR60" s="969"/>
      <c r="IPS60" s="969"/>
      <c r="IPT60" s="969"/>
      <c r="IPU60" s="969"/>
      <c r="IPV60" s="969"/>
      <c r="IPW60" s="969"/>
      <c r="IPX60" s="969"/>
      <c r="IPY60" s="969"/>
      <c r="IPZ60" s="969"/>
      <c r="IQA60" s="969"/>
      <c r="IQB60" s="969"/>
      <c r="IQC60" s="969"/>
      <c r="IQD60" s="969"/>
      <c r="IQE60" s="969"/>
      <c r="IQF60" s="969"/>
      <c r="IQG60" s="969"/>
      <c r="IQH60" s="969"/>
      <c r="IQI60" s="969"/>
      <c r="IQJ60" s="969"/>
      <c r="IQK60" s="969"/>
      <c r="IQL60" s="969"/>
      <c r="IQM60" s="969"/>
      <c r="IQN60" s="969"/>
      <c r="IQO60" s="969"/>
      <c r="IQP60" s="969"/>
      <c r="IQQ60" s="969"/>
      <c r="IQR60" s="969"/>
      <c r="IQS60" s="969"/>
      <c r="IQT60" s="969"/>
      <c r="IQU60" s="969"/>
      <c r="IQV60" s="969"/>
      <c r="IQW60" s="969"/>
      <c r="IQX60" s="969"/>
      <c r="IQY60" s="969"/>
      <c r="IQZ60" s="969"/>
      <c r="IRA60" s="969"/>
      <c r="IRB60" s="969"/>
      <c r="IRC60" s="969"/>
      <c r="IRD60" s="969"/>
      <c r="IRE60" s="969"/>
      <c r="IRF60" s="969"/>
      <c r="IRG60" s="969"/>
      <c r="IRH60" s="969"/>
      <c r="IRI60" s="969"/>
      <c r="IRJ60" s="969"/>
      <c r="IRK60" s="969"/>
      <c r="IRL60" s="969"/>
      <c r="IRM60" s="969"/>
      <c r="IRN60" s="969"/>
      <c r="IRO60" s="969"/>
      <c r="IRP60" s="969"/>
      <c r="IRQ60" s="969"/>
      <c r="IRR60" s="969"/>
      <c r="IRS60" s="969"/>
      <c r="IRT60" s="969"/>
      <c r="IRU60" s="969"/>
      <c r="IRV60" s="969"/>
      <c r="IRW60" s="969"/>
      <c r="IRX60" s="969"/>
      <c r="IRY60" s="969"/>
      <c r="IRZ60" s="969"/>
      <c r="ISA60" s="969"/>
      <c r="ISB60" s="969"/>
      <c r="ISC60" s="969"/>
      <c r="ISD60" s="969"/>
      <c r="ISE60" s="969"/>
      <c r="ISF60" s="969"/>
      <c r="ISG60" s="969"/>
      <c r="ISH60" s="969"/>
      <c r="ISI60" s="969"/>
      <c r="ISJ60" s="969"/>
      <c r="ISK60" s="969"/>
      <c r="ISL60" s="969"/>
      <c r="ISM60" s="969"/>
      <c r="ISN60" s="969"/>
      <c r="ISO60" s="969"/>
      <c r="ISP60" s="969"/>
      <c r="ISQ60" s="969"/>
      <c r="ISR60" s="969"/>
      <c r="ISS60" s="969"/>
      <c r="IST60" s="969"/>
      <c r="ISU60" s="969"/>
      <c r="ISV60" s="969"/>
      <c r="ISW60" s="969"/>
      <c r="ISX60" s="969"/>
      <c r="ISY60" s="969"/>
      <c r="ISZ60" s="969"/>
      <c r="ITA60" s="969"/>
      <c r="ITB60" s="969"/>
      <c r="ITC60" s="969"/>
      <c r="ITD60" s="969"/>
      <c r="ITE60" s="969"/>
      <c r="ITF60" s="969"/>
      <c r="ITG60" s="969"/>
      <c r="ITH60" s="969"/>
      <c r="ITI60" s="969"/>
      <c r="ITJ60" s="969"/>
      <c r="ITK60" s="969"/>
      <c r="ITL60" s="969"/>
      <c r="ITM60" s="969"/>
      <c r="ITN60" s="969"/>
      <c r="ITO60" s="969"/>
      <c r="ITP60" s="969"/>
      <c r="ITQ60" s="969"/>
      <c r="ITR60" s="969"/>
      <c r="ITS60" s="969"/>
      <c r="ITT60" s="969"/>
      <c r="ITU60" s="969"/>
      <c r="ITV60" s="969"/>
      <c r="ITW60" s="969"/>
      <c r="ITX60" s="969"/>
      <c r="ITY60" s="969"/>
      <c r="ITZ60" s="969"/>
      <c r="IUA60" s="969"/>
      <c r="IUB60" s="969"/>
      <c r="IUC60" s="969"/>
      <c r="IUD60" s="969"/>
      <c r="IUE60" s="969"/>
      <c r="IUF60" s="969"/>
      <c r="IUG60" s="969"/>
      <c r="IUH60" s="969"/>
      <c r="IUI60" s="969"/>
      <c r="IUJ60" s="969"/>
      <c r="IUK60" s="969"/>
      <c r="IUL60" s="969"/>
      <c r="IUM60" s="969"/>
      <c r="IUN60" s="969"/>
      <c r="IUO60" s="969"/>
      <c r="IUP60" s="969"/>
      <c r="IUQ60" s="969"/>
      <c r="IUR60" s="969"/>
      <c r="IUS60" s="969"/>
      <c r="IUT60" s="969"/>
      <c r="IUU60" s="969"/>
      <c r="IUV60" s="969"/>
      <c r="IUW60" s="969"/>
      <c r="IUX60" s="969"/>
      <c r="IUY60" s="969"/>
      <c r="IUZ60" s="969"/>
      <c r="IVA60" s="969"/>
      <c r="IVB60" s="969"/>
      <c r="IVC60" s="969"/>
      <c r="IVD60" s="969"/>
      <c r="IVE60" s="969"/>
      <c r="IVF60" s="969"/>
      <c r="IVG60" s="969"/>
      <c r="IVH60" s="969"/>
      <c r="IVI60" s="969"/>
      <c r="IVJ60" s="969"/>
      <c r="IVK60" s="969"/>
      <c r="IVL60" s="969"/>
      <c r="IVM60" s="969"/>
      <c r="IVN60" s="969"/>
      <c r="IVO60" s="969"/>
      <c r="IVP60" s="969"/>
      <c r="IVQ60" s="969"/>
      <c r="IVR60" s="969"/>
      <c r="IVS60" s="969"/>
      <c r="IVT60" s="969"/>
      <c r="IVU60" s="969"/>
      <c r="IVV60" s="969"/>
      <c r="IVW60" s="969"/>
      <c r="IVX60" s="969"/>
      <c r="IVY60" s="969"/>
      <c r="IVZ60" s="969"/>
      <c r="IWA60" s="969"/>
      <c r="IWB60" s="969"/>
      <c r="IWC60" s="969"/>
      <c r="IWD60" s="969"/>
      <c r="IWE60" s="969"/>
      <c r="IWF60" s="969"/>
      <c r="IWG60" s="969"/>
      <c r="IWH60" s="969"/>
      <c r="IWI60" s="969"/>
      <c r="IWJ60" s="969"/>
      <c r="IWK60" s="969"/>
      <c r="IWL60" s="969"/>
      <c r="IWM60" s="969"/>
      <c r="IWN60" s="969"/>
      <c r="IWO60" s="969"/>
      <c r="IWP60" s="969"/>
      <c r="IWQ60" s="969"/>
      <c r="IWR60" s="969"/>
      <c r="IWS60" s="969"/>
      <c r="IWT60" s="969"/>
      <c r="IWU60" s="969"/>
      <c r="IWV60" s="969"/>
      <c r="IWW60" s="969"/>
      <c r="IWX60" s="969"/>
      <c r="IWY60" s="969"/>
      <c r="IWZ60" s="969"/>
      <c r="IXA60" s="969"/>
      <c r="IXB60" s="969"/>
      <c r="IXC60" s="969"/>
      <c r="IXD60" s="969"/>
      <c r="IXE60" s="969"/>
      <c r="IXF60" s="969"/>
      <c r="IXG60" s="969"/>
      <c r="IXH60" s="969"/>
      <c r="IXI60" s="969"/>
      <c r="IXJ60" s="969"/>
      <c r="IXK60" s="969"/>
      <c r="IXL60" s="969"/>
      <c r="IXM60" s="969"/>
      <c r="IXN60" s="969"/>
      <c r="IXO60" s="969"/>
      <c r="IXP60" s="969"/>
      <c r="IXQ60" s="969"/>
      <c r="IXR60" s="969"/>
      <c r="IXS60" s="969"/>
      <c r="IXT60" s="969"/>
      <c r="IXU60" s="969"/>
      <c r="IXV60" s="969"/>
      <c r="IXW60" s="969"/>
      <c r="IXX60" s="969"/>
      <c r="IXY60" s="969"/>
      <c r="IXZ60" s="969"/>
      <c r="IYA60" s="969"/>
      <c r="IYB60" s="969"/>
      <c r="IYC60" s="969"/>
      <c r="IYD60" s="969"/>
      <c r="IYE60" s="969"/>
      <c r="IYF60" s="969"/>
      <c r="IYG60" s="969"/>
      <c r="IYH60" s="969"/>
      <c r="IYI60" s="969"/>
      <c r="IYJ60" s="969"/>
      <c r="IYK60" s="969"/>
      <c r="IYL60" s="969"/>
      <c r="IYM60" s="969"/>
      <c r="IYN60" s="969"/>
      <c r="IYO60" s="969"/>
      <c r="IYP60" s="969"/>
      <c r="IYQ60" s="969"/>
      <c r="IYR60" s="969"/>
      <c r="IYS60" s="969"/>
      <c r="IYT60" s="969"/>
      <c r="IYU60" s="969"/>
      <c r="IYV60" s="969"/>
      <c r="IYW60" s="969"/>
      <c r="IYX60" s="969"/>
      <c r="IYY60" s="969"/>
      <c r="IYZ60" s="969"/>
      <c r="IZA60" s="969"/>
      <c r="IZB60" s="969"/>
      <c r="IZC60" s="969"/>
      <c r="IZD60" s="969"/>
      <c r="IZE60" s="969"/>
      <c r="IZF60" s="969"/>
      <c r="IZG60" s="969"/>
      <c r="IZH60" s="969"/>
      <c r="IZI60" s="969"/>
      <c r="IZJ60" s="969"/>
      <c r="IZK60" s="969"/>
      <c r="IZL60" s="969"/>
      <c r="IZM60" s="969"/>
      <c r="IZN60" s="969"/>
      <c r="IZO60" s="969"/>
      <c r="IZP60" s="969"/>
      <c r="IZQ60" s="969"/>
      <c r="IZR60" s="969"/>
      <c r="IZS60" s="969"/>
      <c r="IZT60" s="969"/>
      <c r="IZU60" s="969"/>
      <c r="IZV60" s="969"/>
      <c r="IZW60" s="969"/>
      <c r="IZX60" s="969"/>
      <c r="IZY60" s="969"/>
      <c r="IZZ60" s="969"/>
      <c r="JAA60" s="969"/>
      <c r="JAB60" s="969"/>
      <c r="JAC60" s="969"/>
      <c r="JAD60" s="969"/>
      <c r="JAE60" s="969"/>
      <c r="JAF60" s="969"/>
      <c r="JAG60" s="969"/>
      <c r="JAH60" s="969"/>
      <c r="JAI60" s="969"/>
      <c r="JAJ60" s="969"/>
      <c r="JAK60" s="969"/>
      <c r="JAL60" s="969"/>
      <c r="JAM60" s="969"/>
      <c r="JAN60" s="969"/>
      <c r="JAO60" s="969"/>
      <c r="JAP60" s="969"/>
      <c r="JAQ60" s="969"/>
      <c r="JAR60" s="969"/>
      <c r="JAS60" s="969"/>
      <c r="JAT60" s="969"/>
      <c r="JAU60" s="969"/>
      <c r="JAV60" s="969"/>
      <c r="JAW60" s="969"/>
      <c r="JAX60" s="969"/>
      <c r="JAY60" s="969"/>
      <c r="JAZ60" s="969"/>
      <c r="JBA60" s="969"/>
      <c r="JBB60" s="969"/>
      <c r="JBC60" s="969"/>
      <c r="JBD60" s="969"/>
      <c r="JBE60" s="969"/>
      <c r="JBF60" s="969"/>
      <c r="JBG60" s="969"/>
      <c r="JBH60" s="969"/>
      <c r="JBI60" s="969"/>
      <c r="JBJ60" s="969"/>
      <c r="JBK60" s="969"/>
      <c r="JBL60" s="969"/>
      <c r="JBM60" s="969"/>
      <c r="JBN60" s="969"/>
      <c r="JBO60" s="969"/>
      <c r="JBP60" s="969"/>
      <c r="JBQ60" s="969"/>
      <c r="JBR60" s="969"/>
      <c r="JBS60" s="969"/>
      <c r="JBT60" s="969"/>
      <c r="JBU60" s="969"/>
      <c r="JBV60" s="969"/>
      <c r="JBW60" s="969"/>
      <c r="JBX60" s="969"/>
      <c r="JBY60" s="969"/>
      <c r="JBZ60" s="969"/>
      <c r="JCA60" s="969"/>
      <c r="JCB60" s="969"/>
      <c r="JCC60" s="969"/>
      <c r="JCD60" s="969"/>
      <c r="JCE60" s="969"/>
      <c r="JCF60" s="969"/>
      <c r="JCG60" s="969"/>
      <c r="JCH60" s="969"/>
      <c r="JCI60" s="969"/>
      <c r="JCJ60" s="969"/>
      <c r="JCK60" s="969"/>
      <c r="JCL60" s="969"/>
      <c r="JCM60" s="969"/>
      <c r="JCN60" s="969"/>
      <c r="JCO60" s="969"/>
      <c r="JCP60" s="969"/>
      <c r="JCQ60" s="969"/>
      <c r="JCR60" s="969"/>
      <c r="JCS60" s="969"/>
      <c r="JCT60" s="969"/>
      <c r="JCU60" s="969"/>
      <c r="JCV60" s="969"/>
      <c r="JCW60" s="969"/>
      <c r="JCX60" s="969"/>
      <c r="JCY60" s="969"/>
      <c r="JCZ60" s="969"/>
      <c r="JDA60" s="969"/>
      <c r="JDB60" s="969"/>
      <c r="JDC60" s="969"/>
      <c r="JDD60" s="969"/>
      <c r="JDE60" s="969"/>
      <c r="JDF60" s="969"/>
      <c r="JDG60" s="969"/>
      <c r="JDH60" s="969"/>
      <c r="JDI60" s="969"/>
      <c r="JDJ60" s="969"/>
      <c r="JDK60" s="969"/>
      <c r="JDL60" s="969"/>
      <c r="JDM60" s="969"/>
      <c r="JDN60" s="969"/>
      <c r="JDO60" s="969"/>
      <c r="JDP60" s="969"/>
      <c r="JDQ60" s="969"/>
      <c r="JDR60" s="969"/>
      <c r="JDS60" s="969"/>
      <c r="JDT60" s="969"/>
      <c r="JDU60" s="969"/>
      <c r="JDV60" s="969"/>
      <c r="JDW60" s="969"/>
      <c r="JDX60" s="969"/>
      <c r="JDY60" s="969"/>
      <c r="JDZ60" s="969"/>
      <c r="JEA60" s="969"/>
      <c r="JEB60" s="969"/>
      <c r="JEC60" s="969"/>
      <c r="JED60" s="969"/>
      <c r="JEE60" s="969"/>
      <c r="JEF60" s="969"/>
      <c r="JEG60" s="969"/>
      <c r="JEH60" s="969"/>
      <c r="JEI60" s="969"/>
      <c r="JEJ60" s="969"/>
      <c r="JEK60" s="969"/>
      <c r="JEL60" s="969"/>
      <c r="JEM60" s="969"/>
      <c r="JEN60" s="969"/>
      <c r="JEO60" s="969"/>
      <c r="JEP60" s="969"/>
      <c r="JEQ60" s="969"/>
      <c r="JER60" s="969"/>
      <c r="JES60" s="969"/>
      <c r="JET60" s="969"/>
      <c r="JEU60" s="969"/>
      <c r="JEV60" s="969"/>
      <c r="JEW60" s="969"/>
      <c r="JEX60" s="969"/>
      <c r="JEY60" s="969"/>
      <c r="JEZ60" s="969"/>
      <c r="JFA60" s="969"/>
      <c r="JFB60" s="969"/>
      <c r="JFC60" s="969"/>
      <c r="JFD60" s="969"/>
      <c r="JFE60" s="969"/>
      <c r="JFF60" s="969"/>
      <c r="JFG60" s="969"/>
      <c r="JFH60" s="969"/>
      <c r="JFI60" s="969"/>
      <c r="JFJ60" s="969"/>
      <c r="JFK60" s="969"/>
      <c r="JFL60" s="969"/>
      <c r="JFM60" s="969"/>
      <c r="JFN60" s="969"/>
      <c r="JFO60" s="969"/>
      <c r="JFP60" s="969"/>
      <c r="JFQ60" s="969"/>
      <c r="JFR60" s="969"/>
      <c r="JFS60" s="969"/>
      <c r="JFT60" s="969"/>
      <c r="JFU60" s="969"/>
      <c r="JFV60" s="969"/>
      <c r="JFW60" s="969"/>
      <c r="JFX60" s="969"/>
      <c r="JFY60" s="969"/>
      <c r="JFZ60" s="969"/>
      <c r="JGA60" s="969"/>
      <c r="JGB60" s="969"/>
      <c r="JGC60" s="969"/>
      <c r="JGD60" s="969"/>
      <c r="JGE60" s="969"/>
      <c r="JGF60" s="969"/>
      <c r="JGG60" s="969"/>
      <c r="JGH60" s="969"/>
      <c r="JGI60" s="969"/>
      <c r="JGJ60" s="969"/>
      <c r="JGK60" s="969"/>
      <c r="JGL60" s="969"/>
      <c r="JGM60" s="969"/>
      <c r="JGN60" s="969"/>
      <c r="JGO60" s="969"/>
      <c r="JGP60" s="969"/>
      <c r="JGQ60" s="969"/>
      <c r="JGR60" s="969"/>
      <c r="JGS60" s="969"/>
      <c r="JGT60" s="969"/>
      <c r="JGU60" s="969"/>
      <c r="JGV60" s="969"/>
      <c r="JGW60" s="969"/>
      <c r="JGX60" s="969"/>
      <c r="JGY60" s="969"/>
      <c r="JGZ60" s="969"/>
      <c r="JHA60" s="969"/>
      <c r="JHB60" s="969"/>
      <c r="JHC60" s="969"/>
      <c r="JHD60" s="969"/>
      <c r="JHE60" s="969"/>
      <c r="JHF60" s="969"/>
      <c r="JHG60" s="969"/>
      <c r="JHH60" s="969"/>
      <c r="JHI60" s="969"/>
      <c r="JHJ60" s="969"/>
      <c r="JHK60" s="969"/>
      <c r="JHL60" s="969"/>
      <c r="JHM60" s="969"/>
      <c r="JHN60" s="969"/>
      <c r="JHO60" s="969"/>
      <c r="JHP60" s="969"/>
      <c r="JHQ60" s="969"/>
      <c r="JHR60" s="969"/>
      <c r="JHS60" s="969"/>
      <c r="JHT60" s="969"/>
      <c r="JHU60" s="969"/>
      <c r="JHV60" s="969"/>
      <c r="JHW60" s="969"/>
      <c r="JHX60" s="969"/>
      <c r="JHY60" s="969"/>
      <c r="JHZ60" s="969"/>
      <c r="JIA60" s="969"/>
      <c r="JIB60" s="969"/>
      <c r="JIC60" s="969"/>
      <c r="JID60" s="969"/>
      <c r="JIE60" s="969"/>
      <c r="JIF60" s="969"/>
      <c r="JIG60" s="969"/>
      <c r="JIH60" s="969"/>
      <c r="JII60" s="969"/>
      <c r="JIJ60" s="969"/>
      <c r="JIK60" s="969"/>
      <c r="JIL60" s="969"/>
      <c r="JIM60" s="969"/>
      <c r="JIN60" s="969"/>
      <c r="JIO60" s="969"/>
      <c r="JIP60" s="969"/>
      <c r="JIQ60" s="969"/>
      <c r="JIR60" s="969"/>
      <c r="JIS60" s="969"/>
      <c r="JIT60" s="969"/>
      <c r="JIU60" s="969"/>
      <c r="JIV60" s="969"/>
      <c r="JIW60" s="969"/>
      <c r="JIX60" s="969"/>
      <c r="JIY60" s="969"/>
      <c r="JIZ60" s="969"/>
      <c r="JJA60" s="969"/>
      <c r="JJB60" s="969"/>
      <c r="JJC60" s="969"/>
      <c r="JJD60" s="969"/>
      <c r="JJE60" s="969"/>
      <c r="JJF60" s="969"/>
      <c r="JJG60" s="969"/>
      <c r="JJH60" s="969"/>
      <c r="JJI60" s="969"/>
      <c r="JJJ60" s="969"/>
      <c r="JJK60" s="969"/>
      <c r="JJL60" s="969"/>
      <c r="JJM60" s="969"/>
      <c r="JJN60" s="969"/>
      <c r="JJO60" s="969"/>
      <c r="JJP60" s="969"/>
      <c r="JJQ60" s="969"/>
      <c r="JJR60" s="969"/>
      <c r="JJS60" s="969"/>
      <c r="JJT60" s="969"/>
      <c r="JJU60" s="969"/>
      <c r="JJV60" s="969"/>
      <c r="JJW60" s="969"/>
      <c r="JJX60" s="969"/>
      <c r="JJY60" s="969"/>
      <c r="JJZ60" s="969"/>
      <c r="JKA60" s="969"/>
      <c r="JKB60" s="969"/>
      <c r="JKC60" s="969"/>
      <c r="JKD60" s="969"/>
      <c r="JKE60" s="969"/>
      <c r="JKF60" s="969"/>
      <c r="JKG60" s="969"/>
      <c r="JKH60" s="969"/>
      <c r="JKI60" s="969"/>
      <c r="JKJ60" s="969"/>
      <c r="JKK60" s="969"/>
      <c r="JKL60" s="969"/>
      <c r="JKM60" s="969"/>
      <c r="JKN60" s="969"/>
      <c r="JKO60" s="969"/>
      <c r="JKP60" s="969"/>
      <c r="JKQ60" s="969"/>
      <c r="JKR60" s="969"/>
      <c r="JKS60" s="969"/>
      <c r="JKT60" s="969"/>
      <c r="JKU60" s="969"/>
      <c r="JKV60" s="969"/>
      <c r="JKW60" s="969"/>
      <c r="JKX60" s="969"/>
      <c r="JKY60" s="969"/>
      <c r="JKZ60" s="969"/>
      <c r="JLA60" s="969"/>
      <c r="JLB60" s="969"/>
      <c r="JLC60" s="969"/>
      <c r="JLD60" s="969"/>
      <c r="JLE60" s="969"/>
      <c r="JLF60" s="969"/>
      <c r="JLG60" s="969"/>
      <c r="JLH60" s="969"/>
      <c r="JLI60" s="969"/>
      <c r="JLJ60" s="969"/>
      <c r="JLK60" s="969"/>
      <c r="JLL60" s="969"/>
      <c r="JLM60" s="969"/>
      <c r="JLN60" s="969"/>
      <c r="JLO60" s="969"/>
      <c r="JLP60" s="969"/>
      <c r="JLQ60" s="969"/>
      <c r="JLR60" s="969"/>
      <c r="JLS60" s="969"/>
      <c r="JLT60" s="969"/>
      <c r="JLU60" s="969"/>
      <c r="JLV60" s="969"/>
      <c r="JLW60" s="969"/>
      <c r="JLX60" s="969"/>
      <c r="JLY60" s="969"/>
      <c r="JLZ60" s="969"/>
      <c r="JMA60" s="969"/>
      <c r="JMB60" s="969"/>
      <c r="JMC60" s="969"/>
      <c r="JMD60" s="969"/>
      <c r="JME60" s="969"/>
      <c r="JMF60" s="969"/>
      <c r="JMG60" s="969"/>
      <c r="JMH60" s="969"/>
      <c r="JMI60" s="969"/>
      <c r="JMJ60" s="969"/>
      <c r="JMK60" s="969"/>
      <c r="JML60" s="969"/>
      <c r="JMM60" s="969"/>
      <c r="JMN60" s="969"/>
      <c r="JMO60" s="969"/>
      <c r="JMP60" s="969"/>
      <c r="JMQ60" s="969"/>
      <c r="JMR60" s="969"/>
      <c r="JMS60" s="969"/>
      <c r="JMT60" s="969"/>
      <c r="JMU60" s="969"/>
      <c r="JMV60" s="969"/>
      <c r="JMW60" s="969"/>
      <c r="JMX60" s="969"/>
      <c r="JMY60" s="969"/>
      <c r="JMZ60" s="969"/>
      <c r="JNA60" s="969"/>
      <c r="JNB60" s="969"/>
      <c r="JNC60" s="969"/>
      <c r="JND60" s="969"/>
      <c r="JNE60" s="969"/>
      <c r="JNF60" s="969"/>
      <c r="JNG60" s="969"/>
      <c r="JNH60" s="969"/>
      <c r="JNI60" s="969"/>
      <c r="JNJ60" s="969"/>
      <c r="JNK60" s="969"/>
      <c r="JNL60" s="969"/>
      <c r="JNM60" s="969"/>
      <c r="JNN60" s="969"/>
      <c r="JNO60" s="969"/>
      <c r="JNP60" s="969"/>
      <c r="JNQ60" s="969"/>
      <c r="JNR60" s="969"/>
      <c r="JNS60" s="969"/>
      <c r="JNT60" s="969"/>
      <c r="JNU60" s="969"/>
      <c r="JNV60" s="969"/>
      <c r="JNW60" s="969"/>
      <c r="JNX60" s="969"/>
      <c r="JNY60" s="969"/>
      <c r="JNZ60" s="969"/>
      <c r="JOA60" s="969"/>
      <c r="JOB60" s="969"/>
      <c r="JOC60" s="969"/>
      <c r="JOD60" s="969"/>
      <c r="JOE60" s="969"/>
      <c r="JOF60" s="969"/>
      <c r="JOG60" s="969"/>
      <c r="JOH60" s="969"/>
      <c r="JOI60" s="969"/>
      <c r="JOJ60" s="969"/>
      <c r="JOK60" s="969"/>
      <c r="JOL60" s="969"/>
      <c r="JOM60" s="969"/>
      <c r="JON60" s="969"/>
      <c r="JOO60" s="969"/>
      <c r="JOP60" s="969"/>
      <c r="JOQ60" s="969"/>
      <c r="JOR60" s="969"/>
      <c r="JOS60" s="969"/>
      <c r="JOT60" s="969"/>
      <c r="JOU60" s="969"/>
      <c r="JOV60" s="969"/>
      <c r="JOW60" s="969"/>
      <c r="JOX60" s="969"/>
      <c r="JOY60" s="969"/>
      <c r="JOZ60" s="969"/>
      <c r="JPA60" s="969"/>
      <c r="JPB60" s="969"/>
      <c r="JPC60" s="969"/>
      <c r="JPD60" s="969"/>
      <c r="JPE60" s="969"/>
      <c r="JPF60" s="969"/>
      <c r="JPG60" s="969"/>
      <c r="JPH60" s="969"/>
      <c r="JPI60" s="969"/>
      <c r="JPJ60" s="969"/>
      <c r="JPK60" s="969"/>
      <c r="JPL60" s="969"/>
      <c r="JPM60" s="969"/>
      <c r="JPN60" s="969"/>
      <c r="JPO60" s="969"/>
      <c r="JPP60" s="969"/>
      <c r="JPQ60" s="969"/>
      <c r="JPR60" s="969"/>
      <c r="JPS60" s="969"/>
      <c r="JPT60" s="969"/>
      <c r="JPU60" s="969"/>
      <c r="JPV60" s="969"/>
      <c r="JPW60" s="969"/>
      <c r="JPX60" s="969"/>
      <c r="JPY60" s="969"/>
      <c r="JPZ60" s="969"/>
      <c r="JQA60" s="969"/>
      <c r="JQB60" s="969"/>
      <c r="JQC60" s="969"/>
      <c r="JQD60" s="969"/>
      <c r="JQE60" s="969"/>
      <c r="JQF60" s="969"/>
      <c r="JQG60" s="969"/>
      <c r="JQH60" s="969"/>
      <c r="JQI60" s="969"/>
      <c r="JQJ60" s="969"/>
      <c r="JQK60" s="969"/>
      <c r="JQL60" s="969"/>
      <c r="JQM60" s="969"/>
      <c r="JQN60" s="969"/>
      <c r="JQO60" s="969"/>
      <c r="JQP60" s="969"/>
      <c r="JQQ60" s="969"/>
      <c r="JQR60" s="969"/>
      <c r="JQS60" s="969"/>
      <c r="JQT60" s="969"/>
      <c r="JQU60" s="969"/>
      <c r="JQV60" s="969"/>
      <c r="JQW60" s="969"/>
      <c r="JQX60" s="969"/>
      <c r="JQY60" s="969"/>
      <c r="JQZ60" s="969"/>
      <c r="JRA60" s="969"/>
      <c r="JRB60" s="969"/>
      <c r="JRC60" s="969"/>
      <c r="JRD60" s="969"/>
      <c r="JRE60" s="969"/>
      <c r="JRF60" s="969"/>
      <c r="JRG60" s="969"/>
      <c r="JRH60" s="969"/>
      <c r="JRI60" s="969"/>
      <c r="JRJ60" s="969"/>
      <c r="JRK60" s="969"/>
      <c r="JRL60" s="969"/>
      <c r="JRM60" s="969"/>
      <c r="JRN60" s="969"/>
      <c r="JRO60" s="969"/>
      <c r="JRP60" s="969"/>
      <c r="JRQ60" s="969"/>
      <c r="JRR60" s="969"/>
      <c r="JRS60" s="969"/>
      <c r="JRT60" s="969"/>
      <c r="JRU60" s="969"/>
      <c r="JRV60" s="969"/>
      <c r="JRW60" s="969"/>
      <c r="JRX60" s="969"/>
      <c r="JRY60" s="969"/>
      <c r="JRZ60" s="969"/>
      <c r="JSA60" s="969"/>
      <c r="JSB60" s="969"/>
      <c r="JSC60" s="969"/>
      <c r="JSD60" s="969"/>
      <c r="JSE60" s="969"/>
      <c r="JSF60" s="969"/>
      <c r="JSG60" s="969"/>
      <c r="JSH60" s="969"/>
      <c r="JSI60" s="969"/>
      <c r="JSJ60" s="969"/>
      <c r="JSK60" s="969"/>
      <c r="JSL60" s="969"/>
      <c r="JSM60" s="969"/>
      <c r="JSN60" s="969"/>
      <c r="JSO60" s="969"/>
      <c r="JSP60" s="969"/>
      <c r="JSQ60" s="969"/>
      <c r="JSR60" s="969"/>
      <c r="JSS60" s="969"/>
      <c r="JST60" s="969"/>
      <c r="JSU60" s="969"/>
      <c r="JSV60" s="969"/>
      <c r="JSW60" s="969"/>
      <c r="JSX60" s="969"/>
      <c r="JSY60" s="969"/>
      <c r="JSZ60" s="969"/>
      <c r="JTA60" s="969"/>
      <c r="JTB60" s="969"/>
      <c r="JTC60" s="969"/>
      <c r="JTD60" s="969"/>
      <c r="JTE60" s="969"/>
      <c r="JTF60" s="969"/>
      <c r="JTG60" s="969"/>
      <c r="JTH60" s="969"/>
      <c r="JTI60" s="969"/>
      <c r="JTJ60" s="969"/>
      <c r="JTK60" s="969"/>
      <c r="JTL60" s="969"/>
      <c r="JTM60" s="969"/>
      <c r="JTN60" s="969"/>
      <c r="JTO60" s="969"/>
      <c r="JTP60" s="969"/>
      <c r="JTQ60" s="969"/>
      <c r="JTR60" s="969"/>
      <c r="JTS60" s="969"/>
      <c r="JTT60" s="969"/>
      <c r="JTU60" s="969"/>
      <c r="JTV60" s="969"/>
      <c r="JTW60" s="969"/>
      <c r="JTX60" s="969"/>
      <c r="JTY60" s="969"/>
      <c r="JTZ60" s="969"/>
      <c r="JUA60" s="969"/>
      <c r="JUB60" s="969"/>
      <c r="JUC60" s="969"/>
      <c r="JUD60" s="969"/>
      <c r="JUE60" s="969"/>
      <c r="JUF60" s="969"/>
      <c r="JUG60" s="969"/>
      <c r="JUH60" s="969"/>
      <c r="JUI60" s="969"/>
      <c r="JUJ60" s="969"/>
      <c r="JUK60" s="969"/>
      <c r="JUL60" s="969"/>
      <c r="JUM60" s="969"/>
      <c r="JUN60" s="969"/>
      <c r="JUO60" s="969"/>
      <c r="JUP60" s="969"/>
      <c r="JUQ60" s="969"/>
      <c r="JUR60" s="969"/>
      <c r="JUS60" s="969"/>
      <c r="JUT60" s="969"/>
      <c r="JUU60" s="969"/>
      <c r="JUV60" s="969"/>
      <c r="JUW60" s="969"/>
      <c r="JUX60" s="969"/>
      <c r="JUY60" s="969"/>
      <c r="JUZ60" s="969"/>
      <c r="JVA60" s="969"/>
      <c r="JVB60" s="969"/>
      <c r="JVC60" s="969"/>
      <c r="JVD60" s="969"/>
      <c r="JVE60" s="969"/>
      <c r="JVF60" s="969"/>
      <c r="JVG60" s="969"/>
      <c r="JVH60" s="969"/>
      <c r="JVI60" s="969"/>
      <c r="JVJ60" s="969"/>
      <c r="JVK60" s="969"/>
      <c r="JVL60" s="969"/>
      <c r="JVM60" s="969"/>
      <c r="JVN60" s="969"/>
      <c r="JVO60" s="969"/>
      <c r="JVP60" s="969"/>
      <c r="JVQ60" s="969"/>
      <c r="JVR60" s="969"/>
      <c r="JVS60" s="969"/>
      <c r="JVT60" s="969"/>
      <c r="JVU60" s="969"/>
      <c r="JVV60" s="969"/>
      <c r="JVW60" s="969"/>
      <c r="JVX60" s="969"/>
      <c r="JVY60" s="969"/>
      <c r="JVZ60" s="969"/>
      <c r="JWA60" s="969"/>
      <c r="JWB60" s="969"/>
      <c r="JWC60" s="969"/>
      <c r="JWD60" s="969"/>
      <c r="JWE60" s="969"/>
      <c r="JWF60" s="969"/>
      <c r="JWG60" s="969"/>
      <c r="JWH60" s="969"/>
      <c r="JWI60" s="969"/>
      <c r="JWJ60" s="969"/>
      <c r="JWK60" s="969"/>
      <c r="JWL60" s="969"/>
      <c r="JWM60" s="969"/>
      <c r="JWN60" s="969"/>
      <c r="JWO60" s="969"/>
      <c r="JWP60" s="969"/>
      <c r="JWQ60" s="969"/>
      <c r="JWR60" s="969"/>
      <c r="JWS60" s="969"/>
      <c r="JWT60" s="969"/>
      <c r="JWU60" s="969"/>
      <c r="JWV60" s="969"/>
      <c r="JWW60" s="969"/>
      <c r="JWX60" s="969"/>
      <c r="JWY60" s="969"/>
      <c r="JWZ60" s="969"/>
      <c r="JXA60" s="969"/>
      <c r="JXB60" s="969"/>
      <c r="JXC60" s="969"/>
      <c r="JXD60" s="969"/>
      <c r="JXE60" s="969"/>
      <c r="JXF60" s="969"/>
      <c r="JXG60" s="969"/>
      <c r="JXH60" s="969"/>
      <c r="JXI60" s="969"/>
      <c r="JXJ60" s="969"/>
      <c r="JXK60" s="969"/>
      <c r="JXL60" s="969"/>
      <c r="JXM60" s="969"/>
      <c r="JXN60" s="969"/>
      <c r="JXO60" s="969"/>
      <c r="JXP60" s="969"/>
      <c r="JXQ60" s="969"/>
      <c r="JXR60" s="969"/>
      <c r="JXS60" s="969"/>
      <c r="JXT60" s="969"/>
      <c r="JXU60" s="969"/>
      <c r="JXV60" s="969"/>
      <c r="JXW60" s="969"/>
      <c r="JXX60" s="969"/>
      <c r="JXY60" s="969"/>
      <c r="JXZ60" s="969"/>
      <c r="JYA60" s="969"/>
      <c r="JYB60" s="969"/>
      <c r="JYC60" s="969"/>
      <c r="JYD60" s="969"/>
      <c r="JYE60" s="969"/>
      <c r="JYF60" s="969"/>
      <c r="JYG60" s="969"/>
      <c r="JYH60" s="969"/>
      <c r="JYI60" s="969"/>
      <c r="JYJ60" s="969"/>
      <c r="JYK60" s="969"/>
      <c r="JYL60" s="969"/>
      <c r="JYM60" s="969"/>
      <c r="JYN60" s="969"/>
      <c r="JYO60" s="969"/>
      <c r="JYP60" s="969"/>
      <c r="JYQ60" s="969"/>
      <c r="JYR60" s="969"/>
      <c r="JYS60" s="969"/>
      <c r="JYT60" s="969"/>
      <c r="JYU60" s="969"/>
      <c r="JYV60" s="969"/>
      <c r="JYW60" s="969"/>
      <c r="JYX60" s="969"/>
      <c r="JYY60" s="969"/>
      <c r="JYZ60" s="969"/>
      <c r="JZA60" s="969"/>
      <c r="JZB60" s="969"/>
      <c r="JZC60" s="969"/>
      <c r="JZD60" s="969"/>
      <c r="JZE60" s="969"/>
      <c r="JZF60" s="969"/>
      <c r="JZG60" s="969"/>
      <c r="JZH60" s="969"/>
      <c r="JZI60" s="969"/>
      <c r="JZJ60" s="969"/>
      <c r="JZK60" s="969"/>
      <c r="JZL60" s="969"/>
      <c r="JZM60" s="969"/>
      <c r="JZN60" s="969"/>
      <c r="JZO60" s="969"/>
      <c r="JZP60" s="969"/>
      <c r="JZQ60" s="969"/>
      <c r="JZR60" s="969"/>
      <c r="JZS60" s="969"/>
      <c r="JZT60" s="969"/>
      <c r="JZU60" s="969"/>
      <c r="JZV60" s="969"/>
      <c r="JZW60" s="969"/>
      <c r="JZX60" s="969"/>
      <c r="JZY60" s="969"/>
      <c r="JZZ60" s="969"/>
      <c r="KAA60" s="969"/>
      <c r="KAB60" s="969"/>
      <c r="KAC60" s="969"/>
      <c r="KAD60" s="969"/>
      <c r="KAE60" s="969"/>
      <c r="KAF60" s="969"/>
      <c r="KAG60" s="969"/>
      <c r="KAH60" s="969"/>
      <c r="KAI60" s="969"/>
      <c r="KAJ60" s="969"/>
      <c r="KAK60" s="969"/>
      <c r="KAL60" s="969"/>
      <c r="KAM60" s="969"/>
      <c r="KAN60" s="969"/>
      <c r="KAO60" s="969"/>
      <c r="KAP60" s="969"/>
      <c r="KAQ60" s="969"/>
      <c r="KAR60" s="969"/>
      <c r="KAS60" s="969"/>
      <c r="KAT60" s="969"/>
      <c r="KAU60" s="969"/>
      <c r="KAV60" s="969"/>
      <c r="KAW60" s="969"/>
      <c r="KAX60" s="969"/>
      <c r="KAY60" s="969"/>
      <c r="KAZ60" s="969"/>
      <c r="KBA60" s="969"/>
      <c r="KBB60" s="969"/>
      <c r="KBC60" s="969"/>
      <c r="KBD60" s="969"/>
      <c r="KBE60" s="969"/>
      <c r="KBF60" s="969"/>
      <c r="KBG60" s="969"/>
      <c r="KBH60" s="969"/>
      <c r="KBI60" s="969"/>
      <c r="KBJ60" s="969"/>
      <c r="KBK60" s="969"/>
      <c r="KBL60" s="969"/>
      <c r="KBM60" s="969"/>
      <c r="KBN60" s="969"/>
      <c r="KBO60" s="969"/>
      <c r="KBP60" s="969"/>
      <c r="KBQ60" s="969"/>
      <c r="KBR60" s="969"/>
      <c r="KBS60" s="969"/>
      <c r="KBT60" s="969"/>
      <c r="KBU60" s="969"/>
      <c r="KBV60" s="969"/>
      <c r="KBW60" s="969"/>
      <c r="KBX60" s="969"/>
      <c r="KBY60" s="969"/>
      <c r="KBZ60" s="969"/>
      <c r="KCA60" s="969"/>
      <c r="KCB60" s="969"/>
      <c r="KCC60" s="969"/>
      <c r="KCD60" s="969"/>
      <c r="KCE60" s="969"/>
      <c r="KCF60" s="969"/>
      <c r="KCG60" s="969"/>
      <c r="KCH60" s="969"/>
      <c r="KCI60" s="969"/>
      <c r="KCJ60" s="969"/>
      <c r="KCK60" s="969"/>
      <c r="KCL60" s="969"/>
      <c r="KCM60" s="969"/>
      <c r="KCN60" s="969"/>
      <c r="KCO60" s="969"/>
      <c r="KCP60" s="969"/>
      <c r="KCQ60" s="969"/>
      <c r="KCR60" s="969"/>
      <c r="KCS60" s="969"/>
      <c r="KCT60" s="969"/>
      <c r="KCU60" s="969"/>
      <c r="KCV60" s="969"/>
      <c r="KCW60" s="969"/>
      <c r="KCX60" s="969"/>
      <c r="KCY60" s="969"/>
      <c r="KCZ60" s="969"/>
      <c r="KDA60" s="969"/>
      <c r="KDB60" s="969"/>
      <c r="KDC60" s="969"/>
      <c r="KDD60" s="969"/>
      <c r="KDE60" s="969"/>
      <c r="KDF60" s="969"/>
      <c r="KDG60" s="969"/>
      <c r="KDH60" s="969"/>
      <c r="KDI60" s="969"/>
      <c r="KDJ60" s="969"/>
      <c r="KDK60" s="969"/>
      <c r="KDL60" s="969"/>
      <c r="KDM60" s="969"/>
      <c r="KDN60" s="969"/>
      <c r="KDO60" s="969"/>
      <c r="KDP60" s="969"/>
      <c r="KDQ60" s="969"/>
      <c r="KDR60" s="969"/>
      <c r="KDS60" s="969"/>
      <c r="KDT60" s="969"/>
      <c r="KDU60" s="969"/>
      <c r="KDV60" s="969"/>
      <c r="KDW60" s="969"/>
      <c r="KDX60" s="969"/>
      <c r="KDY60" s="969"/>
      <c r="KDZ60" s="969"/>
      <c r="KEA60" s="969"/>
      <c r="KEB60" s="969"/>
      <c r="KEC60" s="969"/>
      <c r="KED60" s="969"/>
      <c r="KEE60" s="969"/>
      <c r="KEF60" s="969"/>
      <c r="KEG60" s="969"/>
      <c r="KEH60" s="969"/>
      <c r="KEI60" s="969"/>
      <c r="KEJ60" s="969"/>
      <c r="KEK60" s="969"/>
      <c r="KEL60" s="969"/>
      <c r="KEM60" s="969"/>
      <c r="KEN60" s="969"/>
      <c r="KEO60" s="969"/>
      <c r="KEP60" s="969"/>
      <c r="KEQ60" s="969"/>
      <c r="KER60" s="969"/>
      <c r="KES60" s="969"/>
      <c r="KET60" s="969"/>
      <c r="KEU60" s="969"/>
      <c r="KEV60" s="969"/>
      <c r="KEW60" s="969"/>
      <c r="KEX60" s="969"/>
      <c r="KEY60" s="969"/>
      <c r="KEZ60" s="969"/>
      <c r="KFA60" s="969"/>
      <c r="KFB60" s="969"/>
      <c r="KFC60" s="969"/>
      <c r="KFD60" s="969"/>
      <c r="KFE60" s="969"/>
      <c r="KFF60" s="969"/>
      <c r="KFG60" s="969"/>
      <c r="KFH60" s="969"/>
      <c r="KFI60" s="969"/>
      <c r="KFJ60" s="969"/>
      <c r="KFK60" s="969"/>
      <c r="KFL60" s="969"/>
      <c r="KFM60" s="969"/>
      <c r="KFN60" s="969"/>
      <c r="KFO60" s="969"/>
      <c r="KFP60" s="969"/>
      <c r="KFQ60" s="969"/>
      <c r="KFR60" s="969"/>
      <c r="KFS60" s="969"/>
      <c r="KFT60" s="969"/>
      <c r="KFU60" s="969"/>
      <c r="KFV60" s="969"/>
      <c r="KFW60" s="969"/>
      <c r="KFX60" s="969"/>
      <c r="KFY60" s="969"/>
      <c r="KFZ60" s="969"/>
      <c r="KGA60" s="969"/>
      <c r="KGB60" s="969"/>
      <c r="KGC60" s="969"/>
      <c r="KGD60" s="969"/>
      <c r="KGE60" s="969"/>
      <c r="KGF60" s="969"/>
      <c r="KGG60" s="969"/>
      <c r="KGH60" s="969"/>
      <c r="KGI60" s="969"/>
      <c r="KGJ60" s="969"/>
      <c r="KGK60" s="969"/>
      <c r="KGL60" s="969"/>
      <c r="KGM60" s="969"/>
      <c r="KGN60" s="969"/>
      <c r="KGO60" s="969"/>
      <c r="KGP60" s="969"/>
      <c r="KGQ60" s="969"/>
      <c r="KGR60" s="969"/>
      <c r="KGS60" s="969"/>
      <c r="KGT60" s="969"/>
      <c r="KGU60" s="969"/>
      <c r="KGV60" s="969"/>
      <c r="KGW60" s="969"/>
      <c r="KGX60" s="969"/>
      <c r="KGY60" s="969"/>
      <c r="KGZ60" s="969"/>
      <c r="KHA60" s="969"/>
      <c r="KHB60" s="969"/>
      <c r="KHC60" s="969"/>
      <c r="KHD60" s="969"/>
      <c r="KHE60" s="969"/>
      <c r="KHF60" s="969"/>
      <c r="KHG60" s="969"/>
      <c r="KHH60" s="969"/>
      <c r="KHI60" s="969"/>
      <c r="KHJ60" s="969"/>
      <c r="KHK60" s="969"/>
      <c r="KHL60" s="969"/>
      <c r="KHM60" s="969"/>
      <c r="KHN60" s="969"/>
      <c r="KHO60" s="969"/>
      <c r="KHP60" s="969"/>
      <c r="KHQ60" s="969"/>
      <c r="KHR60" s="969"/>
      <c r="KHS60" s="969"/>
      <c r="KHT60" s="969"/>
      <c r="KHU60" s="969"/>
      <c r="KHV60" s="969"/>
      <c r="KHW60" s="969"/>
      <c r="KHX60" s="969"/>
      <c r="KHY60" s="969"/>
      <c r="KHZ60" s="969"/>
      <c r="KIA60" s="969"/>
      <c r="KIB60" s="969"/>
      <c r="KIC60" s="969"/>
      <c r="KID60" s="969"/>
      <c r="KIE60" s="969"/>
      <c r="KIF60" s="969"/>
      <c r="KIG60" s="969"/>
      <c r="KIH60" s="969"/>
      <c r="KII60" s="969"/>
      <c r="KIJ60" s="969"/>
      <c r="KIK60" s="969"/>
      <c r="KIL60" s="969"/>
      <c r="KIM60" s="969"/>
      <c r="KIN60" s="969"/>
      <c r="KIO60" s="969"/>
      <c r="KIP60" s="969"/>
      <c r="KIQ60" s="969"/>
      <c r="KIR60" s="969"/>
      <c r="KIS60" s="969"/>
      <c r="KIT60" s="969"/>
      <c r="KIU60" s="969"/>
      <c r="KIV60" s="969"/>
      <c r="KIW60" s="969"/>
      <c r="KIX60" s="969"/>
      <c r="KIY60" s="969"/>
      <c r="KIZ60" s="969"/>
      <c r="KJA60" s="969"/>
      <c r="KJB60" s="969"/>
      <c r="KJC60" s="969"/>
      <c r="KJD60" s="969"/>
      <c r="KJE60" s="969"/>
      <c r="KJF60" s="969"/>
      <c r="KJG60" s="969"/>
      <c r="KJH60" s="969"/>
      <c r="KJI60" s="969"/>
      <c r="KJJ60" s="969"/>
      <c r="KJK60" s="969"/>
      <c r="KJL60" s="969"/>
      <c r="KJM60" s="969"/>
      <c r="KJN60" s="969"/>
      <c r="KJO60" s="969"/>
      <c r="KJP60" s="969"/>
      <c r="KJQ60" s="969"/>
      <c r="KJR60" s="969"/>
      <c r="KJS60" s="969"/>
      <c r="KJT60" s="969"/>
      <c r="KJU60" s="969"/>
      <c r="KJV60" s="969"/>
      <c r="KJW60" s="969"/>
      <c r="KJX60" s="969"/>
      <c r="KJY60" s="969"/>
      <c r="KJZ60" s="969"/>
      <c r="KKA60" s="969"/>
      <c r="KKB60" s="969"/>
      <c r="KKC60" s="969"/>
      <c r="KKD60" s="969"/>
      <c r="KKE60" s="969"/>
      <c r="KKF60" s="969"/>
      <c r="KKG60" s="969"/>
      <c r="KKH60" s="969"/>
      <c r="KKI60" s="969"/>
      <c r="KKJ60" s="969"/>
      <c r="KKK60" s="969"/>
      <c r="KKL60" s="969"/>
      <c r="KKM60" s="969"/>
      <c r="KKN60" s="969"/>
      <c r="KKO60" s="969"/>
      <c r="KKP60" s="969"/>
      <c r="KKQ60" s="969"/>
      <c r="KKR60" s="969"/>
      <c r="KKS60" s="969"/>
      <c r="KKT60" s="969"/>
      <c r="KKU60" s="969"/>
      <c r="KKV60" s="969"/>
      <c r="KKW60" s="969"/>
      <c r="KKX60" s="969"/>
      <c r="KKY60" s="969"/>
      <c r="KKZ60" s="969"/>
      <c r="KLA60" s="969"/>
      <c r="KLB60" s="969"/>
      <c r="KLC60" s="969"/>
      <c r="KLD60" s="969"/>
      <c r="KLE60" s="969"/>
      <c r="KLF60" s="969"/>
      <c r="KLG60" s="969"/>
      <c r="KLH60" s="969"/>
      <c r="KLI60" s="969"/>
      <c r="KLJ60" s="969"/>
      <c r="KLK60" s="969"/>
      <c r="KLL60" s="969"/>
      <c r="KLM60" s="969"/>
      <c r="KLN60" s="969"/>
      <c r="KLO60" s="969"/>
      <c r="KLP60" s="969"/>
      <c r="KLQ60" s="969"/>
      <c r="KLR60" s="969"/>
      <c r="KLS60" s="969"/>
      <c r="KLT60" s="969"/>
      <c r="KLU60" s="969"/>
      <c r="KLV60" s="969"/>
      <c r="KLW60" s="969"/>
      <c r="KLX60" s="969"/>
      <c r="KLY60" s="969"/>
      <c r="KLZ60" s="969"/>
      <c r="KMA60" s="969"/>
      <c r="KMB60" s="969"/>
      <c r="KMC60" s="969"/>
      <c r="KMD60" s="969"/>
      <c r="KME60" s="969"/>
      <c r="KMF60" s="969"/>
      <c r="KMG60" s="969"/>
      <c r="KMH60" s="969"/>
      <c r="KMI60" s="969"/>
      <c r="KMJ60" s="969"/>
      <c r="KMK60" s="969"/>
      <c r="KML60" s="969"/>
      <c r="KMM60" s="969"/>
      <c r="KMN60" s="969"/>
      <c r="KMO60" s="969"/>
      <c r="KMP60" s="969"/>
      <c r="KMQ60" s="969"/>
      <c r="KMR60" s="969"/>
      <c r="KMS60" s="969"/>
      <c r="KMT60" s="969"/>
      <c r="KMU60" s="969"/>
      <c r="KMV60" s="969"/>
      <c r="KMW60" s="969"/>
      <c r="KMX60" s="969"/>
      <c r="KMY60" s="969"/>
      <c r="KMZ60" s="969"/>
      <c r="KNA60" s="969"/>
      <c r="KNB60" s="969"/>
      <c r="KNC60" s="969"/>
      <c r="KND60" s="969"/>
      <c r="KNE60" s="969"/>
      <c r="KNF60" s="969"/>
      <c r="KNG60" s="969"/>
      <c r="KNH60" s="969"/>
      <c r="KNI60" s="969"/>
      <c r="KNJ60" s="969"/>
      <c r="KNK60" s="969"/>
      <c r="KNL60" s="969"/>
      <c r="KNM60" s="969"/>
      <c r="KNN60" s="969"/>
      <c r="KNO60" s="969"/>
      <c r="KNP60" s="969"/>
      <c r="KNQ60" s="969"/>
      <c r="KNR60" s="969"/>
      <c r="KNS60" s="969"/>
      <c r="KNT60" s="969"/>
      <c r="KNU60" s="969"/>
      <c r="KNV60" s="969"/>
      <c r="KNW60" s="969"/>
      <c r="KNX60" s="969"/>
      <c r="KNY60" s="969"/>
      <c r="KNZ60" s="969"/>
      <c r="KOA60" s="969"/>
      <c r="KOB60" s="969"/>
      <c r="KOC60" s="969"/>
      <c r="KOD60" s="969"/>
      <c r="KOE60" s="969"/>
      <c r="KOF60" s="969"/>
      <c r="KOG60" s="969"/>
      <c r="KOH60" s="969"/>
      <c r="KOI60" s="969"/>
      <c r="KOJ60" s="969"/>
      <c r="KOK60" s="969"/>
      <c r="KOL60" s="969"/>
      <c r="KOM60" s="969"/>
      <c r="KON60" s="969"/>
      <c r="KOO60" s="969"/>
      <c r="KOP60" s="969"/>
      <c r="KOQ60" s="969"/>
      <c r="KOR60" s="969"/>
      <c r="KOS60" s="969"/>
      <c r="KOT60" s="969"/>
      <c r="KOU60" s="969"/>
      <c r="KOV60" s="969"/>
      <c r="KOW60" s="969"/>
      <c r="KOX60" s="969"/>
      <c r="KOY60" s="969"/>
      <c r="KOZ60" s="969"/>
      <c r="KPA60" s="969"/>
      <c r="KPB60" s="969"/>
      <c r="KPC60" s="969"/>
      <c r="KPD60" s="969"/>
      <c r="KPE60" s="969"/>
      <c r="KPF60" s="969"/>
      <c r="KPG60" s="969"/>
      <c r="KPH60" s="969"/>
      <c r="KPI60" s="969"/>
      <c r="KPJ60" s="969"/>
      <c r="KPK60" s="969"/>
      <c r="KPL60" s="969"/>
      <c r="KPM60" s="969"/>
      <c r="KPN60" s="969"/>
      <c r="KPO60" s="969"/>
      <c r="KPP60" s="969"/>
      <c r="KPQ60" s="969"/>
      <c r="KPR60" s="969"/>
      <c r="KPS60" s="969"/>
      <c r="KPT60" s="969"/>
      <c r="KPU60" s="969"/>
      <c r="KPV60" s="969"/>
      <c r="KPW60" s="969"/>
      <c r="KPX60" s="969"/>
      <c r="KPY60" s="969"/>
      <c r="KPZ60" s="969"/>
      <c r="KQA60" s="969"/>
      <c r="KQB60" s="969"/>
      <c r="KQC60" s="969"/>
      <c r="KQD60" s="969"/>
      <c r="KQE60" s="969"/>
      <c r="KQF60" s="969"/>
      <c r="KQG60" s="969"/>
      <c r="KQH60" s="969"/>
      <c r="KQI60" s="969"/>
      <c r="KQJ60" s="969"/>
      <c r="KQK60" s="969"/>
      <c r="KQL60" s="969"/>
      <c r="KQM60" s="969"/>
      <c r="KQN60" s="969"/>
      <c r="KQO60" s="969"/>
      <c r="KQP60" s="969"/>
      <c r="KQQ60" s="969"/>
      <c r="KQR60" s="969"/>
      <c r="KQS60" s="969"/>
      <c r="KQT60" s="969"/>
      <c r="KQU60" s="969"/>
      <c r="KQV60" s="969"/>
      <c r="KQW60" s="969"/>
      <c r="KQX60" s="969"/>
      <c r="KQY60" s="969"/>
      <c r="KQZ60" s="969"/>
      <c r="KRA60" s="969"/>
      <c r="KRB60" s="969"/>
      <c r="KRC60" s="969"/>
      <c r="KRD60" s="969"/>
      <c r="KRE60" s="969"/>
      <c r="KRF60" s="969"/>
      <c r="KRG60" s="969"/>
      <c r="KRH60" s="969"/>
      <c r="KRI60" s="969"/>
      <c r="KRJ60" s="969"/>
      <c r="KRK60" s="969"/>
      <c r="KRL60" s="969"/>
      <c r="KRM60" s="969"/>
      <c r="KRN60" s="969"/>
      <c r="KRO60" s="969"/>
      <c r="KRP60" s="969"/>
      <c r="KRQ60" s="969"/>
      <c r="KRR60" s="969"/>
      <c r="KRS60" s="969"/>
      <c r="KRT60" s="969"/>
      <c r="KRU60" s="969"/>
      <c r="KRV60" s="969"/>
      <c r="KRW60" s="969"/>
      <c r="KRX60" s="969"/>
      <c r="KRY60" s="969"/>
      <c r="KRZ60" s="969"/>
      <c r="KSA60" s="969"/>
      <c r="KSB60" s="969"/>
      <c r="KSC60" s="969"/>
      <c r="KSD60" s="969"/>
      <c r="KSE60" s="969"/>
      <c r="KSF60" s="969"/>
      <c r="KSG60" s="969"/>
      <c r="KSH60" s="969"/>
      <c r="KSI60" s="969"/>
      <c r="KSJ60" s="969"/>
      <c r="KSK60" s="969"/>
      <c r="KSL60" s="969"/>
      <c r="KSM60" s="969"/>
      <c r="KSN60" s="969"/>
      <c r="KSO60" s="969"/>
      <c r="KSP60" s="969"/>
      <c r="KSQ60" s="969"/>
      <c r="KSR60" s="969"/>
      <c r="KSS60" s="969"/>
      <c r="KST60" s="969"/>
      <c r="KSU60" s="969"/>
      <c r="KSV60" s="969"/>
      <c r="KSW60" s="969"/>
      <c r="KSX60" s="969"/>
      <c r="KSY60" s="969"/>
      <c r="KSZ60" s="969"/>
      <c r="KTA60" s="969"/>
      <c r="KTB60" s="969"/>
      <c r="KTC60" s="969"/>
      <c r="KTD60" s="969"/>
      <c r="KTE60" s="969"/>
      <c r="KTF60" s="969"/>
      <c r="KTG60" s="969"/>
      <c r="KTH60" s="969"/>
      <c r="KTI60" s="969"/>
      <c r="KTJ60" s="969"/>
      <c r="KTK60" s="969"/>
      <c r="KTL60" s="969"/>
      <c r="KTM60" s="969"/>
      <c r="KTN60" s="969"/>
      <c r="KTO60" s="969"/>
      <c r="KTP60" s="969"/>
      <c r="KTQ60" s="969"/>
      <c r="KTR60" s="969"/>
      <c r="KTS60" s="969"/>
      <c r="KTT60" s="969"/>
      <c r="KTU60" s="969"/>
      <c r="KTV60" s="969"/>
      <c r="KTW60" s="969"/>
      <c r="KTX60" s="969"/>
      <c r="KTY60" s="969"/>
      <c r="KTZ60" s="969"/>
      <c r="KUA60" s="969"/>
      <c r="KUB60" s="969"/>
      <c r="KUC60" s="969"/>
      <c r="KUD60" s="969"/>
      <c r="KUE60" s="969"/>
      <c r="KUF60" s="969"/>
      <c r="KUG60" s="969"/>
      <c r="KUH60" s="969"/>
      <c r="KUI60" s="969"/>
      <c r="KUJ60" s="969"/>
      <c r="KUK60" s="969"/>
      <c r="KUL60" s="969"/>
      <c r="KUM60" s="969"/>
      <c r="KUN60" s="969"/>
      <c r="KUO60" s="969"/>
      <c r="KUP60" s="969"/>
      <c r="KUQ60" s="969"/>
      <c r="KUR60" s="969"/>
      <c r="KUS60" s="969"/>
      <c r="KUT60" s="969"/>
      <c r="KUU60" s="969"/>
      <c r="KUV60" s="969"/>
      <c r="KUW60" s="969"/>
      <c r="KUX60" s="969"/>
      <c r="KUY60" s="969"/>
      <c r="KUZ60" s="969"/>
      <c r="KVA60" s="969"/>
      <c r="KVB60" s="969"/>
      <c r="KVC60" s="969"/>
      <c r="KVD60" s="969"/>
      <c r="KVE60" s="969"/>
      <c r="KVF60" s="969"/>
      <c r="KVG60" s="969"/>
      <c r="KVH60" s="969"/>
      <c r="KVI60" s="969"/>
      <c r="KVJ60" s="969"/>
      <c r="KVK60" s="969"/>
      <c r="KVL60" s="969"/>
      <c r="KVM60" s="969"/>
      <c r="KVN60" s="969"/>
      <c r="KVO60" s="969"/>
      <c r="KVP60" s="969"/>
      <c r="KVQ60" s="969"/>
      <c r="KVR60" s="969"/>
      <c r="KVS60" s="969"/>
      <c r="KVT60" s="969"/>
      <c r="KVU60" s="969"/>
      <c r="KVV60" s="969"/>
      <c r="KVW60" s="969"/>
      <c r="KVX60" s="969"/>
      <c r="KVY60" s="969"/>
      <c r="KVZ60" s="969"/>
      <c r="KWA60" s="969"/>
      <c r="KWB60" s="969"/>
      <c r="KWC60" s="969"/>
      <c r="KWD60" s="969"/>
      <c r="KWE60" s="969"/>
      <c r="KWF60" s="969"/>
      <c r="KWG60" s="969"/>
      <c r="KWH60" s="969"/>
      <c r="KWI60" s="969"/>
      <c r="KWJ60" s="969"/>
      <c r="KWK60" s="969"/>
      <c r="KWL60" s="969"/>
      <c r="KWM60" s="969"/>
      <c r="KWN60" s="969"/>
      <c r="KWO60" s="969"/>
      <c r="KWP60" s="969"/>
      <c r="KWQ60" s="969"/>
      <c r="KWR60" s="969"/>
      <c r="KWS60" s="969"/>
      <c r="KWT60" s="969"/>
      <c r="KWU60" s="969"/>
      <c r="KWV60" s="969"/>
      <c r="KWW60" s="969"/>
      <c r="KWX60" s="969"/>
      <c r="KWY60" s="969"/>
      <c r="KWZ60" s="969"/>
      <c r="KXA60" s="969"/>
      <c r="KXB60" s="969"/>
      <c r="KXC60" s="969"/>
      <c r="KXD60" s="969"/>
      <c r="KXE60" s="969"/>
      <c r="KXF60" s="969"/>
      <c r="KXG60" s="969"/>
      <c r="KXH60" s="969"/>
      <c r="KXI60" s="969"/>
      <c r="KXJ60" s="969"/>
      <c r="KXK60" s="969"/>
      <c r="KXL60" s="969"/>
      <c r="KXM60" s="969"/>
      <c r="KXN60" s="969"/>
      <c r="KXO60" s="969"/>
      <c r="KXP60" s="969"/>
      <c r="KXQ60" s="969"/>
      <c r="KXR60" s="969"/>
      <c r="KXS60" s="969"/>
      <c r="KXT60" s="969"/>
      <c r="KXU60" s="969"/>
      <c r="KXV60" s="969"/>
      <c r="KXW60" s="969"/>
      <c r="KXX60" s="969"/>
      <c r="KXY60" s="969"/>
      <c r="KXZ60" s="969"/>
      <c r="KYA60" s="969"/>
      <c r="KYB60" s="969"/>
      <c r="KYC60" s="969"/>
      <c r="KYD60" s="969"/>
      <c r="KYE60" s="969"/>
      <c r="KYF60" s="969"/>
      <c r="KYG60" s="969"/>
      <c r="KYH60" s="969"/>
      <c r="KYI60" s="969"/>
      <c r="KYJ60" s="969"/>
      <c r="KYK60" s="969"/>
      <c r="KYL60" s="969"/>
      <c r="KYM60" s="969"/>
      <c r="KYN60" s="969"/>
      <c r="KYO60" s="969"/>
      <c r="KYP60" s="969"/>
      <c r="KYQ60" s="969"/>
      <c r="KYR60" s="969"/>
      <c r="KYS60" s="969"/>
      <c r="KYT60" s="969"/>
      <c r="KYU60" s="969"/>
      <c r="KYV60" s="969"/>
      <c r="KYW60" s="969"/>
      <c r="KYX60" s="969"/>
      <c r="KYY60" s="969"/>
      <c r="KYZ60" s="969"/>
      <c r="KZA60" s="969"/>
      <c r="KZB60" s="969"/>
      <c r="KZC60" s="969"/>
      <c r="KZD60" s="969"/>
      <c r="KZE60" s="969"/>
      <c r="KZF60" s="969"/>
      <c r="KZG60" s="969"/>
      <c r="KZH60" s="969"/>
      <c r="KZI60" s="969"/>
      <c r="KZJ60" s="969"/>
      <c r="KZK60" s="969"/>
      <c r="KZL60" s="969"/>
      <c r="KZM60" s="969"/>
      <c r="KZN60" s="969"/>
      <c r="KZO60" s="969"/>
      <c r="KZP60" s="969"/>
      <c r="KZQ60" s="969"/>
      <c r="KZR60" s="969"/>
      <c r="KZS60" s="969"/>
      <c r="KZT60" s="969"/>
      <c r="KZU60" s="969"/>
      <c r="KZV60" s="969"/>
      <c r="KZW60" s="969"/>
      <c r="KZX60" s="969"/>
      <c r="KZY60" s="969"/>
      <c r="KZZ60" s="969"/>
      <c r="LAA60" s="969"/>
      <c r="LAB60" s="969"/>
      <c r="LAC60" s="969"/>
      <c r="LAD60" s="969"/>
      <c r="LAE60" s="969"/>
      <c r="LAF60" s="969"/>
      <c r="LAG60" s="969"/>
      <c r="LAH60" s="969"/>
      <c r="LAI60" s="969"/>
      <c r="LAJ60" s="969"/>
      <c r="LAK60" s="969"/>
      <c r="LAL60" s="969"/>
      <c r="LAM60" s="969"/>
      <c r="LAN60" s="969"/>
      <c r="LAO60" s="969"/>
      <c r="LAP60" s="969"/>
      <c r="LAQ60" s="969"/>
      <c r="LAR60" s="969"/>
      <c r="LAS60" s="969"/>
      <c r="LAT60" s="969"/>
      <c r="LAU60" s="969"/>
      <c r="LAV60" s="969"/>
      <c r="LAW60" s="969"/>
      <c r="LAX60" s="969"/>
      <c r="LAY60" s="969"/>
      <c r="LAZ60" s="969"/>
      <c r="LBA60" s="969"/>
      <c r="LBB60" s="969"/>
      <c r="LBC60" s="969"/>
      <c r="LBD60" s="969"/>
      <c r="LBE60" s="969"/>
      <c r="LBF60" s="969"/>
      <c r="LBG60" s="969"/>
      <c r="LBH60" s="969"/>
      <c r="LBI60" s="969"/>
      <c r="LBJ60" s="969"/>
      <c r="LBK60" s="969"/>
      <c r="LBL60" s="969"/>
      <c r="LBM60" s="969"/>
      <c r="LBN60" s="969"/>
      <c r="LBO60" s="969"/>
      <c r="LBP60" s="969"/>
      <c r="LBQ60" s="969"/>
      <c r="LBR60" s="969"/>
      <c r="LBS60" s="969"/>
      <c r="LBT60" s="969"/>
      <c r="LBU60" s="969"/>
      <c r="LBV60" s="969"/>
      <c r="LBW60" s="969"/>
      <c r="LBX60" s="969"/>
      <c r="LBY60" s="969"/>
      <c r="LBZ60" s="969"/>
      <c r="LCA60" s="969"/>
      <c r="LCB60" s="969"/>
      <c r="LCC60" s="969"/>
      <c r="LCD60" s="969"/>
      <c r="LCE60" s="969"/>
      <c r="LCF60" s="969"/>
      <c r="LCG60" s="969"/>
      <c r="LCH60" s="969"/>
      <c r="LCI60" s="969"/>
      <c r="LCJ60" s="969"/>
      <c r="LCK60" s="969"/>
      <c r="LCL60" s="969"/>
      <c r="LCM60" s="969"/>
      <c r="LCN60" s="969"/>
      <c r="LCO60" s="969"/>
      <c r="LCP60" s="969"/>
      <c r="LCQ60" s="969"/>
      <c r="LCR60" s="969"/>
      <c r="LCS60" s="969"/>
      <c r="LCT60" s="969"/>
      <c r="LCU60" s="969"/>
      <c r="LCV60" s="969"/>
      <c r="LCW60" s="969"/>
      <c r="LCX60" s="969"/>
      <c r="LCY60" s="969"/>
      <c r="LCZ60" s="969"/>
      <c r="LDA60" s="969"/>
      <c r="LDB60" s="969"/>
      <c r="LDC60" s="969"/>
      <c r="LDD60" s="969"/>
      <c r="LDE60" s="969"/>
      <c r="LDF60" s="969"/>
      <c r="LDG60" s="969"/>
      <c r="LDH60" s="969"/>
      <c r="LDI60" s="969"/>
      <c r="LDJ60" s="969"/>
      <c r="LDK60" s="969"/>
      <c r="LDL60" s="969"/>
      <c r="LDM60" s="969"/>
      <c r="LDN60" s="969"/>
      <c r="LDO60" s="969"/>
      <c r="LDP60" s="969"/>
      <c r="LDQ60" s="969"/>
      <c r="LDR60" s="969"/>
      <c r="LDS60" s="969"/>
      <c r="LDT60" s="969"/>
      <c r="LDU60" s="969"/>
      <c r="LDV60" s="969"/>
      <c r="LDW60" s="969"/>
      <c r="LDX60" s="969"/>
      <c r="LDY60" s="969"/>
      <c r="LDZ60" s="969"/>
      <c r="LEA60" s="969"/>
      <c r="LEB60" s="969"/>
      <c r="LEC60" s="969"/>
      <c r="LED60" s="969"/>
      <c r="LEE60" s="969"/>
      <c r="LEF60" s="969"/>
      <c r="LEG60" s="969"/>
      <c r="LEH60" s="969"/>
      <c r="LEI60" s="969"/>
      <c r="LEJ60" s="969"/>
      <c r="LEK60" s="969"/>
      <c r="LEL60" s="969"/>
      <c r="LEM60" s="969"/>
      <c r="LEN60" s="969"/>
      <c r="LEO60" s="969"/>
      <c r="LEP60" s="969"/>
      <c r="LEQ60" s="969"/>
      <c r="LER60" s="969"/>
      <c r="LES60" s="969"/>
      <c r="LET60" s="969"/>
      <c r="LEU60" s="969"/>
      <c r="LEV60" s="969"/>
      <c r="LEW60" s="969"/>
      <c r="LEX60" s="969"/>
      <c r="LEY60" s="969"/>
      <c r="LEZ60" s="969"/>
      <c r="LFA60" s="969"/>
      <c r="LFB60" s="969"/>
      <c r="LFC60" s="969"/>
      <c r="LFD60" s="969"/>
      <c r="LFE60" s="969"/>
      <c r="LFF60" s="969"/>
      <c r="LFG60" s="969"/>
      <c r="LFH60" s="969"/>
      <c r="LFI60" s="969"/>
      <c r="LFJ60" s="969"/>
      <c r="LFK60" s="969"/>
      <c r="LFL60" s="969"/>
      <c r="LFM60" s="969"/>
      <c r="LFN60" s="969"/>
      <c r="LFO60" s="969"/>
      <c r="LFP60" s="969"/>
      <c r="LFQ60" s="969"/>
      <c r="LFR60" s="969"/>
      <c r="LFS60" s="969"/>
      <c r="LFT60" s="969"/>
      <c r="LFU60" s="969"/>
      <c r="LFV60" s="969"/>
      <c r="LFW60" s="969"/>
      <c r="LFX60" s="969"/>
      <c r="LFY60" s="969"/>
      <c r="LFZ60" s="969"/>
      <c r="LGA60" s="969"/>
      <c r="LGB60" s="969"/>
      <c r="LGC60" s="969"/>
      <c r="LGD60" s="969"/>
      <c r="LGE60" s="969"/>
      <c r="LGF60" s="969"/>
      <c r="LGG60" s="969"/>
      <c r="LGH60" s="969"/>
      <c r="LGI60" s="969"/>
      <c r="LGJ60" s="969"/>
      <c r="LGK60" s="969"/>
      <c r="LGL60" s="969"/>
      <c r="LGM60" s="969"/>
      <c r="LGN60" s="969"/>
      <c r="LGO60" s="969"/>
      <c r="LGP60" s="969"/>
      <c r="LGQ60" s="969"/>
      <c r="LGR60" s="969"/>
      <c r="LGS60" s="969"/>
      <c r="LGT60" s="969"/>
      <c r="LGU60" s="969"/>
      <c r="LGV60" s="969"/>
      <c r="LGW60" s="969"/>
      <c r="LGX60" s="969"/>
      <c r="LGY60" s="969"/>
      <c r="LGZ60" s="969"/>
      <c r="LHA60" s="969"/>
      <c r="LHB60" s="969"/>
      <c r="LHC60" s="969"/>
      <c r="LHD60" s="969"/>
      <c r="LHE60" s="969"/>
      <c r="LHF60" s="969"/>
      <c r="LHG60" s="969"/>
      <c r="LHH60" s="969"/>
      <c r="LHI60" s="969"/>
      <c r="LHJ60" s="969"/>
      <c r="LHK60" s="969"/>
      <c r="LHL60" s="969"/>
      <c r="LHM60" s="969"/>
      <c r="LHN60" s="969"/>
      <c r="LHO60" s="969"/>
      <c r="LHP60" s="969"/>
      <c r="LHQ60" s="969"/>
      <c r="LHR60" s="969"/>
      <c r="LHS60" s="969"/>
      <c r="LHT60" s="969"/>
      <c r="LHU60" s="969"/>
      <c r="LHV60" s="969"/>
      <c r="LHW60" s="969"/>
      <c r="LHX60" s="969"/>
      <c r="LHY60" s="969"/>
      <c r="LHZ60" s="969"/>
      <c r="LIA60" s="969"/>
      <c r="LIB60" s="969"/>
      <c r="LIC60" s="969"/>
      <c r="LID60" s="969"/>
      <c r="LIE60" s="969"/>
      <c r="LIF60" s="969"/>
      <c r="LIG60" s="969"/>
      <c r="LIH60" s="969"/>
      <c r="LII60" s="969"/>
      <c r="LIJ60" s="969"/>
      <c r="LIK60" s="969"/>
      <c r="LIL60" s="969"/>
      <c r="LIM60" s="969"/>
      <c r="LIN60" s="969"/>
      <c r="LIO60" s="969"/>
      <c r="LIP60" s="969"/>
      <c r="LIQ60" s="969"/>
      <c r="LIR60" s="969"/>
      <c r="LIS60" s="969"/>
      <c r="LIT60" s="969"/>
      <c r="LIU60" s="969"/>
      <c r="LIV60" s="969"/>
      <c r="LIW60" s="969"/>
      <c r="LIX60" s="969"/>
      <c r="LIY60" s="969"/>
      <c r="LIZ60" s="969"/>
      <c r="LJA60" s="969"/>
      <c r="LJB60" s="969"/>
      <c r="LJC60" s="969"/>
      <c r="LJD60" s="969"/>
      <c r="LJE60" s="969"/>
      <c r="LJF60" s="969"/>
      <c r="LJG60" s="969"/>
      <c r="LJH60" s="969"/>
      <c r="LJI60" s="969"/>
      <c r="LJJ60" s="969"/>
      <c r="LJK60" s="969"/>
      <c r="LJL60" s="969"/>
      <c r="LJM60" s="969"/>
      <c r="LJN60" s="969"/>
      <c r="LJO60" s="969"/>
      <c r="LJP60" s="969"/>
      <c r="LJQ60" s="969"/>
      <c r="LJR60" s="969"/>
      <c r="LJS60" s="969"/>
      <c r="LJT60" s="969"/>
      <c r="LJU60" s="969"/>
      <c r="LJV60" s="969"/>
      <c r="LJW60" s="969"/>
      <c r="LJX60" s="969"/>
      <c r="LJY60" s="969"/>
      <c r="LJZ60" s="969"/>
      <c r="LKA60" s="969"/>
      <c r="LKB60" s="969"/>
      <c r="LKC60" s="969"/>
      <c r="LKD60" s="969"/>
      <c r="LKE60" s="969"/>
      <c r="LKF60" s="969"/>
      <c r="LKG60" s="969"/>
      <c r="LKH60" s="969"/>
      <c r="LKI60" s="969"/>
      <c r="LKJ60" s="969"/>
      <c r="LKK60" s="969"/>
      <c r="LKL60" s="969"/>
      <c r="LKM60" s="969"/>
      <c r="LKN60" s="969"/>
      <c r="LKO60" s="969"/>
      <c r="LKP60" s="969"/>
      <c r="LKQ60" s="969"/>
      <c r="LKR60" s="969"/>
      <c r="LKS60" s="969"/>
      <c r="LKT60" s="969"/>
      <c r="LKU60" s="969"/>
      <c r="LKV60" s="969"/>
      <c r="LKW60" s="969"/>
      <c r="LKX60" s="969"/>
      <c r="LKY60" s="969"/>
      <c r="LKZ60" s="969"/>
      <c r="LLA60" s="969"/>
      <c r="LLB60" s="969"/>
      <c r="LLC60" s="969"/>
      <c r="LLD60" s="969"/>
      <c r="LLE60" s="969"/>
      <c r="LLF60" s="969"/>
      <c r="LLG60" s="969"/>
      <c r="LLH60" s="969"/>
      <c r="LLI60" s="969"/>
      <c r="LLJ60" s="969"/>
      <c r="LLK60" s="969"/>
      <c r="LLL60" s="969"/>
      <c r="LLM60" s="969"/>
      <c r="LLN60" s="969"/>
      <c r="LLO60" s="969"/>
      <c r="LLP60" s="969"/>
      <c r="LLQ60" s="969"/>
      <c r="LLR60" s="969"/>
      <c r="LLS60" s="969"/>
      <c r="LLT60" s="969"/>
      <c r="LLU60" s="969"/>
      <c r="LLV60" s="969"/>
      <c r="LLW60" s="969"/>
      <c r="LLX60" s="969"/>
      <c r="LLY60" s="969"/>
      <c r="LLZ60" s="969"/>
      <c r="LMA60" s="969"/>
      <c r="LMB60" s="969"/>
      <c r="LMC60" s="969"/>
      <c r="LMD60" s="969"/>
      <c r="LME60" s="969"/>
      <c r="LMF60" s="969"/>
      <c r="LMG60" s="969"/>
      <c r="LMH60" s="969"/>
      <c r="LMI60" s="969"/>
      <c r="LMJ60" s="969"/>
      <c r="LMK60" s="969"/>
      <c r="LML60" s="969"/>
      <c r="LMM60" s="969"/>
      <c r="LMN60" s="969"/>
      <c r="LMO60" s="969"/>
      <c r="LMP60" s="969"/>
      <c r="LMQ60" s="969"/>
      <c r="LMR60" s="969"/>
      <c r="LMS60" s="969"/>
      <c r="LMT60" s="969"/>
      <c r="LMU60" s="969"/>
      <c r="LMV60" s="969"/>
      <c r="LMW60" s="969"/>
      <c r="LMX60" s="969"/>
      <c r="LMY60" s="969"/>
      <c r="LMZ60" s="969"/>
      <c r="LNA60" s="969"/>
      <c r="LNB60" s="969"/>
      <c r="LNC60" s="969"/>
      <c r="LND60" s="969"/>
      <c r="LNE60" s="969"/>
      <c r="LNF60" s="969"/>
      <c r="LNG60" s="969"/>
      <c r="LNH60" s="969"/>
      <c r="LNI60" s="969"/>
      <c r="LNJ60" s="969"/>
      <c r="LNK60" s="969"/>
      <c r="LNL60" s="969"/>
      <c r="LNM60" s="969"/>
      <c r="LNN60" s="969"/>
      <c r="LNO60" s="969"/>
      <c r="LNP60" s="969"/>
      <c r="LNQ60" s="969"/>
      <c r="LNR60" s="969"/>
      <c r="LNS60" s="969"/>
      <c r="LNT60" s="969"/>
      <c r="LNU60" s="969"/>
      <c r="LNV60" s="969"/>
      <c r="LNW60" s="969"/>
      <c r="LNX60" s="969"/>
      <c r="LNY60" s="969"/>
      <c r="LNZ60" s="969"/>
      <c r="LOA60" s="969"/>
      <c r="LOB60" s="969"/>
      <c r="LOC60" s="969"/>
      <c r="LOD60" s="969"/>
      <c r="LOE60" s="969"/>
      <c r="LOF60" s="969"/>
      <c r="LOG60" s="969"/>
      <c r="LOH60" s="969"/>
      <c r="LOI60" s="969"/>
      <c r="LOJ60" s="969"/>
      <c r="LOK60" s="969"/>
      <c r="LOL60" s="969"/>
      <c r="LOM60" s="969"/>
      <c r="LON60" s="969"/>
      <c r="LOO60" s="969"/>
      <c r="LOP60" s="969"/>
      <c r="LOQ60" s="969"/>
      <c r="LOR60" s="969"/>
      <c r="LOS60" s="969"/>
      <c r="LOT60" s="969"/>
      <c r="LOU60" s="969"/>
      <c r="LOV60" s="969"/>
      <c r="LOW60" s="969"/>
      <c r="LOX60" s="969"/>
      <c r="LOY60" s="969"/>
      <c r="LOZ60" s="969"/>
      <c r="LPA60" s="969"/>
      <c r="LPB60" s="969"/>
      <c r="LPC60" s="969"/>
      <c r="LPD60" s="969"/>
      <c r="LPE60" s="969"/>
      <c r="LPF60" s="969"/>
      <c r="LPG60" s="969"/>
      <c r="LPH60" s="969"/>
      <c r="LPI60" s="969"/>
      <c r="LPJ60" s="969"/>
      <c r="LPK60" s="969"/>
      <c r="LPL60" s="969"/>
      <c r="LPM60" s="969"/>
      <c r="LPN60" s="969"/>
      <c r="LPO60" s="969"/>
      <c r="LPP60" s="969"/>
      <c r="LPQ60" s="969"/>
      <c r="LPR60" s="969"/>
      <c r="LPS60" s="969"/>
      <c r="LPT60" s="969"/>
      <c r="LPU60" s="969"/>
      <c r="LPV60" s="969"/>
      <c r="LPW60" s="969"/>
      <c r="LPX60" s="969"/>
      <c r="LPY60" s="969"/>
      <c r="LPZ60" s="969"/>
      <c r="LQA60" s="969"/>
      <c r="LQB60" s="969"/>
      <c r="LQC60" s="969"/>
      <c r="LQD60" s="969"/>
      <c r="LQE60" s="969"/>
      <c r="LQF60" s="969"/>
      <c r="LQG60" s="969"/>
      <c r="LQH60" s="969"/>
      <c r="LQI60" s="969"/>
      <c r="LQJ60" s="969"/>
      <c r="LQK60" s="969"/>
      <c r="LQL60" s="969"/>
      <c r="LQM60" s="969"/>
      <c r="LQN60" s="969"/>
      <c r="LQO60" s="969"/>
      <c r="LQP60" s="969"/>
      <c r="LQQ60" s="969"/>
      <c r="LQR60" s="969"/>
      <c r="LQS60" s="969"/>
      <c r="LQT60" s="969"/>
      <c r="LQU60" s="969"/>
      <c r="LQV60" s="969"/>
      <c r="LQW60" s="969"/>
      <c r="LQX60" s="969"/>
      <c r="LQY60" s="969"/>
      <c r="LQZ60" s="969"/>
      <c r="LRA60" s="969"/>
      <c r="LRB60" s="969"/>
      <c r="LRC60" s="969"/>
      <c r="LRD60" s="969"/>
      <c r="LRE60" s="969"/>
      <c r="LRF60" s="969"/>
      <c r="LRG60" s="969"/>
      <c r="LRH60" s="969"/>
      <c r="LRI60" s="969"/>
      <c r="LRJ60" s="969"/>
      <c r="LRK60" s="969"/>
      <c r="LRL60" s="969"/>
      <c r="LRM60" s="969"/>
      <c r="LRN60" s="969"/>
      <c r="LRO60" s="969"/>
      <c r="LRP60" s="969"/>
      <c r="LRQ60" s="969"/>
      <c r="LRR60" s="969"/>
      <c r="LRS60" s="969"/>
      <c r="LRT60" s="969"/>
      <c r="LRU60" s="969"/>
      <c r="LRV60" s="969"/>
      <c r="LRW60" s="969"/>
      <c r="LRX60" s="969"/>
      <c r="LRY60" s="969"/>
      <c r="LRZ60" s="969"/>
      <c r="LSA60" s="969"/>
      <c r="LSB60" s="969"/>
      <c r="LSC60" s="969"/>
      <c r="LSD60" s="969"/>
      <c r="LSE60" s="969"/>
      <c r="LSF60" s="969"/>
      <c r="LSG60" s="969"/>
      <c r="LSH60" s="969"/>
      <c r="LSI60" s="969"/>
      <c r="LSJ60" s="969"/>
      <c r="LSK60" s="969"/>
      <c r="LSL60" s="969"/>
      <c r="LSM60" s="969"/>
      <c r="LSN60" s="969"/>
      <c r="LSO60" s="969"/>
      <c r="LSP60" s="969"/>
      <c r="LSQ60" s="969"/>
      <c r="LSR60" s="969"/>
      <c r="LSS60" s="969"/>
      <c r="LST60" s="969"/>
      <c r="LSU60" s="969"/>
      <c r="LSV60" s="969"/>
      <c r="LSW60" s="969"/>
      <c r="LSX60" s="969"/>
      <c r="LSY60" s="969"/>
      <c r="LSZ60" s="969"/>
      <c r="LTA60" s="969"/>
      <c r="LTB60" s="969"/>
      <c r="LTC60" s="969"/>
      <c r="LTD60" s="969"/>
      <c r="LTE60" s="969"/>
      <c r="LTF60" s="969"/>
      <c r="LTG60" s="969"/>
      <c r="LTH60" s="969"/>
      <c r="LTI60" s="969"/>
      <c r="LTJ60" s="969"/>
      <c r="LTK60" s="969"/>
      <c r="LTL60" s="969"/>
      <c r="LTM60" s="969"/>
      <c r="LTN60" s="969"/>
      <c r="LTO60" s="969"/>
      <c r="LTP60" s="969"/>
      <c r="LTQ60" s="969"/>
      <c r="LTR60" s="969"/>
      <c r="LTS60" s="969"/>
      <c r="LTT60" s="969"/>
      <c r="LTU60" s="969"/>
      <c r="LTV60" s="969"/>
      <c r="LTW60" s="969"/>
      <c r="LTX60" s="969"/>
      <c r="LTY60" s="969"/>
      <c r="LTZ60" s="969"/>
      <c r="LUA60" s="969"/>
      <c r="LUB60" s="969"/>
      <c r="LUC60" s="969"/>
      <c r="LUD60" s="969"/>
      <c r="LUE60" s="969"/>
      <c r="LUF60" s="969"/>
      <c r="LUG60" s="969"/>
      <c r="LUH60" s="969"/>
      <c r="LUI60" s="969"/>
      <c r="LUJ60" s="969"/>
      <c r="LUK60" s="969"/>
      <c r="LUL60" s="969"/>
      <c r="LUM60" s="969"/>
      <c r="LUN60" s="969"/>
      <c r="LUO60" s="969"/>
      <c r="LUP60" s="969"/>
      <c r="LUQ60" s="969"/>
      <c r="LUR60" s="969"/>
      <c r="LUS60" s="969"/>
      <c r="LUT60" s="969"/>
      <c r="LUU60" s="969"/>
      <c r="LUV60" s="969"/>
      <c r="LUW60" s="969"/>
      <c r="LUX60" s="969"/>
      <c r="LUY60" s="969"/>
      <c r="LUZ60" s="969"/>
      <c r="LVA60" s="969"/>
      <c r="LVB60" s="969"/>
      <c r="LVC60" s="969"/>
      <c r="LVD60" s="969"/>
      <c r="LVE60" s="969"/>
      <c r="LVF60" s="969"/>
      <c r="LVG60" s="969"/>
      <c r="LVH60" s="969"/>
      <c r="LVI60" s="969"/>
      <c r="LVJ60" s="969"/>
      <c r="LVK60" s="969"/>
      <c r="LVL60" s="969"/>
      <c r="LVM60" s="969"/>
      <c r="LVN60" s="969"/>
      <c r="LVO60" s="969"/>
      <c r="LVP60" s="969"/>
      <c r="LVQ60" s="969"/>
      <c r="LVR60" s="969"/>
      <c r="LVS60" s="969"/>
      <c r="LVT60" s="969"/>
      <c r="LVU60" s="969"/>
      <c r="LVV60" s="969"/>
      <c r="LVW60" s="969"/>
      <c r="LVX60" s="969"/>
      <c r="LVY60" s="969"/>
      <c r="LVZ60" s="969"/>
      <c r="LWA60" s="969"/>
      <c r="LWB60" s="969"/>
      <c r="LWC60" s="969"/>
      <c r="LWD60" s="969"/>
      <c r="LWE60" s="969"/>
      <c r="LWF60" s="969"/>
      <c r="LWG60" s="969"/>
      <c r="LWH60" s="969"/>
      <c r="LWI60" s="969"/>
      <c r="LWJ60" s="969"/>
      <c r="LWK60" s="969"/>
      <c r="LWL60" s="969"/>
      <c r="LWM60" s="969"/>
      <c r="LWN60" s="969"/>
      <c r="LWO60" s="969"/>
      <c r="LWP60" s="969"/>
      <c r="LWQ60" s="969"/>
      <c r="LWR60" s="969"/>
      <c r="LWS60" s="969"/>
      <c r="LWT60" s="969"/>
      <c r="LWU60" s="969"/>
      <c r="LWV60" s="969"/>
      <c r="LWW60" s="969"/>
      <c r="LWX60" s="969"/>
      <c r="LWY60" s="969"/>
      <c r="LWZ60" s="969"/>
      <c r="LXA60" s="969"/>
      <c r="LXB60" s="969"/>
      <c r="LXC60" s="969"/>
      <c r="LXD60" s="969"/>
      <c r="LXE60" s="969"/>
      <c r="LXF60" s="969"/>
      <c r="LXG60" s="969"/>
      <c r="LXH60" s="969"/>
      <c r="LXI60" s="969"/>
      <c r="LXJ60" s="969"/>
      <c r="LXK60" s="969"/>
      <c r="LXL60" s="969"/>
      <c r="LXM60" s="969"/>
      <c r="LXN60" s="969"/>
      <c r="LXO60" s="969"/>
      <c r="LXP60" s="969"/>
      <c r="LXQ60" s="969"/>
      <c r="LXR60" s="969"/>
      <c r="LXS60" s="969"/>
      <c r="LXT60" s="969"/>
      <c r="LXU60" s="969"/>
      <c r="LXV60" s="969"/>
      <c r="LXW60" s="969"/>
      <c r="LXX60" s="969"/>
      <c r="LXY60" s="969"/>
      <c r="LXZ60" s="969"/>
      <c r="LYA60" s="969"/>
      <c r="LYB60" s="969"/>
      <c r="LYC60" s="969"/>
      <c r="LYD60" s="969"/>
      <c r="LYE60" s="969"/>
      <c r="LYF60" s="969"/>
      <c r="LYG60" s="969"/>
      <c r="LYH60" s="969"/>
      <c r="LYI60" s="969"/>
      <c r="LYJ60" s="969"/>
      <c r="LYK60" s="969"/>
      <c r="LYL60" s="969"/>
      <c r="LYM60" s="969"/>
      <c r="LYN60" s="969"/>
      <c r="LYO60" s="969"/>
      <c r="LYP60" s="969"/>
      <c r="LYQ60" s="969"/>
      <c r="LYR60" s="969"/>
      <c r="LYS60" s="969"/>
      <c r="LYT60" s="969"/>
      <c r="LYU60" s="969"/>
      <c r="LYV60" s="969"/>
      <c r="LYW60" s="969"/>
      <c r="LYX60" s="969"/>
      <c r="LYY60" s="969"/>
      <c r="LYZ60" s="969"/>
      <c r="LZA60" s="969"/>
      <c r="LZB60" s="969"/>
      <c r="LZC60" s="969"/>
      <c r="LZD60" s="969"/>
      <c r="LZE60" s="969"/>
      <c r="LZF60" s="969"/>
      <c r="LZG60" s="969"/>
      <c r="LZH60" s="969"/>
      <c r="LZI60" s="969"/>
      <c r="LZJ60" s="969"/>
      <c r="LZK60" s="969"/>
      <c r="LZL60" s="969"/>
      <c r="LZM60" s="969"/>
      <c r="LZN60" s="969"/>
      <c r="LZO60" s="969"/>
      <c r="LZP60" s="969"/>
      <c r="LZQ60" s="969"/>
      <c r="LZR60" s="969"/>
      <c r="LZS60" s="969"/>
      <c r="LZT60" s="969"/>
      <c r="LZU60" s="969"/>
      <c r="LZV60" s="969"/>
      <c r="LZW60" s="969"/>
      <c r="LZX60" s="969"/>
      <c r="LZY60" s="969"/>
      <c r="LZZ60" s="969"/>
      <c r="MAA60" s="969"/>
      <c r="MAB60" s="969"/>
      <c r="MAC60" s="969"/>
      <c r="MAD60" s="969"/>
      <c r="MAE60" s="969"/>
      <c r="MAF60" s="969"/>
      <c r="MAG60" s="969"/>
      <c r="MAH60" s="969"/>
      <c r="MAI60" s="969"/>
      <c r="MAJ60" s="969"/>
      <c r="MAK60" s="969"/>
      <c r="MAL60" s="969"/>
      <c r="MAM60" s="969"/>
      <c r="MAN60" s="969"/>
      <c r="MAO60" s="969"/>
      <c r="MAP60" s="969"/>
      <c r="MAQ60" s="969"/>
      <c r="MAR60" s="969"/>
      <c r="MAS60" s="969"/>
      <c r="MAT60" s="969"/>
      <c r="MAU60" s="969"/>
      <c r="MAV60" s="969"/>
      <c r="MAW60" s="969"/>
      <c r="MAX60" s="969"/>
      <c r="MAY60" s="969"/>
      <c r="MAZ60" s="969"/>
      <c r="MBA60" s="969"/>
      <c r="MBB60" s="969"/>
      <c r="MBC60" s="969"/>
      <c r="MBD60" s="969"/>
      <c r="MBE60" s="969"/>
      <c r="MBF60" s="969"/>
      <c r="MBG60" s="969"/>
      <c r="MBH60" s="969"/>
      <c r="MBI60" s="969"/>
      <c r="MBJ60" s="969"/>
      <c r="MBK60" s="969"/>
      <c r="MBL60" s="969"/>
      <c r="MBM60" s="969"/>
      <c r="MBN60" s="969"/>
      <c r="MBO60" s="969"/>
      <c r="MBP60" s="969"/>
      <c r="MBQ60" s="969"/>
      <c r="MBR60" s="969"/>
      <c r="MBS60" s="969"/>
      <c r="MBT60" s="969"/>
      <c r="MBU60" s="969"/>
      <c r="MBV60" s="969"/>
      <c r="MBW60" s="969"/>
      <c r="MBX60" s="969"/>
      <c r="MBY60" s="969"/>
      <c r="MBZ60" s="969"/>
      <c r="MCA60" s="969"/>
      <c r="MCB60" s="969"/>
      <c r="MCC60" s="969"/>
      <c r="MCD60" s="969"/>
      <c r="MCE60" s="969"/>
      <c r="MCF60" s="969"/>
      <c r="MCG60" s="969"/>
      <c r="MCH60" s="969"/>
      <c r="MCI60" s="969"/>
      <c r="MCJ60" s="969"/>
      <c r="MCK60" s="969"/>
      <c r="MCL60" s="969"/>
      <c r="MCM60" s="969"/>
      <c r="MCN60" s="969"/>
      <c r="MCO60" s="969"/>
      <c r="MCP60" s="969"/>
      <c r="MCQ60" s="969"/>
      <c r="MCR60" s="969"/>
      <c r="MCS60" s="969"/>
      <c r="MCT60" s="969"/>
      <c r="MCU60" s="969"/>
      <c r="MCV60" s="969"/>
      <c r="MCW60" s="969"/>
      <c r="MCX60" s="969"/>
      <c r="MCY60" s="969"/>
      <c r="MCZ60" s="969"/>
      <c r="MDA60" s="969"/>
      <c r="MDB60" s="969"/>
      <c r="MDC60" s="969"/>
      <c r="MDD60" s="969"/>
      <c r="MDE60" s="969"/>
      <c r="MDF60" s="969"/>
      <c r="MDG60" s="969"/>
      <c r="MDH60" s="969"/>
      <c r="MDI60" s="969"/>
      <c r="MDJ60" s="969"/>
      <c r="MDK60" s="969"/>
      <c r="MDL60" s="969"/>
      <c r="MDM60" s="969"/>
      <c r="MDN60" s="969"/>
      <c r="MDO60" s="969"/>
      <c r="MDP60" s="969"/>
      <c r="MDQ60" s="969"/>
      <c r="MDR60" s="969"/>
      <c r="MDS60" s="969"/>
      <c r="MDT60" s="969"/>
      <c r="MDU60" s="969"/>
      <c r="MDV60" s="969"/>
      <c r="MDW60" s="969"/>
      <c r="MDX60" s="969"/>
      <c r="MDY60" s="969"/>
      <c r="MDZ60" s="969"/>
      <c r="MEA60" s="969"/>
      <c r="MEB60" s="969"/>
      <c r="MEC60" s="969"/>
      <c r="MED60" s="969"/>
      <c r="MEE60" s="969"/>
      <c r="MEF60" s="969"/>
      <c r="MEG60" s="969"/>
      <c r="MEH60" s="969"/>
      <c r="MEI60" s="969"/>
      <c r="MEJ60" s="969"/>
      <c r="MEK60" s="969"/>
      <c r="MEL60" s="969"/>
      <c r="MEM60" s="969"/>
      <c r="MEN60" s="969"/>
      <c r="MEO60" s="969"/>
      <c r="MEP60" s="969"/>
      <c r="MEQ60" s="969"/>
      <c r="MER60" s="969"/>
      <c r="MES60" s="969"/>
      <c r="MET60" s="969"/>
      <c r="MEU60" s="969"/>
      <c r="MEV60" s="969"/>
      <c r="MEW60" s="969"/>
      <c r="MEX60" s="969"/>
      <c r="MEY60" s="969"/>
      <c r="MEZ60" s="969"/>
      <c r="MFA60" s="969"/>
      <c r="MFB60" s="969"/>
      <c r="MFC60" s="969"/>
      <c r="MFD60" s="969"/>
      <c r="MFE60" s="969"/>
      <c r="MFF60" s="969"/>
      <c r="MFG60" s="969"/>
      <c r="MFH60" s="969"/>
      <c r="MFI60" s="969"/>
      <c r="MFJ60" s="969"/>
      <c r="MFK60" s="969"/>
      <c r="MFL60" s="969"/>
      <c r="MFM60" s="969"/>
      <c r="MFN60" s="969"/>
      <c r="MFO60" s="969"/>
      <c r="MFP60" s="969"/>
      <c r="MFQ60" s="969"/>
      <c r="MFR60" s="969"/>
      <c r="MFS60" s="969"/>
      <c r="MFT60" s="969"/>
      <c r="MFU60" s="969"/>
      <c r="MFV60" s="969"/>
      <c r="MFW60" s="969"/>
      <c r="MFX60" s="969"/>
      <c r="MFY60" s="969"/>
      <c r="MFZ60" s="969"/>
      <c r="MGA60" s="969"/>
      <c r="MGB60" s="969"/>
      <c r="MGC60" s="969"/>
      <c r="MGD60" s="969"/>
      <c r="MGE60" s="969"/>
      <c r="MGF60" s="969"/>
      <c r="MGG60" s="969"/>
      <c r="MGH60" s="969"/>
      <c r="MGI60" s="969"/>
      <c r="MGJ60" s="969"/>
      <c r="MGK60" s="969"/>
      <c r="MGL60" s="969"/>
      <c r="MGM60" s="969"/>
      <c r="MGN60" s="969"/>
      <c r="MGO60" s="969"/>
      <c r="MGP60" s="969"/>
      <c r="MGQ60" s="969"/>
      <c r="MGR60" s="969"/>
      <c r="MGS60" s="969"/>
      <c r="MGT60" s="969"/>
      <c r="MGU60" s="969"/>
      <c r="MGV60" s="969"/>
      <c r="MGW60" s="969"/>
      <c r="MGX60" s="969"/>
      <c r="MGY60" s="969"/>
      <c r="MGZ60" s="969"/>
      <c r="MHA60" s="969"/>
      <c r="MHB60" s="969"/>
      <c r="MHC60" s="969"/>
      <c r="MHD60" s="969"/>
      <c r="MHE60" s="969"/>
      <c r="MHF60" s="969"/>
      <c r="MHG60" s="969"/>
      <c r="MHH60" s="969"/>
      <c r="MHI60" s="969"/>
      <c r="MHJ60" s="969"/>
      <c r="MHK60" s="969"/>
      <c r="MHL60" s="969"/>
      <c r="MHM60" s="969"/>
      <c r="MHN60" s="969"/>
      <c r="MHO60" s="969"/>
      <c r="MHP60" s="969"/>
      <c r="MHQ60" s="969"/>
      <c r="MHR60" s="969"/>
      <c r="MHS60" s="969"/>
      <c r="MHT60" s="969"/>
      <c r="MHU60" s="969"/>
      <c r="MHV60" s="969"/>
      <c r="MHW60" s="969"/>
      <c r="MHX60" s="969"/>
      <c r="MHY60" s="969"/>
      <c r="MHZ60" s="969"/>
      <c r="MIA60" s="969"/>
      <c r="MIB60" s="969"/>
      <c r="MIC60" s="969"/>
      <c r="MID60" s="969"/>
      <c r="MIE60" s="969"/>
      <c r="MIF60" s="969"/>
      <c r="MIG60" s="969"/>
      <c r="MIH60" s="969"/>
      <c r="MII60" s="969"/>
      <c r="MIJ60" s="969"/>
      <c r="MIK60" s="969"/>
      <c r="MIL60" s="969"/>
      <c r="MIM60" s="969"/>
      <c r="MIN60" s="969"/>
      <c r="MIO60" s="969"/>
      <c r="MIP60" s="969"/>
      <c r="MIQ60" s="969"/>
      <c r="MIR60" s="969"/>
      <c r="MIS60" s="969"/>
      <c r="MIT60" s="969"/>
      <c r="MIU60" s="969"/>
      <c r="MIV60" s="969"/>
      <c r="MIW60" s="969"/>
      <c r="MIX60" s="969"/>
      <c r="MIY60" s="969"/>
      <c r="MIZ60" s="969"/>
      <c r="MJA60" s="969"/>
      <c r="MJB60" s="969"/>
      <c r="MJC60" s="969"/>
      <c r="MJD60" s="969"/>
      <c r="MJE60" s="969"/>
      <c r="MJF60" s="969"/>
      <c r="MJG60" s="969"/>
      <c r="MJH60" s="969"/>
      <c r="MJI60" s="969"/>
      <c r="MJJ60" s="969"/>
      <c r="MJK60" s="969"/>
      <c r="MJL60" s="969"/>
      <c r="MJM60" s="969"/>
      <c r="MJN60" s="969"/>
      <c r="MJO60" s="969"/>
      <c r="MJP60" s="969"/>
      <c r="MJQ60" s="969"/>
      <c r="MJR60" s="969"/>
      <c r="MJS60" s="969"/>
      <c r="MJT60" s="969"/>
      <c r="MJU60" s="969"/>
      <c r="MJV60" s="969"/>
      <c r="MJW60" s="969"/>
      <c r="MJX60" s="969"/>
      <c r="MJY60" s="969"/>
      <c r="MJZ60" s="969"/>
      <c r="MKA60" s="969"/>
      <c r="MKB60" s="969"/>
      <c r="MKC60" s="969"/>
      <c r="MKD60" s="969"/>
      <c r="MKE60" s="969"/>
      <c r="MKF60" s="969"/>
      <c r="MKG60" s="969"/>
      <c r="MKH60" s="969"/>
      <c r="MKI60" s="969"/>
      <c r="MKJ60" s="969"/>
      <c r="MKK60" s="969"/>
      <c r="MKL60" s="969"/>
      <c r="MKM60" s="969"/>
      <c r="MKN60" s="969"/>
      <c r="MKO60" s="969"/>
      <c r="MKP60" s="969"/>
      <c r="MKQ60" s="969"/>
      <c r="MKR60" s="969"/>
      <c r="MKS60" s="969"/>
      <c r="MKT60" s="969"/>
      <c r="MKU60" s="969"/>
      <c r="MKV60" s="969"/>
      <c r="MKW60" s="969"/>
      <c r="MKX60" s="969"/>
      <c r="MKY60" s="969"/>
      <c r="MKZ60" s="969"/>
      <c r="MLA60" s="969"/>
      <c r="MLB60" s="969"/>
      <c r="MLC60" s="969"/>
      <c r="MLD60" s="969"/>
      <c r="MLE60" s="969"/>
      <c r="MLF60" s="969"/>
      <c r="MLG60" s="969"/>
      <c r="MLH60" s="969"/>
      <c r="MLI60" s="969"/>
      <c r="MLJ60" s="969"/>
      <c r="MLK60" s="969"/>
      <c r="MLL60" s="969"/>
      <c r="MLM60" s="969"/>
      <c r="MLN60" s="969"/>
      <c r="MLO60" s="969"/>
      <c r="MLP60" s="969"/>
      <c r="MLQ60" s="969"/>
      <c r="MLR60" s="969"/>
      <c r="MLS60" s="969"/>
      <c r="MLT60" s="969"/>
      <c r="MLU60" s="969"/>
      <c r="MLV60" s="969"/>
      <c r="MLW60" s="969"/>
      <c r="MLX60" s="969"/>
      <c r="MLY60" s="969"/>
      <c r="MLZ60" s="969"/>
      <c r="MMA60" s="969"/>
      <c r="MMB60" s="969"/>
      <c r="MMC60" s="969"/>
      <c r="MMD60" s="969"/>
      <c r="MME60" s="969"/>
      <c r="MMF60" s="969"/>
      <c r="MMG60" s="969"/>
      <c r="MMH60" s="969"/>
      <c r="MMI60" s="969"/>
      <c r="MMJ60" s="969"/>
      <c r="MMK60" s="969"/>
      <c r="MML60" s="969"/>
      <c r="MMM60" s="969"/>
      <c r="MMN60" s="969"/>
      <c r="MMO60" s="969"/>
      <c r="MMP60" s="969"/>
      <c r="MMQ60" s="969"/>
      <c r="MMR60" s="969"/>
      <c r="MMS60" s="969"/>
      <c r="MMT60" s="969"/>
      <c r="MMU60" s="969"/>
      <c r="MMV60" s="969"/>
      <c r="MMW60" s="969"/>
      <c r="MMX60" s="969"/>
      <c r="MMY60" s="969"/>
      <c r="MMZ60" s="969"/>
      <c r="MNA60" s="969"/>
      <c r="MNB60" s="969"/>
      <c r="MNC60" s="969"/>
      <c r="MND60" s="969"/>
      <c r="MNE60" s="969"/>
      <c r="MNF60" s="969"/>
      <c r="MNG60" s="969"/>
      <c r="MNH60" s="969"/>
      <c r="MNI60" s="969"/>
      <c r="MNJ60" s="969"/>
      <c r="MNK60" s="969"/>
      <c r="MNL60" s="969"/>
      <c r="MNM60" s="969"/>
      <c r="MNN60" s="969"/>
      <c r="MNO60" s="969"/>
      <c r="MNP60" s="969"/>
      <c r="MNQ60" s="969"/>
      <c r="MNR60" s="969"/>
      <c r="MNS60" s="969"/>
      <c r="MNT60" s="969"/>
      <c r="MNU60" s="969"/>
      <c r="MNV60" s="969"/>
      <c r="MNW60" s="969"/>
      <c r="MNX60" s="969"/>
      <c r="MNY60" s="969"/>
      <c r="MNZ60" s="969"/>
      <c r="MOA60" s="969"/>
      <c r="MOB60" s="969"/>
      <c r="MOC60" s="969"/>
      <c r="MOD60" s="969"/>
      <c r="MOE60" s="969"/>
      <c r="MOF60" s="969"/>
      <c r="MOG60" s="969"/>
      <c r="MOH60" s="969"/>
      <c r="MOI60" s="969"/>
      <c r="MOJ60" s="969"/>
      <c r="MOK60" s="969"/>
      <c r="MOL60" s="969"/>
      <c r="MOM60" s="969"/>
      <c r="MON60" s="969"/>
      <c r="MOO60" s="969"/>
      <c r="MOP60" s="969"/>
      <c r="MOQ60" s="969"/>
      <c r="MOR60" s="969"/>
      <c r="MOS60" s="969"/>
      <c r="MOT60" s="969"/>
      <c r="MOU60" s="969"/>
      <c r="MOV60" s="969"/>
      <c r="MOW60" s="969"/>
      <c r="MOX60" s="969"/>
      <c r="MOY60" s="969"/>
      <c r="MOZ60" s="969"/>
      <c r="MPA60" s="969"/>
      <c r="MPB60" s="969"/>
      <c r="MPC60" s="969"/>
      <c r="MPD60" s="969"/>
      <c r="MPE60" s="969"/>
      <c r="MPF60" s="969"/>
      <c r="MPG60" s="969"/>
      <c r="MPH60" s="969"/>
      <c r="MPI60" s="969"/>
      <c r="MPJ60" s="969"/>
      <c r="MPK60" s="969"/>
      <c r="MPL60" s="969"/>
      <c r="MPM60" s="969"/>
      <c r="MPN60" s="969"/>
      <c r="MPO60" s="969"/>
      <c r="MPP60" s="969"/>
      <c r="MPQ60" s="969"/>
      <c r="MPR60" s="969"/>
      <c r="MPS60" s="969"/>
      <c r="MPT60" s="969"/>
      <c r="MPU60" s="969"/>
      <c r="MPV60" s="969"/>
      <c r="MPW60" s="969"/>
      <c r="MPX60" s="969"/>
      <c r="MPY60" s="969"/>
      <c r="MPZ60" s="969"/>
      <c r="MQA60" s="969"/>
      <c r="MQB60" s="969"/>
      <c r="MQC60" s="969"/>
      <c r="MQD60" s="969"/>
      <c r="MQE60" s="969"/>
      <c r="MQF60" s="969"/>
      <c r="MQG60" s="969"/>
      <c r="MQH60" s="969"/>
      <c r="MQI60" s="969"/>
      <c r="MQJ60" s="969"/>
      <c r="MQK60" s="969"/>
      <c r="MQL60" s="969"/>
      <c r="MQM60" s="969"/>
      <c r="MQN60" s="969"/>
      <c r="MQO60" s="969"/>
      <c r="MQP60" s="969"/>
      <c r="MQQ60" s="969"/>
      <c r="MQR60" s="969"/>
      <c r="MQS60" s="969"/>
      <c r="MQT60" s="969"/>
      <c r="MQU60" s="969"/>
      <c r="MQV60" s="969"/>
      <c r="MQW60" s="969"/>
      <c r="MQX60" s="969"/>
      <c r="MQY60" s="969"/>
      <c r="MQZ60" s="969"/>
      <c r="MRA60" s="969"/>
      <c r="MRB60" s="969"/>
      <c r="MRC60" s="969"/>
      <c r="MRD60" s="969"/>
      <c r="MRE60" s="969"/>
      <c r="MRF60" s="969"/>
      <c r="MRG60" s="969"/>
      <c r="MRH60" s="969"/>
      <c r="MRI60" s="969"/>
      <c r="MRJ60" s="969"/>
      <c r="MRK60" s="969"/>
      <c r="MRL60" s="969"/>
      <c r="MRM60" s="969"/>
      <c r="MRN60" s="969"/>
      <c r="MRO60" s="969"/>
      <c r="MRP60" s="969"/>
      <c r="MRQ60" s="969"/>
      <c r="MRR60" s="969"/>
      <c r="MRS60" s="969"/>
      <c r="MRT60" s="969"/>
      <c r="MRU60" s="969"/>
      <c r="MRV60" s="969"/>
      <c r="MRW60" s="969"/>
      <c r="MRX60" s="969"/>
      <c r="MRY60" s="969"/>
      <c r="MRZ60" s="969"/>
      <c r="MSA60" s="969"/>
      <c r="MSB60" s="969"/>
      <c r="MSC60" s="969"/>
      <c r="MSD60" s="969"/>
      <c r="MSE60" s="969"/>
      <c r="MSF60" s="969"/>
      <c r="MSG60" s="969"/>
      <c r="MSH60" s="969"/>
      <c r="MSI60" s="969"/>
      <c r="MSJ60" s="969"/>
      <c r="MSK60" s="969"/>
      <c r="MSL60" s="969"/>
      <c r="MSM60" s="969"/>
      <c r="MSN60" s="969"/>
      <c r="MSO60" s="969"/>
      <c r="MSP60" s="969"/>
      <c r="MSQ60" s="969"/>
      <c r="MSR60" s="969"/>
      <c r="MSS60" s="969"/>
      <c r="MST60" s="969"/>
      <c r="MSU60" s="969"/>
      <c r="MSV60" s="969"/>
      <c r="MSW60" s="969"/>
      <c r="MSX60" s="969"/>
      <c r="MSY60" s="969"/>
      <c r="MSZ60" s="969"/>
      <c r="MTA60" s="969"/>
      <c r="MTB60" s="969"/>
      <c r="MTC60" s="969"/>
      <c r="MTD60" s="969"/>
      <c r="MTE60" s="969"/>
      <c r="MTF60" s="969"/>
      <c r="MTG60" s="969"/>
      <c r="MTH60" s="969"/>
      <c r="MTI60" s="969"/>
      <c r="MTJ60" s="969"/>
      <c r="MTK60" s="969"/>
      <c r="MTL60" s="969"/>
      <c r="MTM60" s="969"/>
      <c r="MTN60" s="969"/>
      <c r="MTO60" s="969"/>
      <c r="MTP60" s="969"/>
      <c r="MTQ60" s="969"/>
      <c r="MTR60" s="969"/>
      <c r="MTS60" s="969"/>
      <c r="MTT60" s="969"/>
      <c r="MTU60" s="969"/>
      <c r="MTV60" s="969"/>
      <c r="MTW60" s="969"/>
      <c r="MTX60" s="969"/>
      <c r="MTY60" s="969"/>
      <c r="MTZ60" s="969"/>
      <c r="MUA60" s="969"/>
      <c r="MUB60" s="969"/>
      <c r="MUC60" s="969"/>
      <c r="MUD60" s="969"/>
      <c r="MUE60" s="969"/>
      <c r="MUF60" s="969"/>
      <c r="MUG60" s="969"/>
      <c r="MUH60" s="969"/>
      <c r="MUI60" s="969"/>
      <c r="MUJ60" s="969"/>
      <c r="MUK60" s="969"/>
      <c r="MUL60" s="969"/>
      <c r="MUM60" s="969"/>
      <c r="MUN60" s="969"/>
      <c r="MUO60" s="969"/>
      <c r="MUP60" s="969"/>
      <c r="MUQ60" s="969"/>
      <c r="MUR60" s="969"/>
      <c r="MUS60" s="969"/>
      <c r="MUT60" s="969"/>
      <c r="MUU60" s="969"/>
      <c r="MUV60" s="969"/>
      <c r="MUW60" s="969"/>
      <c r="MUX60" s="969"/>
      <c r="MUY60" s="969"/>
      <c r="MUZ60" s="969"/>
      <c r="MVA60" s="969"/>
      <c r="MVB60" s="969"/>
      <c r="MVC60" s="969"/>
      <c r="MVD60" s="969"/>
      <c r="MVE60" s="969"/>
      <c r="MVF60" s="969"/>
      <c r="MVG60" s="969"/>
      <c r="MVH60" s="969"/>
      <c r="MVI60" s="969"/>
      <c r="MVJ60" s="969"/>
      <c r="MVK60" s="969"/>
      <c r="MVL60" s="969"/>
      <c r="MVM60" s="969"/>
      <c r="MVN60" s="969"/>
      <c r="MVO60" s="969"/>
      <c r="MVP60" s="969"/>
      <c r="MVQ60" s="969"/>
      <c r="MVR60" s="969"/>
      <c r="MVS60" s="969"/>
      <c r="MVT60" s="969"/>
      <c r="MVU60" s="969"/>
      <c r="MVV60" s="969"/>
      <c r="MVW60" s="969"/>
      <c r="MVX60" s="969"/>
      <c r="MVY60" s="969"/>
      <c r="MVZ60" s="969"/>
      <c r="MWA60" s="969"/>
      <c r="MWB60" s="969"/>
      <c r="MWC60" s="969"/>
      <c r="MWD60" s="969"/>
      <c r="MWE60" s="969"/>
      <c r="MWF60" s="969"/>
      <c r="MWG60" s="969"/>
      <c r="MWH60" s="969"/>
      <c r="MWI60" s="969"/>
      <c r="MWJ60" s="969"/>
      <c r="MWK60" s="969"/>
      <c r="MWL60" s="969"/>
      <c r="MWM60" s="969"/>
      <c r="MWN60" s="969"/>
      <c r="MWO60" s="969"/>
      <c r="MWP60" s="969"/>
      <c r="MWQ60" s="969"/>
      <c r="MWR60" s="969"/>
      <c r="MWS60" s="969"/>
      <c r="MWT60" s="969"/>
      <c r="MWU60" s="969"/>
      <c r="MWV60" s="969"/>
      <c r="MWW60" s="969"/>
      <c r="MWX60" s="969"/>
      <c r="MWY60" s="969"/>
      <c r="MWZ60" s="969"/>
      <c r="MXA60" s="969"/>
      <c r="MXB60" s="969"/>
      <c r="MXC60" s="969"/>
      <c r="MXD60" s="969"/>
      <c r="MXE60" s="969"/>
      <c r="MXF60" s="969"/>
      <c r="MXG60" s="969"/>
      <c r="MXH60" s="969"/>
      <c r="MXI60" s="969"/>
      <c r="MXJ60" s="969"/>
      <c r="MXK60" s="969"/>
      <c r="MXL60" s="969"/>
      <c r="MXM60" s="969"/>
      <c r="MXN60" s="969"/>
      <c r="MXO60" s="969"/>
      <c r="MXP60" s="969"/>
      <c r="MXQ60" s="969"/>
      <c r="MXR60" s="969"/>
      <c r="MXS60" s="969"/>
      <c r="MXT60" s="969"/>
      <c r="MXU60" s="969"/>
      <c r="MXV60" s="969"/>
      <c r="MXW60" s="969"/>
      <c r="MXX60" s="969"/>
      <c r="MXY60" s="969"/>
      <c r="MXZ60" s="969"/>
      <c r="MYA60" s="969"/>
      <c r="MYB60" s="969"/>
      <c r="MYC60" s="969"/>
      <c r="MYD60" s="969"/>
      <c r="MYE60" s="969"/>
      <c r="MYF60" s="969"/>
      <c r="MYG60" s="969"/>
      <c r="MYH60" s="969"/>
      <c r="MYI60" s="969"/>
      <c r="MYJ60" s="969"/>
      <c r="MYK60" s="969"/>
      <c r="MYL60" s="969"/>
      <c r="MYM60" s="969"/>
      <c r="MYN60" s="969"/>
      <c r="MYO60" s="969"/>
      <c r="MYP60" s="969"/>
      <c r="MYQ60" s="969"/>
      <c r="MYR60" s="969"/>
      <c r="MYS60" s="969"/>
      <c r="MYT60" s="969"/>
      <c r="MYU60" s="969"/>
      <c r="MYV60" s="969"/>
      <c r="MYW60" s="969"/>
      <c r="MYX60" s="969"/>
      <c r="MYY60" s="969"/>
      <c r="MYZ60" s="969"/>
      <c r="MZA60" s="969"/>
      <c r="MZB60" s="969"/>
      <c r="MZC60" s="969"/>
      <c r="MZD60" s="969"/>
      <c r="MZE60" s="969"/>
      <c r="MZF60" s="969"/>
      <c r="MZG60" s="969"/>
      <c r="MZH60" s="969"/>
      <c r="MZI60" s="969"/>
      <c r="MZJ60" s="969"/>
      <c r="MZK60" s="969"/>
      <c r="MZL60" s="969"/>
      <c r="MZM60" s="969"/>
      <c r="MZN60" s="969"/>
      <c r="MZO60" s="969"/>
      <c r="MZP60" s="969"/>
      <c r="MZQ60" s="969"/>
      <c r="MZR60" s="969"/>
      <c r="MZS60" s="969"/>
      <c r="MZT60" s="969"/>
      <c r="MZU60" s="969"/>
      <c r="MZV60" s="969"/>
      <c r="MZW60" s="969"/>
      <c r="MZX60" s="969"/>
      <c r="MZY60" s="969"/>
      <c r="MZZ60" s="969"/>
      <c r="NAA60" s="969"/>
      <c r="NAB60" s="969"/>
      <c r="NAC60" s="969"/>
      <c r="NAD60" s="969"/>
      <c r="NAE60" s="969"/>
      <c r="NAF60" s="969"/>
      <c r="NAG60" s="969"/>
      <c r="NAH60" s="969"/>
      <c r="NAI60" s="969"/>
      <c r="NAJ60" s="969"/>
      <c r="NAK60" s="969"/>
      <c r="NAL60" s="969"/>
      <c r="NAM60" s="969"/>
      <c r="NAN60" s="969"/>
      <c r="NAO60" s="969"/>
      <c r="NAP60" s="969"/>
      <c r="NAQ60" s="969"/>
      <c r="NAR60" s="969"/>
      <c r="NAS60" s="969"/>
      <c r="NAT60" s="969"/>
      <c r="NAU60" s="969"/>
      <c r="NAV60" s="969"/>
      <c r="NAW60" s="969"/>
      <c r="NAX60" s="969"/>
      <c r="NAY60" s="969"/>
      <c r="NAZ60" s="969"/>
      <c r="NBA60" s="969"/>
      <c r="NBB60" s="969"/>
      <c r="NBC60" s="969"/>
      <c r="NBD60" s="969"/>
      <c r="NBE60" s="969"/>
      <c r="NBF60" s="969"/>
      <c r="NBG60" s="969"/>
      <c r="NBH60" s="969"/>
      <c r="NBI60" s="969"/>
      <c r="NBJ60" s="969"/>
      <c r="NBK60" s="969"/>
      <c r="NBL60" s="969"/>
      <c r="NBM60" s="969"/>
      <c r="NBN60" s="969"/>
      <c r="NBO60" s="969"/>
      <c r="NBP60" s="969"/>
      <c r="NBQ60" s="969"/>
      <c r="NBR60" s="969"/>
      <c r="NBS60" s="969"/>
      <c r="NBT60" s="969"/>
      <c r="NBU60" s="969"/>
      <c r="NBV60" s="969"/>
      <c r="NBW60" s="969"/>
      <c r="NBX60" s="969"/>
      <c r="NBY60" s="969"/>
      <c r="NBZ60" s="969"/>
      <c r="NCA60" s="969"/>
      <c r="NCB60" s="969"/>
      <c r="NCC60" s="969"/>
      <c r="NCD60" s="969"/>
      <c r="NCE60" s="969"/>
      <c r="NCF60" s="969"/>
      <c r="NCG60" s="969"/>
      <c r="NCH60" s="969"/>
      <c r="NCI60" s="969"/>
      <c r="NCJ60" s="969"/>
      <c r="NCK60" s="969"/>
      <c r="NCL60" s="969"/>
      <c r="NCM60" s="969"/>
      <c r="NCN60" s="969"/>
      <c r="NCO60" s="969"/>
      <c r="NCP60" s="969"/>
      <c r="NCQ60" s="969"/>
      <c r="NCR60" s="969"/>
      <c r="NCS60" s="969"/>
      <c r="NCT60" s="969"/>
      <c r="NCU60" s="969"/>
      <c r="NCV60" s="969"/>
      <c r="NCW60" s="969"/>
      <c r="NCX60" s="969"/>
      <c r="NCY60" s="969"/>
      <c r="NCZ60" s="969"/>
      <c r="NDA60" s="969"/>
      <c r="NDB60" s="969"/>
      <c r="NDC60" s="969"/>
      <c r="NDD60" s="969"/>
      <c r="NDE60" s="969"/>
      <c r="NDF60" s="969"/>
      <c r="NDG60" s="969"/>
      <c r="NDH60" s="969"/>
      <c r="NDI60" s="969"/>
      <c r="NDJ60" s="969"/>
      <c r="NDK60" s="969"/>
      <c r="NDL60" s="969"/>
      <c r="NDM60" s="969"/>
      <c r="NDN60" s="969"/>
      <c r="NDO60" s="969"/>
      <c r="NDP60" s="969"/>
      <c r="NDQ60" s="969"/>
      <c r="NDR60" s="969"/>
      <c r="NDS60" s="969"/>
      <c r="NDT60" s="969"/>
      <c r="NDU60" s="969"/>
      <c r="NDV60" s="969"/>
      <c r="NDW60" s="969"/>
      <c r="NDX60" s="969"/>
      <c r="NDY60" s="969"/>
      <c r="NDZ60" s="969"/>
      <c r="NEA60" s="969"/>
      <c r="NEB60" s="969"/>
      <c r="NEC60" s="969"/>
      <c r="NED60" s="969"/>
      <c r="NEE60" s="969"/>
      <c r="NEF60" s="969"/>
      <c r="NEG60" s="969"/>
      <c r="NEH60" s="969"/>
      <c r="NEI60" s="969"/>
      <c r="NEJ60" s="969"/>
      <c r="NEK60" s="969"/>
      <c r="NEL60" s="969"/>
      <c r="NEM60" s="969"/>
      <c r="NEN60" s="969"/>
      <c r="NEO60" s="969"/>
      <c r="NEP60" s="969"/>
      <c r="NEQ60" s="969"/>
      <c r="NER60" s="969"/>
      <c r="NES60" s="969"/>
      <c r="NET60" s="969"/>
      <c r="NEU60" s="969"/>
      <c r="NEV60" s="969"/>
      <c r="NEW60" s="969"/>
      <c r="NEX60" s="969"/>
      <c r="NEY60" s="969"/>
      <c r="NEZ60" s="969"/>
      <c r="NFA60" s="969"/>
      <c r="NFB60" s="969"/>
      <c r="NFC60" s="969"/>
      <c r="NFD60" s="969"/>
      <c r="NFE60" s="969"/>
      <c r="NFF60" s="969"/>
      <c r="NFG60" s="969"/>
      <c r="NFH60" s="969"/>
      <c r="NFI60" s="969"/>
      <c r="NFJ60" s="969"/>
      <c r="NFK60" s="969"/>
      <c r="NFL60" s="969"/>
      <c r="NFM60" s="969"/>
      <c r="NFN60" s="969"/>
      <c r="NFO60" s="969"/>
      <c r="NFP60" s="969"/>
      <c r="NFQ60" s="969"/>
      <c r="NFR60" s="969"/>
      <c r="NFS60" s="969"/>
      <c r="NFT60" s="969"/>
      <c r="NFU60" s="969"/>
      <c r="NFV60" s="969"/>
      <c r="NFW60" s="969"/>
      <c r="NFX60" s="969"/>
      <c r="NFY60" s="969"/>
      <c r="NFZ60" s="969"/>
      <c r="NGA60" s="969"/>
      <c r="NGB60" s="969"/>
      <c r="NGC60" s="969"/>
      <c r="NGD60" s="969"/>
      <c r="NGE60" s="969"/>
      <c r="NGF60" s="969"/>
      <c r="NGG60" s="969"/>
      <c r="NGH60" s="969"/>
      <c r="NGI60" s="969"/>
      <c r="NGJ60" s="969"/>
      <c r="NGK60" s="969"/>
      <c r="NGL60" s="969"/>
      <c r="NGM60" s="969"/>
      <c r="NGN60" s="969"/>
      <c r="NGO60" s="969"/>
      <c r="NGP60" s="969"/>
      <c r="NGQ60" s="969"/>
      <c r="NGR60" s="969"/>
      <c r="NGS60" s="969"/>
      <c r="NGT60" s="969"/>
      <c r="NGU60" s="969"/>
      <c r="NGV60" s="969"/>
      <c r="NGW60" s="969"/>
      <c r="NGX60" s="969"/>
      <c r="NGY60" s="969"/>
      <c r="NGZ60" s="969"/>
      <c r="NHA60" s="969"/>
      <c r="NHB60" s="969"/>
      <c r="NHC60" s="969"/>
      <c r="NHD60" s="969"/>
      <c r="NHE60" s="969"/>
      <c r="NHF60" s="969"/>
      <c r="NHG60" s="969"/>
      <c r="NHH60" s="969"/>
      <c r="NHI60" s="969"/>
      <c r="NHJ60" s="969"/>
      <c r="NHK60" s="969"/>
      <c r="NHL60" s="969"/>
      <c r="NHM60" s="969"/>
      <c r="NHN60" s="969"/>
      <c r="NHO60" s="969"/>
      <c r="NHP60" s="969"/>
      <c r="NHQ60" s="969"/>
      <c r="NHR60" s="969"/>
      <c r="NHS60" s="969"/>
      <c r="NHT60" s="969"/>
      <c r="NHU60" s="969"/>
      <c r="NHV60" s="969"/>
      <c r="NHW60" s="969"/>
      <c r="NHX60" s="969"/>
      <c r="NHY60" s="969"/>
      <c r="NHZ60" s="969"/>
      <c r="NIA60" s="969"/>
      <c r="NIB60" s="969"/>
      <c r="NIC60" s="969"/>
      <c r="NID60" s="969"/>
      <c r="NIE60" s="969"/>
      <c r="NIF60" s="969"/>
      <c r="NIG60" s="969"/>
      <c r="NIH60" s="969"/>
      <c r="NII60" s="969"/>
      <c r="NIJ60" s="969"/>
      <c r="NIK60" s="969"/>
      <c r="NIL60" s="969"/>
      <c r="NIM60" s="969"/>
      <c r="NIN60" s="969"/>
      <c r="NIO60" s="969"/>
      <c r="NIP60" s="969"/>
      <c r="NIQ60" s="969"/>
      <c r="NIR60" s="969"/>
      <c r="NIS60" s="969"/>
      <c r="NIT60" s="969"/>
      <c r="NIU60" s="969"/>
      <c r="NIV60" s="969"/>
      <c r="NIW60" s="969"/>
      <c r="NIX60" s="969"/>
      <c r="NIY60" s="969"/>
      <c r="NIZ60" s="969"/>
      <c r="NJA60" s="969"/>
      <c r="NJB60" s="969"/>
      <c r="NJC60" s="969"/>
      <c r="NJD60" s="969"/>
      <c r="NJE60" s="969"/>
      <c r="NJF60" s="969"/>
      <c r="NJG60" s="969"/>
      <c r="NJH60" s="969"/>
      <c r="NJI60" s="969"/>
      <c r="NJJ60" s="969"/>
      <c r="NJK60" s="969"/>
      <c r="NJL60" s="969"/>
      <c r="NJM60" s="969"/>
      <c r="NJN60" s="969"/>
      <c r="NJO60" s="969"/>
      <c r="NJP60" s="969"/>
      <c r="NJQ60" s="969"/>
      <c r="NJR60" s="969"/>
      <c r="NJS60" s="969"/>
      <c r="NJT60" s="969"/>
      <c r="NJU60" s="969"/>
      <c r="NJV60" s="969"/>
      <c r="NJW60" s="969"/>
      <c r="NJX60" s="969"/>
      <c r="NJY60" s="969"/>
      <c r="NJZ60" s="969"/>
      <c r="NKA60" s="969"/>
      <c r="NKB60" s="969"/>
      <c r="NKC60" s="969"/>
      <c r="NKD60" s="969"/>
      <c r="NKE60" s="969"/>
      <c r="NKF60" s="969"/>
      <c r="NKG60" s="969"/>
      <c r="NKH60" s="969"/>
      <c r="NKI60" s="969"/>
      <c r="NKJ60" s="969"/>
      <c r="NKK60" s="969"/>
      <c r="NKL60" s="969"/>
      <c r="NKM60" s="969"/>
      <c r="NKN60" s="969"/>
      <c r="NKO60" s="969"/>
      <c r="NKP60" s="969"/>
      <c r="NKQ60" s="969"/>
      <c r="NKR60" s="969"/>
      <c r="NKS60" s="969"/>
      <c r="NKT60" s="969"/>
      <c r="NKU60" s="969"/>
      <c r="NKV60" s="969"/>
      <c r="NKW60" s="969"/>
      <c r="NKX60" s="969"/>
      <c r="NKY60" s="969"/>
      <c r="NKZ60" s="969"/>
      <c r="NLA60" s="969"/>
      <c r="NLB60" s="969"/>
      <c r="NLC60" s="969"/>
      <c r="NLD60" s="969"/>
      <c r="NLE60" s="969"/>
      <c r="NLF60" s="969"/>
      <c r="NLG60" s="969"/>
      <c r="NLH60" s="969"/>
      <c r="NLI60" s="969"/>
      <c r="NLJ60" s="969"/>
      <c r="NLK60" s="969"/>
      <c r="NLL60" s="969"/>
      <c r="NLM60" s="969"/>
      <c r="NLN60" s="969"/>
      <c r="NLO60" s="969"/>
      <c r="NLP60" s="969"/>
      <c r="NLQ60" s="969"/>
      <c r="NLR60" s="969"/>
      <c r="NLS60" s="969"/>
      <c r="NLT60" s="969"/>
      <c r="NLU60" s="969"/>
      <c r="NLV60" s="969"/>
      <c r="NLW60" s="969"/>
      <c r="NLX60" s="969"/>
      <c r="NLY60" s="969"/>
      <c r="NLZ60" s="969"/>
      <c r="NMA60" s="969"/>
      <c r="NMB60" s="969"/>
      <c r="NMC60" s="969"/>
      <c r="NMD60" s="969"/>
      <c r="NME60" s="969"/>
      <c r="NMF60" s="969"/>
      <c r="NMG60" s="969"/>
      <c r="NMH60" s="969"/>
      <c r="NMI60" s="969"/>
      <c r="NMJ60" s="969"/>
      <c r="NMK60" s="969"/>
      <c r="NML60" s="969"/>
      <c r="NMM60" s="969"/>
      <c r="NMN60" s="969"/>
      <c r="NMO60" s="969"/>
      <c r="NMP60" s="969"/>
      <c r="NMQ60" s="969"/>
      <c r="NMR60" s="969"/>
      <c r="NMS60" s="969"/>
      <c r="NMT60" s="969"/>
      <c r="NMU60" s="969"/>
      <c r="NMV60" s="969"/>
      <c r="NMW60" s="969"/>
      <c r="NMX60" s="969"/>
      <c r="NMY60" s="969"/>
      <c r="NMZ60" s="969"/>
      <c r="NNA60" s="969"/>
      <c r="NNB60" s="969"/>
      <c r="NNC60" s="969"/>
      <c r="NND60" s="969"/>
      <c r="NNE60" s="969"/>
      <c r="NNF60" s="969"/>
      <c r="NNG60" s="969"/>
      <c r="NNH60" s="969"/>
      <c r="NNI60" s="969"/>
      <c r="NNJ60" s="969"/>
      <c r="NNK60" s="969"/>
      <c r="NNL60" s="969"/>
      <c r="NNM60" s="969"/>
      <c r="NNN60" s="969"/>
      <c r="NNO60" s="969"/>
      <c r="NNP60" s="969"/>
      <c r="NNQ60" s="969"/>
      <c r="NNR60" s="969"/>
      <c r="NNS60" s="969"/>
      <c r="NNT60" s="969"/>
      <c r="NNU60" s="969"/>
      <c r="NNV60" s="969"/>
      <c r="NNW60" s="969"/>
      <c r="NNX60" s="969"/>
      <c r="NNY60" s="969"/>
      <c r="NNZ60" s="969"/>
      <c r="NOA60" s="969"/>
      <c r="NOB60" s="969"/>
      <c r="NOC60" s="969"/>
      <c r="NOD60" s="969"/>
      <c r="NOE60" s="969"/>
      <c r="NOF60" s="969"/>
      <c r="NOG60" s="969"/>
      <c r="NOH60" s="969"/>
      <c r="NOI60" s="969"/>
      <c r="NOJ60" s="969"/>
      <c r="NOK60" s="969"/>
      <c r="NOL60" s="969"/>
      <c r="NOM60" s="969"/>
      <c r="NON60" s="969"/>
      <c r="NOO60" s="969"/>
      <c r="NOP60" s="969"/>
      <c r="NOQ60" s="969"/>
      <c r="NOR60" s="969"/>
      <c r="NOS60" s="969"/>
      <c r="NOT60" s="969"/>
      <c r="NOU60" s="969"/>
      <c r="NOV60" s="969"/>
      <c r="NOW60" s="969"/>
      <c r="NOX60" s="969"/>
      <c r="NOY60" s="969"/>
      <c r="NOZ60" s="969"/>
      <c r="NPA60" s="969"/>
      <c r="NPB60" s="969"/>
      <c r="NPC60" s="969"/>
      <c r="NPD60" s="969"/>
      <c r="NPE60" s="969"/>
      <c r="NPF60" s="969"/>
      <c r="NPG60" s="969"/>
      <c r="NPH60" s="969"/>
      <c r="NPI60" s="969"/>
      <c r="NPJ60" s="969"/>
      <c r="NPK60" s="969"/>
      <c r="NPL60" s="969"/>
      <c r="NPM60" s="969"/>
      <c r="NPN60" s="969"/>
      <c r="NPO60" s="969"/>
      <c r="NPP60" s="969"/>
      <c r="NPQ60" s="969"/>
      <c r="NPR60" s="969"/>
      <c r="NPS60" s="969"/>
      <c r="NPT60" s="969"/>
      <c r="NPU60" s="969"/>
      <c r="NPV60" s="969"/>
      <c r="NPW60" s="969"/>
      <c r="NPX60" s="969"/>
      <c r="NPY60" s="969"/>
      <c r="NPZ60" s="969"/>
      <c r="NQA60" s="969"/>
      <c r="NQB60" s="969"/>
      <c r="NQC60" s="969"/>
      <c r="NQD60" s="969"/>
      <c r="NQE60" s="969"/>
      <c r="NQF60" s="969"/>
      <c r="NQG60" s="969"/>
      <c r="NQH60" s="969"/>
      <c r="NQI60" s="969"/>
      <c r="NQJ60" s="969"/>
      <c r="NQK60" s="969"/>
      <c r="NQL60" s="969"/>
      <c r="NQM60" s="969"/>
      <c r="NQN60" s="969"/>
      <c r="NQO60" s="969"/>
      <c r="NQP60" s="969"/>
      <c r="NQQ60" s="969"/>
      <c r="NQR60" s="969"/>
      <c r="NQS60" s="969"/>
      <c r="NQT60" s="969"/>
      <c r="NQU60" s="969"/>
      <c r="NQV60" s="969"/>
      <c r="NQW60" s="969"/>
      <c r="NQX60" s="969"/>
      <c r="NQY60" s="969"/>
      <c r="NQZ60" s="969"/>
      <c r="NRA60" s="969"/>
      <c r="NRB60" s="969"/>
      <c r="NRC60" s="969"/>
      <c r="NRD60" s="969"/>
      <c r="NRE60" s="969"/>
      <c r="NRF60" s="969"/>
      <c r="NRG60" s="969"/>
      <c r="NRH60" s="969"/>
      <c r="NRI60" s="969"/>
      <c r="NRJ60" s="969"/>
      <c r="NRK60" s="969"/>
      <c r="NRL60" s="969"/>
      <c r="NRM60" s="969"/>
      <c r="NRN60" s="969"/>
      <c r="NRO60" s="969"/>
      <c r="NRP60" s="969"/>
      <c r="NRQ60" s="969"/>
      <c r="NRR60" s="969"/>
      <c r="NRS60" s="969"/>
      <c r="NRT60" s="969"/>
      <c r="NRU60" s="969"/>
      <c r="NRV60" s="969"/>
      <c r="NRW60" s="969"/>
      <c r="NRX60" s="969"/>
      <c r="NRY60" s="969"/>
      <c r="NRZ60" s="969"/>
      <c r="NSA60" s="969"/>
      <c r="NSB60" s="969"/>
      <c r="NSC60" s="969"/>
      <c r="NSD60" s="969"/>
      <c r="NSE60" s="969"/>
      <c r="NSF60" s="969"/>
      <c r="NSG60" s="969"/>
      <c r="NSH60" s="969"/>
      <c r="NSI60" s="969"/>
      <c r="NSJ60" s="969"/>
      <c r="NSK60" s="969"/>
      <c r="NSL60" s="969"/>
      <c r="NSM60" s="969"/>
      <c r="NSN60" s="969"/>
      <c r="NSO60" s="969"/>
      <c r="NSP60" s="969"/>
      <c r="NSQ60" s="969"/>
      <c r="NSR60" s="969"/>
      <c r="NSS60" s="969"/>
      <c r="NST60" s="969"/>
      <c r="NSU60" s="969"/>
      <c r="NSV60" s="969"/>
      <c r="NSW60" s="969"/>
      <c r="NSX60" s="969"/>
      <c r="NSY60" s="969"/>
      <c r="NSZ60" s="969"/>
      <c r="NTA60" s="969"/>
      <c r="NTB60" s="969"/>
      <c r="NTC60" s="969"/>
      <c r="NTD60" s="969"/>
      <c r="NTE60" s="969"/>
      <c r="NTF60" s="969"/>
      <c r="NTG60" s="969"/>
      <c r="NTH60" s="969"/>
      <c r="NTI60" s="969"/>
      <c r="NTJ60" s="969"/>
      <c r="NTK60" s="969"/>
      <c r="NTL60" s="969"/>
      <c r="NTM60" s="969"/>
      <c r="NTN60" s="969"/>
      <c r="NTO60" s="969"/>
      <c r="NTP60" s="969"/>
      <c r="NTQ60" s="969"/>
      <c r="NTR60" s="969"/>
      <c r="NTS60" s="969"/>
      <c r="NTT60" s="969"/>
      <c r="NTU60" s="969"/>
      <c r="NTV60" s="969"/>
      <c r="NTW60" s="969"/>
      <c r="NTX60" s="969"/>
      <c r="NTY60" s="969"/>
      <c r="NTZ60" s="969"/>
      <c r="NUA60" s="969"/>
      <c r="NUB60" s="969"/>
      <c r="NUC60" s="969"/>
      <c r="NUD60" s="969"/>
      <c r="NUE60" s="969"/>
      <c r="NUF60" s="969"/>
      <c r="NUG60" s="969"/>
      <c r="NUH60" s="969"/>
      <c r="NUI60" s="969"/>
      <c r="NUJ60" s="969"/>
      <c r="NUK60" s="969"/>
      <c r="NUL60" s="969"/>
      <c r="NUM60" s="969"/>
      <c r="NUN60" s="969"/>
      <c r="NUO60" s="969"/>
      <c r="NUP60" s="969"/>
      <c r="NUQ60" s="969"/>
      <c r="NUR60" s="969"/>
      <c r="NUS60" s="969"/>
      <c r="NUT60" s="969"/>
      <c r="NUU60" s="969"/>
      <c r="NUV60" s="969"/>
      <c r="NUW60" s="969"/>
      <c r="NUX60" s="969"/>
      <c r="NUY60" s="969"/>
      <c r="NUZ60" s="969"/>
      <c r="NVA60" s="969"/>
      <c r="NVB60" s="969"/>
      <c r="NVC60" s="969"/>
      <c r="NVD60" s="969"/>
      <c r="NVE60" s="969"/>
      <c r="NVF60" s="969"/>
      <c r="NVG60" s="969"/>
      <c r="NVH60" s="969"/>
      <c r="NVI60" s="969"/>
      <c r="NVJ60" s="969"/>
      <c r="NVK60" s="969"/>
      <c r="NVL60" s="969"/>
      <c r="NVM60" s="969"/>
      <c r="NVN60" s="969"/>
      <c r="NVO60" s="969"/>
      <c r="NVP60" s="969"/>
      <c r="NVQ60" s="969"/>
      <c r="NVR60" s="969"/>
      <c r="NVS60" s="969"/>
      <c r="NVT60" s="969"/>
      <c r="NVU60" s="969"/>
      <c r="NVV60" s="969"/>
      <c r="NVW60" s="969"/>
      <c r="NVX60" s="969"/>
      <c r="NVY60" s="969"/>
      <c r="NVZ60" s="969"/>
      <c r="NWA60" s="969"/>
      <c r="NWB60" s="969"/>
      <c r="NWC60" s="969"/>
      <c r="NWD60" s="969"/>
      <c r="NWE60" s="969"/>
      <c r="NWF60" s="969"/>
      <c r="NWG60" s="969"/>
      <c r="NWH60" s="969"/>
      <c r="NWI60" s="969"/>
      <c r="NWJ60" s="969"/>
      <c r="NWK60" s="969"/>
      <c r="NWL60" s="969"/>
      <c r="NWM60" s="969"/>
      <c r="NWN60" s="969"/>
      <c r="NWO60" s="969"/>
      <c r="NWP60" s="969"/>
      <c r="NWQ60" s="969"/>
      <c r="NWR60" s="969"/>
      <c r="NWS60" s="969"/>
      <c r="NWT60" s="969"/>
      <c r="NWU60" s="969"/>
      <c r="NWV60" s="969"/>
      <c r="NWW60" s="969"/>
      <c r="NWX60" s="969"/>
      <c r="NWY60" s="969"/>
      <c r="NWZ60" s="969"/>
      <c r="NXA60" s="969"/>
      <c r="NXB60" s="969"/>
      <c r="NXC60" s="969"/>
      <c r="NXD60" s="969"/>
      <c r="NXE60" s="969"/>
      <c r="NXF60" s="969"/>
      <c r="NXG60" s="969"/>
      <c r="NXH60" s="969"/>
      <c r="NXI60" s="969"/>
      <c r="NXJ60" s="969"/>
      <c r="NXK60" s="969"/>
      <c r="NXL60" s="969"/>
      <c r="NXM60" s="969"/>
      <c r="NXN60" s="969"/>
      <c r="NXO60" s="969"/>
      <c r="NXP60" s="969"/>
      <c r="NXQ60" s="969"/>
      <c r="NXR60" s="969"/>
      <c r="NXS60" s="969"/>
      <c r="NXT60" s="969"/>
      <c r="NXU60" s="969"/>
      <c r="NXV60" s="969"/>
      <c r="NXW60" s="969"/>
      <c r="NXX60" s="969"/>
      <c r="NXY60" s="969"/>
      <c r="NXZ60" s="969"/>
      <c r="NYA60" s="969"/>
      <c r="NYB60" s="969"/>
      <c r="NYC60" s="969"/>
      <c r="NYD60" s="969"/>
      <c r="NYE60" s="969"/>
      <c r="NYF60" s="969"/>
      <c r="NYG60" s="969"/>
      <c r="NYH60" s="969"/>
      <c r="NYI60" s="969"/>
      <c r="NYJ60" s="969"/>
      <c r="NYK60" s="969"/>
      <c r="NYL60" s="969"/>
      <c r="NYM60" s="969"/>
      <c r="NYN60" s="969"/>
      <c r="NYO60" s="969"/>
      <c r="NYP60" s="969"/>
      <c r="NYQ60" s="969"/>
      <c r="NYR60" s="969"/>
      <c r="NYS60" s="969"/>
      <c r="NYT60" s="969"/>
      <c r="NYU60" s="969"/>
      <c r="NYV60" s="969"/>
      <c r="NYW60" s="969"/>
      <c r="NYX60" s="969"/>
      <c r="NYY60" s="969"/>
      <c r="NYZ60" s="969"/>
      <c r="NZA60" s="969"/>
      <c r="NZB60" s="969"/>
      <c r="NZC60" s="969"/>
      <c r="NZD60" s="969"/>
      <c r="NZE60" s="969"/>
      <c r="NZF60" s="969"/>
      <c r="NZG60" s="969"/>
      <c r="NZH60" s="969"/>
      <c r="NZI60" s="969"/>
      <c r="NZJ60" s="969"/>
      <c r="NZK60" s="969"/>
      <c r="NZL60" s="969"/>
      <c r="NZM60" s="969"/>
      <c r="NZN60" s="969"/>
      <c r="NZO60" s="969"/>
      <c r="NZP60" s="969"/>
      <c r="NZQ60" s="969"/>
      <c r="NZR60" s="969"/>
      <c r="NZS60" s="969"/>
      <c r="NZT60" s="969"/>
      <c r="NZU60" s="969"/>
      <c r="NZV60" s="969"/>
      <c r="NZW60" s="969"/>
      <c r="NZX60" s="969"/>
      <c r="NZY60" s="969"/>
      <c r="NZZ60" s="969"/>
      <c r="OAA60" s="969"/>
      <c r="OAB60" s="969"/>
      <c r="OAC60" s="969"/>
      <c r="OAD60" s="969"/>
      <c r="OAE60" s="969"/>
      <c r="OAF60" s="969"/>
      <c r="OAG60" s="969"/>
      <c r="OAH60" s="969"/>
      <c r="OAI60" s="969"/>
      <c r="OAJ60" s="969"/>
      <c r="OAK60" s="969"/>
      <c r="OAL60" s="969"/>
      <c r="OAM60" s="969"/>
      <c r="OAN60" s="969"/>
      <c r="OAO60" s="969"/>
      <c r="OAP60" s="969"/>
      <c r="OAQ60" s="969"/>
      <c r="OAR60" s="969"/>
      <c r="OAS60" s="969"/>
      <c r="OAT60" s="969"/>
      <c r="OAU60" s="969"/>
      <c r="OAV60" s="969"/>
      <c r="OAW60" s="969"/>
      <c r="OAX60" s="969"/>
      <c r="OAY60" s="969"/>
      <c r="OAZ60" s="969"/>
      <c r="OBA60" s="969"/>
      <c r="OBB60" s="969"/>
      <c r="OBC60" s="969"/>
      <c r="OBD60" s="969"/>
      <c r="OBE60" s="969"/>
      <c r="OBF60" s="969"/>
      <c r="OBG60" s="969"/>
      <c r="OBH60" s="969"/>
      <c r="OBI60" s="969"/>
      <c r="OBJ60" s="969"/>
      <c r="OBK60" s="969"/>
      <c r="OBL60" s="969"/>
      <c r="OBM60" s="969"/>
      <c r="OBN60" s="969"/>
      <c r="OBO60" s="969"/>
      <c r="OBP60" s="969"/>
      <c r="OBQ60" s="969"/>
      <c r="OBR60" s="969"/>
      <c r="OBS60" s="969"/>
      <c r="OBT60" s="969"/>
      <c r="OBU60" s="969"/>
      <c r="OBV60" s="969"/>
      <c r="OBW60" s="969"/>
      <c r="OBX60" s="969"/>
      <c r="OBY60" s="969"/>
      <c r="OBZ60" s="969"/>
      <c r="OCA60" s="969"/>
      <c r="OCB60" s="969"/>
      <c r="OCC60" s="969"/>
      <c r="OCD60" s="969"/>
      <c r="OCE60" s="969"/>
      <c r="OCF60" s="969"/>
      <c r="OCG60" s="969"/>
      <c r="OCH60" s="969"/>
      <c r="OCI60" s="969"/>
      <c r="OCJ60" s="969"/>
      <c r="OCK60" s="969"/>
      <c r="OCL60" s="969"/>
      <c r="OCM60" s="969"/>
      <c r="OCN60" s="969"/>
      <c r="OCO60" s="969"/>
      <c r="OCP60" s="969"/>
      <c r="OCQ60" s="969"/>
      <c r="OCR60" s="969"/>
      <c r="OCS60" s="969"/>
      <c r="OCT60" s="969"/>
      <c r="OCU60" s="969"/>
      <c r="OCV60" s="969"/>
      <c r="OCW60" s="969"/>
      <c r="OCX60" s="969"/>
      <c r="OCY60" s="969"/>
      <c r="OCZ60" s="969"/>
      <c r="ODA60" s="969"/>
      <c r="ODB60" s="969"/>
      <c r="ODC60" s="969"/>
      <c r="ODD60" s="969"/>
      <c r="ODE60" s="969"/>
      <c r="ODF60" s="969"/>
      <c r="ODG60" s="969"/>
      <c r="ODH60" s="969"/>
      <c r="ODI60" s="969"/>
      <c r="ODJ60" s="969"/>
      <c r="ODK60" s="969"/>
      <c r="ODL60" s="969"/>
      <c r="ODM60" s="969"/>
      <c r="ODN60" s="969"/>
      <c r="ODO60" s="969"/>
      <c r="ODP60" s="969"/>
      <c r="ODQ60" s="969"/>
      <c r="ODR60" s="969"/>
      <c r="ODS60" s="969"/>
      <c r="ODT60" s="969"/>
      <c r="ODU60" s="969"/>
      <c r="ODV60" s="969"/>
      <c r="ODW60" s="969"/>
      <c r="ODX60" s="969"/>
      <c r="ODY60" s="969"/>
      <c r="ODZ60" s="969"/>
      <c r="OEA60" s="969"/>
      <c r="OEB60" s="969"/>
      <c r="OEC60" s="969"/>
      <c r="OED60" s="969"/>
      <c r="OEE60" s="969"/>
      <c r="OEF60" s="969"/>
      <c r="OEG60" s="969"/>
      <c r="OEH60" s="969"/>
      <c r="OEI60" s="969"/>
      <c r="OEJ60" s="969"/>
      <c r="OEK60" s="969"/>
      <c r="OEL60" s="969"/>
      <c r="OEM60" s="969"/>
      <c r="OEN60" s="969"/>
      <c r="OEO60" s="969"/>
      <c r="OEP60" s="969"/>
      <c r="OEQ60" s="969"/>
      <c r="OER60" s="969"/>
      <c r="OES60" s="969"/>
      <c r="OET60" s="969"/>
      <c r="OEU60" s="969"/>
      <c r="OEV60" s="969"/>
      <c r="OEW60" s="969"/>
      <c r="OEX60" s="969"/>
      <c r="OEY60" s="969"/>
      <c r="OEZ60" s="969"/>
      <c r="OFA60" s="969"/>
      <c r="OFB60" s="969"/>
      <c r="OFC60" s="969"/>
      <c r="OFD60" s="969"/>
      <c r="OFE60" s="969"/>
      <c r="OFF60" s="969"/>
      <c r="OFG60" s="969"/>
      <c r="OFH60" s="969"/>
      <c r="OFI60" s="969"/>
      <c r="OFJ60" s="969"/>
      <c r="OFK60" s="969"/>
      <c r="OFL60" s="969"/>
      <c r="OFM60" s="969"/>
      <c r="OFN60" s="969"/>
      <c r="OFO60" s="969"/>
      <c r="OFP60" s="969"/>
      <c r="OFQ60" s="969"/>
      <c r="OFR60" s="969"/>
      <c r="OFS60" s="969"/>
      <c r="OFT60" s="969"/>
      <c r="OFU60" s="969"/>
      <c r="OFV60" s="969"/>
      <c r="OFW60" s="969"/>
      <c r="OFX60" s="969"/>
      <c r="OFY60" s="969"/>
      <c r="OFZ60" s="969"/>
      <c r="OGA60" s="969"/>
      <c r="OGB60" s="969"/>
      <c r="OGC60" s="969"/>
      <c r="OGD60" s="969"/>
      <c r="OGE60" s="969"/>
      <c r="OGF60" s="969"/>
      <c r="OGG60" s="969"/>
      <c r="OGH60" s="969"/>
      <c r="OGI60" s="969"/>
      <c r="OGJ60" s="969"/>
      <c r="OGK60" s="969"/>
      <c r="OGL60" s="969"/>
      <c r="OGM60" s="969"/>
      <c r="OGN60" s="969"/>
      <c r="OGO60" s="969"/>
      <c r="OGP60" s="969"/>
      <c r="OGQ60" s="969"/>
      <c r="OGR60" s="969"/>
      <c r="OGS60" s="969"/>
      <c r="OGT60" s="969"/>
      <c r="OGU60" s="969"/>
      <c r="OGV60" s="969"/>
      <c r="OGW60" s="969"/>
      <c r="OGX60" s="969"/>
      <c r="OGY60" s="969"/>
      <c r="OGZ60" s="969"/>
      <c r="OHA60" s="969"/>
      <c r="OHB60" s="969"/>
      <c r="OHC60" s="969"/>
      <c r="OHD60" s="969"/>
      <c r="OHE60" s="969"/>
      <c r="OHF60" s="969"/>
      <c r="OHG60" s="969"/>
      <c r="OHH60" s="969"/>
      <c r="OHI60" s="969"/>
      <c r="OHJ60" s="969"/>
      <c r="OHK60" s="969"/>
      <c r="OHL60" s="969"/>
      <c r="OHM60" s="969"/>
      <c r="OHN60" s="969"/>
      <c r="OHO60" s="969"/>
      <c r="OHP60" s="969"/>
      <c r="OHQ60" s="969"/>
      <c r="OHR60" s="969"/>
      <c r="OHS60" s="969"/>
      <c r="OHT60" s="969"/>
      <c r="OHU60" s="969"/>
      <c r="OHV60" s="969"/>
      <c r="OHW60" s="969"/>
      <c r="OHX60" s="969"/>
      <c r="OHY60" s="969"/>
      <c r="OHZ60" s="969"/>
      <c r="OIA60" s="969"/>
      <c r="OIB60" s="969"/>
      <c r="OIC60" s="969"/>
      <c r="OID60" s="969"/>
      <c r="OIE60" s="969"/>
      <c r="OIF60" s="969"/>
      <c r="OIG60" s="969"/>
      <c r="OIH60" s="969"/>
      <c r="OII60" s="969"/>
      <c r="OIJ60" s="969"/>
      <c r="OIK60" s="969"/>
      <c r="OIL60" s="969"/>
      <c r="OIM60" s="969"/>
      <c r="OIN60" s="969"/>
      <c r="OIO60" s="969"/>
      <c r="OIP60" s="969"/>
      <c r="OIQ60" s="969"/>
      <c r="OIR60" s="969"/>
      <c r="OIS60" s="969"/>
      <c r="OIT60" s="969"/>
      <c r="OIU60" s="969"/>
      <c r="OIV60" s="969"/>
      <c r="OIW60" s="969"/>
      <c r="OIX60" s="969"/>
      <c r="OIY60" s="969"/>
      <c r="OIZ60" s="969"/>
      <c r="OJA60" s="969"/>
      <c r="OJB60" s="969"/>
      <c r="OJC60" s="969"/>
      <c r="OJD60" s="969"/>
      <c r="OJE60" s="969"/>
      <c r="OJF60" s="969"/>
      <c r="OJG60" s="969"/>
      <c r="OJH60" s="969"/>
      <c r="OJI60" s="969"/>
      <c r="OJJ60" s="969"/>
      <c r="OJK60" s="969"/>
      <c r="OJL60" s="969"/>
      <c r="OJM60" s="969"/>
      <c r="OJN60" s="969"/>
      <c r="OJO60" s="969"/>
      <c r="OJP60" s="969"/>
      <c r="OJQ60" s="969"/>
      <c r="OJR60" s="969"/>
      <c r="OJS60" s="969"/>
      <c r="OJT60" s="969"/>
      <c r="OJU60" s="969"/>
      <c r="OJV60" s="969"/>
      <c r="OJW60" s="969"/>
      <c r="OJX60" s="969"/>
      <c r="OJY60" s="969"/>
      <c r="OJZ60" s="969"/>
      <c r="OKA60" s="969"/>
      <c r="OKB60" s="969"/>
      <c r="OKC60" s="969"/>
      <c r="OKD60" s="969"/>
      <c r="OKE60" s="969"/>
      <c r="OKF60" s="969"/>
      <c r="OKG60" s="969"/>
      <c r="OKH60" s="969"/>
      <c r="OKI60" s="969"/>
      <c r="OKJ60" s="969"/>
      <c r="OKK60" s="969"/>
      <c r="OKL60" s="969"/>
      <c r="OKM60" s="969"/>
      <c r="OKN60" s="969"/>
      <c r="OKO60" s="969"/>
      <c r="OKP60" s="969"/>
      <c r="OKQ60" s="969"/>
      <c r="OKR60" s="969"/>
      <c r="OKS60" s="969"/>
      <c r="OKT60" s="969"/>
      <c r="OKU60" s="969"/>
      <c r="OKV60" s="969"/>
      <c r="OKW60" s="969"/>
      <c r="OKX60" s="969"/>
      <c r="OKY60" s="969"/>
      <c r="OKZ60" s="969"/>
      <c r="OLA60" s="969"/>
      <c r="OLB60" s="969"/>
      <c r="OLC60" s="969"/>
      <c r="OLD60" s="969"/>
      <c r="OLE60" s="969"/>
      <c r="OLF60" s="969"/>
      <c r="OLG60" s="969"/>
      <c r="OLH60" s="969"/>
      <c r="OLI60" s="969"/>
      <c r="OLJ60" s="969"/>
      <c r="OLK60" s="969"/>
      <c r="OLL60" s="969"/>
      <c r="OLM60" s="969"/>
      <c r="OLN60" s="969"/>
      <c r="OLO60" s="969"/>
      <c r="OLP60" s="969"/>
      <c r="OLQ60" s="969"/>
      <c r="OLR60" s="969"/>
      <c r="OLS60" s="969"/>
      <c r="OLT60" s="969"/>
      <c r="OLU60" s="969"/>
      <c r="OLV60" s="969"/>
      <c r="OLW60" s="969"/>
      <c r="OLX60" s="969"/>
      <c r="OLY60" s="969"/>
      <c r="OLZ60" s="969"/>
      <c r="OMA60" s="969"/>
      <c r="OMB60" s="969"/>
      <c r="OMC60" s="969"/>
      <c r="OMD60" s="969"/>
      <c r="OME60" s="969"/>
      <c r="OMF60" s="969"/>
      <c r="OMG60" s="969"/>
      <c r="OMH60" s="969"/>
      <c r="OMI60" s="969"/>
      <c r="OMJ60" s="969"/>
      <c r="OMK60" s="969"/>
      <c r="OML60" s="969"/>
      <c r="OMM60" s="969"/>
      <c r="OMN60" s="969"/>
      <c r="OMO60" s="969"/>
      <c r="OMP60" s="969"/>
      <c r="OMQ60" s="969"/>
      <c r="OMR60" s="969"/>
      <c r="OMS60" s="969"/>
      <c r="OMT60" s="969"/>
      <c r="OMU60" s="969"/>
      <c r="OMV60" s="969"/>
      <c r="OMW60" s="969"/>
      <c r="OMX60" s="969"/>
      <c r="OMY60" s="969"/>
      <c r="OMZ60" s="969"/>
      <c r="ONA60" s="969"/>
      <c r="ONB60" s="969"/>
      <c r="ONC60" s="969"/>
      <c r="OND60" s="969"/>
      <c r="ONE60" s="969"/>
      <c r="ONF60" s="969"/>
      <c r="ONG60" s="969"/>
      <c r="ONH60" s="969"/>
      <c r="ONI60" s="969"/>
      <c r="ONJ60" s="969"/>
      <c r="ONK60" s="969"/>
      <c r="ONL60" s="969"/>
      <c r="ONM60" s="969"/>
      <c r="ONN60" s="969"/>
      <c r="ONO60" s="969"/>
      <c r="ONP60" s="969"/>
      <c r="ONQ60" s="969"/>
      <c r="ONR60" s="969"/>
      <c r="ONS60" s="969"/>
      <c r="ONT60" s="969"/>
      <c r="ONU60" s="969"/>
      <c r="ONV60" s="969"/>
      <c r="ONW60" s="969"/>
      <c r="ONX60" s="969"/>
      <c r="ONY60" s="969"/>
      <c r="ONZ60" s="969"/>
      <c r="OOA60" s="969"/>
      <c r="OOB60" s="969"/>
      <c r="OOC60" s="969"/>
      <c r="OOD60" s="969"/>
      <c r="OOE60" s="969"/>
      <c r="OOF60" s="969"/>
      <c r="OOG60" s="969"/>
      <c r="OOH60" s="969"/>
      <c r="OOI60" s="969"/>
      <c r="OOJ60" s="969"/>
      <c r="OOK60" s="969"/>
      <c r="OOL60" s="969"/>
      <c r="OOM60" s="969"/>
      <c r="OON60" s="969"/>
      <c r="OOO60" s="969"/>
      <c r="OOP60" s="969"/>
      <c r="OOQ60" s="969"/>
      <c r="OOR60" s="969"/>
      <c r="OOS60" s="969"/>
      <c r="OOT60" s="969"/>
      <c r="OOU60" s="969"/>
      <c r="OOV60" s="969"/>
      <c r="OOW60" s="969"/>
      <c r="OOX60" s="969"/>
      <c r="OOY60" s="969"/>
      <c r="OOZ60" s="969"/>
      <c r="OPA60" s="969"/>
      <c r="OPB60" s="969"/>
      <c r="OPC60" s="969"/>
      <c r="OPD60" s="969"/>
      <c r="OPE60" s="969"/>
      <c r="OPF60" s="969"/>
      <c r="OPG60" s="969"/>
      <c r="OPH60" s="969"/>
      <c r="OPI60" s="969"/>
      <c r="OPJ60" s="969"/>
      <c r="OPK60" s="969"/>
      <c r="OPL60" s="969"/>
      <c r="OPM60" s="969"/>
      <c r="OPN60" s="969"/>
      <c r="OPO60" s="969"/>
      <c r="OPP60" s="969"/>
      <c r="OPQ60" s="969"/>
      <c r="OPR60" s="969"/>
      <c r="OPS60" s="969"/>
      <c r="OPT60" s="969"/>
      <c r="OPU60" s="969"/>
      <c r="OPV60" s="969"/>
      <c r="OPW60" s="969"/>
      <c r="OPX60" s="969"/>
      <c r="OPY60" s="969"/>
      <c r="OPZ60" s="969"/>
      <c r="OQA60" s="969"/>
      <c r="OQB60" s="969"/>
      <c r="OQC60" s="969"/>
      <c r="OQD60" s="969"/>
      <c r="OQE60" s="969"/>
      <c r="OQF60" s="969"/>
      <c r="OQG60" s="969"/>
      <c r="OQH60" s="969"/>
      <c r="OQI60" s="969"/>
      <c r="OQJ60" s="969"/>
      <c r="OQK60" s="969"/>
      <c r="OQL60" s="969"/>
      <c r="OQM60" s="969"/>
      <c r="OQN60" s="969"/>
      <c r="OQO60" s="969"/>
      <c r="OQP60" s="969"/>
      <c r="OQQ60" s="969"/>
      <c r="OQR60" s="969"/>
      <c r="OQS60" s="969"/>
      <c r="OQT60" s="969"/>
      <c r="OQU60" s="969"/>
      <c r="OQV60" s="969"/>
      <c r="OQW60" s="969"/>
      <c r="OQX60" s="969"/>
      <c r="OQY60" s="969"/>
      <c r="OQZ60" s="969"/>
      <c r="ORA60" s="969"/>
      <c r="ORB60" s="969"/>
      <c r="ORC60" s="969"/>
      <c r="ORD60" s="969"/>
      <c r="ORE60" s="969"/>
      <c r="ORF60" s="969"/>
      <c r="ORG60" s="969"/>
      <c r="ORH60" s="969"/>
      <c r="ORI60" s="969"/>
      <c r="ORJ60" s="969"/>
      <c r="ORK60" s="969"/>
      <c r="ORL60" s="969"/>
      <c r="ORM60" s="969"/>
      <c r="ORN60" s="969"/>
      <c r="ORO60" s="969"/>
      <c r="ORP60" s="969"/>
      <c r="ORQ60" s="969"/>
      <c r="ORR60" s="969"/>
      <c r="ORS60" s="969"/>
      <c r="ORT60" s="969"/>
      <c r="ORU60" s="969"/>
      <c r="ORV60" s="969"/>
      <c r="ORW60" s="969"/>
      <c r="ORX60" s="969"/>
      <c r="ORY60" s="969"/>
      <c r="ORZ60" s="969"/>
      <c r="OSA60" s="969"/>
      <c r="OSB60" s="969"/>
      <c r="OSC60" s="969"/>
      <c r="OSD60" s="969"/>
      <c r="OSE60" s="969"/>
      <c r="OSF60" s="969"/>
      <c r="OSG60" s="969"/>
      <c r="OSH60" s="969"/>
      <c r="OSI60" s="969"/>
      <c r="OSJ60" s="969"/>
      <c r="OSK60" s="969"/>
      <c r="OSL60" s="969"/>
      <c r="OSM60" s="969"/>
      <c r="OSN60" s="969"/>
      <c r="OSO60" s="969"/>
      <c r="OSP60" s="969"/>
      <c r="OSQ60" s="969"/>
      <c r="OSR60" s="969"/>
      <c r="OSS60" s="969"/>
      <c r="OST60" s="969"/>
      <c r="OSU60" s="969"/>
      <c r="OSV60" s="969"/>
      <c r="OSW60" s="969"/>
      <c r="OSX60" s="969"/>
      <c r="OSY60" s="969"/>
      <c r="OSZ60" s="969"/>
      <c r="OTA60" s="969"/>
      <c r="OTB60" s="969"/>
      <c r="OTC60" s="969"/>
      <c r="OTD60" s="969"/>
      <c r="OTE60" s="969"/>
      <c r="OTF60" s="969"/>
      <c r="OTG60" s="969"/>
      <c r="OTH60" s="969"/>
      <c r="OTI60" s="969"/>
      <c r="OTJ60" s="969"/>
      <c r="OTK60" s="969"/>
      <c r="OTL60" s="969"/>
      <c r="OTM60" s="969"/>
      <c r="OTN60" s="969"/>
      <c r="OTO60" s="969"/>
      <c r="OTP60" s="969"/>
      <c r="OTQ60" s="969"/>
      <c r="OTR60" s="969"/>
      <c r="OTS60" s="969"/>
      <c r="OTT60" s="969"/>
      <c r="OTU60" s="969"/>
      <c r="OTV60" s="969"/>
      <c r="OTW60" s="969"/>
      <c r="OTX60" s="969"/>
      <c r="OTY60" s="969"/>
      <c r="OTZ60" s="969"/>
      <c r="OUA60" s="969"/>
      <c r="OUB60" s="969"/>
      <c r="OUC60" s="969"/>
      <c r="OUD60" s="969"/>
      <c r="OUE60" s="969"/>
      <c r="OUF60" s="969"/>
      <c r="OUG60" s="969"/>
      <c r="OUH60" s="969"/>
      <c r="OUI60" s="969"/>
      <c r="OUJ60" s="969"/>
      <c r="OUK60" s="969"/>
      <c r="OUL60" s="969"/>
      <c r="OUM60" s="969"/>
      <c r="OUN60" s="969"/>
      <c r="OUO60" s="969"/>
      <c r="OUP60" s="969"/>
      <c r="OUQ60" s="969"/>
      <c r="OUR60" s="969"/>
      <c r="OUS60" s="969"/>
      <c r="OUT60" s="969"/>
      <c r="OUU60" s="969"/>
      <c r="OUV60" s="969"/>
      <c r="OUW60" s="969"/>
      <c r="OUX60" s="969"/>
      <c r="OUY60" s="969"/>
      <c r="OUZ60" s="969"/>
      <c r="OVA60" s="969"/>
      <c r="OVB60" s="969"/>
      <c r="OVC60" s="969"/>
      <c r="OVD60" s="969"/>
      <c r="OVE60" s="969"/>
      <c r="OVF60" s="969"/>
      <c r="OVG60" s="969"/>
      <c r="OVH60" s="969"/>
      <c r="OVI60" s="969"/>
      <c r="OVJ60" s="969"/>
      <c r="OVK60" s="969"/>
      <c r="OVL60" s="969"/>
      <c r="OVM60" s="969"/>
      <c r="OVN60" s="969"/>
      <c r="OVO60" s="969"/>
      <c r="OVP60" s="969"/>
      <c r="OVQ60" s="969"/>
      <c r="OVR60" s="969"/>
      <c r="OVS60" s="969"/>
      <c r="OVT60" s="969"/>
      <c r="OVU60" s="969"/>
      <c r="OVV60" s="969"/>
      <c r="OVW60" s="969"/>
      <c r="OVX60" s="969"/>
      <c r="OVY60" s="969"/>
      <c r="OVZ60" s="969"/>
      <c r="OWA60" s="969"/>
      <c r="OWB60" s="969"/>
      <c r="OWC60" s="969"/>
      <c r="OWD60" s="969"/>
      <c r="OWE60" s="969"/>
      <c r="OWF60" s="969"/>
      <c r="OWG60" s="969"/>
      <c r="OWH60" s="969"/>
      <c r="OWI60" s="969"/>
      <c r="OWJ60" s="969"/>
      <c r="OWK60" s="969"/>
      <c r="OWL60" s="969"/>
      <c r="OWM60" s="969"/>
      <c r="OWN60" s="969"/>
      <c r="OWO60" s="969"/>
      <c r="OWP60" s="969"/>
      <c r="OWQ60" s="969"/>
      <c r="OWR60" s="969"/>
      <c r="OWS60" s="969"/>
      <c r="OWT60" s="969"/>
      <c r="OWU60" s="969"/>
      <c r="OWV60" s="969"/>
      <c r="OWW60" s="969"/>
      <c r="OWX60" s="969"/>
      <c r="OWY60" s="969"/>
      <c r="OWZ60" s="969"/>
      <c r="OXA60" s="969"/>
      <c r="OXB60" s="969"/>
      <c r="OXC60" s="969"/>
      <c r="OXD60" s="969"/>
      <c r="OXE60" s="969"/>
      <c r="OXF60" s="969"/>
      <c r="OXG60" s="969"/>
      <c r="OXH60" s="969"/>
      <c r="OXI60" s="969"/>
      <c r="OXJ60" s="969"/>
      <c r="OXK60" s="969"/>
      <c r="OXL60" s="969"/>
      <c r="OXM60" s="969"/>
      <c r="OXN60" s="969"/>
      <c r="OXO60" s="969"/>
      <c r="OXP60" s="969"/>
      <c r="OXQ60" s="969"/>
      <c r="OXR60" s="969"/>
      <c r="OXS60" s="969"/>
      <c r="OXT60" s="969"/>
      <c r="OXU60" s="969"/>
      <c r="OXV60" s="969"/>
      <c r="OXW60" s="969"/>
      <c r="OXX60" s="969"/>
      <c r="OXY60" s="969"/>
      <c r="OXZ60" s="969"/>
      <c r="OYA60" s="969"/>
      <c r="OYB60" s="969"/>
      <c r="OYC60" s="969"/>
      <c r="OYD60" s="969"/>
      <c r="OYE60" s="969"/>
      <c r="OYF60" s="969"/>
      <c r="OYG60" s="969"/>
      <c r="OYH60" s="969"/>
      <c r="OYI60" s="969"/>
      <c r="OYJ60" s="969"/>
      <c r="OYK60" s="969"/>
      <c r="OYL60" s="969"/>
      <c r="OYM60" s="969"/>
      <c r="OYN60" s="969"/>
      <c r="OYO60" s="969"/>
      <c r="OYP60" s="969"/>
      <c r="OYQ60" s="969"/>
      <c r="OYR60" s="969"/>
      <c r="OYS60" s="969"/>
      <c r="OYT60" s="969"/>
      <c r="OYU60" s="969"/>
      <c r="OYV60" s="969"/>
      <c r="OYW60" s="969"/>
      <c r="OYX60" s="969"/>
      <c r="OYY60" s="969"/>
      <c r="OYZ60" s="969"/>
      <c r="OZA60" s="969"/>
      <c r="OZB60" s="969"/>
      <c r="OZC60" s="969"/>
      <c r="OZD60" s="969"/>
      <c r="OZE60" s="969"/>
      <c r="OZF60" s="969"/>
      <c r="OZG60" s="969"/>
      <c r="OZH60" s="969"/>
      <c r="OZI60" s="969"/>
      <c r="OZJ60" s="969"/>
      <c r="OZK60" s="969"/>
      <c r="OZL60" s="969"/>
      <c r="OZM60" s="969"/>
      <c r="OZN60" s="969"/>
      <c r="OZO60" s="969"/>
      <c r="OZP60" s="969"/>
      <c r="OZQ60" s="969"/>
      <c r="OZR60" s="969"/>
      <c r="OZS60" s="969"/>
      <c r="OZT60" s="969"/>
      <c r="OZU60" s="969"/>
      <c r="OZV60" s="969"/>
      <c r="OZW60" s="969"/>
      <c r="OZX60" s="969"/>
      <c r="OZY60" s="969"/>
      <c r="OZZ60" s="969"/>
      <c r="PAA60" s="969"/>
      <c r="PAB60" s="969"/>
      <c r="PAC60" s="969"/>
      <c r="PAD60" s="969"/>
      <c r="PAE60" s="969"/>
      <c r="PAF60" s="969"/>
      <c r="PAG60" s="969"/>
      <c r="PAH60" s="969"/>
      <c r="PAI60" s="969"/>
      <c r="PAJ60" s="969"/>
      <c r="PAK60" s="969"/>
      <c r="PAL60" s="969"/>
      <c r="PAM60" s="969"/>
      <c r="PAN60" s="969"/>
      <c r="PAO60" s="969"/>
      <c r="PAP60" s="969"/>
      <c r="PAQ60" s="969"/>
      <c r="PAR60" s="969"/>
      <c r="PAS60" s="969"/>
      <c r="PAT60" s="969"/>
      <c r="PAU60" s="969"/>
      <c r="PAV60" s="969"/>
      <c r="PAW60" s="969"/>
      <c r="PAX60" s="969"/>
      <c r="PAY60" s="969"/>
      <c r="PAZ60" s="969"/>
      <c r="PBA60" s="969"/>
      <c r="PBB60" s="969"/>
      <c r="PBC60" s="969"/>
      <c r="PBD60" s="969"/>
      <c r="PBE60" s="969"/>
      <c r="PBF60" s="969"/>
      <c r="PBG60" s="969"/>
      <c r="PBH60" s="969"/>
      <c r="PBI60" s="969"/>
      <c r="PBJ60" s="969"/>
      <c r="PBK60" s="969"/>
      <c r="PBL60" s="969"/>
      <c r="PBM60" s="969"/>
      <c r="PBN60" s="969"/>
      <c r="PBO60" s="969"/>
      <c r="PBP60" s="969"/>
      <c r="PBQ60" s="969"/>
      <c r="PBR60" s="969"/>
      <c r="PBS60" s="969"/>
      <c r="PBT60" s="969"/>
      <c r="PBU60" s="969"/>
      <c r="PBV60" s="969"/>
      <c r="PBW60" s="969"/>
      <c r="PBX60" s="969"/>
      <c r="PBY60" s="969"/>
      <c r="PBZ60" s="969"/>
      <c r="PCA60" s="969"/>
      <c r="PCB60" s="969"/>
      <c r="PCC60" s="969"/>
      <c r="PCD60" s="969"/>
      <c r="PCE60" s="969"/>
      <c r="PCF60" s="969"/>
      <c r="PCG60" s="969"/>
      <c r="PCH60" s="969"/>
      <c r="PCI60" s="969"/>
      <c r="PCJ60" s="969"/>
      <c r="PCK60" s="969"/>
      <c r="PCL60" s="969"/>
      <c r="PCM60" s="969"/>
      <c r="PCN60" s="969"/>
      <c r="PCO60" s="969"/>
      <c r="PCP60" s="969"/>
      <c r="PCQ60" s="969"/>
      <c r="PCR60" s="969"/>
      <c r="PCS60" s="969"/>
      <c r="PCT60" s="969"/>
      <c r="PCU60" s="969"/>
      <c r="PCV60" s="969"/>
      <c r="PCW60" s="969"/>
      <c r="PCX60" s="969"/>
      <c r="PCY60" s="969"/>
      <c r="PCZ60" s="969"/>
      <c r="PDA60" s="969"/>
      <c r="PDB60" s="969"/>
      <c r="PDC60" s="969"/>
      <c r="PDD60" s="969"/>
      <c r="PDE60" s="969"/>
      <c r="PDF60" s="969"/>
      <c r="PDG60" s="969"/>
      <c r="PDH60" s="969"/>
      <c r="PDI60" s="969"/>
      <c r="PDJ60" s="969"/>
      <c r="PDK60" s="969"/>
      <c r="PDL60" s="969"/>
      <c r="PDM60" s="969"/>
      <c r="PDN60" s="969"/>
      <c r="PDO60" s="969"/>
      <c r="PDP60" s="969"/>
      <c r="PDQ60" s="969"/>
      <c r="PDR60" s="969"/>
      <c r="PDS60" s="969"/>
      <c r="PDT60" s="969"/>
      <c r="PDU60" s="969"/>
      <c r="PDV60" s="969"/>
      <c r="PDW60" s="969"/>
      <c r="PDX60" s="969"/>
      <c r="PDY60" s="969"/>
      <c r="PDZ60" s="969"/>
      <c r="PEA60" s="969"/>
      <c r="PEB60" s="969"/>
      <c r="PEC60" s="969"/>
      <c r="PED60" s="969"/>
      <c r="PEE60" s="969"/>
      <c r="PEF60" s="969"/>
      <c r="PEG60" s="969"/>
      <c r="PEH60" s="969"/>
      <c r="PEI60" s="969"/>
      <c r="PEJ60" s="969"/>
      <c r="PEK60" s="969"/>
      <c r="PEL60" s="969"/>
      <c r="PEM60" s="969"/>
      <c r="PEN60" s="969"/>
      <c r="PEO60" s="969"/>
      <c r="PEP60" s="969"/>
      <c r="PEQ60" s="969"/>
      <c r="PER60" s="969"/>
      <c r="PES60" s="969"/>
      <c r="PET60" s="969"/>
      <c r="PEU60" s="969"/>
      <c r="PEV60" s="969"/>
      <c r="PEW60" s="969"/>
      <c r="PEX60" s="969"/>
      <c r="PEY60" s="969"/>
      <c r="PEZ60" s="969"/>
      <c r="PFA60" s="969"/>
      <c r="PFB60" s="969"/>
      <c r="PFC60" s="969"/>
      <c r="PFD60" s="969"/>
      <c r="PFE60" s="969"/>
      <c r="PFF60" s="969"/>
      <c r="PFG60" s="969"/>
      <c r="PFH60" s="969"/>
      <c r="PFI60" s="969"/>
      <c r="PFJ60" s="969"/>
      <c r="PFK60" s="969"/>
      <c r="PFL60" s="969"/>
      <c r="PFM60" s="969"/>
      <c r="PFN60" s="969"/>
      <c r="PFO60" s="969"/>
      <c r="PFP60" s="969"/>
      <c r="PFQ60" s="969"/>
      <c r="PFR60" s="969"/>
      <c r="PFS60" s="969"/>
      <c r="PFT60" s="969"/>
      <c r="PFU60" s="969"/>
      <c r="PFV60" s="969"/>
      <c r="PFW60" s="969"/>
      <c r="PFX60" s="969"/>
      <c r="PFY60" s="969"/>
      <c r="PFZ60" s="969"/>
      <c r="PGA60" s="969"/>
      <c r="PGB60" s="969"/>
      <c r="PGC60" s="969"/>
      <c r="PGD60" s="969"/>
      <c r="PGE60" s="969"/>
      <c r="PGF60" s="969"/>
      <c r="PGG60" s="969"/>
      <c r="PGH60" s="969"/>
      <c r="PGI60" s="969"/>
      <c r="PGJ60" s="969"/>
      <c r="PGK60" s="969"/>
      <c r="PGL60" s="969"/>
      <c r="PGM60" s="969"/>
      <c r="PGN60" s="969"/>
      <c r="PGO60" s="969"/>
      <c r="PGP60" s="969"/>
      <c r="PGQ60" s="969"/>
      <c r="PGR60" s="969"/>
      <c r="PGS60" s="969"/>
      <c r="PGT60" s="969"/>
      <c r="PGU60" s="969"/>
      <c r="PGV60" s="969"/>
      <c r="PGW60" s="969"/>
      <c r="PGX60" s="969"/>
      <c r="PGY60" s="969"/>
      <c r="PGZ60" s="969"/>
      <c r="PHA60" s="969"/>
      <c r="PHB60" s="969"/>
      <c r="PHC60" s="969"/>
      <c r="PHD60" s="969"/>
      <c r="PHE60" s="969"/>
      <c r="PHF60" s="969"/>
      <c r="PHG60" s="969"/>
      <c r="PHH60" s="969"/>
      <c r="PHI60" s="969"/>
      <c r="PHJ60" s="969"/>
      <c r="PHK60" s="969"/>
      <c r="PHL60" s="969"/>
      <c r="PHM60" s="969"/>
      <c r="PHN60" s="969"/>
      <c r="PHO60" s="969"/>
      <c r="PHP60" s="969"/>
      <c r="PHQ60" s="969"/>
      <c r="PHR60" s="969"/>
      <c r="PHS60" s="969"/>
      <c r="PHT60" s="969"/>
      <c r="PHU60" s="969"/>
      <c r="PHV60" s="969"/>
      <c r="PHW60" s="969"/>
      <c r="PHX60" s="969"/>
      <c r="PHY60" s="969"/>
      <c r="PHZ60" s="969"/>
      <c r="PIA60" s="969"/>
      <c r="PIB60" s="969"/>
      <c r="PIC60" s="969"/>
      <c r="PID60" s="969"/>
      <c r="PIE60" s="969"/>
      <c r="PIF60" s="969"/>
      <c r="PIG60" s="969"/>
      <c r="PIH60" s="969"/>
      <c r="PII60" s="969"/>
      <c r="PIJ60" s="969"/>
      <c r="PIK60" s="969"/>
      <c r="PIL60" s="969"/>
      <c r="PIM60" s="969"/>
      <c r="PIN60" s="969"/>
      <c r="PIO60" s="969"/>
      <c r="PIP60" s="969"/>
      <c r="PIQ60" s="969"/>
      <c r="PIR60" s="969"/>
      <c r="PIS60" s="969"/>
      <c r="PIT60" s="969"/>
      <c r="PIU60" s="969"/>
      <c r="PIV60" s="969"/>
      <c r="PIW60" s="969"/>
      <c r="PIX60" s="969"/>
      <c r="PIY60" s="969"/>
      <c r="PIZ60" s="969"/>
      <c r="PJA60" s="969"/>
      <c r="PJB60" s="969"/>
      <c r="PJC60" s="969"/>
      <c r="PJD60" s="969"/>
      <c r="PJE60" s="969"/>
      <c r="PJF60" s="969"/>
      <c r="PJG60" s="969"/>
      <c r="PJH60" s="969"/>
      <c r="PJI60" s="969"/>
      <c r="PJJ60" s="969"/>
      <c r="PJK60" s="969"/>
      <c r="PJL60" s="969"/>
      <c r="PJM60" s="969"/>
      <c r="PJN60" s="969"/>
      <c r="PJO60" s="969"/>
      <c r="PJP60" s="969"/>
      <c r="PJQ60" s="969"/>
      <c r="PJR60" s="969"/>
      <c r="PJS60" s="969"/>
      <c r="PJT60" s="969"/>
      <c r="PJU60" s="969"/>
      <c r="PJV60" s="969"/>
      <c r="PJW60" s="969"/>
      <c r="PJX60" s="969"/>
      <c r="PJY60" s="969"/>
      <c r="PJZ60" s="969"/>
      <c r="PKA60" s="969"/>
      <c r="PKB60" s="969"/>
      <c r="PKC60" s="969"/>
      <c r="PKD60" s="969"/>
      <c r="PKE60" s="969"/>
      <c r="PKF60" s="969"/>
      <c r="PKG60" s="969"/>
      <c r="PKH60" s="969"/>
      <c r="PKI60" s="969"/>
      <c r="PKJ60" s="969"/>
      <c r="PKK60" s="969"/>
      <c r="PKL60" s="969"/>
      <c r="PKM60" s="969"/>
      <c r="PKN60" s="969"/>
      <c r="PKO60" s="969"/>
      <c r="PKP60" s="969"/>
      <c r="PKQ60" s="969"/>
      <c r="PKR60" s="969"/>
      <c r="PKS60" s="969"/>
      <c r="PKT60" s="969"/>
      <c r="PKU60" s="969"/>
      <c r="PKV60" s="969"/>
      <c r="PKW60" s="969"/>
      <c r="PKX60" s="969"/>
      <c r="PKY60" s="969"/>
      <c r="PKZ60" s="969"/>
      <c r="PLA60" s="969"/>
      <c r="PLB60" s="969"/>
      <c r="PLC60" s="969"/>
      <c r="PLD60" s="969"/>
      <c r="PLE60" s="969"/>
      <c r="PLF60" s="969"/>
      <c r="PLG60" s="969"/>
      <c r="PLH60" s="969"/>
      <c r="PLI60" s="969"/>
      <c r="PLJ60" s="969"/>
      <c r="PLK60" s="969"/>
      <c r="PLL60" s="969"/>
      <c r="PLM60" s="969"/>
      <c r="PLN60" s="969"/>
      <c r="PLO60" s="969"/>
      <c r="PLP60" s="969"/>
      <c r="PLQ60" s="969"/>
      <c r="PLR60" s="969"/>
      <c r="PLS60" s="969"/>
      <c r="PLT60" s="969"/>
      <c r="PLU60" s="969"/>
      <c r="PLV60" s="969"/>
      <c r="PLW60" s="969"/>
      <c r="PLX60" s="969"/>
      <c r="PLY60" s="969"/>
      <c r="PLZ60" s="969"/>
      <c r="PMA60" s="969"/>
      <c r="PMB60" s="969"/>
      <c r="PMC60" s="969"/>
      <c r="PMD60" s="969"/>
      <c r="PME60" s="969"/>
      <c r="PMF60" s="969"/>
      <c r="PMG60" s="969"/>
      <c r="PMH60" s="969"/>
      <c r="PMI60" s="969"/>
      <c r="PMJ60" s="969"/>
      <c r="PMK60" s="969"/>
      <c r="PML60" s="969"/>
      <c r="PMM60" s="969"/>
      <c r="PMN60" s="969"/>
      <c r="PMO60" s="969"/>
      <c r="PMP60" s="969"/>
      <c r="PMQ60" s="969"/>
      <c r="PMR60" s="969"/>
      <c r="PMS60" s="969"/>
      <c r="PMT60" s="969"/>
      <c r="PMU60" s="969"/>
      <c r="PMV60" s="969"/>
      <c r="PMW60" s="969"/>
      <c r="PMX60" s="969"/>
      <c r="PMY60" s="969"/>
      <c r="PMZ60" s="969"/>
      <c r="PNA60" s="969"/>
      <c r="PNB60" s="969"/>
      <c r="PNC60" s="969"/>
      <c r="PND60" s="969"/>
      <c r="PNE60" s="969"/>
      <c r="PNF60" s="969"/>
      <c r="PNG60" s="969"/>
      <c r="PNH60" s="969"/>
      <c r="PNI60" s="969"/>
      <c r="PNJ60" s="969"/>
      <c r="PNK60" s="969"/>
      <c r="PNL60" s="969"/>
      <c r="PNM60" s="969"/>
      <c r="PNN60" s="969"/>
      <c r="PNO60" s="969"/>
      <c r="PNP60" s="969"/>
      <c r="PNQ60" s="969"/>
      <c r="PNR60" s="969"/>
      <c r="PNS60" s="969"/>
      <c r="PNT60" s="969"/>
      <c r="PNU60" s="969"/>
      <c r="PNV60" s="969"/>
      <c r="PNW60" s="969"/>
      <c r="PNX60" s="969"/>
      <c r="PNY60" s="969"/>
      <c r="PNZ60" s="969"/>
      <c r="POA60" s="969"/>
      <c r="POB60" s="969"/>
      <c r="POC60" s="969"/>
      <c r="POD60" s="969"/>
      <c r="POE60" s="969"/>
      <c r="POF60" s="969"/>
      <c r="POG60" s="969"/>
      <c r="POH60" s="969"/>
      <c r="POI60" s="969"/>
      <c r="POJ60" s="969"/>
      <c r="POK60" s="969"/>
      <c r="POL60" s="969"/>
      <c r="POM60" s="969"/>
      <c r="PON60" s="969"/>
      <c r="POO60" s="969"/>
      <c r="POP60" s="969"/>
      <c r="POQ60" s="969"/>
      <c r="POR60" s="969"/>
      <c r="POS60" s="969"/>
      <c r="POT60" s="969"/>
      <c r="POU60" s="969"/>
      <c r="POV60" s="969"/>
      <c r="POW60" s="969"/>
      <c r="POX60" s="969"/>
      <c r="POY60" s="969"/>
      <c r="POZ60" s="969"/>
      <c r="PPA60" s="969"/>
      <c r="PPB60" s="969"/>
      <c r="PPC60" s="969"/>
      <c r="PPD60" s="969"/>
      <c r="PPE60" s="969"/>
      <c r="PPF60" s="969"/>
      <c r="PPG60" s="969"/>
      <c r="PPH60" s="969"/>
      <c r="PPI60" s="969"/>
      <c r="PPJ60" s="969"/>
      <c r="PPK60" s="969"/>
      <c r="PPL60" s="969"/>
      <c r="PPM60" s="969"/>
      <c r="PPN60" s="969"/>
      <c r="PPO60" s="969"/>
      <c r="PPP60" s="969"/>
      <c r="PPQ60" s="969"/>
      <c r="PPR60" s="969"/>
      <c r="PPS60" s="969"/>
      <c r="PPT60" s="969"/>
      <c r="PPU60" s="969"/>
      <c r="PPV60" s="969"/>
      <c r="PPW60" s="969"/>
      <c r="PPX60" s="969"/>
      <c r="PPY60" s="969"/>
      <c r="PPZ60" s="969"/>
      <c r="PQA60" s="969"/>
      <c r="PQB60" s="969"/>
      <c r="PQC60" s="969"/>
      <c r="PQD60" s="969"/>
      <c r="PQE60" s="969"/>
      <c r="PQF60" s="969"/>
      <c r="PQG60" s="969"/>
      <c r="PQH60" s="969"/>
      <c r="PQI60" s="969"/>
      <c r="PQJ60" s="969"/>
      <c r="PQK60" s="969"/>
      <c r="PQL60" s="969"/>
      <c r="PQM60" s="969"/>
      <c r="PQN60" s="969"/>
      <c r="PQO60" s="969"/>
      <c r="PQP60" s="969"/>
      <c r="PQQ60" s="969"/>
      <c r="PQR60" s="969"/>
      <c r="PQS60" s="969"/>
      <c r="PQT60" s="969"/>
      <c r="PQU60" s="969"/>
      <c r="PQV60" s="969"/>
      <c r="PQW60" s="969"/>
      <c r="PQX60" s="969"/>
      <c r="PQY60" s="969"/>
      <c r="PQZ60" s="969"/>
      <c r="PRA60" s="969"/>
      <c r="PRB60" s="969"/>
      <c r="PRC60" s="969"/>
      <c r="PRD60" s="969"/>
      <c r="PRE60" s="969"/>
      <c r="PRF60" s="969"/>
      <c r="PRG60" s="969"/>
      <c r="PRH60" s="969"/>
      <c r="PRI60" s="969"/>
      <c r="PRJ60" s="969"/>
      <c r="PRK60" s="969"/>
      <c r="PRL60" s="969"/>
      <c r="PRM60" s="969"/>
      <c r="PRN60" s="969"/>
      <c r="PRO60" s="969"/>
      <c r="PRP60" s="969"/>
      <c r="PRQ60" s="969"/>
      <c r="PRR60" s="969"/>
      <c r="PRS60" s="969"/>
      <c r="PRT60" s="969"/>
      <c r="PRU60" s="969"/>
      <c r="PRV60" s="969"/>
      <c r="PRW60" s="969"/>
      <c r="PRX60" s="969"/>
      <c r="PRY60" s="969"/>
      <c r="PRZ60" s="969"/>
      <c r="PSA60" s="969"/>
      <c r="PSB60" s="969"/>
      <c r="PSC60" s="969"/>
      <c r="PSD60" s="969"/>
      <c r="PSE60" s="969"/>
      <c r="PSF60" s="969"/>
      <c r="PSG60" s="969"/>
      <c r="PSH60" s="969"/>
      <c r="PSI60" s="969"/>
      <c r="PSJ60" s="969"/>
      <c r="PSK60" s="969"/>
      <c r="PSL60" s="969"/>
      <c r="PSM60" s="969"/>
      <c r="PSN60" s="969"/>
      <c r="PSO60" s="969"/>
      <c r="PSP60" s="969"/>
      <c r="PSQ60" s="969"/>
      <c r="PSR60" s="969"/>
      <c r="PSS60" s="969"/>
      <c r="PST60" s="969"/>
      <c r="PSU60" s="969"/>
      <c r="PSV60" s="969"/>
      <c r="PSW60" s="969"/>
      <c r="PSX60" s="969"/>
      <c r="PSY60" s="969"/>
      <c r="PSZ60" s="969"/>
      <c r="PTA60" s="969"/>
      <c r="PTB60" s="969"/>
      <c r="PTC60" s="969"/>
      <c r="PTD60" s="969"/>
      <c r="PTE60" s="969"/>
      <c r="PTF60" s="969"/>
      <c r="PTG60" s="969"/>
      <c r="PTH60" s="969"/>
      <c r="PTI60" s="969"/>
      <c r="PTJ60" s="969"/>
      <c r="PTK60" s="969"/>
      <c r="PTL60" s="969"/>
      <c r="PTM60" s="969"/>
      <c r="PTN60" s="969"/>
      <c r="PTO60" s="969"/>
      <c r="PTP60" s="969"/>
      <c r="PTQ60" s="969"/>
      <c r="PTR60" s="969"/>
      <c r="PTS60" s="969"/>
      <c r="PTT60" s="969"/>
      <c r="PTU60" s="969"/>
      <c r="PTV60" s="969"/>
      <c r="PTW60" s="969"/>
      <c r="PTX60" s="969"/>
      <c r="PTY60" s="969"/>
      <c r="PTZ60" s="969"/>
      <c r="PUA60" s="969"/>
      <c r="PUB60" s="969"/>
      <c r="PUC60" s="969"/>
      <c r="PUD60" s="969"/>
      <c r="PUE60" s="969"/>
      <c r="PUF60" s="969"/>
      <c r="PUG60" s="969"/>
      <c r="PUH60" s="969"/>
      <c r="PUI60" s="969"/>
      <c r="PUJ60" s="969"/>
      <c r="PUK60" s="969"/>
      <c r="PUL60" s="969"/>
      <c r="PUM60" s="969"/>
      <c r="PUN60" s="969"/>
      <c r="PUO60" s="969"/>
      <c r="PUP60" s="969"/>
      <c r="PUQ60" s="969"/>
      <c r="PUR60" s="969"/>
      <c r="PUS60" s="969"/>
      <c r="PUT60" s="969"/>
      <c r="PUU60" s="969"/>
      <c r="PUV60" s="969"/>
      <c r="PUW60" s="969"/>
      <c r="PUX60" s="969"/>
      <c r="PUY60" s="969"/>
      <c r="PUZ60" s="969"/>
      <c r="PVA60" s="969"/>
      <c r="PVB60" s="969"/>
      <c r="PVC60" s="969"/>
      <c r="PVD60" s="969"/>
      <c r="PVE60" s="969"/>
      <c r="PVF60" s="969"/>
      <c r="PVG60" s="969"/>
      <c r="PVH60" s="969"/>
      <c r="PVI60" s="969"/>
      <c r="PVJ60" s="969"/>
      <c r="PVK60" s="969"/>
      <c r="PVL60" s="969"/>
      <c r="PVM60" s="969"/>
      <c r="PVN60" s="969"/>
      <c r="PVO60" s="969"/>
      <c r="PVP60" s="969"/>
      <c r="PVQ60" s="969"/>
      <c r="PVR60" s="969"/>
      <c r="PVS60" s="969"/>
      <c r="PVT60" s="969"/>
      <c r="PVU60" s="969"/>
      <c r="PVV60" s="969"/>
      <c r="PVW60" s="969"/>
      <c r="PVX60" s="969"/>
      <c r="PVY60" s="969"/>
      <c r="PVZ60" s="969"/>
      <c r="PWA60" s="969"/>
      <c r="PWB60" s="969"/>
      <c r="PWC60" s="969"/>
      <c r="PWD60" s="969"/>
      <c r="PWE60" s="969"/>
      <c r="PWF60" s="969"/>
      <c r="PWG60" s="969"/>
      <c r="PWH60" s="969"/>
      <c r="PWI60" s="969"/>
      <c r="PWJ60" s="969"/>
      <c r="PWK60" s="969"/>
      <c r="PWL60" s="969"/>
      <c r="PWM60" s="969"/>
      <c r="PWN60" s="969"/>
      <c r="PWO60" s="969"/>
      <c r="PWP60" s="969"/>
      <c r="PWQ60" s="969"/>
      <c r="PWR60" s="969"/>
      <c r="PWS60" s="969"/>
      <c r="PWT60" s="969"/>
      <c r="PWU60" s="969"/>
      <c r="PWV60" s="969"/>
      <c r="PWW60" s="969"/>
      <c r="PWX60" s="969"/>
      <c r="PWY60" s="969"/>
      <c r="PWZ60" s="969"/>
      <c r="PXA60" s="969"/>
      <c r="PXB60" s="969"/>
      <c r="PXC60" s="969"/>
      <c r="PXD60" s="969"/>
      <c r="PXE60" s="969"/>
      <c r="PXF60" s="969"/>
      <c r="PXG60" s="969"/>
      <c r="PXH60" s="969"/>
      <c r="PXI60" s="969"/>
      <c r="PXJ60" s="969"/>
      <c r="PXK60" s="969"/>
      <c r="PXL60" s="969"/>
      <c r="PXM60" s="969"/>
      <c r="PXN60" s="969"/>
      <c r="PXO60" s="969"/>
      <c r="PXP60" s="969"/>
      <c r="PXQ60" s="969"/>
      <c r="PXR60" s="969"/>
      <c r="PXS60" s="969"/>
      <c r="PXT60" s="969"/>
      <c r="PXU60" s="969"/>
      <c r="PXV60" s="969"/>
      <c r="PXW60" s="969"/>
      <c r="PXX60" s="969"/>
      <c r="PXY60" s="969"/>
      <c r="PXZ60" s="969"/>
      <c r="PYA60" s="969"/>
      <c r="PYB60" s="969"/>
      <c r="PYC60" s="969"/>
      <c r="PYD60" s="969"/>
      <c r="PYE60" s="969"/>
      <c r="PYF60" s="969"/>
      <c r="PYG60" s="969"/>
      <c r="PYH60" s="969"/>
      <c r="PYI60" s="969"/>
      <c r="PYJ60" s="969"/>
      <c r="PYK60" s="969"/>
      <c r="PYL60" s="969"/>
      <c r="PYM60" s="969"/>
      <c r="PYN60" s="969"/>
      <c r="PYO60" s="969"/>
      <c r="PYP60" s="969"/>
      <c r="PYQ60" s="969"/>
      <c r="PYR60" s="969"/>
      <c r="PYS60" s="969"/>
      <c r="PYT60" s="969"/>
      <c r="PYU60" s="969"/>
      <c r="PYV60" s="969"/>
      <c r="PYW60" s="969"/>
      <c r="PYX60" s="969"/>
      <c r="PYY60" s="969"/>
      <c r="PYZ60" s="969"/>
      <c r="PZA60" s="969"/>
      <c r="PZB60" s="969"/>
      <c r="PZC60" s="969"/>
      <c r="PZD60" s="969"/>
      <c r="PZE60" s="969"/>
      <c r="PZF60" s="969"/>
      <c r="PZG60" s="969"/>
      <c r="PZH60" s="969"/>
      <c r="PZI60" s="969"/>
      <c r="PZJ60" s="969"/>
      <c r="PZK60" s="969"/>
      <c r="PZL60" s="969"/>
      <c r="PZM60" s="969"/>
      <c r="PZN60" s="969"/>
      <c r="PZO60" s="969"/>
      <c r="PZP60" s="969"/>
      <c r="PZQ60" s="969"/>
      <c r="PZR60" s="969"/>
      <c r="PZS60" s="969"/>
      <c r="PZT60" s="969"/>
      <c r="PZU60" s="969"/>
      <c r="PZV60" s="969"/>
      <c r="PZW60" s="969"/>
      <c r="PZX60" s="969"/>
      <c r="PZY60" s="969"/>
      <c r="PZZ60" s="969"/>
      <c r="QAA60" s="969"/>
      <c r="QAB60" s="969"/>
      <c r="QAC60" s="969"/>
      <c r="QAD60" s="969"/>
      <c r="QAE60" s="969"/>
      <c r="QAF60" s="969"/>
      <c r="QAG60" s="969"/>
      <c r="QAH60" s="969"/>
      <c r="QAI60" s="969"/>
      <c r="QAJ60" s="969"/>
      <c r="QAK60" s="969"/>
      <c r="QAL60" s="969"/>
      <c r="QAM60" s="969"/>
      <c r="QAN60" s="969"/>
      <c r="QAO60" s="969"/>
      <c r="QAP60" s="969"/>
      <c r="QAQ60" s="969"/>
      <c r="QAR60" s="969"/>
      <c r="QAS60" s="969"/>
      <c r="QAT60" s="969"/>
      <c r="QAU60" s="969"/>
      <c r="QAV60" s="969"/>
      <c r="QAW60" s="969"/>
      <c r="QAX60" s="969"/>
      <c r="QAY60" s="969"/>
      <c r="QAZ60" s="969"/>
      <c r="QBA60" s="969"/>
      <c r="QBB60" s="969"/>
      <c r="QBC60" s="969"/>
      <c r="QBD60" s="969"/>
      <c r="QBE60" s="969"/>
      <c r="QBF60" s="969"/>
      <c r="QBG60" s="969"/>
      <c r="QBH60" s="969"/>
      <c r="QBI60" s="969"/>
      <c r="QBJ60" s="969"/>
      <c r="QBK60" s="969"/>
      <c r="QBL60" s="969"/>
      <c r="QBM60" s="969"/>
      <c r="QBN60" s="969"/>
      <c r="QBO60" s="969"/>
      <c r="QBP60" s="969"/>
      <c r="QBQ60" s="969"/>
      <c r="QBR60" s="969"/>
      <c r="QBS60" s="969"/>
      <c r="QBT60" s="969"/>
      <c r="QBU60" s="969"/>
      <c r="QBV60" s="969"/>
      <c r="QBW60" s="969"/>
      <c r="QBX60" s="969"/>
      <c r="QBY60" s="969"/>
      <c r="QBZ60" s="969"/>
      <c r="QCA60" s="969"/>
      <c r="QCB60" s="969"/>
      <c r="QCC60" s="969"/>
      <c r="QCD60" s="969"/>
      <c r="QCE60" s="969"/>
      <c r="QCF60" s="969"/>
      <c r="QCG60" s="969"/>
      <c r="QCH60" s="969"/>
      <c r="QCI60" s="969"/>
      <c r="QCJ60" s="969"/>
      <c r="QCK60" s="969"/>
      <c r="QCL60" s="969"/>
      <c r="QCM60" s="969"/>
      <c r="QCN60" s="969"/>
      <c r="QCO60" s="969"/>
      <c r="QCP60" s="969"/>
      <c r="QCQ60" s="969"/>
      <c r="QCR60" s="969"/>
      <c r="QCS60" s="969"/>
      <c r="QCT60" s="969"/>
      <c r="QCU60" s="969"/>
      <c r="QCV60" s="969"/>
      <c r="QCW60" s="969"/>
      <c r="QCX60" s="969"/>
      <c r="QCY60" s="969"/>
      <c r="QCZ60" s="969"/>
      <c r="QDA60" s="969"/>
      <c r="QDB60" s="969"/>
      <c r="QDC60" s="969"/>
      <c r="QDD60" s="969"/>
      <c r="QDE60" s="969"/>
      <c r="QDF60" s="969"/>
      <c r="QDG60" s="969"/>
      <c r="QDH60" s="969"/>
      <c r="QDI60" s="969"/>
      <c r="QDJ60" s="969"/>
      <c r="QDK60" s="969"/>
      <c r="QDL60" s="969"/>
      <c r="QDM60" s="969"/>
      <c r="QDN60" s="969"/>
      <c r="QDO60" s="969"/>
      <c r="QDP60" s="969"/>
      <c r="QDQ60" s="969"/>
      <c r="QDR60" s="969"/>
      <c r="QDS60" s="969"/>
      <c r="QDT60" s="969"/>
      <c r="QDU60" s="969"/>
      <c r="QDV60" s="969"/>
      <c r="QDW60" s="969"/>
      <c r="QDX60" s="969"/>
      <c r="QDY60" s="969"/>
      <c r="QDZ60" s="969"/>
      <c r="QEA60" s="969"/>
      <c r="QEB60" s="969"/>
      <c r="QEC60" s="969"/>
      <c r="QED60" s="969"/>
      <c r="QEE60" s="969"/>
      <c r="QEF60" s="969"/>
      <c r="QEG60" s="969"/>
      <c r="QEH60" s="969"/>
      <c r="QEI60" s="969"/>
      <c r="QEJ60" s="969"/>
      <c r="QEK60" s="969"/>
      <c r="QEL60" s="969"/>
      <c r="QEM60" s="969"/>
      <c r="QEN60" s="969"/>
      <c r="QEO60" s="969"/>
      <c r="QEP60" s="969"/>
      <c r="QEQ60" s="969"/>
      <c r="QER60" s="969"/>
      <c r="QES60" s="969"/>
      <c r="QET60" s="969"/>
      <c r="QEU60" s="969"/>
      <c r="QEV60" s="969"/>
      <c r="QEW60" s="969"/>
      <c r="QEX60" s="969"/>
      <c r="QEY60" s="969"/>
      <c r="QEZ60" s="969"/>
      <c r="QFA60" s="969"/>
      <c r="QFB60" s="969"/>
      <c r="QFC60" s="969"/>
      <c r="QFD60" s="969"/>
      <c r="QFE60" s="969"/>
      <c r="QFF60" s="969"/>
      <c r="QFG60" s="969"/>
      <c r="QFH60" s="969"/>
      <c r="QFI60" s="969"/>
      <c r="QFJ60" s="969"/>
      <c r="QFK60" s="969"/>
      <c r="QFL60" s="969"/>
      <c r="QFM60" s="969"/>
      <c r="QFN60" s="969"/>
      <c r="QFO60" s="969"/>
      <c r="QFP60" s="969"/>
      <c r="QFQ60" s="969"/>
      <c r="QFR60" s="969"/>
      <c r="QFS60" s="969"/>
      <c r="QFT60" s="969"/>
      <c r="QFU60" s="969"/>
      <c r="QFV60" s="969"/>
      <c r="QFW60" s="969"/>
      <c r="QFX60" s="969"/>
      <c r="QFY60" s="969"/>
      <c r="QFZ60" s="969"/>
      <c r="QGA60" s="969"/>
      <c r="QGB60" s="969"/>
      <c r="QGC60" s="969"/>
      <c r="QGD60" s="969"/>
      <c r="QGE60" s="969"/>
      <c r="QGF60" s="969"/>
      <c r="QGG60" s="969"/>
      <c r="QGH60" s="969"/>
      <c r="QGI60" s="969"/>
      <c r="QGJ60" s="969"/>
      <c r="QGK60" s="969"/>
      <c r="QGL60" s="969"/>
      <c r="QGM60" s="969"/>
      <c r="QGN60" s="969"/>
      <c r="QGO60" s="969"/>
      <c r="QGP60" s="969"/>
      <c r="QGQ60" s="969"/>
      <c r="QGR60" s="969"/>
      <c r="QGS60" s="969"/>
      <c r="QGT60" s="969"/>
      <c r="QGU60" s="969"/>
      <c r="QGV60" s="969"/>
      <c r="QGW60" s="969"/>
      <c r="QGX60" s="969"/>
      <c r="QGY60" s="969"/>
      <c r="QGZ60" s="969"/>
      <c r="QHA60" s="969"/>
      <c r="QHB60" s="969"/>
      <c r="QHC60" s="969"/>
      <c r="QHD60" s="969"/>
      <c r="QHE60" s="969"/>
      <c r="QHF60" s="969"/>
      <c r="QHG60" s="969"/>
      <c r="QHH60" s="969"/>
      <c r="QHI60" s="969"/>
      <c r="QHJ60" s="969"/>
      <c r="QHK60" s="969"/>
      <c r="QHL60" s="969"/>
      <c r="QHM60" s="969"/>
      <c r="QHN60" s="969"/>
      <c r="QHO60" s="969"/>
      <c r="QHP60" s="969"/>
      <c r="QHQ60" s="969"/>
      <c r="QHR60" s="969"/>
      <c r="QHS60" s="969"/>
      <c r="QHT60" s="969"/>
      <c r="QHU60" s="969"/>
      <c r="QHV60" s="969"/>
      <c r="QHW60" s="969"/>
      <c r="QHX60" s="969"/>
      <c r="QHY60" s="969"/>
      <c r="QHZ60" s="969"/>
      <c r="QIA60" s="969"/>
      <c r="QIB60" s="969"/>
      <c r="QIC60" s="969"/>
      <c r="QID60" s="969"/>
      <c r="QIE60" s="969"/>
      <c r="QIF60" s="969"/>
      <c r="QIG60" s="969"/>
      <c r="QIH60" s="969"/>
      <c r="QII60" s="969"/>
      <c r="QIJ60" s="969"/>
      <c r="QIK60" s="969"/>
      <c r="QIL60" s="969"/>
      <c r="QIM60" s="969"/>
      <c r="QIN60" s="969"/>
      <c r="QIO60" s="969"/>
      <c r="QIP60" s="969"/>
      <c r="QIQ60" s="969"/>
      <c r="QIR60" s="969"/>
      <c r="QIS60" s="969"/>
      <c r="QIT60" s="969"/>
      <c r="QIU60" s="969"/>
      <c r="QIV60" s="969"/>
      <c r="QIW60" s="969"/>
      <c r="QIX60" s="969"/>
      <c r="QIY60" s="969"/>
      <c r="QIZ60" s="969"/>
      <c r="QJA60" s="969"/>
      <c r="QJB60" s="969"/>
      <c r="QJC60" s="969"/>
      <c r="QJD60" s="969"/>
      <c r="QJE60" s="969"/>
      <c r="QJF60" s="969"/>
      <c r="QJG60" s="969"/>
      <c r="QJH60" s="969"/>
      <c r="QJI60" s="969"/>
      <c r="QJJ60" s="969"/>
      <c r="QJK60" s="969"/>
      <c r="QJL60" s="969"/>
      <c r="QJM60" s="969"/>
      <c r="QJN60" s="969"/>
      <c r="QJO60" s="969"/>
      <c r="QJP60" s="969"/>
      <c r="QJQ60" s="969"/>
      <c r="QJR60" s="969"/>
      <c r="QJS60" s="969"/>
      <c r="QJT60" s="969"/>
      <c r="QJU60" s="969"/>
      <c r="QJV60" s="969"/>
      <c r="QJW60" s="969"/>
      <c r="QJX60" s="969"/>
      <c r="QJY60" s="969"/>
      <c r="QJZ60" s="969"/>
      <c r="QKA60" s="969"/>
      <c r="QKB60" s="969"/>
      <c r="QKC60" s="969"/>
      <c r="QKD60" s="969"/>
      <c r="QKE60" s="969"/>
      <c r="QKF60" s="969"/>
      <c r="QKG60" s="969"/>
      <c r="QKH60" s="969"/>
      <c r="QKI60" s="969"/>
      <c r="QKJ60" s="969"/>
      <c r="QKK60" s="969"/>
      <c r="QKL60" s="969"/>
      <c r="QKM60" s="969"/>
      <c r="QKN60" s="969"/>
      <c r="QKO60" s="969"/>
      <c r="QKP60" s="969"/>
      <c r="QKQ60" s="969"/>
      <c r="QKR60" s="969"/>
      <c r="QKS60" s="969"/>
      <c r="QKT60" s="969"/>
      <c r="QKU60" s="969"/>
      <c r="QKV60" s="969"/>
      <c r="QKW60" s="969"/>
      <c r="QKX60" s="969"/>
      <c r="QKY60" s="969"/>
      <c r="QKZ60" s="969"/>
      <c r="QLA60" s="969"/>
      <c r="QLB60" s="969"/>
      <c r="QLC60" s="969"/>
      <c r="QLD60" s="969"/>
      <c r="QLE60" s="969"/>
      <c r="QLF60" s="969"/>
      <c r="QLG60" s="969"/>
      <c r="QLH60" s="969"/>
      <c r="QLI60" s="969"/>
      <c r="QLJ60" s="969"/>
      <c r="QLK60" s="969"/>
      <c r="QLL60" s="969"/>
      <c r="QLM60" s="969"/>
      <c r="QLN60" s="969"/>
      <c r="QLO60" s="969"/>
      <c r="QLP60" s="969"/>
      <c r="QLQ60" s="969"/>
      <c r="QLR60" s="969"/>
      <c r="QLS60" s="969"/>
      <c r="QLT60" s="969"/>
      <c r="QLU60" s="969"/>
      <c r="QLV60" s="969"/>
      <c r="QLW60" s="969"/>
      <c r="QLX60" s="969"/>
      <c r="QLY60" s="969"/>
      <c r="QLZ60" s="969"/>
      <c r="QMA60" s="969"/>
      <c r="QMB60" s="969"/>
      <c r="QMC60" s="969"/>
      <c r="QMD60" s="969"/>
      <c r="QME60" s="969"/>
      <c r="QMF60" s="969"/>
      <c r="QMG60" s="969"/>
      <c r="QMH60" s="969"/>
      <c r="QMI60" s="969"/>
      <c r="QMJ60" s="969"/>
      <c r="QMK60" s="969"/>
      <c r="QML60" s="969"/>
      <c r="QMM60" s="969"/>
      <c r="QMN60" s="969"/>
      <c r="QMO60" s="969"/>
      <c r="QMP60" s="969"/>
      <c r="QMQ60" s="969"/>
      <c r="QMR60" s="969"/>
      <c r="QMS60" s="969"/>
      <c r="QMT60" s="969"/>
      <c r="QMU60" s="969"/>
      <c r="QMV60" s="969"/>
      <c r="QMW60" s="969"/>
      <c r="QMX60" s="969"/>
      <c r="QMY60" s="969"/>
      <c r="QMZ60" s="969"/>
      <c r="QNA60" s="969"/>
      <c r="QNB60" s="969"/>
      <c r="QNC60" s="969"/>
      <c r="QND60" s="969"/>
      <c r="QNE60" s="969"/>
      <c r="QNF60" s="969"/>
      <c r="QNG60" s="969"/>
      <c r="QNH60" s="969"/>
      <c r="QNI60" s="969"/>
      <c r="QNJ60" s="969"/>
      <c r="QNK60" s="969"/>
      <c r="QNL60" s="969"/>
      <c r="QNM60" s="969"/>
      <c r="QNN60" s="969"/>
      <c r="QNO60" s="969"/>
      <c r="QNP60" s="969"/>
      <c r="QNQ60" s="969"/>
      <c r="QNR60" s="969"/>
      <c r="QNS60" s="969"/>
      <c r="QNT60" s="969"/>
      <c r="QNU60" s="969"/>
      <c r="QNV60" s="969"/>
      <c r="QNW60" s="969"/>
      <c r="QNX60" s="969"/>
      <c r="QNY60" s="969"/>
      <c r="QNZ60" s="969"/>
      <c r="QOA60" s="969"/>
      <c r="QOB60" s="969"/>
      <c r="QOC60" s="969"/>
      <c r="QOD60" s="969"/>
      <c r="QOE60" s="969"/>
      <c r="QOF60" s="969"/>
      <c r="QOG60" s="969"/>
      <c r="QOH60" s="969"/>
      <c r="QOI60" s="969"/>
      <c r="QOJ60" s="969"/>
      <c r="QOK60" s="969"/>
      <c r="QOL60" s="969"/>
      <c r="QOM60" s="969"/>
      <c r="QON60" s="969"/>
      <c r="QOO60" s="969"/>
      <c r="QOP60" s="969"/>
      <c r="QOQ60" s="969"/>
      <c r="QOR60" s="969"/>
      <c r="QOS60" s="969"/>
      <c r="QOT60" s="969"/>
      <c r="QOU60" s="969"/>
      <c r="QOV60" s="969"/>
      <c r="QOW60" s="969"/>
      <c r="QOX60" s="969"/>
      <c r="QOY60" s="969"/>
      <c r="QOZ60" s="969"/>
      <c r="QPA60" s="969"/>
      <c r="QPB60" s="969"/>
      <c r="QPC60" s="969"/>
      <c r="QPD60" s="969"/>
      <c r="QPE60" s="969"/>
      <c r="QPF60" s="969"/>
      <c r="QPG60" s="969"/>
      <c r="QPH60" s="969"/>
      <c r="QPI60" s="969"/>
      <c r="QPJ60" s="969"/>
      <c r="QPK60" s="969"/>
      <c r="QPL60" s="969"/>
      <c r="QPM60" s="969"/>
      <c r="QPN60" s="969"/>
      <c r="QPO60" s="969"/>
      <c r="QPP60" s="969"/>
      <c r="QPQ60" s="969"/>
      <c r="QPR60" s="969"/>
      <c r="QPS60" s="969"/>
      <c r="QPT60" s="969"/>
      <c r="QPU60" s="969"/>
      <c r="QPV60" s="969"/>
      <c r="QPW60" s="969"/>
      <c r="QPX60" s="969"/>
      <c r="QPY60" s="969"/>
      <c r="QPZ60" s="969"/>
      <c r="QQA60" s="969"/>
      <c r="QQB60" s="969"/>
      <c r="QQC60" s="969"/>
      <c r="QQD60" s="969"/>
      <c r="QQE60" s="969"/>
      <c r="QQF60" s="969"/>
      <c r="QQG60" s="969"/>
      <c r="QQH60" s="969"/>
      <c r="QQI60" s="969"/>
      <c r="QQJ60" s="969"/>
      <c r="QQK60" s="969"/>
      <c r="QQL60" s="969"/>
      <c r="QQM60" s="969"/>
      <c r="QQN60" s="969"/>
      <c r="QQO60" s="969"/>
      <c r="QQP60" s="969"/>
      <c r="QQQ60" s="969"/>
      <c r="QQR60" s="969"/>
      <c r="QQS60" s="969"/>
      <c r="QQT60" s="969"/>
      <c r="QQU60" s="969"/>
      <c r="QQV60" s="969"/>
      <c r="QQW60" s="969"/>
      <c r="QQX60" s="969"/>
      <c r="QQY60" s="969"/>
      <c r="QQZ60" s="969"/>
      <c r="QRA60" s="969"/>
      <c r="QRB60" s="969"/>
      <c r="QRC60" s="969"/>
      <c r="QRD60" s="969"/>
      <c r="QRE60" s="969"/>
      <c r="QRF60" s="969"/>
      <c r="QRG60" s="969"/>
      <c r="QRH60" s="969"/>
      <c r="QRI60" s="969"/>
      <c r="QRJ60" s="969"/>
      <c r="QRK60" s="969"/>
      <c r="QRL60" s="969"/>
      <c r="QRM60" s="969"/>
      <c r="QRN60" s="969"/>
      <c r="QRO60" s="969"/>
      <c r="QRP60" s="969"/>
      <c r="QRQ60" s="969"/>
      <c r="QRR60" s="969"/>
      <c r="QRS60" s="969"/>
      <c r="QRT60" s="969"/>
      <c r="QRU60" s="969"/>
      <c r="QRV60" s="969"/>
      <c r="QRW60" s="969"/>
      <c r="QRX60" s="969"/>
      <c r="QRY60" s="969"/>
      <c r="QRZ60" s="969"/>
      <c r="QSA60" s="969"/>
      <c r="QSB60" s="969"/>
      <c r="QSC60" s="969"/>
      <c r="QSD60" s="969"/>
      <c r="QSE60" s="969"/>
      <c r="QSF60" s="969"/>
      <c r="QSG60" s="969"/>
      <c r="QSH60" s="969"/>
      <c r="QSI60" s="969"/>
      <c r="QSJ60" s="969"/>
      <c r="QSK60" s="969"/>
      <c r="QSL60" s="969"/>
      <c r="QSM60" s="969"/>
      <c r="QSN60" s="969"/>
      <c r="QSO60" s="969"/>
      <c r="QSP60" s="969"/>
      <c r="QSQ60" s="969"/>
      <c r="QSR60" s="969"/>
      <c r="QSS60" s="969"/>
      <c r="QST60" s="969"/>
      <c r="QSU60" s="969"/>
      <c r="QSV60" s="969"/>
      <c r="QSW60" s="969"/>
      <c r="QSX60" s="969"/>
      <c r="QSY60" s="969"/>
      <c r="QSZ60" s="969"/>
      <c r="QTA60" s="969"/>
      <c r="QTB60" s="969"/>
      <c r="QTC60" s="969"/>
      <c r="QTD60" s="969"/>
      <c r="QTE60" s="969"/>
      <c r="QTF60" s="969"/>
      <c r="QTG60" s="969"/>
      <c r="QTH60" s="969"/>
      <c r="QTI60" s="969"/>
      <c r="QTJ60" s="969"/>
      <c r="QTK60" s="969"/>
      <c r="QTL60" s="969"/>
      <c r="QTM60" s="969"/>
      <c r="QTN60" s="969"/>
      <c r="QTO60" s="969"/>
      <c r="QTP60" s="969"/>
      <c r="QTQ60" s="969"/>
      <c r="QTR60" s="969"/>
      <c r="QTS60" s="969"/>
      <c r="QTT60" s="969"/>
      <c r="QTU60" s="969"/>
      <c r="QTV60" s="969"/>
      <c r="QTW60" s="969"/>
      <c r="QTX60" s="969"/>
      <c r="QTY60" s="969"/>
      <c r="QTZ60" s="969"/>
      <c r="QUA60" s="969"/>
      <c r="QUB60" s="969"/>
      <c r="QUC60" s="969"/>
      <c r="QUD60" s="969"/>
      <c r="QUE60" s="969"/>
      <c r="QUF60" s="969"/>
      <c r="QUG60" s="969"/>
      <c r="QUH60" s="969"/>
      <c r="QUI60" s="969"/>
      <c r="QUJ60" s="969"/>
      <c r="QUK60" s="969"/>
      <c r="QUL60" s="969"/>
      <c r="QUM60" s="969"/>
      <c r="QUN60" s="969"/>
      <c r="QUO60" s="969"/>
      <c r="QUP60" s="969"/>
      <c r="QUQ60" s="969"/>
      <c r="QUR60" s="969"/>
      <c r="QUS60" s="969"/>
      <c r="QUT60" s="969"/>
      <c r="QUU60" s="969"/>
      <c r="QUV60" s="969"/>
      <c r="QUW60" s="969"/>
      <c r="QUX60" s="969"/>
      <c r="QUY60" s="969"/>
      <c r="QUZ60" s="969"/>
      <c r="QVA60" s="969"/>
      <c r="QVB60" s="969"/>
      <c r="QVC60" s="969"/>
      <c r="QVD60" s="969"/>
      <c r="QVE60" s="969"/>
      <c r="QVF60" s="969"/>
      <c r="QVG60" s="969"/>
      <c r="QVH60" s="969"/>
      <c r="QVI60" s="969"/>
      <c r="QVJ60" s="969"/>
      <c r="QVK60" s="969"/>
      <c r="QVL60" s="969"/>
      <c r="QVM60" s="969"/>
      <c r="QVN60" s="969"/>
      <c r="QVO60" s="969"/>
      <c r="QVP60" s="969"/>
      <c r="QVQ60" s="969"/>
      <c r="QVR60" s="969"/>
      <c r="QVS60" s="969"/>
      <c r="QVT60" s="969"/>
      <c r="QVU60" s="969"/>
      <c r="QVV60" s="969"/>
      <c r="QVW60" s="969"/>
      <c r="QVX60" s="969"/>
      <c r="QVY60" s="969"/>
      <c r="QVZ60" s="969"/>
      <c r="QWA60" s="969"/>
      <c r="QWB60" s="969"/>
      <c r="QWC60" s="969"/>
      <c r="QWD60" s="969"/>
      <c r="QWE60" s="969"/>
      <c r="QWF60" s="969"/>
      <c r="QWG60" s="969"/>
      <c r="QWH60" s="969"/>
      <c r="QWI60" s="969"/>
      <c r="QWJ60" s="969"/>
      <c r="QWK60" s="969"/>
      <c r="QWL60" s="969"/>
      <c r="QWM60" s="969"/>
      <c r="QWN60" s="969"/>
      <c r="QWO60" s="969"/>
      <c r="QWP60" s="969"/>
      <c r="QWQ60" s="969"/>
      <c r="QWR60" s="969"/>
      <c r="QWS60" s="969"/>
      <c r="QWT60" s="969"/>
      <c r="QWU60" s="969"/>
      <c r="QWV60" s="969"/>
      <c r="QWW60" s="969"/>
      <c r="QWX60" s="969"/>
      <c r="QWY60" s="969"/>
      <c r="QWZ60" s="969"/>
      <c r="QXA60" s="969"/>
      <c r="QXB60" s="969"/>
      <c r="QXC60" s="969"/>
      <c r="QXD60" s="969"/>
      <c r="QXE60" s="969"/>
      <c r="QXF60" s="969"/>
      <c r="QXG60" s="969"/>
      <c r="QXH60" s="969"/>
      <c r="QXI60" s="969"/>
      <c r="QXJ60" s="969"/>
      <c r="QXK60" s="969"/>
      <c r="QXL60" s="969"/>
      <c r="QXM60" s="969"/>
      <c r="QXN60" s="969"/>
      <c r="QXO60" s="969"/>
      <c r="QXP60" s="969"/>
      <c r="QXQ60" s="969"/>
      <c r="QXR60" s="969"/>
      <c r="QXS60" s="969"/>
      <c r="QXT60" s="969"/>
      <c r="QXU60" s="969"/>
      <c r="QXV60" s="969"/>
      <c r="QXW60" s="969"/>
      <c r="QXX60" s="969"/>
      <c r="QXY60" s="969"/>
      <c r="QXZ60" s="969"/>
      <c r="QYA60" s="969"/>
      <c r="QYB60" s="969"/>
      <c r="QYC60" s="969"/>
      <c r="QYD60" s="969"/>
      <c r="QYE60" s="969"/>
      <c r="QYF60" s="969"/>
      <c r="QYG60" s="969"/>
      <c r="QYH60" s="969"/>
      <c r="QYI60" s="969"/>
      <c r="QYJ60" s="969"/>
      <c r="QYK60" s="969"/>
      <c r="QYL60" s="969"/>
      <c r="QYM60" s="969"/>
      <c r="QYN60" s="969"/>
      <c r="QYO60" s="969"/>
      <c r="QYP60" s="969"/>
      <c r="QYQ60" s="969"/>
      <c r="QYR60" s="969"/>
      <c r="QYS60" s="969"/>
      <c r="QYT60" s="969"/>
      <c r="QYU60" s="969"/>
      <c r="QYV60" s="969"/>
      <c r="QYW60" s="969"/>
      <c r="QYX60" s="969"/>
      <c r="QYY60" s="969"/>
      <c r="QYZ60" s="969"/>
      <c r="QZA60" s="969"/>
      <c r="QZB60" s="969"/>
      <c r="QZC60" s="969"/>
      <c r="QZD60" s="969"/>
      <c r="QZE60" s="969"/>
      <c r="QZF60" s="969"/>
      <c r="QZG60" s="969"/>
      <c r="QZH60" s="969"/>
      <c r="QZI60" s="969"/>
      <c r="QZJ60" s="969"/>
      <c r="QZK60" s="969"/>
      <c r="QZL60" s="969"/>
      <c r="QZM60" s="969"/>
      <c r="QZN60" s="969"/>
      <c r="QZO60" s="969"/>
      <c r="QZP60" s="969"/>
      <c r="QZQ60" s="969"/>
      <c r="QZR60" s="969"/>
      <c r="QZS60" s="969"/>
      <c r="QZT60" s="969"/>
      <c r="QZU60" s="969"/>
      <c r="QZV60" s="969"/>
      <c r="QZW60" s="969"/>
      <c r="QZX60" s="969"/>
      <c r="QZY60" s="969"/>
      <c r="QZZ60" s="969"/>
      <c r="RAA60" s="969"/>
      <c r="RAB60" s="969"/>
      <c r="RAC60" s="969"/>
      <c r="RAD60" s="969"/>
      <c r="RAE60" s="969"/>
      <c r="RAF60" s="969"/>
      <c r="RAG60" s="969"/>
      <c r="RAH60" s="969"/>
      <c r="RAI60" s="969"/>
      <c r="RAJ60" s="969"/>
      <c r="RAK60" s="969"/>
      <c r="RAL60" s="969"/>
      <c r="RAM60" s="969"/>
      <c r="RAN60" s="969"/>
      <c r="RAO60" s="969"/>
      <c r="RAP60" s="969"/>
      <c r="RAQ60" s="969"/>
      <c r="RAR60" s="969"/>
      <c r="RAS60" s="969"/>
      <c r="RAT60" s="969"/>
      <c r="RAU60" s="969"/>
      <c r="RAV60" s="969"/>
      <c r="RAW60" s="969"/>
      <c r="RAX60" s="969"/>
      <c r="RAY60" s="969"/>
      <c r="RAZ60" s="969"/>
      <c r="RBA60" s="969"/>
      <c r="RBB60" s="969"/>
      <c r="RBC60" s="969"/>
      <c r="RBD60" s="969"/>
      <c r="RBE60" s="969"/>
      <c r="RBF60" s="969"/>
      <c r="RBG60" s="969"/>
      <c r="RBH60" s="969"/>
      <c r="RBI60" s="969"/>
      <c r="RBJ60" s="969"/>
      <c r="RBK60" s="969"/>
      <c r="RBL60" s="969"/>
      <c r="RBM60" s="969"/>
      <c r="RBN60" s="969"/>
      <c r="RBO60" s="969"/>
      <c r="RBP60" s="969"/>
      <c r="RBQ60" s="969"/>
      <c r="RBR60" s="969"/>
      <c r="RBS60" s="969"/>
      <c r="RBT60" s="969"/>
      <c r="RBU60" s="969"/>
      <c r="RBV60" s="969"/>
      <c r="RBW60" s="969"/>
      <c r="RBX60" s="969"/>
      <c r="RBY60" s="969"/>
      <c r="RBZ60" s="969"/>
      <c r="RCA60" s="969"/>
      <c r="RCB60" s="969"/>
      <c r="RCC60" s="969"/>
      <c r="RCD60" s="969"/>
      <c r="RCE60" s="969"/>
      <c r="RCF60" s="969"/>
      <c r="RCG60" s="969"/>
      <c r="RCH60" s="969"/>
      <c r="RCI60" s="969"/>
      <c r="RCJ60" s="969"/>
      <c r="RCK60" s="969"/>
      <c r="RCL60" s="969"/>
      <c r="RCM60" s="969"/>
      <c r="RCN60" s="969"/>
      <c r="RCO60" s="969"/>
      <c r="RCP60" s="969"/>
      <c r="RCQ60" s="969"/>
      <c r="RCR60" s="969"/>
      <c r="RCS60" s="969"/>
      <c r="RCT60" s="969"/>
      <c r="RCU60" s="969"/>
      <c r="RCV60" s="969"/>
      <c r="RCW60" s="969"/>
      <c r="RCX60" s="969"/>
      <c r="RCY60" s="969"/>
      <c r="RCZ60" s="969"/>
      <c r="RDA60" s="969"/>
      <c r="RDB60" s="969"/>
      <c r="RDC60" s="969"/>
      <c r="RDD60" s="969"/>
      <c r="RDE60" s="969"/>
      <c r="RDF60" s="969"/>
      <c r="RDG60" s="969"/>
      <c r="RDH60" s="969"/>
      <c r="RDI60" s="969"/>
      <c r="RDJ60" s="969"/>
      <c r="RDK60" s="969"/>
      <c r="RDL60" s="969"/>
      <c r="RDM60" s="969"/>
      <c r="RDN60" s="969"/>
      <c r="RDO60" s="969"/>
      <c r="RDP60" s="969"/>
      <c r="RDQ60" s="969"/>
      <c r="RDR60" s="969"/>
      <c r="RDS60" s="969"/>
      <c r="RDT60" s="969"/>
      <c r="RDU60" s="969"/>
      <c r="RDV60" s="969"/>
      <c r="RDW60" s="969"/>
      <c r="RDX60" s="969"/>
      <c r="RDY60" s="969"/>
      <c r="RDZ60" s="969"/>
      <c r="REA60" s="969"/>
      <c r="REB60" s="969"/>
      <c r="REC60" s="969"/>
      <c r="RED60" s="969"/>
      <c r="REE60" s="969"/>
      <c r="REF60" s="969"/>
      <c r="REG60" s="969"/>
      <c r="REH60" s="969"/>
      <c r="REI60" s="969"/>
      <c r="REJ60" s="969"/>
      <c r="REK60" s="969"/>
      <c r="REL60" s="969"/>
      <c r="REM60" s="969"/>
      <c r="REN60" s="969"/>
      <c r="REO60" s="969"/>
      <c r="REP60" s="969"/>
      <c r="REQ60" s="969"/>
      <c r="RER60" s="969"/>
      <c r="RES60" s="969"/>
      <c r="RET60" s="969"/>
      <c r="REU60" s="969"/>
      <c r="REV60" s="969"/>
      <c r="REW60" s="969"/>
      <c r="REX60" s="969"/>
      <c r="REY60" s="969"/>
      <c r="REZ60" s="969"/>
      <c r="RFA60" s="969"/>
      <c r="RFB60" s="969"/>
      <c r="RFC60" s="969"/>
      <c r="RFD60" s="969"/>
      <c r="RFE60" s="969"/>
      <c r="RFF60" s="969"/>
      <c r="RFG60" s="969"/>
      <c r="RFH60" s="969"/>
      <c r="RFI60" s="969"/>
      <c r="RFJ60" s="969"/>
      <c r="RFK60" s="969"/>
      <c r="RFL60" s="969"/>
      <c r="RFM60" s="969"/>
      <c r="RFN60" s="969"/>
      <c r="RFO60" s="969"/>
      <c r="RFP60" s="969"/>
      <c r="RFQ60" s="969"/>
      <c r="RFR60" s="969"/>
      <c r="RFS60" s="969"/>
      <c r="RFT60" s="969"/>
      <c r="RFU60" s="969"/>
      <c r="RFV60" s="969"/>
      <c r="RFW60" s="969"/>
      <c r="RFX60" s="969"/>
      <c r="RFY60" s="969"/>
      <c r="RFZ60" s="969"/>
      <c r="RGA60" s="969"/>
      <c r="RGB60" s="969"/>
      <c r="RGC60" s="969"/>
      <c r="RGD60" s="969"/>
      <c r="RGE60" s="969"/>
      <c r="RGF60" s="969"/>
      <c r="RGG60" s="969"/>
      <c r="RGH60" s="969"/>
      <c r="RGI60" s="969"/>
      <c r="RGJ60" s="969"/>
      <c r="RGK60" s="969"/>
      <c r="RGL60" s="969"/>
      <c r="RGM60" s="969"/>
      <c r="RGN60" s="969"/>
      <c r="RGO60" s="969"/>
      <c r="RGP60" s="969"/>
      <c r="RGQ60" s="969"/>
      <c r="RGR60" s="969"/>
      <c r="RGS60" s="969"/>
      <c r="RGT60" s="969"/>
      <c r="RGU60" s="969"/>
      <c r="RGV60" s="969"/>
      <c r="RGW60" s="969"/>
      <c r="RGX60" s="969"/>
      <c r="RGY60" s="969"/>
      <c r="RGZ60" s="969"/>
      <c r="RHA60" s="969"/>
      <c r="RHB60" s="969"/>
      <c r="RHC60" s="969"/>
      <c r="RHD60" s="969"/>
      <c r="RHE60" s="969"/>
      <c r="RHF60" s="969"/>
      <c r="RHG60" s="969"/>
      <c r="RHH60" s="969"/>
      <c r="RHI60" s="969"/>
      <c r="RHJ60" s="969"/>
      <c r="RHK60" s="969"/>
      <c r="RHL60" s="969"/>
      <c r="RHM60" s="969"/>
      <c r="RHN60" s="969"/>
      <c r="RHO60" s="969"/>
      <c r="RHP60" s="969"/>
      <c r="RHQ60" s="969"/>
      <c r="RHR60" s="969"/>
      <c r="RHS60" s="969"/>
      <c r="RHT60" s="969"/>
      <c r="RHU60" s="969"/>
      <c r="RHV60" s="969"/>
      <c r="RHW60" s="969"/>
      <c r="RHX60" s="969"/>
      <c r="RHY60" s="969"/>
      <c r="RHZ60" s="969"/>
      <c r="RIA60" s="969"/>
      <c r="RIB60" s="969"/>
      <c r="RIC60" s="969"/>
      <c r="RID60" s="969"/>
      <c r="RIE60" s="969"/>
      <c r="RIF60" s="969"/>
      <c r="RIG60" s="969"/>
      <c r="RIH60" s="969"/>
      <c r="RII60" s="969"/>
      <c r="RIJ60" s="969"/>
      <c r="RIK60" s="969"/>
      <c r="RIL60" s="969"/>
      <c r="RIM60" s="969"/>
      <c r="RIN60" s="969"/>
      <c r="RIO60" s="969"/>
      <c r="RIP60" s="969"/>
      <c r="RIQ60" s="969"/>
      <c r="RIR60" s="969"/>
      <c r="RIS60" s="969"/>
      <c r="RIT60" s="969"/>
      <c r="RIU60" s="969"/>
      <c r="RIV60" s="969"/>
      <c r="RIW60" s="969"/>
      <c r="RIX60" s="969"/>
      <c r="RIY60" s="969"/>
      <c r="RIZ60" s="969"/>
      <c r="RJA60" s="969"/>
      <c r="RJB60" s="969"/>
      <c r="RJC60" s="969"/>
      <c r="RJD60" s="969"/>
      <c r="RJE60" s="969"/>
      <c r="RJF60" s="969"/>
      <c r="RJG60" s="969"/>
      <c r="RJH60" s="969"/>
      <c r="RJI60" s="969"/>
      <c r="RJJ60" s="969"/>
      <c r="RJK60" s="969"/>
      <c r="RJL60" s="969"/>
      <c r="RJM60" s="969"/>
      <c r="RJN60" s="969"/>
      <c r="RJO60" s="969"/>
      <c r="RJP60" s="969"/>
      <c r="RJQ60" s="969"/>
      <c r="RJR60" s="969"/>
      <c r="RJS60" s="969"/>
      <c r="RJT60" s="969"/>
      <c r="RJU60" s="969"/>
      <c r="RJV60" s="969"/>
      <c r="RJW60" s="969"/>
      <c r="RJX60" s="969"/>
      <c r="RJY60" s="969"/>
      <c r="RJZ60" s="969"/>
      <c r="RKA60" s="969"/>
      <c r="RKB60" s="969"/>
      <c r="RKC60" s="969"/>
      <c r="RKD60" s="969"/>
      <c r="RKE60" s="969"/>
      <c r="RKF60" s="969"/>
      <c r="RKG60" s="969"/>
      <c r="RKH60" s="969"/>
      <c r="RKI60" s="969"/>
      <c r="RKJ60" s="969"/>
      <c r="RKK60" s="969"/>
      <c r="RKL60" s="969"/>
      <c r="RKM60" s="969"/>
      <c r="RKN60" s="969"/>
      <c r="RKO60" s="969"/>
      <c r="RKP60" s="969"/>
      <c r="RKQ60" s="969"/>
      <c r="RKR60" s="969"/>
      <c r="RKS60" s="969"/>
      <c r="RKT60" s="969"/>
      <c r="RKU60" s="969"/>
      <c r="RKV60" s="969"/>
      <c r="RKW60" s="969"/>
      <c r="RKX60" s="969"/>
      <c r="RKY60" s="969"/>
      <c r="RKZ60" s="969"/>
      <c r="RLA60" s="969"/>
      <c r="RLB60" s="969"/>
      <c r="RLC60" s="969"/>
      <c r="RLD60" s="969"/>
      <c r="RLE60" s="969"/>
      <c r="RLF60" s="969"/>
      <c r="RLG60" s="969"/>
      <c r="RLH60" s="969"/>
      <c r="RLI60" s="969"/>
      <c r="RLJ60" s="969"/>
      <c r="RLK60" s="969"/>
      <c r="RLL60" s="969"/>
      <c r="RLM60" s="969"/>
      <c r="RLN60" s="969"/>
      <c r="RLO60" s="969"/>
      <c r="RLP60" s="969"/>
      <c r="RLQ60" s="969"/>
      <c r="RLR60" s="969"/>
      <c r="RLS60" s="969"/>
      <c r="RLT60" s="969"/>
      <c r="RLU60" s="969"/>
      <c r="RLV60" s="969"/>
      <c r="RLW60" s="969"/>
      <c r="RLX60" s="969"/>
      <c r="RLY60" s="969"/>
      <c r="RLZ60" s="969"/>
      <c r="RMA60" s="969"/>
      <c r="RMB60" s="969"/>
      <c r="RMC60" s="969"/>
      <c r="RMD60" s="969"/>
      <c r="RME60" s="969"/>
      <c r="RMF60" s="969"/>
      <c r="RMG60" s="969"/>
      <c r="RMH60" s="969"/>
      <c r="RMI60" s="969"/>
      <c r="RMJ60" s="969"/>
      <c r="RMK60" s="969"/>
      <c r="RML60" s="969"/>
      <c r="RMM60" s="969"/>
      <c r="RMN60" s="969"/>
      <c r="RMO60" s="969"/>
      <c r="RMP60" s="969"/>
      <c r="RMQ60" s="969"/>
      <c r="RMR60" s="969"/>
      <c r="RMS60" s="969"/>
      <c r="RMT60" s="969"/>
      <c r="RMU60" s="969"/>
      <c r="RMV60" s="969"/>
      <c r="RMW60" s="969"/>
      <c r="RMX60" s="969"/>
      <c r="RMY60" s="969"/>
      <c r="RMZ60" s="969"/>
      <c r="RNA60" s="969"/>
      <c r="RNB60" s="969"/>
      <c r="RNC60" s="969"/>
      <c r="RND60" s="969"/>
      <c r="RNE60" s="969"/>
      <c r="RNF60" s="969"/>
      <c r="RNG60" s="969"/>
      <c r="RNH60" s="969"/>
      <c r="RNI60" s="969"/>
      <c r="RNJ60" s="969"/>
      <c r="RNK60" s="969"/>
      <c r="RNL60" s="969"/>
      <c r="RNM60" s="969"/>
      <c r="RNN60" s="969"/>
      <c r="RNO60" s="969"/>
      <c r="RNP60" s="969"/>
      <c r="RNQ60" s="969"/>
      <c r="RNR60" s="969"/>
      <c r="RNS60" s="969"/>
      <c r="RNT60" s="969"/>
      <c r="RNU60" s="969"/>
      <c r="RNV60" s="969"/>
      <c r="RNW60" s="969"/>
      <c r="RNX60" s="969"/>
      <c r="RNY60" s="969"/>
      <c r="RNZ60" s="969"/>
      <c r="ROA60" s="969"/>
      <c r="ROB60" s="969"/>
      <c r="ROC60" s="969"/>
      <c r="ROD60" s="969"/>
      <c r="ROE60" s="969"/>
      <c r="ROF60" s="969"/>
      <c r="ROG60" s="969"/>
      <c r="ROH60" s="969"/>
      <c r="ROI60" s="969"/>
      <c r="ROJ60" s="969"/>
      <c r="ROK60" s="969"/>
      <c r="ROL60" s="969"/>
      <c r="ROM60" s="969"/>
      <c r="RON60" s="969"/>
      <c r="ROO60" s="969"/>
      <c r="ROP60" s="969"/>
      <c r="ROQ60" s="969"/>
      <c r="ROR60" s="969"/>
      <c r="ROS60" s="969"/>
      <c r="ROT60" s="969"/>
      <c r="ROU60" s="969"/>
      <c r="ROV60" s="969"/>
      <c r="ROW60" s="969"/>
      <c r="ROX60" s="969"/>
      <c r="ROY60" s="969"/>
      <c r="ROZ60" s="969"/>
      <c r="RPA60" s="969"/>
      <c r="RPB60" s="969"/>
      <c r="RPC60" s="969"/>
      <c r="RPD60" s="969"/>
      <c r="RPE60" s="969"/>
      <c r="RPF60" s="969"/>
      <c r="RPG60" s="969"/>
      <c r="RPH60" s="969"/>
      <c r="RPI60" s="969"/>
      <c r="RPJ60" s="969"/>
      <c r="RPK60" s="969"/>
      <c r="RPL60" s="969"/>
      <c r="RPM60" s="969"/>
      <c r="RPN60" s="969"/>
      <c r="RPO60" s="969"/>
      <c r="RPP60" s="969"/>
      <c r="RPQ60" s="969"/>
      <c r="RPR60" s="969"/>
      <c r="RPS60" s="969"/>
      <c r="RPT60" s="969"/>
      <c r="RPU60" s="969"/>
      <c r="RPV60" s="969"/>
      <c r="RPW60" s="969"/>
      <c r="RPX60" s="969"/>
      <c r="RPY60" s="969"/>
      <c r="RPZ60" s="969"/>
      <c r="RQA60" s="969"/>
      <c r="RQB60" s="969"/>
      <c r="RQC60" s="969"/>
      <c r="RQD60" s="969"/>
      <c r="RQE60" s="969"/>
      <c r="RQF60" s="969"/>
      <c r="RQG60" s="969"/>
      <c r="RQH60" s="969"/>
      <c r="RQI60" s="969"/>
      <c r="RQJ60" s="969"/>
      <c r="RQK60" s="969"/>
      <c r="RQL60" s="969"/>
      <c r="RQM60" s="969"/>
      <c r="RQN60" s="969"/>
      <c r="RQO60" s="969"/>
      <c r="RQP60" s="969"/>
      <c r="RQQ60" s="969"/>
      <c r="RQR60" s="969"/>
      <c r="RQS60" s="969"/>
      <c r="RQT60" s="969"/>
      <c r="RQU60" s="969"/>
      <c r="RQV60" s="969"/>
      <c r="RQW60" s="969"/>
      <c r="RQX60" s="969"/>
      <c r="RQY60" s="969"/>
      <c r="RQZ60" s="969"/>
      <c r="RRA60" s="969"/>
      <c r="RRB60" s="969"/>
      <c r="RRC60" s="969"/>
      <c r="RRD60" s="969"/>
      <c r="RRE60" s="969"/>
      <c r="RRF60" s="969"/>
      <c r="RRG60" s="969"/>
      <c r="RRH60" s="969"/>
      <c r="RRI60" s="969"/>
      <c r="RRJ60" s="969"/>
      <c r="RRK60" s="969"/>
      <c r="RRL60" s="969"/>
      <c r="RRM60" s="969"/>
      <c r="RRN60" s="969"/>
      <c r="RRO60" s="969"/>
      <c r="RRP60" s="969"/>
      <c r="RRQ60" s="969"/>
      <c r="RRR60" s="969"/>
      <c r="RRS60" s="969"/>
      <c r="RRT60" s="969"/>
      <c r="RRU60" s="969"/>
      <c r="RRV60" s="969"/>
      <c r="RRW60" s="969"/>
      <c r="RRX60" s="969"/>
      <c r="RRY60" s="969"/>
      <c r="RRZ60" s="969"/>
      <c r="RSA60" s="969"/>
      <c r="RSB60" s="969"/>
      <c r="RSC60" s="969"/>
      <c r="RSD60" s="969"/>
      <c r="RSE60" s="969"/>
      <c r="RSF60" s="969"/>
      <c r="RSG60" s="969"/>
      <c r="RSH60" s="969"/>
      <c r="RSI60" s="969"/>
      <c r="RSJ60" s="969"/>
      <c r="RSK60" s="969"/>
      <c r="RSL60" s="969"/>
      <c r="RSM60" s="969"/>
      <c r="RSN60" s="969"/>
      <c r="RSO60" s="969"/>
      <c r="RSP60" s="969"/>
      <c r="RSQ60" s="969"/>
      <c r="RSR60" s="969"/>
      <c r="RSS60" s="969"/>
      <c r="RST60" s="969"/>
      <c r="RSU60" s="969"/>
      <c r="RSV60" s="969"/>
      <c r="RSW60" s="969"/>
      <c r="RSX60" s="969"/>
      <c r="RSY60" s="969"/>
      <c r="RSZ60" s="969"/>
      <c r="RTA60" s="969"/>
      <c r="RTB60" s="969"/>
      <c r="RTC60" s="969"/>
      <c r="RTD60" s="969"/>
      <c r="RTE60" s="969"/>
      <c r="RTF60" s="969"/>
      <c r="RTG60" s="969"/>
      <c r="RTH60" s="969"/>
      <c r="RTI60" s="969"/>
      <c r="RTJ60" s="969"/>
      <c r="RTK60" s="969"/>
      <c r="RTL60" s="969"/>
      <c r="RTM60" s="969"/>
      <c r="RTN60" s="969"/>
      <c r="RTO60" s="969"/>
      <c r="RTP60" s="969"/>
      <c r="RTQ60" s="969"/>
      <c r="RTR60" s="969"/>
      <c r="RTS60" s="969"/>
      <c r="RTT60" s="969"/>
      <c r="RTU60" s="969"/>
      <c r="RTV60" s="969"/>
      <c r="RTW60" s="969"/>
      <c r="RTX60" s="969"/>
      <c r="RTY60" s="969"/>
      <c r="RTZ60" s="969"/>
      <c r="RUA60" s="969"/>
      <c r="RUB60" s="969"/>
      <c r="RUC60" s="969"/>
      <c r="RUD60" s="969"/>
      <c r="RUE60" s="969"/>
      <c r="RUF60" s="969"/>
      <c r="RUG60" s="969"/>
      <c r="RUH60" s="969"/>
      <c r="RUI60" s="969"/>
      <c r="RUJ60" s="969"/>
      <c r="RUK60" s="969"/>
      <c r="RUL60" s="969"/>
      <c r="RUM60" s="969"/>
      <c r="RUN60" s="969"/>
      <c r="RUO60" s="969"/>
      <c r="RUP60" s="969"/>
      <c r="RUQ60" s="969"/>
      <c r="RUR60" s="969"/>
      <c r="RUS60" s="969"/>
      <c r="RUT60" s="969"/>
      <c r="RUU60" s="969"/>
      <c r="RUV60" s="969"/>
      <c r="RUW60" s="969"/>
      <c r="RUX60" s="969"/>
      <c r="RUY60" s="969"/>
      <c r="RUZ60" s="969"/>
      <c r="RVA60" s="969"/>
      <c r="RVB60" s="969"/>
      <c r="RVC60" s="969"/>
      <c r="RVD60" s="969"/>
      <c r="RVE60" s="969"/>
      <c r="RVF60" s="969"/>
      <c r="RVG60" s="969"/>
      <c r="RVH60" s="969"/>
      <c r="RVI60" s="969"/>
      <c r="RVJ60" s="969"/>
      <c r="RVK60" s="969"/>
      <c r="RVL60" s="969"/>
      <c r="RVM60" s="969"/>
      <c r="RVN60" s="969"/>
      <c r="RVO60" s="969"/>
      <c r="RVP60" s="969"/>
      <c r="RVQ60" s="969"/>
      <c r="RVR60" s="969"/>
      <c r="RVS60" s="969"/>
      <c r="RVT60" s="969"/>
      <c r="RVU60" s="969"/>
      <c r="RVV60" s="969"/>
      <c r="RVW60" s="969"/>
      <c r="RVX60" s="969"/>
      <c r="RVY60" s="969"/>
      <c r="RVZ60" s="969"/>
      <c r="RWA60" s="969"/>
      <c r="RWB60" s="969"/>
      <c r="RWC60" s="969"/>
      <c r="RWD60" s="969"/>
      <c r="RWE60" s="969"/>
      <c r="RWF60" s="969"/>
      <c r="RWG60" s="969"/>
      <c r="RWH60" s="969"/>
      <c r="RWI60" s="969"/>
      <c r="RWJ60" s="969"/>
      <c r="RWK60" s="969"/>
      <c r="RWL60" s="969"/>
      <c r="RWM60" s="969"/>
      <c r="RWN60" s="969"/>
      <c r="RWO60" s="969"/>
      <c r="RWP60" s="969"/>
      <c r="RWQ60" s="969"/>
      <c r="RWR60" s="969"/>
      <c r="RWS60" s="969"/>
      <c r="RWT60" s="969"/>
      <c r="RWU60" s="969"/>
      <c r="RWV60" s="969"/>
      <c r="RWW60" s="969"/>
      <c r="RWX60" s="969"/>
      <c r="RWY60" s="969"/>
      <c r="RWZ60" s="969"/>
      <c r="RXA60" s="969"/>
      <c r="RXB60" s="969"/>
      <c r="RXC60" s="969"/>
      <c r="RXD60" s="969"/>
      <c r="RXE60" s="969"/>
      <c r="RXF60" s="969"/>
      <c r="RXG60" s="969"/>
      <c r="RXH60" s="969"/>
      <c r="RXI60" s="969"/>
      <c r="RXJ60" s="969"/>
      <c r="RXK60" s="969"/>
      <c r="RXL60" s="969"/>
      <c r="RXM60" s="969"/>
      <c r="RXN60" s="969"/>
      <c r="RXO60" s="969"/>
      <c r="RXP60" s="969"/>
      <c r="RXQ60" s="969"/>
      <c r="RXR60" s="969"/>
      <c r="RXS60" s="969"/>
      <c r="RXT60" s="969"/>
      <c r="RXU60" s="969"/>
      <c r="RXV60" s="969"/>
      <c r="RXW60" s="969"/>
      <c r="RXX60" s="969"/>
      <c r="RXY60" s="969"/>
      <c r="RXZ60" s="969"/>
      <c r="RYA60" s="969"/>
      <c r="RYB60" s="969"/>
      <c r="RYC60" s="969"/>
      <c r="RYD60" s="969"/>
      <c r="RYE60" s="969"/>
      <c r="RYF60" s="969"/>
      <c r="RYG60" s="969"/>
      <c r="RYH60" s="969"/>
      <c r="RYI60" s="969"/>
      <c r="RYJ60" s="969"/>
      <c r="RYK60" s="969"/>
      <c r="RYL60" s="969"/>
      <c r="RYM60" s="969"/>
      <c r="RYN60" s="969"/>
      <c r="RYO60" s="969"/>
      <c r="RYP60" s="969"/>
      <c r="RYQ60" s="969"/>
      <c r="RYR60" s="969"/>
      <c r="RYS60" s="969"/>
      <c r="RYT60" s="969"/>
      <c r="RYU60" s="969"/>
      <c r="RYV60" s="969"/>
      <c r="RYW60" s="969"/>
      <c r="RYX60" s="969"/>
      <c r="RYY60" s="969"/>
      <c r="RYZ60" s="969"/>
      <c r="RZA60" s="969"/>
      <c r="RZB60" s="969"/>
      <c r="RZC60" s="969"/>
      <c r="RZD60" s="969"/>
      <c r="RZE60" s="969"/>
      <c r="RZF60" s="969"/>
      <c r="RZG60" s="969"/>
      <c r="RZH60" s="969"/>
      <c r="RZI60" s="969"/>
      <c r="RZJ60" s="969"/>
      <c r="RZK60" s="969"/>
      <c r="RZL60" s="969"/>
      <c r="RZM60" s="969"/>
      <c r="RZN60" s="969"/>
      <c r="RZO60" s="969"/>
      <c r="RZP60" s="969"/>
      <c r="RZQ60" s="969"/>
      <c r="RZR60" s="969"/>
      <c r="RZS60" s="969"/>
      <c r="RZT60" s="969"/>
      <c r="RZU60" s="969"/>
      <c r="RZV60" s="969"/>
      <c r="RZW60" s="969"/>
      <c r="RZX60" s="969"/>
      <c r="RZY60" s="969"/>
      <c r="RZZ60" s="969"/>
      <c r="SAA60" s="969"/>
      <c r="SAB60" s="969"/>
      <c r="SAC60" s="969"/>
      <c r="SAD60" s="969"/>
      <c r="SAE60" s="969"/>
      <c r="SAF60" s="969"/>
      <c r="SAG60" s="969"/>
      <c r="SAH60" s="969"/>
      <c r="SAI60" s="969"/>
      <c r="SAJ60" s="969"/>
      <c r="SAK60" s="969"/>
      <c r="SAL60" s="969"/>
      <c r="SAM60" s="969"/>
      <c r="SAN60" s="969"/>
      <c r="SAO60" s="969"/>
      <c r="SAP60" s="969"/>
      <c r="SAQ60" s="969"/>
      <c r="SAR60" s="969"/>
      <c r="SAS60" s="969"/>
      <c r="SAT60" s="969"/>
      <c r="SAU60" s="969"/>
      <c r="SAV60" s="969"/>
      <c r="SAW60" s="969"/>
      <c r="SAX60" s="969"/>
      <c r="SAY60" s="969"/>
      <c r="SAZ60" s="969"/>
      <c r="SBA60" s="969"/>
      <c r="SBB60" s="969"/>
      <c r="SBC60" s="969"/>
      <c r="SBD60" s="969"/>
      <c r="SBE60" s="969"/>
      <c r="SBF60" s="969"/>
      <c r="SBG60" s="969"/>
      <c r="SBH60" s="969"/>
      <c r="SBI60" s="969"/>
      <c r="SBJ60" s="969"/>
      <c r="SBK60" s="969"/>
      <c r="SBL60" s="969"/>
      <c r="SBM60" s="969"/>
      <c r="SBN60" s="969"/>
      <c r="SBO60" s="969"/>
      <c r="SBP60" s="969"/>
      <c r="SBQ60" s="969"/>
      <c r="SBR60" s="969"/>
      <c r="SBS60" s="969"/>
      <c r="SBT60" s="969"/>
      <c r="SBU60" s="969"/>
      <c r="SBV60" s="969"/>
      <c r="SBW60" s="969"/>
      <c r="SBX60" s="969"/>
      <c r="SBY60" s="969"/>
      <c r="SBZ60" s="969"/>
      <c r="SCA60" s="969"/>
      <c r="SCB60" s="969"/>
      <c r="SCC60" s="969"/>
      <c r="SCD60" s="969"/>
      <c r="SCE60" s="969"/>
      <c r="SCF60" s="969"/>
      <c r="SCG60" s="969"/>
      <c r="SCH60" s="969"/>
      <c r="SCI60" s="969"/>
      <c r="SCJ60" s="969"/>
      <c r="SCK60" s="969"/>
      <c r="SCL60" s="969"/>
      <c r="SCM60" s="969"/>
      <c r="SCN60" s="969"/>
      <c r="SCO60" s="969"/>
      <c r="SCP60" s="969"/>
      <c r="SCQ60" s="969"/>
      <c r="SCR60" s="969"/>
      <c r="SCS60" s="969"/>
      <c r="SCT60" s="969"/>
      <c r="SCU60" s="969"/>
      <c r="SCV60" s="969"/>
      <c r="SCW60" s="969"/>
      <c r="SCX60" s="969"/>
      <c r="SCY60" s="969"/>
      <c r="SCZ60" s="969"/>
      <c r="SDA60" s="969"/>
      <c r="SDB60" s="969"/>
      <c r="SDC60" s="969"/>
      <c r="SDD60" s="969"/>
      <c r="SDE60" s="969"/>
      <c r="SDF60" s="969"/>
      <c r="SDG60" s="969"/>
      <c r="SDH60" s="969"/>
      <c r="SDI60" s="969"/>
      <c r="SDJ60" s="969"/>
      <c r="SDK60" s="969"/>
      <c r="SDL60" s="969"/>
      <c r="SDM60" s="969"/>
      <c r="SDN60" s="969"/>
      <c r="SDO60" s="969"/>
      <c r="SDP60" s="969"/>
      <c r="SDQ60" s="969"/>
      <c r="SDR60" s="969"/>
      <c r="SDS60" s="969"/>
      <c r="SDT60" s="969"/>
      <c r="SDU60" s="969"/>
      <c r="SDV60" s="969"/>
      <c r="SDW60" s="969"/>
      <c r="SDX60" s="969"/>
      <c r="SDY60" s="969"/>
      <c r="SDZ60" s="969"/>
      <c r="SEA60" s="969"/>
      <c r="SEB60" s="969"/>
      <c r="SEC60" s="969"/>
      <c r="SED60" s="969"/>
      <c r="SEE60" s="969"/>
      <c r="SEF60" s="969"/>
      <c r="SEG60" s="969"/>
      <c r="SEH60" s="969"/>
      <c r="SEI60" s="969"/>
      <c r="SEJ60" s="969"/>
      <c r="SEK60" s="969"/>
      <c r="SEL60" s="969"/>
      <c r="SEM60" s="969"/>
      <c r="SEN60" s="969"/>
      <c r="SEO60" s="969"/>
      <c r="SEP60" s="969"/>
      <c r="SEQ60" s="969"/>
      <c r="SER60" s="969"/>
      <c r="SES60" s="969"/>
      <c r="SET60" s="969"/>
      <c r="SEU60" s="969"/>
      <c r="SEV60" s="969"/>
      <c r="SEW60" s="969"/>
      <c r="SEX60" s="969"/>
      <c r="SEY60" s="969"/>
      <c r="SEZ60" s="969"/>
      <c r="SFA60" s="969"/>
      <c r="SFB60" s="969"/>
      <c r="SFC60" s="969"/>
      <c r="SFD60" s="969"/>
      <c r="SFE60" s="969"/>
      <c r="SFF60" s="969"/>
      <c r="SFG60" s="969"/>
      <c r="SFH60" s="969"/>
      <c r="SFI60" s="969"/>
      <c r="SFJ60" s="969"/>
      <c r="SFK60" s="969"/>
      <c r="SFL60" s="969"/>
      <c r="SFM60" s="969"/>
      <c r="SFN60" s="969"/>
      <c r="SFO60" s="969"/>
      <c r="SFP60" s="969"/>
      <c r="SFQ60" s="969"/>
      <c r="SFR60" s="969"/>
      <c r="SFS60" s="969"/>
      <c r="SFT60" s="969"/>
      <c r="SFU60" s="969"/>
      <c r="SFV60" s="969"/>
      <c r="SFW60" s="969"/>
      <c r="SFX60" s="969"/>
      <c r="SFY60" s="969"/>
      <c r="SFZ60" s="969"/>
      <c r="SGA60" s="969"/>
      <c r="SGB60" s="969"/>
      <c r="SGC60" s="969"/>
      <c r="SGD60" s="969"/>
      <c r="SGE60" s="969"/>
      <c r="SGF60" s="969"/>
      <c r="SGG60" s="969"/>
      <c r="SGH60" s="969"/>
      <c r="SGI60" s="969"/>
      <c r="SGJ60" s="969"/>
      <c r="SGK60" s="969"/>
      <c r="SGL60" s="969"/>
      <c r="SGM60" s="969"/>
      <c r="SGN60" s="969"/>
      <c r="SGO60" s="969"/>
      <c r="SGP60" s="969"/>
      <c r="SGQ60" s="969"/>
      <c r="SGR60" s="969"/>
      <c r="SGS60" s="969"/>
      <c r="SGT60" s="969"/>
      <c r="SGU60" s="969"/>
      <c r="SGV60" s="969"/>
      <c r="SGW60" s="969"/>
      <c r="SGX60" s="969"/>
      <c r="SGY60" s="969"/>
      <c r="SGZ60" s="969"/>
      <c r="SHA60" s="969"/>
      <c r="SHB60" s="969"/>
      <c r="SHC60" s="969"/>
      <c r="SHD60" s="969"/>
      <c r="SHE60" s="969"/>
      <c r="SHF60" s="969"/>
      <c r="SHG60" s="969"/>
      <c r="SHH60" s="969"/>
      <c r="SHI60" s="969"/>
      <c r="SHJ60" s="969"/>
      <c r="SHK60" s="969"/>
      <c r="SHL60" s="969"/>
      <c r="SHM60" s="969"/>
      <c r="SHN60" s="969"/>
      <c r="SHO60" s="969"/>
      <c r="SHP60" s="969"/>
      <c r="SHQ60" s="969"/>
      <c r="SHR60" s="969"/>
      <c r="SHS60" s="969"/>
      <c r="SHT60" s="969"/>
      <c r="SHU60" s="969"/>
      <c r="SHV60" s="969"/>
      <c r="SHW60" s="969"/>
      <c r="SHX60" s="969"/>
      <c r="SHY60" s="969"/>
      <c r="SHZ60" s="969"/>
      <c r="SIA60" s="969"/>
      <c r="SIB60" s="969"/>
      <c r="SIC60" s="969"/>
      <c r="SID60" s="969"/>
      <c r="SIE60" s="969"/>
      <c r="SIF60" s="969"/>
      <c r="SIG60" s="969"/>
      <c r="SIH60" s="969"/>
      <c r="SII60" s="969"/>
      <c r="SIJ60" s="969"/>
      <c r="SIK60" s="969"/>
      <c r="SIL60" s="969"/>
      <c r="SIM60" s="969"/>
      <c r="SIN60" s="969"/>
      <c r="SIO60" s="969"/>
      <c r="SIP60" s="969"/>
      <c r="SIQ60" s="969"/>
      <c r="SIR60" s="969"/>
      <c r="SIS60" s="969"/>
      <c r="SIT60" s="969"/>
      <c r="SIU60" s="969"/>
      <c r="SIV60" s="969"/>
      <c r="SIW60" s="969"/>
      <c r="SIX60" s="969"/>
      <c r="SIY60" s="969"/>
      <c r="SIZ60" s="969"/>
      <c r="SJA60" s="969"/>
      <c r="SJB60" s="969"/>
      <c r="SJC60" s="969"/>
      <c r="SJD60" s="969"/>
      <c r="SJE60" s="969"/>
      <c r="SJF60" s="969"/>
      <c r="SJG60" s="969"/>
      <c r="SJH60" s="969"/>
      <c r="SJI60" s="969"/>
      <c r="SJJ60" s="969"/>
      <c r="SJK60" s="969"/>
      <c r="SJL60" s="969"/>
      <c r="SJM60" s="969"/>
      <c r="SJN60" s="969"/>
      <c r="SJO60" s="969"/>
      <c r="SJP60" s="969"/>
      <c r="SJQ60" s="969"/>
      <c r="SJR60" s="969"/>
      <c r="SJS60" s="969"/>
      <c r="SJT60" s="969"/>
      <c r="SJU60" s="969"/>
      <c r="SJV60" s="969"/>
      <c r="SJW60" s="969"/>
      <c r="SJX60" s="969"/>
      <c r="SJY60" s="969"/>
      <c r="SJZ60" s="969"/>
      <c r="SKA60" s="969"/>
      <c r="SKB60" s="969"/>
      <c r="SKC60" s="969"/>
      <c r="SKD60" s="969"/>
      <c r="SKE60" s="969"/>
      <c r="SKF60" s="969"/>
      <c r="SKG60" s="969"/>
      <c r="SKH60" s="969"/>
      <c r="SKI60" s="969"/>
      <c r="SKJ60" s="969"/>
      <c r="SKK60" s="969"/>
      <c r="SKL60" s="969"/>
      <c r="SKM60" s="969"/>
      <c r="SKN60" s="969"/>
      <c r="SKO60" s="969"/>
      <c r="SKP60" s="969"/>
      <c r="SKQ60" s="969"/>
      <c r="SKR60" s="969"/>
      <c r="SKS60" s="969"/>
      <c r="SKT60" s="969"/>
      <c r="SKU60" s="969"/>
      <c r="SKV60" s="969"/>
      <c r="SKW60" s="969"/>
      <c r="SKX60" s="969"/>
      <c r="SKY60" s="969"/>
      <c r="SKZ60" s="969"/>
      <c r="SLA60" s="969"/>
      <c r="SLB60" s="969"/>
      <c r="SLC60" s="969"/>
      <c r="SLD60" s="969"/>
      <c r="SLE60" s="969"/>
      <c r="SLF60" s="969"/>
      <c r="SLG60" s="969"/>
      <c r="SLH60" s="969"/>
      <c r="SLI60" s="969"/>
      <c r="SLJ60" s="969"/>
      <c r="SLK60" s="969"/>
      <c r="SLL60" s="969"/>
      <c r="SLM60" s="969"/>
      <c r="SLN60" s="969"/>
      <c r="SLO60" s="969"/>
      <c r="SLP60" s="969"/>
      <c r="SLQ60" s="969"/>
      <c r="SLR60" s="969"/>
      <c r="SLS60" s="969"/>
      <c r="SLT60" s="969"/>
      <c r="SLU60" s="969"/>
      <c r="SLV60" s="969"/>
      <c r="SLW60" s="969"/>
      <c r="SLX60" s="969"/>
      <c r="SLY60" s="969"/>
      <c r="SLZ60" s="969"/>
      <c r="SMA60" s="969"/>
      <c r="SMB60" s="969"/>
      <c r="SMC60" s="969"/>
      <c r="SMD60" s="969"/>
      <c r="SME60" s="969"/>
      <c r="SMF60" s="969"/>
      <c r="SMG60" s="969"/>
      <c r="SMH60" s="969"/>
      <c r="SMI60" s="969"/>
      <c r="SMJ60" s="969"/>
      <c r="SMK60" s="969"/>
      <c r="SML60" s="969"/>
      <c r="SMM60" s="969"/>
      <c r="SMN60" s="969"/>
      <c r="SMO60" s="969"/>
      <c r="SMP60" s="969"/>
      <c r="SMQ60" s="969"/>
      <c r="SMR60" s="969"/>
      <c r="SMS60" s="969"/>
      <c r="SMT60" s="969"/>
      <c r="SMU60" s="969"/>
      <c r="SMV60" s="969"/>
      <c r="SMW60" s="969"/>
      <c r="SMX60" s="969"/>
      <c r="SMY60" s="969"/>
      <c r="SMZ60" s="969"/>
      <c r="SNA60" s="969"/>
      <c r="SNB60" s="969"/>
      <c r="SNC60" s="969"/>
      <c r="SND60" s="969"/>
      <c r="SNE60" s="969"/>
      <c r="SNF60" s="969"/>
      <c r="SNG60" s="969"/>
      <c r="SNH60" s="969"/>
      <c r="SNI60" s="969"/>
      <c r="SNJ60" s="969"/>
      <c r="SNK60" s="969"/>
      <c r="SNL60" s="969"/>
      <c r="SNM60" s="969"/>
      <c r="SNN60" s="969"/>
      <c r="SNO60" s="969"/>
      <c r="SNP60" s="969"/>
      <c r="SNQ60" s="969"/>
      <c r="SNR60" s="969"/>
      <c r="SNS60" s="969"/>
      <c r="SNT60" s="969"/>
      <c r="SNU60" s="969"/>
      <c r="SNV60" s="969"/>
      <c r="SNW60" s="969"/>
      <c r="SNX60" s="969"/>
      <c r="SNY60" s="969"/>
      <c r="SNZ60" s="969"/>
      <c r="SOA60" s="969"/>
      <c r="SOB60" s="969"/>
      <c r="SOC60" s="969"/>
      <c r="SOD60" s="969"/>
      <c r="SOE60" s="969"/>
      <c r="SOF60" s="969"/>
      <c r="SOG60" s="969"/>
      <c r="SOH60" s="969"/>
      <c r="SOI60" s="969"/>
      <c r="SOJ60" s="969"/>
      <c r="SOK60" s="969"/>
      <c r="SOL60" s="969"/>
      <c r="SOM60" s="969"/>
      <c r="SON60" s="969"/>
      <c r="SOO60" s="969"/>
      <c r="SOP60" s="969"/>
      <c r="SOQ60" s="969"/>
      <c r="SOR60" s="969"/>
      <c r="SOS60" s="969"/>
      <c r="SOT60" s="969"/>
      <c r="SOU60" s="969"/>
      <c r="SOV60" s="969"/>
      <c r="SOW60" s="969"/>
      <c r="SOX60" s="969"/>
      <c r="SOY60" s="969"/>
      <c r="SOZ60" s="969"/>
      <c r="SPA60" s="969"/>
      <c r="SPB60" s="969"/>
      <c r="SPC60" s="969"/>
      <c r="SPD60" s="969"/>
      <c r="SPE60" s="969"/>
      <c r="SPF60" s="969"/>
      <c r="SPG60" s="969"/>
      <c r="SPH60" s="969"/>
      <c r="SPI60" s="969"/>
      <c r="SPJ60" s="969"/>
      <c r="SPK60" s="969"/>
      <c r="SPL60" s="969"/>
      <c r="SPM60" s="969"/>
      <c r="SPN60" s="969"/>
      <c r="SPO60" s="969"/>
      <c r="SPP60" s="969"/>
      <c r="SPQ60" s="969"/>
      <c r="SPR60" s="969"/>
      <c r="SPS60" s="969"/>
      <c r="SPT60" s="969"/>
      <c r="SPU60" s="969"/>
      <c r="SPV60" s="969"/>
      <c r="SPW60" s="969"/>
      <c r="SPX60" s="969"/>
      <c r="SPY60" s="969"/>
      <c r="SPZ60" s="969"/>
      <c r="SQA60" s="969"/>
      <c r="SQB60" s="969"/>
      <c r="SQC60" s="969"/>
      <c r="SQD60" s="969"/>
      <c r="SQE60" s="969"/>
      <c r="SQF60" s="969"/>
      <c r="SQG60" s="969"/>
      <c r="SQH60" s="969"/>
      <c r="SQI60" s="969"/>
      <c r="SQJ60" s="969"/>
      <c r="SQK60" s="969"/>
      <c r="SQL60" s="969"/>
      <c r="SQM60" s="969"/>
      <c r="SQN60" s="969"/>
      <c r="SQO60" s="969"/>
      <c r="SQP60" s="969"/>
      <c r="SQQ60" s="969"/>
      <c r="SQR60" s="969"/>
      <c r="SQS60" s="969"/>
      <c r="SQT60" s="969"/>
      <c r="SQU60" s="969"/>
      <c r="SQV60" s="969"/>
      <c r="SQW60" s="969"/>
      <c r="SQX60" s="969"/>
      <c r="SQY60" s="969"/>
      <c r="SQZ60" s="969"/>
      <c r="SRA60" s="969"/>
      <c r="SRB60" s="969"/>
      <c r="SRC60" s="969"/>
      <c r="SRD60" s="969"/>
      <c r="SRE60" s="969"/>
      <c r="SRF60" s="969"/>
      <c r="SRG60" s="969"/>
      <c r="SRH60" s="969"/>
      <c r="SRI60" s="969"/>
      <c r="SRJ60" s="969"/>
      <c r="SRK60" s="969"/>
      <c r="SRL60" s="969"/>
      <c r="SRM60" s="969"/>
      <c r="SRN60" s="969"/>
      <c r="SRO60" s="969"/>
      <c r="SRP60" s="969"/>
      <c r="SRQ60" s="969"/>
      <c r="SRR60" s="969"/>
      <c r="SRS60" s="969"/>
      <c r="SRT60" s="969"/>
      <c r="SRU60" s="969"/>
      <c r="SRV60" s="969"/>
      <c r="SRW60" s="969"/>
      <c r="SRX60" s="969"/>
      <c r="SRY60" s="969"/>
      <c r="SRZ60" s="969"/>
      <c r="SSA60" s="969"/>
      <c r="SSB60" s="969"/>
      <c r="SSC60" s="969"/>
      <c r="SSD60" s="969"/>
      <c r="SSE60" s="969"/>
      <c r="SSF60" s="969"/>
      <c r="SSG60" s="969"/>
      <c r="SSH60" s="969"/>
      <c r="SSI60" s="969"/>
      <c r="SSJ60" s="969"/>
      <c r="SSK60" s="969"/>
      <c r="SSL60" s="969"/>
      <c r="SSM60" s="969"/>
      <c r="SSN60" s="969"/>
      <c r="SSO60" s="969"/>
      <c r="SSP60" s="969"/>
      <c r="SSQ60" s="969"/>
      <c r="SSR60" s="969"/>
      <c r="SSS60" s="969"/>
      <c r="SST60" s="969"/>
      <c r="SSU60" s="969"/>
      <c r="SSV60" s="969"/>
      <c r="SSW60" s="969"/>
      <c r="SSX60" s="969"/>
      <c r="SSY60" s="969"/>
      <c r="SSZ60" s="969"/>
      <c r="STA60" s="969"/>
      <c r="STB60" s="969"/>
      <c r="STC60" s="969"/>
      <c r="STD60" s="969"/>
      <c r="STE60" s="969"/>
      <c r="STF60" s="969"/>
      <c r="STG60" s="969"/>
      <c r="STH60" s="969"/>
      <c r="STI60" s="969"/>
      <c r="STJ60" s="969"/>
      <c r="STK60" s="969"/>
      <c r="STL60" s="969"/>
      <c r="STM60" s="969"/>
      <c r="STN60" s="969"/>
      <c r="STO60" s="969"/>
      <c r="STP60" s="969"/>
      <c r="STQ60" s="969"/>
      <c r="STR60" s="969"/>
      <c r="STS60" s="969"/>
      <c r="STT60" s="969"/>
      <c r="STU60" s="969"/>
      <c r="STV60" s="969"/>
      <c r="STW60" s="969"/>
      <c r="STX60" s="969"/>
      <c r="STY60" s="969"/>
      <c r="STZ60" s="969"/>
      <c r="SUA60" s="969"/>
      <c r="SUB60" s="969"/>
      <c r="SUC60" s="969"/>
      <c r="SUD60" s="969"/>
      <c r="SUE60" s="969"/>
      <c r="SUF60" s="969"/>
      <c r="SUG60" s="969"/>
      <c r="SUH60" s="969"/>
      <c r="SUI60" s="969"/>
      <c r="SUJ60" s="969"/>
      <c r="SUK60" s="969"/>
      <c r="SUL60" s="969"/>
      <c r="SUM60" s="969"/>
      <c r="SUN60" s="969"/>
      <c r="SUO60" s="969"/>
      <c r="SUP60" s="969"/>
      <c r="SUQ60" s="969"/>
      <c r="SUR60" s="969"/>
      <c r="SUS60" s="969"/>
      <c r="SUT60" s="969"/>
      <c r="SUU60" s="969"/>
      <c r="SUV60" s="969"/>
      <c r="SUW60" s="969"/>
      <c r="SUX60" s="969"/>
      <c r="SUY60" s="969"/>
      <c r="SUZ60" s="969"/>
      <c r="SVA60" s="969"/>
      <c r="SVB60" s="969"/>
      <c r="SVC60" s="969"/>
      <c r="SVD60" s="969"/>
      <c r="SVE60" s="969"/>
      <c r="SVF60" s="969"/>
      <c r="SVG60" s="969"/>
      <c r="SVH60" s="969"/>
      <c r="SVI60" s="969"/>
      <c r="SVJ60" s="969"/>
      <c r="SVK60" s="969"/>
      <c r="SVL60" s="969"/>
      <c r="SVM60" s="969"/>
      <c r="SVN60" s="969"/>
      <c r="SVO60" s="969"/>
      <c r="SVP60" s="969"/>
      <c r="SVQ60" s="969"/>
      <c r="SVR60" s="969"/>
      <c r="SVS60" s="969"/>
      <c r="SVT60" s="969"/>
      <c r="SVU60" s="969"/>
      <c r="SVV60" s="969"/>
      <c r="SVW60" s="969"/>
      <c r="SVX60" s="969"/>
      <c r="SVY60" s="969"/>
      <c r="SVZ60" s="969"/>
      <c r="SWA60" s="969"/>
      <c r="SWB60" s="969"/>
      <c r="SWC60" s="969"/>
      <c r="SWD60" s="969"/>
      <c r="SWE60" s="969"/>
      <c r="SWF60" s="969"/>
      <c r="SWG60" s="969"/>
      <c r="SWH60" s="969"/>
      <c r="SWI60" s="969"/>
      <c r="SWJ60" s="969"/>
      <c r="SWK60" s="969"/>
      <c r="SWL60" s="969"/>
      <c r="SWM60" s="969"/>
      <c r="SWN60" s="969"/>
      <c r="SWO60" s="969"/>
      <c r="SWP60" s="969"/>
      <c r="SWQ60" s="969"/>
      <c r="SWR60" s="969"/>
      <c r="SWS60" s="969"/>
      <c r="SWT60" s="969"/>
      <c r="SWU60" s="969"/>
      <c r="SWV60" s="969"/>
      <c r="SWW60" s="969"/>
      <c r="SWX60" s="969"/>
      <c r="SWY60" s="969"/>
      <c r="SWZ60" s="969"/>
      <c r="SXA60" s="969"/>
      <c r="SXB60" s="969"/>
      <c r="SXC60" s="969"/>
      <c r="SXD60" s="969"/>
      <c r="SXE60" s="969"/>
      <c r="SXF60" s="969"/>
      <c r="SXG60" s="969"/>
      <c r="SXH60" s="969"/>
      <c r="SXI60" s="969"/>
      <c r="SXJ60" s="969"/>
      <c r="SXK60" s="969"/>
      <c r="SXL60" s="969"/>
      <c r="SXM60" s="969"/>
      <c r="SXN60" s="969"/>
      <c r="SXO60" s="969"/>
      <c r="SXP60" s="969"/>
      <c r="SXQ60" s="969"/>
      <c r="SXR60" s="969"/>
      <c r="SXS60" s="969"/>
      <c r="SXT60" s="969"/>
      <c r="SXU60" s="969"/>
      <c r="SXV60" s="969"/>
      <c r="SXW60" s="969"/>
      <c r="SXX60" s="969"/>
      <c r="SXY60" s="969"/>
      <c r="SXZ60" s="969"/>
      <c r="SYA60" s="969"/>
      <c r="SYB60" s="969"/>
      <c r="SYC60" s="969"/>
      <c r="SYD60" s="969"/>
      <c r="SYE60" s="969"/>
      <c r="SYF60" s="969"/>
      <c r="SYG60" s="969"/>
      <c r="SYH60" s="969"/>
      <c r="SYI60" s="969"/>
      <c r="SYJ60" s="969"/>
      <c r="SYK60" s="969"/>
      <c r="SYL60" s="969"/>
      <c r="SYM60" s="969"/>
      <c r="SYN60" s="969"/>
      <c r="SYO60" s="969"/>
      <c r="SYP60" s="969"/>
      <c r="SYQ60" s="969"/>
      <c r="SYR60" s="969"/>
      <c r="SYS60" s="969"/>
      <c r="SYT60" s="969"/>
      <c r="SYU60" s="969"/>
      <c r="SYV60" s="969"/>
      <c r="SYW60" s="969"/>
      <c r="SYX60" s="969"/>
      <c r="SYY60" s="969"/>
      <c r="SYZ60" s="969"/>
      <c r="SZA60" s="969"/>
      <c r="SZB60" s="969"/>
      <c r="SZC60" s="969"/>
      <c r="SZD60" s="969"/>
      <c r="SZE60" s="969"/>
      <c r="SZF60" s="969"/>
      <c r="SZG60" s="969"/>
      <c r="SZH60" s="969"/>
      <c r="SZI60" s="969"/>
      <c r="SZJ60" s="969"/>
      <c r="SZK60" s="969"/>
      <c r="SZL60" s="969"/>
      <c r="SZM60" s="969"/>
      <c r="SZN60" s="969"/>
      <c r="SZO60" s="969"/>
      <c r="SZP60" s="969"/>
      <c r="SZQ60" s="969"/>
      <c r="SZR60" s="969"/>
      <c r="SZS60" s="969"/>
      <c r="SZT60" s="969"/>
      <c r="SZU60" s="969"/>
      <c r="SZV60" s="969"/>
      <c r="SZW60" s="969"/>
      <c r="SZX60" s="969"/>
      <c r="SZY60" s="969"/>
      <c r="SZZ60" s="969"/>
      <c r="TAA60" s="969"/>
      <c r="TAB60" s="969"/>
      <c r="TAC60" s="969"/>
      <c r="TAD60" s="969"/>
      <c r="TAE60" s="969"/>
      <c r="TAF60" s="969"/>
      <c r="TAG60" s="969"/>
      <c r="TAH60" s="969"/>
      <c r="TAI60" s="969"/>
      <c r="TAJ60" s="969"/>
      <c r="TAK60" s="969"/>
      <c r="TAL60" s="969"/>
      <c r="TAM60" s="969"/>
      <c r="TAN60" s="969"/>
      <c r="TAO60" s="969"/>
      <c r="TAP60" s="969"/>
      <c r="TAQ60" s="969"/>
      <c r="TAR60" s="969"/>
      <c r="TAS60" s="969"/>
      <c r="TAT60" s="969"/>
      <c r="TAU60" s="969"/>
      <c r="TAV60" s="969"/>
      <c r="TAW60" s="969"/>
      <c r="TAX60" s="969"/>
      <c r="TAY60" s="969"/>
      <c r="TAZ60" s="969"/>
      <c r="TBA60" s="969"/>
      <c r="TBB60" s="969"/>
      <c r="TBC60" s="969"/>
      <c r="TBD60" s="969"/>
      <c r="TBE60" s="969"/>
      <c r="TBF60" s="969"/>
      <c r="TBG60" s="969"/>
      <c r="TBH60" s="969"/>
      <c r="TBI60" s="969"/>
      <c r="TBJ60" s="969"/>
      <c r="TBK60" s="969"/>
      <c r="TBL60" s="969"/>
      <c r="TBM60" s="969"/>
      <c r="TBN60" s="969"/>
      <c r="TBO60" s="969"/>
      <c r="TBP60" s="969"/>
      <c r="TBQ60" s="969"/>
      <c r="TBR60" s="969"/>
      <c r="TBS60" s="969"/>
      <c r="TBT60" s="969"/>
      <c r="TBU60" s="969"/>
      <c r="TBV60" s="969"/>
      <c r="TBW60" s="969"/>
      <c r="TBX60" s="969"/>
      <c r="TBY60" s="969"/>
      <c r="TBZ60" s="969"/>
      <c r="TCA60" s="969"/>
      <c r="TCB60" s="969"/>
      <c r="TCC60" s="969"/>
      <c r="TCD60" s="969"/>
      <c r="TCE60" s="969"/>
      <c r="TCF60" s="969"/>
      <c r="TCG60" s="969"/>
      <c r="TCH60" s="969"/>
      <c r="TCI60" s="969"/>
      <c r="TCJ60" s="969"/>
      <c r="TCK60" s="969"/>
      <c r="TCL60" s="969"/>
      <c r="TCM60" s="969"/>
      <c r="TCN60" s="969"/>
      <c r="TCO60" s="969"/>
      <c r="TCP60" s="969"/>
      <c r="TCQ60" s="969"/>
      <c r="TCR60" s="969"/>
      <c r="TCS60" s="969"/>
      <c r="TCT60" s="969"/>
      <c r="TCU60" s="969"/>
      <c r="TCV60" s="969"/>
      <c r="TCW60" s="969"/>
      <c r="TCX60" s="969"/>
      <c r="TCY60" s="969"/>
      <c r="TCZ60" s="969"/>
      <c r="TDA60" s="969"/>
      <c r="TDB60" s="969"/>
      <c r="TDC60" s="969"/>
      <c r="TDD60" s="969"/>
      <c r="TDE60" s="969"/>
      <c r="TDF60" s="969"/>
      <c r="TDG60" s="969"/>
      <c r="TDH60" s="969"/>
      <c r="TDI60" s="969"/>
      <c r="TDJ60" s="969"/>
      <c r="TDK60" s="969"/>
      <c r="TDL60" s="969"/>
      <c r="TDM60" s="969"/>
      <c r="TDN60" s="969"/>
      <c r="TDO60" s="969"/>
      <c r="TDP60" s="969"/>
      <c r="TDQ60" s="969"/>
      <c r="TDR60" s="969"/>
      <c r="TDS60" s="969"/>
      <c r="TDT60" s="969"/>
      <c r="TDU60" s="969"/>
      <c r="TDV60" s="969"/>
      <c r="TDW60" s="969"/>
      <c r="TDX60" s="969"/>
      <c r="TDY60" s="969"/>
      <c r="TDZ60" s="969"/>
      <c r="TEA60" s="969"/>
      <c r="TEB60" s="969"/>
      <c r="TEC60" s="969"/>
      <c r="TED60" s="969"/>
      <c r="TEE60" s="969"/>
      <c r="TEF60" s="969"/>
      <c r="TEG60" s="969"/>
      <c r="TEH60" s="969"/>
      <c r="TEI60" s="969"/>
      <c r="TEJ60" s="969"/>
      <c r="TEK60" s="969"/>
      <c r="TEL60" s="969"/>
      <c r="TEM60" s="969"/>
      <c r="TEN60" s="969"/>
      <c r="TEO60" s="969"/>
      <c r="TEP60" s="969"/>
      <c r="TEQ60" s="969"/>
      <c r="TER60" s="969"/>
      <c r="TES60" s="969"/>
      <c r="TET60" s="969"/>
      <c r="TEU60" s="969"/>
      <c r="TEV60" s="969"/>
      <c r="TEW60" s="969"/>
      <c r="TEX60" s="969"/>
      <c r="TEY60" s="969"/>
      <c r="TEZ60" s="969"/>
      <c r="TFA60" s="969"/>
      <c r="TFB60" s="969"/>
      <c r="TFC60" s="969"/>
      <c r="TFD60" s="969"/>
      <c r="TFE60" s="969"/>
      <c r="TFF60" s="969"/>
      <c r="TFG60" s="969"/>
      <c r="TFH60" s="969"/>
      <c r="TFI60" s="969"/>
      <c r="TFJ60" s="969"/>
      <c r="TFK60" s="969"/>
      <c r="TFL60" s="969"/>
      <c r="TFM60" s="969"/>
      <c r="TFN60" s="969"/>
      <c r="TFO60" s="969"/>
      <c r="TFP60" s="969"/>
      <c r="TFQ60" s="969"/>
      <c r="TFR60" s="969"/>
      <c r="TFS60" s="969"/>
      <c r="TFT60" s="969"/>
      <c r="TFU60" s="969"/>
      <c r="TFV60" s="969"/>
      <c r="TFW60" s="969"/>
      <c r="TFX60" s="969"/>
      <c r="TFY60" s="969"/>
      <c r="TFZ60" s="969"/>
      <c r="TGA60" s="969"/>
      <c r="TGB60" s="969"/>
      <c r="TGC60" s="969"/>
      <c r="TGD60" s="969"/>
      <c r="TGE60" s="969"/>
      <c r="TGF60" s="969"/>
      <c r="TGG60" s="969"/>
      <c r="TGH60" s="969"/>
      <c r="TGI60" s="969"/>
      <c r="TGJ60" s="969"/>
      <c r="TGK60" s="969"/>
      <c r="TGL60" s="969"/>
      <c r="TGM60" s="969"/>
      <c r="TGN60" s="969"/>
      <c r="TGO60" s="969"/>
      <c r="TGP60" s="969"/>
      <c r="TGQ60" s="969"/>
      <c r="TGR60" s="969"/>
      <c r="TGS60" s="969"/>
      <c r="TGT60" s="969"/>
      <c r="TGU60" s="969"/>
      <c r="TGV60" s="969"/>
      <c r="TGW60" s="969"/>
      <c r="TGX60" s="969"/>
      <c r="TGY60" s="969"/>
      <c r="TGZ60" s="969"/>
      <c r="THA60" s="969"/>
      <c r="THB60" s="969"/>
      <c r="THC60" s="969"/>
      <c r="THD60" s="969"/>
      <c r="THE60" s="969"/>
      <c r="THF60" s="969"/>
      <c r="THG60" s="969"/>
      <c r="THH60" s="969"/>
      <c r="THI60" s="969"/>
      <c r="THJ60" s="969"/>
      <c r="THK60" s="969"/>
      <c r="THL60" s="969"/>
      <c r="THM60" s="969"/>
      <c r="THN60" s="969"/>
      <c r="THO60" s="969"/>
      <c r="THP60" s="969"/>
      <c r="THQ60" s="969"/>
      <c r="THR60" s="969"/>
      <c r="THS60" s="969"/>
      <c r="THT60" s="969"/>
      <c r="THU60" s="969"/>
      <c r="THV60" s="969"/>
      <c r="THW60" s="969"/>
      <c r="THX60" s="969"/>
      <c r="THY60" s="969"/>
      <c r="THZ60" s="969"/>
      <c r="TIA60" s="969"/>
      <c r="TIB60" s="969"/>
      <c r="TIC60" s="969"/>
      <c r="TID60" s="969"/>
      <c r="TIE60" s="969"/>
      <c r="TIF60" s="969"/>
      <c r="TIG60" s="969"/>
      <c r="TIH60" s="969"/>
      <c r="TII60" s="969"/>
      <c r="TIJ60" s="969"/>
      <c r="TIK60" s="969"/>
      <c r="TIL60" s="969"/>
      <c r="TIM60" s="969"/>
      <c r="TIN60" s="969"/>
      <c r="TIO60" s="969"/>
      <c r="TIP60" s="969"/>
      <c r="TIQ60" s="969"/>
      <c r="TIR60" s="969"/>
      <c r="TIS60" s="969"/>
      <c r="TIT60" s="969"/>
      <c r="TIU60" s="969"/>
      <c r="TIV60" s="969"/>
      <c r="TIW60" s="969"/>
      <c r="TIX60" s="969"/>
      <c r="TIY60" s="969"/>
      <c r="TIZ60" s="969"/>
      <c r="TJA60" s="969"/>
      <c r="TJB60" s="969"/>
      <c r="TJC60" s="969"/>
      <c r="TJD60" s="969"/>
      <c r="TJE60" s="969"/>
      <c r="TJF60" s="969"/>
      <c r="TJG60" s="969"/>
      <c r="TJH60" s="969"/>
      <c r="TJI60" s="969"/>
      <c r="TJJ60" s="969"/>
      <c r="TJK60" s="969"/>
      <c r="TJL60" s="969"/>
      <c r="TJM60" s="969"/>
      <c r="TJN60" s="969"/>
      <c r="TJO60" s="969"/>
      <c r="TJP60" s="969"/>
      <c r="TJQ60" s="969"/>
      <c r="TJR60" s="969"/>
      <c r="TJS60" s="969"/>
      <c r="TJT60" s="969"/>
      <c r="TJU60" s="969"/>
      <c r="TJV60" s="969"/>
      <c r="TJW60" s="969"/>
      <c r="TJX60" s="969"/>
      <c r="TJY60" s="969"/>
      <c r="TJZ60" s="969"/>
      <c r="TKA60" s="969"/>
      <c r="TKB60" s="969"/>
      <c r="TKC60" s="969"/>
      <c r="TKD60" s="969"/>
      <c r="TKE60" s="969"/>
      <c r="TKF60" s="969"/>
      <c r="TKG60" s="969"/>
      <c r="TKH60" s="969"/>
      <c r="TKI60" s="969"/>
      <c r="TKJ60" s="969"/>
      <c r="TKK60" s="969"/>
      <c r="TKL60" s="969"/>
      <c r="TKM60" s="969"/>
      <c r="TKN60" s="969"/>
      <c r="TKO60" s="969"/>
      <c r="TKP60" s="969"/>
      <c r="TKQ60" s="969"/>
      <c r="TKR60" s="969"/>
      <c r="TKS60" s="969"/>
      <c r="TKT60" s="969"/>
      <c r="TKU60" s="969"/>
      <c r="TKV60" s="969"/>
      <c r="TKW60" s="969"/>
      <c r="TKX60" s="969"/>
      <c r="TKY60" s="969"/>
      <c r="TKZ60" s="969"/>
      <c r="TLA60" s="969"/>
      <c r="TLB60" s="969"/>
      <c r="TLC60" s="969"/>
      <c r="TLD60" s="969"/>
      <c r="TLE60" s="969"/>
      <c r="TLF60" s="969"/>
      <c r="TLG60" s="969"/>
      <c r="TLH60" s="969"/>
      <c r="TLI60" s="969"/>
      <c r="TLJ60" s="969"/>
      <c r="TLK60" s="969"/>
      <c r="TLL60" s="969"/>
      <c r="TLM60" s="969"/>
      <c r="TLN60" s="969"/>
      <c r="TLO60" s="969"/>
      <c r="TLP60" s="969"/>
      <c r="TLQ60" s="969"/>
      <c r="TLR60" s="969"/>
      <c r="TLS60" s="969"/>
      <c r="TLT60" s="969"/>
      <c r="TLU60" s="969"/>
      <c r="TLV60" s="969"/>
      <c r="TLW60" s="969"/>
      <c r="TLX60" s="969"/>
      <c r="TLY60" s="969"/>
      <c r="TLZ60" s="969"/>
      <c r="TMA60" s="969"/>
      <c r="TMB60" s="969"/>
      <c r="TMC60" s="969"/>
      <c r="TMD60" s="969"/>
      <c r="TME60" s="969"/>
      <c r="TMF60" s="969"/>
      <c r="TMG60" s="969"/>
      <c r="TMH60" s="969"/>
      <c r="TMI60" s="969"/>
      <c r="TMJ60" s="969"/>
      <c r="TMK60" s="969"/>
      <c r="TML60" s="969"/>
      <c r="TMM60" s="969"/>
      <c r="TMN60" s="969"/>
      <c r="TMO60" s="969"/>
      <c r="TMP60" s="969"/>
      <c r="TMQ60" s="969"/>
      <c r="TMR60" s="969"/>
      <c r="TMS60" s="969"/>
      <c r="TMT60" s="969"/>
      <c r="TMU60" s="969"/>
      <c r="TMV60" s="969"/>
      <c r="TMW60" s="969"/>
      <c r="TMX60" s="969"/>
      <c r="TMY60" s="969"/>
      <c r="TMZ60" s="969"/>
      <c r="TNA60" s="969"/>
      <c r="TNB60" s="969"/>
      <c r="TNC60" s="969"/>
      <c r="TND60" s="969"/>
      <c r="TNE60" s="969"/>
      <c r="TNF60" s="969"/>
      <c r="TNG60" s="969"/>
      <c r="TNH60" s="969"/>
      <c r="TNI60" s="969"/>
      <c r="TNJ60" s="969"/>
      <c r="TNK60" s="969"/>
      <c r="TNL60" s="969"/>
      <c r="TNM60" s="969"/>
      <c r="TNN60" s="969"/>
      <c r="TNO60" s="969"/>
      <c r="TNP60" s="969"/>
      <c r="TNQ60" s="969"/>
      <c r="TNR60" s="969"/>
      <c r="TNS60" s="969"/>
      <c r="TNT60" s="969"/>
      <c r="TNU60" s="969"/>
      <c r="TNV60" s="969"/>
      <c r="TNW60" s="969"/>
      <c r="TNX60" s="969"/>
      <c r="TNY60" s="969"/>
      <c r="TNZ60" s="969"/>
      <c r="TOA60" s="969"/>
      <c r="TOB60" s="969"/>
      <c r="TOC60" s="969"/>
      <c r="TOD60" s="969"/>
      <c r="TOE60" s="969"/>
      <c r="TOF60" s="969"/>
      <c r="TOG60" s="969"/>
      <c r="TOH60" s="969"/>
      <c r="TOI60" s="969"/>
      <c r="TOJ60" s="969"/>
      <c r="TOK60" s="969"/>
      <c r="TOL60" s="969"/>
      <c r="TOM60" s="969"/>
      <c r="TON60" s="969"/>
      <c r="TOO60" s="969"/>
      <c r="TOP60" s="969"/>
      <c r="TOQ60" s="969"/>
      <c r="TOR60" s="969"/>
      <c r="TOS60" s="969"/>
      <c r="TOT60" s="969"/>
      <c r="TOU60" s="969"/>
      <c r="TOV60" s="969"/>
      <c r="TOW60" s="969"/>
      <c r="TOX60" s="969"/>
      <c r="TOY60" s="969"/>
      <c r="TOZ60" s="969"/>
      <c r="TPA60" s="969"/>
      <c r="TPB60" s="969"/>
      <c r="TPC60" s="969"/>
      <c r="TPD60" s="969"/>
      <c r="TPE60" s="969"/>
      <c r="TPF60" s="969"/>
      <c r="TPG60" s="969"/>
      <c r="TPH60" s="969"/>
      <c r="TPI60" s="969"/>
      <c r="TPJ60" s="969"/>
      <c r="TPK60" s="969"/>
      <c r="TPL60" s="969"/>
      <c r="TPM60" s="969"/>
      <c r="TPN60" s="969"/>
      <c r="TPO60" s="969"/>
      <c r="TPP60" s="969"/>
      <c r="TPQ60" s="969"/>
      <c r="TPR60" s="969"/>
      <c r="TPS60" s="969"/>
      <c r="TPT60" s="969"/>
      <c r="TPU60" s="969"/>
      <c r="TPV60" s="969"/>
      <c r="TPW60" s="969"/>
      <c r="TPX60" s="969"/>
      <c r="TPY60" s="969"/>
      <c r="TPZ60" s="969"/>
      <c r="TQA60" s="969"/>
      <c r="TQB60" s="969"/>
      <c r="TQC60" s="969"/>
      <c r="TQD60" s="969"/>
      <c r="TQE60" s="969"/>
      <c r="TQF60" s="969"/>
      <c r="TQG60" s="969"/>
      <c r="TQH60" s="969"/>
      <c r="TQI60" s="969"/>
      <c r="TQJ60" s="969"/>
      <c r="TQK60" s="969"/>
      <c r="TQL60" s="969"/>
      <c r="TQM60" s="969"/>
      <c r="TQN60" s="969"/>
      <c r="TQO60" s="969"/>
      <c r="TQP60" s="969"/>
      <c r="TQQ60" s="969"/>
      <c r="TQR60" s="969"/>
      <c r="TQS60" s="969"/>
      <c r="TQT60" s="969"/>
      <c r="TQU60" s="969"/>
      <c r="TQV60" s="969"/>
      <c r="TQW60" s="969"/>
      <c r="TQX60" s="969"/>
      <c r="TQY60" s="969"/>
      <c r="TQZ60" s="969"/>
      <c r="TRA60" s="969"/>
      <c r="TRB60" s="969"/>
      <c r="TRC60" s="969"/>
      <c r="TRD60" s="969"/>
      <c r="TRE60" s="969"/>
      <c r="TRF60" s="969"/>
      <c r="TRG60" s="969"/>
      <c r="TRH60" s="969"/>
      <c r="TRI60" s="969"/>
      <c r="TRJ60" s="969"/>
      <c r="TRK60" s="969"/>
      <c r="TRL60" s="969"/>
      <c r="TRM60" s="969"/>
      <c r="TRN60" s="969"/>
      <c r="TRO60" s="969"/>
      <c r="TRP60" s="969"/>
      <c r="TRQ60" s="969"/>
      <c r="TRR60" s="969"/>
      <c r="TRS60" s="969"/>
      <c r="TRT60" s="969"/>
      <c r="TRU60" s="969"/>
      <c r="TRV60" s="969"/>
      <c r="TRW60" s="969"/>
      <c r="TRX60" s="969"/>
      <c r="TRY60" s="969"/>
      <c r="TRZ60" s="969"/>
      <c r="TSA60" s="969"/>
      <c r="TSB60" s="969"/>
      <c r="TSC60" s="969"/>
      <c r="TSD60" s="969"/>
      <c r="TSE60" s="969"/>
      <c r="TSF60" s="969"/>
      <c r="TSG60" s="969"/>
      <c r="TSH60" s="969"/>
      <c r="TSI60" s="969"/>
      <c r="TSJ60" s="969"/>
      <c r="TSK60" s="969"/>
      <c r="TSL60" s="969"/>
      <c r="TSM60" s="969"/>
      <c r="TSN60" s="969"/>
      <c r="TSO60" s="969"/>
      <c r="TSP60" s="969"/>
      <c r="TSQ60" s="969"/>
      <c r="TSR60" s="969"/>
      <c r="TSS60" s="969"/>
      <c r="TST60" s="969"/>
      <c r="TSU60" s="969"/>
      <c r="TSV60" s="969"/>
      <c r="TSW60" s="969"/>
      <c r="TSX60" s="969"/>
      <c r="TSY60" s="969"/>
      <c r="TSZ60" s="969"/>
      <c r="TTA60" s="969"/>
      <c r="TTB60" s="969"/>
      <c r="TTC60" s="969"/>
      <c r="TTD60" s="969"/>
      <c r="TTE60" s="969"/>
      <c r="TTF60" s="969"/>
      <c r="TTG60" s="969"/>
      <c r="TTH60" s="969"/>
      <c r="TTI60" s="969"/>
      <c r="TTJ60" s="969"/>
      <c r="TTK60" s="969"/>
      <c r="TTL60" s="969"/>
      <c r="TTM60" s="969"/>
      <c r="TTN60" s="969"/>
      <c r="TTO60" s="969"/>
      <c r="TTP60" s="969"/>
      <c r="TTQ60" s="969"/>
      <c r="TTR60" s="969"/>
      <c r="TTS60" s="969"/>
      <c r="TTT60" s="969"/>
      <c r="TTU60" s="969"/>
      <c r="TTV60" s="969"/>
      <c r="TTW60" s="969"/>
      <c r="TTX60" s="969"/>
      <c r="TTY60" s="969"/>
      <c r="TTZ60" s="969"/>
      <c r="TUA60" s="969"/>
      <c r="TUB60" s="969"/>
      <c r="TUC60" s="969"/>
      <c r="TUD60" s="969"/>
      <c r="TUE60" s="969"/>
      <c r="TUF60" s="969"/>
      <c r="TUG60" s="969"/>
      <c r="TUH60" s="969"/>
      <c r="TUI60" s="969"/>
      <c r="TUJ60" s="969"/>
      <c r="TUK60" s="969"/>
      <c r="TUL60" s="969"/>
      <c r="TUM60" s="969"/>
      <c r="TUN60" s="969"/>
      <c r="TUO60" s="969"/>
      <c r="TUP60" s="969"/>
      <c r="TUQ60" s="969"/>
      <c r="TUR60" s="969"/>
      <c r="TUS60" s="969"/>
      <c r="TUT60" s="969"/>
      <c r="TUU60" s="969"/>
      <c r="TUV60" s="969"/>
      <c r="TUW60" s="969"/>
      <c r="TUX60" s="969"/>
      <c r="TUY60" s="969"/>
      <c r="TUZ60" s="969"/>
      <c r="TVA60" s="969"/>
      <c r="TVB60" s="969"/>
      <c r="TVC60" s="969"/>
      <c r="TVD60" s="969"/>
      <c r="TVE60" s="969"/>
      <c r="TVF60" s="969"/>
      <c r="TVG60" s="969"/>
      <c r="TVH60" s="969"/>
      <c r="TVI60" s="969"/>
      <c r="TVJ60" s="969"/>
      <c r="TVK60" s="969"/>
      <c r="TVL60" s="969"/>
      <c r="TVM60" s="969"/>
      <c r="TVN60" s="969"/>
      <c r="TVO60" s="969"/>
      <c r="TVP60" s="969"/>
      <c r="TVQ60" s="969"/>
      <c r="TVR60" s="969"/>
      <c r="TVS60" s="969"/>
      <c r="TVT60" s="969"/>
      <c r="TVU60" s="969"/>
      <c r="TVV60" s="969"/>
      <c r="TVW60" s="969"/>
      <c r="TVX60" s="969"/>
      <c r="TVY60" s="969"/>
      <c r="TVZ60" s="969"/>
      <c r="TWA60" s="969"/>
      <c r="TWB60" s="969"/>
      <c r="TWC60" s="969"/>
      <c r="TWD60" s="969"/>
      <c r="TWE60" s="969"/>
      <c r="TWF60" s="969"/>
      <c r="TWG60" s="969"/>
      <c r="TWH60" s="969"/>
      <c r="TWI60" s="969"/>
      <c r="TWJ60" s="969"/>
      <c r="TWK60" s="969"/>
      <c r="TWL60" s="969"/>
      <c r="TWM60" s="969"/>
      <c r="TWN60" s="969"/>
      <c r="TWO60" s="969"/>
      <c r="TWP60" s="969"/>
      <c r="TWQ60" s="969"/>
      <c r="TWR60" s="969"/>
      <c r="TWS60" s="969"/>
      <c r="TWT60" s="969"/>
      <c r="TWU60" s="969"/>
      <c r="TWV60" s="969"/>
      <c r="TWW60" s="969"/>
      <c r="TWX60" s="969"/>
      <c r="TWY60" s="969"/>
      <c r="TWZ60" s="969"/>
      <c r="TXA60" s="969"/>
      <c r="TXB60" s="969"/>
      <c r="TXC60" s="969"/>
      <c r="TXD60" s="969"/>
      <c r="TXE60" s="969"/>
      <c r="TXF60" s="969"/>
      <c r="TXG60" s="969"/>
      <c r="TXH60" s="969"/>
      <c r="TXI60" s="969"/>
      <c r="TXJ60" s="969"/>
      <c r="TXK60" s="969"/>
      <c r="TXL60" s="969"/>
      <c r="TXM60" s="969"/>
      <c r="TXN60" s="969"/>
      <c r="TXO60" s="969"/>
      <c r="TXP60" s="969"/>
      <c r="TXQ60" s="969"/>
      <c r="TXR60" s="969"/>
      <c r="TXS60" s="969"/>
      <c r="TXT60" s="969"/>
      <c r="TXU60" s="969"/>
      <c r="TXV60" s="969"/>
      <c r="TXW60" s="969"/>
      <c r="TXX60" s="969"/>
      <c r="TXY60" s="969"/>
      <c r="TXZ60" s="969"/>
      <c r="TYA60" s="969"/>
      <c r="TYB60" s="969"/>
      <c r="TYC60" s="969"/>
      <c r="TYD60" s="969"/>
      <c r="TYE60" s="969"/>
      <c r="TYF60" s="969"/>
      <c r="TYG60" s="969"/>
      <c r="TYH60" s="969"/>
      <c r="TYI60" s="969"/>
      <c r="TYJ60" s="969"/>
      <c r="TYK60" s="969"/>
      <c r="TYL60" s="969"/>
      <c r="TYM60" s="969"/>
      <c r="TYN60" s="969"/>
      <c r="TYO60" s="969"/>
      <c r="TYP60" s="969"/>
      <c r="TYQ60" s="969"/>
      <c r="TYR60" s="969"/>
      <c r="TYS60" s="969"/>
      <c r="TYT60" s="969"/>
      <c r="TYU60" s="969"/>
      <c r="TYV60" s="969"/>
      <c r="TYW60" s="969"/>
      <c r="TYX60" s="969"/>
      <c r="TYY60" s="969"/>
      <c r="TYZ60" s="969"/>
      <c r="TZA60" s="969"/>
      <c r="TZB60" s="969"/>
      <c r="TZC60" s="969"/>
      <c r="TZD60" s="969"/>
      <c r="TZE60" s="969"/>
      <c r="TZF60" s="969"/>
      <c r="TZG60" s="969"/>
      <c r="TZH60" s="969"/>
      <c r="TZI60" s="969"/>
      <c r="TZJ60" s="969"/>
      <c r="TZK60" s="969"/>
      <c r="TZL60" s="969"/>
      <c r="TZM60" s="969"/>
      <c r="TZN60" s="969"/>
      <c r="TZO60" s="969"/>
      <c r="TZP60" s="969"/>
      <c r="TZQ60" s="969"/>
      <c r="TZR60" s="969"/>
      <c r="TZS60" s="969"/>
      <c r="TZT60" s="969"/>
      <c r="TZU60" s="969"/>
      <c r="TZV60" s="969"/>
      <c r="TZW60" s="969"/>
      <c r="TZX60" s="969"/>
      <c r="TZY60" s="969"/>
      <c r="TZZ60" s="969"/>
      <c r="UAA60" s="969"/>
      <c r="UAB60" s="969"/>
      <c r="UAC60" s="969"/>
      <c r="UAD60" s="969"/>
      <c r="UAE60" s="969"/>
      <c r="UAF60" s="969"/>
      <c r="UAG60" s="969"/>
      <c r="UAH60" s="969"/>
      <c r="UAI60" s="969"/>
      <c r="UAJ60" s="969"/>
      <c r="UAK60" s="969"/>
      <c r="UAL60" s="969"/>
      <c r="UAM60" s="969"/>
      <c r="UAN60" s="969"/>
      <c r="UAO60" s="969"/>
      <c r="UAP60" s="969"/>
      <c r="UAQ60" s="969"/>
      <c r="UAR60" s="969"/>
      <c r="UAS60" s="969"/>
      <c r="UAT60" s="969"/>
      <c r="UAU60" s="969"/>
      <c r="UAV60" s="969"/>
      <c r="UAW60" s="969"/>
      <c r="UAX60" s="969"/>
      <c r="UAY60" s="969"/>
      <c r="UAZ60" s="969"/>
      <c r="UBA60" s="969"/>
      <c r="UBB60" s="969"/>
      <c r="UBC60" s="969"/>
      <c r="UBD60" s="969"/>
      <c r="UBE60" s="969"/>
      <c r="UBF60" s="969"/>
      <c r="UBG60" s="969"/>
      <c r="UBH60" s="969"/>
      <c r="UBI60" s="969"/>
      <c r="UBJ60" s="969"/>
      <c r="UBK60" s="969"/>
      <c r="UBL60" s="969"/>
      <c r="UBM60" s="969"/>
      <c r="UBN60" s="969"/>
      <c r="UBO60" s="969"/>
      <c r="UBP60" s="969"/>
      <c r="UBQ60" s="969"/>
      <c r="UBR60" s="969"/>
      <c r="UBS60" s="969"/>
      <c r="UBT60" s="969"/>
      <c r="UBU60" s="969"/>
      <c r="UBV60" s="969"/>
      <c r="UBW60" s="969"/>
      <c r="UBX60" s="969"/>
      <c r="UBY60" s="969"/>
      <c r="UBZ60" s="969"/>
      <c r="UCA60" s="969"/>
      <c r="UCB60" s="969"/>
      <c r="UCC60" s="969"/>
      <c r="UCD60" s="969"/>
      <c r="UCE60" s="969"/>
      <c r="UCF60" s="969"/>
      <c r="UCG60" s="969"/>
      <c r="UCH60" s="969"/>
      <c r="UCI60" s="969"/>
      <c r="UCJ60" s="969"/>
      <c r="UCK60" s="969"/>
      <c r="UCL60" s="969"/>
      <c r="UCM60" s="969"/>
      <c r="UCN60" s="969"/>
      <c r="UCO60" s="969"/>
      <c r="UCP60" s="969"/>
      <c r="UCQ60" s="969"/>
      <c r="UCR60" s="969"/>
      <c r="UCS60" s="969"/>
      <c r="UCT60" s="969"/>
      <c r="UCU60" s="969"/>
      <c r="UCV60" s="969"/>
      <c r="UCW60" s="969"/>
      <c r="UCX60" s="969"/>
      <c r="UCY60" s="969"/>
      <c r="UCZ60" s="969"/>
      <c r="UDA60" s="969"/>
      <c r="UDB60" s="969"/>
      <c r="UDC60" s="969"/>
      <c r="UDD60" s="969"/>
      <c r="UDE60" s="969"/>
      <c r="UDF60" s="969"/>
      <c r="UDG60" s="969"/>
      <c r="UDH60" s="969"/>
      <c r="UDI60" s="969"/>
      <c r="UDJ60" s="969"/>
      <c r="UDK60" s="969"/>
      <c r="UDL60" s="969"/>
      <c r="UDM60" s="969"/>
      <c r="UDN60" s="969"/>
      <c r="UDO60" s="969"/>
      <c r="UDP60" s="969"/>
      <c r="UDQ60" s="969"/>
      <c r="UDR60" s="969"/>
      <c r="UDS60" s="969"/>
      <c r="UDT60" s="969"/>
      <c r="UDU60" s="969"/>
      <c r="UDV60" s="969"/>
      <c r="UDW60" s="969"/>
      <c r="UDX60" s="969"/>
      <c r="UDY60" s="969"/>
      <c r="UDZ60" s="969"/>
      <c r="UEA60" s="969"/>
      <c r="UEB60" s="969"/>
      <c r="UEC60" s="969"/>
      <c r="UED60" s="969"/>
      <c r="UEE60" s="969"/>
      <c r="UEF60" s="969"/>
      <c r="UEG60" s="969"/>
      <c r="UEH60" s="969"/>
      <c r="UEI60" s="969"/>
      <c r="UEJ60" s="969"/>
      <c r="UEK60" s="969"/>
      <c r="UEL60" s="969"/>
      <c r="UEM60" s="969"/>
      <c r="UEN60" s="969"/>
      <c r="UEO60" s="969"/>
      <c r="UEP60" s="969"/>
      <c r="UEQ60" s="969"/>
      <c r="UER60" s="969"/>
      <c r="UES60" s="969"/>
      <c r="UET60" s="969"/>
      <c r="UEU60" s="969"/>
      <c r="UEV60" s="969"/>
      <c r="UEW60" s="969"/>
      <c r="UEX60" s="969"/>
      <c r="UEY60" s="969"/>
      <c r="UEZ60" s="969"/>
      <c r="UFA60" s="969"/>
      <c r="UFB60" s="969"/>
      <c r="UFC60" s="969"/>
      <c r="UFD60" s="969"/>
      <c r="UFE60" s="969"/>
      <c r="UFF60" s="969"/>
      <c r="UFG60" s="969"/>
      <c r="UFH60" s="969"/>
      <c r="UFI60" s="969"/>
      <c r="UFJ60" s="969"/>
      <c r="UFK60" s="969"/>
      <c r="UFL60" s="969"/>
      <c r="UFM60" s="969"/>
      <c r="UFN60" s="969"/>
      <c r="UFO60" s="969"/>
      <c r="UFP60" s="969"/>
      <c r="UFQ60" s="969"/>
      <c r="UFR60" s="969"/>
      <c r="UFS60" s="969"/>
      <c r="UFT60" s="969"/>
      <c r="UFU60" s="969"/>
      <c r="UFV60" s="969"/>
      <c r="UFW60" s="969"/>
      <c r="UFX60" s="969"/>
      <c r="UFY60" s="969"/>
      <c r="UFZ60" s="969"/>
      <c r="UGA60" s="969"/>
      <c r="UGB60" s="969"/>
      <c r="UGC60" s="969"/>
      <c r="UGD60" s="969"/>
      <c r="UGE60" s="969"/>
      <c r="UGF60" s="969"/>
      <c r="UGG60" s="969"/>
      <c r="UGH60" s="969"/>
      <c r="UGI60" s="969"/>
      <c r="UGJ60" s="969"/>
      <c r="UGK60" s="969"/>
      <c r="UGL60" s="969"/>
      <c r="UGM60" s="969"/>
      <c r="UGN60" s="969"/>
      <c r="UGO60" s="969"/>
      <c r="UGP60" s="969"/>
      <c r="UGQ60" s="969"/>
      <c r="UGR60" s="969"/>
      <c r="UGS60" s="969"/>
      <c r="UGT60" s="969"/>
      <c r="UGU60" s="969"/>
      <c r="UGV60" s="969"/>
      <c r="UGW60" s="969"/>
      <c r="UGX60" s="969"/>
      <c r="UGY60" s="969"/>
      <c r="UGZ60" s="969"/>
      <c r="UHA60" s="969"/>
      <c r="UHB60" s="969"/>
      <c r="UHC60" s="969"/>
      <c r="UHD60" s="969"/>
      <c r="UHE60" s="969"/>
      <c r="UHF60" s="969"/>
      <c r="UHG60" s="969"/>
      <c r="UHH60" s="969"/>
      <c r="UHI60" s="969"/>
      <c r="UHJ60" s="969"/>
      <c r="UHK60" s="969"/>
      <c r="UHL60" s="969"/>
      <c r="UHM60" s="969"/>
      <c r="UHN60" s="969"/>
      <c r="UHO60" s="969"/>
      <c r="UHP60" s="969"/>
      <c r="UHQ60" s="969"/>
      <c r="UHR60" s="969"/>
      <c r="UHS60" s="969"/>
      <c r="UHT60" s="969"/>
      <c r="UHU60" s="969"/>
      <c r="UHV60" s="969"/>
      <c r="UHW60" s="969"/>
      <c r="UHX60" s="969"/>
      <c r="UHY60" s="969"/>
      <c r="UHZ60" s="969"/>
      <c r="UIA60" s="969"/>
      <c r="UIB60" s="969"/>
      <c r="UIC60" s="969"/>
      <c r="UID60" s="969"/>
      <c r="UIE60" s="969"/>
      <c r="UIF60" s="969"/>
      <c r="UIG60" s="969"/>
      <c r="UIH60" s="969"/>
      <c r="UII60" s="969"/>
      <c r="UIJ60" s="969"/>
      <c r="UIK60" s="969"/>
      <c r="UIL60" s="969"/>
      <c r="UIM60" s="969"/>
      <c r="UIN60" s="969"/>
      <c r="UIO60" s="969"/>
      <c r="UIP60" s="969"/>
      <c r="UIQ60" s="969"/>
      <c r="UIR60" s="969"/>
      <c r="UIS60" s="969"/>
      <c r="UIT60" s="969"/>
      <c r="UIU60" s="969"/>
      <c r="UIV60" s="969"/>
      <c r="UIW60" s="969"/>
      <c r="UIX60" s="969"/>
      <c r="UIY60" s="969"/>
      <c r="UIZ60" s="969"/>
      <c r="UJA60" s="969"/>
      <c r="UJB60" s="969"/>
      <c r="UJC60" s="969"/>
      <c r="UJD60" s="969"/>
      <c r="UJE60" s="969"/>
      <c r="UJF60" s="969"/>
      <c r="UJG60" s="969"/>
      <c r="UJH60" s="969"/>
      <c r="UJI60" s="969"/>
      <c r="UJJ60" s="969"/>
      <c r="UJK60" s="969"/>
      <c r="UJL60" s="969"/>
      <c r="UJM60" s="969"/>
      <c r="UJN60" s="969"/>
      <c r="UJO60" s="969"/>
      <c r="UJP60" s="969"/>
      <c r="UJQ60" s="969"/>
      <c r="UJR60" s="969"/>
      <c r="UJS60" s="969"/>
      <c r="UJT60" s="969"/>
      <c r="UJU60" s="969"/>
      <c r="UJV60" s="969"/>
      <c r="UJW60" s="969"/>
      <c r="UJX60" s="969"/>
      <c r="UJY60" s="969"/>
      <c r="UJZ60" s="969"/>
      <c r="UKA60" s="969"/>
      <c r="UKB60" s="969"/>
      <c r="UKC60" s="969"/>
      <c r="UKD60" s="969"/>
      <c r="UKE60" s="969"/>
      <c r="UKF60" s="969"/>
      <c r="UKG60" s="969"/>
      <c r="UKH60" s="969"/>
      <c r="UKI60" s="969"/>
      <c r="UKJ60" s="969"/>
      <c r="UKK60" s="969"/>
      <c r="UKL60" s="969"/>
      <c r="UKM60" s="969"/>
      <c r="UKN60" s="969"/>
      <c r="UKO60" s="969"/>
      <c r="UKP60" s="969"/>
      <c r="UKQ60" s="969"/>
      <c r="UKR60" s="969"/>
      <c r="UKS60" s="969"/>
      <c r="UKT60" s="969"/>
      <c r="UKU60" s="969"/>
      <c r="UKV60" s="969"/>
      <c r="UKW60" s="969"/>
      <c r="UKX60" s="969"/>
      <c r="UKY60" s="969"/>
      <c r="UKZ60" s="969"/>
      <c r="ULA60" s="969"/>
      <c r="ULB60" s="969"/>
      <c r="ULC60" s="969"/>
      <c r="ULD60" s="969"/>
      <c r="ULE60" s="969"/>
      <c r="ULF60" s="969"/>
      <c r="ULG60" s="969"/>
      <c r="ULH60" s="969"/>
      <c r="ULI60" s="969"/>
      <c r="ULJ60" s="969"/>
      <c r="ULK60" s="969"/>
      <c r="ULL60" s="969"/>
      <c r="ULM60" s="969"/>
      <c r="ULN60" s="969"/>
      <c r="ULO60" s="969"/>
      <c r="ULP60" s="969"/>
      <c r="ULQ60" s="969"/>
      <c r="ULR60" s="969"/>
      <c r="ULS60" s="969"/>
      <c r="ULT60" s="969"/>
      <c r="ULU60" s="969"/>
      <c r="ULV60" s="969"/>
      <c r="ULW60" s="969"/>
      <c r="ULX60" s="969"/>
      <c r="ULY60" s="969"/>
      <c r="ULZ60" s="969"/>
      <c r="UMA60" s="969"/>
      <c r="UMB60" s="969"/>
      <c r="UMC60" s="969"/>
      <c r="UMD60" s="969"/>
      <c r="UME60" s="969"/>
      <c r="UMF60" s="969"/>
      <c r="UMG60" s="969"/>
      <c r="UMH60" s="969"/>
      <c r="UMI60" s="969"/>
      <c r="UMJ60" s="969"/>
      <c r="UMK60" s="969"/>
      <c r="UML60" s="969"/>
      <c r="UMM60" s="969"/>
      <c r="UMN60" s="969"/>
      <c r="UMO60" s="969"/>
      <c r="UMP60" s="969"/>
      <c r="UMQ60" s="969"/>
      <c r="UMR60" s="969"/>
      <c r="UMS60" s="969"/>
      <c r="UMT60" s="969"/>
      <c r="UMU60" s="969"/>
      <c r="UMV60" s="969"/>
      <c r="UMW60" s="969"/>
      <c r="UMX60" s="969"/>
      <c r="UMY60" s="969"/>
      <c r="UMZ60" s="969"/>
      <c r="UNA60" s="969"/>
      <c r="UNB60" s="969"/>
      <c r="UNC60" s="969"/>
      <c r="UND60" s="969"/>
      <c r="UNE60" s="969"/>
      <c r="UNF60" s="969"/>
      <c r="UNG60" s="969"/>
      <c r="UNH60" s="969"/>
      <c r="UNI60" s="969"/>
      <c r="UNJ60" s="969"/>
      <c r="UNK60" s="969"/>
      <c r="UNL60" s="969"/>
      <c r="UNM60" s="969"/>
      <c r="UNN60" s="969"/>
      <c r="UNO60" s="969"/>
      <c r="UNP60" s="969"/>
      <c r="UNQ60" s="969"/>
      <c r="UNR60" s="969"/>
      <c r="UNS60" s="969"/>
      <c r="UNT60" s="969"/>
      <c r="UNU60" s="969"/>
      <c r="UNV60" s="969"/>
      <c r="UNW60" s="969"/>
      <c r="UNX60" s="969"/>
      <c r="UNY60" s="969"/>
      <c r="UNZ60" s="969"/>
      <c r="UOA60" s="969"/>
      <c r="UOB60" s="969"/>
      <c r="UOC60" s="969"/>
      <c r="UOD60" s="969"/>
      <c r="UOE60" s="969"/>
      <c r="UOF60" s="969"/>
      <c r="UOG60" s="969"/>
      <c r="UOH60" s="969"/>
      <c r="UOI60" s="969"/>
      <c r="UOJ60" s="969"/>
      <c r="UOK60" s="969"/>
      <c r="UOL60" s="969"/>
      <c r="UOM60" s="969"/>
      <c r="UON60" s="969"/>
      <c r="UOO60" s="969"/>
      <c r="UOP60" s="969"/>
      <c r="UOQ60" s="969"/>
      <c r="UOR60" s="969"/>
      <c r="UOS60" s="969"/>
      <c r="UOT60" s="969"/>
      <c r="UOU60" s="969"/>
      <c r="UOV60" s="969"/>
      <c r="UOW60" s="969"/>
      <c r="UOX60" s="969"/>
      <c r="UOY60" s="969"/>
      <c r="UOZ60" s="969"/>
      <c r="UPA60" s="969"/>
      <c r="UPB60" s="969"/>
      <c r="UPC60" s="969"/>
      <c r="UPD60" s="969"/>
      <c r="UPE60" s="969"/>
      <c r="UPF60" s="969"/>
      <c r="UPG60" s="969"/>
      <c r="UPH60" s="969"/>
      <c r="UPI60" s="969"/>
      <c r="UPJ60" s="969"/>
      <c r="UPK60" s="969"/>
      <c r="UPL60" s="969"/>
      <c r="UPM60" s="969"/>
      <c r="UPN60" s="969"/>
      <c r="UPO60" s="969"/>
      <c r="UPP60" s="969"/>
      <c r="UPQ60" s="969"/>
      <c r="UPR60" s="969"/>
      <c r="UPS60" s="969"/>
      <c r="UPT60" s="969"/>
      <c r="UPU60" s="969"/>
      <c r="UPV60" s="969"/>
      <c r="UPW60" s="969"/>
      <c r="UPX60" s="969"/>
      <c r="UPY60" s="969"/>
      <c r="UPZ60" s="969"/>
      <c r="UQA60" s="969"/>
      <c r="UQB60" s="969"/>
      <c r="UQC60" s="969"/>
      <c r="UQD60" s="969"/>
      <c r="UQE60" s="969"/>
      <c r="UQF60" s="969"/>
      <c r="UQG60" s="969"/>
      <c r="UQH60" s="969"/>
      <c r="UQI60" s="969"/>
      <c r="UQJ60" s="969"/>
      <c r="UQK60" s="969"/>
      <c r="UQL60" s="969"/>
      <c r="UQM60" s="969"/>
      <c r="UQN60" s="969"/>
      <c r="UQO60" s="969"/>
      <c r="UQP60" s="969"/>
      <c r="UQQ60" s="969"/>
      <c r="UQR60" s="969"/>
      <c r="UQS60" s="969"/>
      <c r="UQT60" s="969"/>
      <c r="UQU60" s="969"/>
      <c r="UQV60" s="969"/>
      <c r="UQW60" s="969"/>
      <c r="UQX60" s="969"/>
      <c r="UQY60" s="969"/>
      <c r="UQZ60" s="969"/>
      <c r="URA60" s="969"/>
      <c r="URB60" s="969"/>
      <c r="URC60" s="969"/>
      <c r="URD60" s="969"/>
      <c r="URE60" s="969"/>
      <c r="URF60" s="969"/>
      <c r="URG60" s="969"/>
      <c r="URH60" s="969"/>
      <c r="URI60" s="969"/>
      <c r="URJ60" s="969"/>
      <c r="URK60" s="969"/>
      <c r="URL60" s="969"/>
      <c r="URM60" s="969"/>
      <c r="URN60" s="969"/>
      <c r="URO60" s="969"/>
      <c r="URP60" s="969"/>
      <c r="URQ60" s="969"/>
      <c r="URR60" s="969"/>
      <c r="URS60" s="969"/>
      <c r="URT60" s="969"/>
      <c r="URU60" s="969"/>
      <c r="URV60" s="969"/>
      <c r="URW60" s="969"/>
      <c r="URX60" s="969"/>
      <c r="URY60" s="969"/>
      <c r="URZ60" s="969"/>
      <c r="USA60" s="969"/>
      <c r="USB60" s="969"/>
      <c r="USC60" s="969"/>
      <c r="USD60" s="969"/>
      <c r="USE60" s="969"/>
      <c r="USF60" s="969"/>
      <c r="USG60" s="969"/>
      <c r="USH60" s="969"/>
      <c r="USI60" s="969"/>
      <c r="USJ60" s="969"/>
      <c r="USK60" s="969"/>
      <c r="USL60" s="969"/>
      <c r="USM60" s="969"/>
      <c r="USN60" s="969"/>
      <c r="USO60" s="969"/>
      <c r="USP60" s="969"/>
      <c r="USQ60" s="969"/>
      <c r="USR60" s="969"/>
      <c r="USS60" s="969"/>
      <c r="UST60" s="969"/>
      <c r="USU60" s="969"/>
      <c r="USV60" s="969"/>
      <c r="USW60" s="969"/>
      <c r="USX60" s="969"/>
      <c r="USY60" s="969"/>
      <c r="USZ60" s="969"/>
      <c r="UTA60" s="969"/>
      <c r="UTB60" s="969"/>
      <c r="UTC60" s="969"/>
      <c r="UTD60" s="969"/>
      <c r="UTE60" s="969"/>
      <c r="UTF60" s="969"/>
      <c r="UTG60" s="969"/>
      <c r="UTH60" s="969"/>
      <c r="UTI60" s="969"/>
      <c r="UTJ60" s="969"/>
      <c r="UTK60" s="969"/>
      <c r="UTL60" s="969"/>
      <c r="UTM60" s="969"/>
      <c r="UTN60" s="969"/>
      <c r="UTO60" s="969"/>
      <c r="UTP60" s="969"/>
      <c r="UTQ60" s="969"/>
      <c r="UTR60" s="969"/>
      <c r="UTS60" s="969"/>
      <c r="UTT60" s="969"/>
      <c r="UTU60" s="969"/>
      <c r="UTV60" s="969"/>
      <c r="UTW60" s="969"/>
      <c r="UTX60" s="969"/>
      <c r="UTY60" s="969"/>
      <c r="UTZ60" s="969"/>
      <c r="UUA60" s="969"/>
      <c r="UUB60" s="969"/>
      <c r="UUC60" s="969"/>
      <c r="UUD60" s="969"/>
      <c r="UUE60" s="969"/>
      <c r="UUF60" s="969"/>
      <c r="UUG60" s="969"/>
      <c r="UUH60" s="969"/>
      <c r="UUI60" s="969"/>
      <c r="UUJ60" s="969"/>
      <c r="UUK60" s="969"/>
      <c r="UUL60" s="969"/>
      <c r="UUM60" s="969"/>
      <c r="UUN60" s="969"/>
      <c r="UUO60" s="969"/>
      <c r="UUP60" s="969"/>
      <c r="UUQ60" s="969"/>
      <c r="UUR60" s="969"/>
      <c r="UUS60" s="969"/>
      <c r="UUT60" s="969"/>
      <c r="UUU60" s="969"/>
      <c r="UUV60" s="969"/>
      <c r="UUW60" s="969"/>
      <c r="UUX60" s="969"/>
      <c r="UUY60" s="969"/>
      <c r="UUZ60" s="969"/>
      <c r="UVA60" s="969"/>
      <c r="UVB60" s="969"/>
      <c r="UVC60" s="969"/>
      <c r="UVD60" s="969"/>
      <c r="UVE60" s="969"/>
      <c r="UVF60" s="969"/>
      <c r="UVG60" s="969"/>
      <c r="UVH60" s="969"/>
      <c r="UVI60" s="969"/>
      <c r="UVJ60" s="969"/>
      <c r="UVK60" s="969"/>
      <c r="UVL60" s="969"/>
      <c r="UVM60" s="969"/>
      <c r="UVN60" s="969"/>
      <c r="UVO60" s="969"/>
      <c r="UVP60" s="969"/>
      <c r="UVQ60" s="969"/>
      <c r="UVR60" s="969"/>
      <c r="UVS60" s="969"/>
      <c r="UVT60" s="969"/>
      <c r="UVU60" s="969"/>
      <c r="UVV60" s="969"/>
      <c r="UVW60" s="969"/>
      <c r="UVX60" s="969"/>
      <c r="UVY60" s="969"/>
      <c r="UVZ60" s="969"/>
      <c r="UWA60" s="969"/>
      <c r="UWB60" s="969"/>
      <c r="UWC60" s="969"/>
      <c r="UWD60" s="969"/>
      <c r="UWE60" s="969"/>
      <c r="UWF60" s="969"/>
      <c r="UWG60" s="969"/>
      <c r="UWH60" s="969"/>
      <c r="UWI60" s="969"/>
      <c r="UWJ60" s="969"/>
      <c r="UWK60" s="969"/>
      <c r="UWL60" s="969"/>
      <c r="UWM60" s="969"/>
      <c r="UWN60" s="969"/>
      <c r="UWO60" s="969"/>
      <c r="UWP60" s="969"/>
      <c r="UWQ60" s="969"/>
      <c r="UWR60" s="969"/>
      <c r="UWS60" s="969"/>
      <c r="UWT60" s="969"/>
      <c r="UWU60" s="969"/>
      <c r="UWV60" s="969"/>
      <c r="UWW60" s="969"/>
      <c r="UWX60" s="969"/>
      <c r="UWY60" s="969"/>
      <c r="UWZ60" s="969"/>
      <c r="UXA60" s="969"/>
      <c r="UXB60" s="969"/>
      <c r="UXC60" s="969"/>
      <c r="UXD60" s="969"/>
      <c r="UXE60" s="969"/>
      <c r="UXF60" s="969"/>
      <c r="UXG60" s="969"/>
      <c r="UXH60" s="969"/>
      <c r="UXI60" s="969"/>
      <c r="UXJ60" s="969"/>
      <c r="UXK60" s="969"/>
      <c r="UXL60" s="969"/>
      <c r="UXM60" s="969"/>
      <c r="UXN60" s="969"/>
      <c r="UXO60" s="969"/>
      <c r="UXP60" s="969"/>
      <c r="UXQ60" s="969"/>
      <c r="UXR60" s="969"/>
      <c r="UXS60" s="969"/>
      <c r="UXT60" s="969"/>
      <c r="UXU60" s="969"/>
      <c r="UXV60" s="969"/>
      <c r="UXW60" s="969"/>
      <c r="UXX60" s="969"/>
      <c r="UXY60" s="969"/>
      <c r="UXZ60" s="969"/>
      <c r="UYA60" s="969"/>
      <c r="UYB60" s="969"/>
      <c r="UYC60" s="969"/>
      <c r="UYD60" s="969"/>
      <c r="UYE60" s="969"/>
      <c r="UYF60" s="969"/>
      <c r="UYG60" s="969"/>
      <c r="UYH60" s="969"/>
      <c r="UYI60" s="969"/>
      <c r="UYJ60" s="969"/>
      <c r="UYK60" s="969"/>
      <c r="UYL60" s="969"/>
      <c r="UYM60" s="969"/>
      <c r="UYN60" s="969"/>
      <c r="UYO60" s="969"/>
      <c r="UYP60" s="969"/>
      <c r="UYQ60" s="969"/>
      <c r="UYR60" s="969"/>
      <c r="UYS60" s="969"/>
      <c r="UYT60" s="969"/>
      <c r="UYU60" s="969"/>
      <c r="UYV60" s="969"/>
      <c r="UYW60" s="969"/>
      <c r="UYX60" s="969"/>
      <c r="UYY60" s="969"/>
      <c r="UYZ60" s="969"/>
      <c r="UZA60" s="969"/>
      <c r="UZB60" s="969"/>
      <c r="UZC60" s="969"/>
      <c r="UZD60" s="969"/>
      <c r="UZE60" s="969"/>
      <c r="UZF60" s="969"/>
      <c r="UZG60" s="969"/>
      <c r="UZH60" s="969"/>
      <c r="UZI60" s="969"/>
      <c r="UZJ60" s="969"/>
      <c r="UZK60" s="969"/>
      <c r="UZL60" s="969"/>
      <c r="UZM60" s="969"/>
      <c r="UZN60" s="969"/>
      <c r="UZO60" s="969"/>
      <c r="UZP60" s="969"/>
      <c r="UZQ60" s="969"/>
      <c r="UZR60" s="969"/>
      <c r="UZS60" s="969"/>
      <c r="UZT60" s="969"/>
      <c r="UZU60" s="969"/>
      <c r="UZV60" s="969"/>
      <c r="UZW60" s="969"/>
      <c r="UZX60" s="969"/>
      <c r="UZY60" s="969"/>
      <c r="UZZ60" s="969"/>
      <c r="VAA60" s="969"/>
      <c r="VAB60" s="969"/>
      <c r="VAC60" s="969"/>
      <c r="VAD60" s="969"/>
      <c r="VAE60" s="969"/>
      <c r="VAF60" s="969"/>
      <c r="VAG60" s="969"/>
      <c r="VAH60" s="969"/>
      <c r="VAI60" s="969"/>
      <c r="VAJ60" s="969"/>
      <c r="VAK60" s="969"/>
      <c r="VAL60" s="969"/>
      <c r="VAM60" s="969"/>
      <c r="VAN60" s="969"/>
      <c r="VAO60" s="969"/>
      <c r="VAP60" s="969"/>
      <c r="VAQ60" s="969"/>
      <c r="VAR60" s="969"/>
      <c r="VAS60" s="969"/>
      <c r="VAT60" s="969"/>
      <c r="VAU60" s="969"/>
      <c r="VAV60" s="969"/>
      <c r="VAW60" s="969"/>
      <c r="VAX60" s="969"/>
      <c r="VAY60" s="969"/>
      <c r="VAZ60" s="969"/>
      <c r="VBA60" s="969"/>
      <c r="VBB60" s="969"/>
      <c r="VBC60" s="969"/>
      <c r="VBD60" s="969"/>
      <c r="VBE60" s="969"/>
      <c r="VBF60" s="969"/>
      <c r="VBG60" s="969"/>
      <c r="VBH60" s="969"/>
      <c r="VBI60" s="969"/>
      <c r="VBJ60" s="969"/>
      <c r="VBK60" s="969"/>
      <c r="VBL60" s="969"/>
      <c r="VBM60" s="969"/>
      <c r="VBN60" s="969"/>
      <c r="VBO60" s="969"/>
      <c r="VBP60" s="969"/>
      <c r="VBQ60" s="969"/>
      <c r="VBR60" s="969"/>
      <c r="VBS60" s="969"/>
      <c r="VBT60" s="969"/>
      <c r="VBU60" s="969"/>
      <c r="VBV60" s="969"/>
      <c r="VBW60" s="969"/>
      <c r="VBX60" s="969"/>
      <c r="VBY60" s="969"/>
      <c r="VBZ60" s="969"/>
      <c r="VCA60" s="969"/>
      <c r="VCB60" s="969"/>
      <c r="VCC60" s="969"/>
      <c r="VCD60" s="969"/>
      <c r="VCE60" s="969"/>
      <c r="VCF60" s="969"/>
      <c r="VCG60" s="969"/>
      <c r="VCH60" s="969"/>
      <c r="VCI60" s="969"/>
      <c r="VCJ60" s="969"/>
      <c r="VCK60" s="969"/>
      <c r="VCL60" s="969"/>
      <c r="VCM60" s="969"/>
      <c r="VCN60" s="969"/>
      <c r="VCO60" s="969"/>
      <c r="VCP60" s="969"/>
      <c r="VCQ60" s="969"/>
      <c r="VCR60" s="969"/>
      <c r="VCS60" s="969"/>
      <c r="VCT60" s="969"/>
      <c r="VCU60" s="969"/>
      <c r="VCV60" s="969"/>
      <c r="VCW60" s="969"/>
      <c r="VCX60" s="969"/>
      <c r="VCY60" s="969"/>
      <c r="VCZ60" s="969"/>
      <c r="VDA60" s="969"/>
      <c r="VDB60" s="969"/>
      <c r="VDC60" s="969"/>
      <c r="VDD60" s="969"/>
      <c r="VDE60" s="969"/>
      <c r="VDF60" s="969"/>
      <c r="VDG60" s="969"/>
      <c r="VDH60" s="969"/>
      <c r="VDI60" s="969"/>
      <c r="VDJ60" s="969"/>
      <c r="VDK60" s="969"/>
      <c r="VDL60" s="969"/>
      <c r="VDM60" s="969"/>
      <c r="VDN60" s="969"/>
      <c r="VDO60" s="969"/>
      <c r="VDP60" s="969"/>
      <c r="VDQ60" s="969"/>
      <c r="VDR60" s="969"/>
      <c r="VDS60" s="969"/>
      <c r="VDT60" s="969"/>
      <c r="VDU60" s="969"/>
      <c r="VDV60" s="969"/>
      <c r="VDW60" s="969"/>
      <c r="VDX60" s="969"/>
      <c r="VDY60" s="969"/>
      <c r="VDZ60" s="969"/>
      <c r="VEA60" s="969"/>
      <c r="VEB60" s="969"/>
      <c r="VEC60" s="969"/>
      <c r="VED60" s="969"/>
      <c r="VEE60" s="969"/>
      <c r="VEF60" s="969"/>
      <c r="VEG60" s="969"/>
      <c r="VEH60" s="969"/>
      <c r="VEI60" s="969"/>
      <c r="VEJ60" s="969"/>
      <c r="VEK60" s="969"/>
      <c r="VEL60" s="969"/>
      <c r="VEM60" s="969"/>
      <c r="VEN60" s="969"/>
      <c r="VEO60" s="969"/>
      <c r="VEP60" s="969"/>
      <c r="VEQ60" s="969"/>
      <c r="VER60" s="969"/>
      <c r="VES60" s="969"/>
      <c r="VET60" s="969"/>
      <c r="VEU60" s="969"/>
      <c r="VEV60" s="969"/>
      <c r="VEW60" s="969"/>
      <c r="VEX60" s="969"/>
      <c r="VEY60" s="969"/>
      <c r="VEZ60" s="969"/>
      <c r="VFA60" s="969"/>
      <c r="VFB60" s="969"/>
      <c r="VFC60" s="969"/>
      <c r="VFD60" s="969"/>
      <c r="VFE60" s="969"/>
      <c r="VFF60" s="969"/>
      <c r="VFG60" s="969"/>
      <c r="VFH60" s="969"/>
      <c r="VFI60" s="969"/>
      <c r="VFJ60" s="969"/>
      <c r="VFK60" s="969"/>
      <c r="VFL60" s="969"/>
      <c r="VFM60" s="969"/>
      <c r="VFN60" s="969"/>
      <c r="VFO60" s="969"/>
      <c r="VFP60" s="969"/>
      <c r="VFQ60" s="969"/>
      <c r="VFR60" s="969"/>
      <c r="VFS60" s="969"/>
      <c r="VFT60" s="969"/>
      <c r="VFU60" s="969"/>
      <c r="VFV60" s="969"/>
      <c r="VFW60" s="969"/>
      <c r="VFX60" s="969"/>
      <c r="VFY60" s="969"/>
      <c r="VFZ60" s="969"/>
      <c r="VGA60" s="969"/>
      <c r="VGB60" s="969"/>
      <c r="VGC60" s="969"/>
      <c r="VGD60" s="969"/>
      <c r="VGE60" s="969"/>
      <c r="VGF60" s="969"/>
      <c r="VGG60" s="969"/>
      <c r="VGH60" s="969"/>
      <c r="VGI60" s="969"/>
      <c r="VGJ60" s="969"/>
      <c r="VGK60" s="969"/>
      <c r="VGL60" s="969"/>
      <c r="VGM60" s="969"/>
      <c r="VGN60" s="969"/>
      <c r="VGO60" s="969"/>
      <c r="VGP60" s="969"/>
      <c r="VGQ60" s="969"/>
      <c r="VGR60" s="969"/>
      <c r="VGS60" s="969"/>
      <c r="VGT60" s="969"/>
      <c r="VGU60" s="969"/>
      <c r="VGV60" s="969"/>
      <c r="VGW60" s="969"/>
      <c r="VGX60" s="969"/>
      <c r="VGY60" s="969"/>
      <c r="VGZ60" s="969"/>
      <c r="VHA60" s="969"/>
      <c r="VHB60" s="969"/>
      <c r="VHC60" s="969"/>
      <c r="VHD60" s="969"/>
      <c r="VHE60" s="969"/>
      <c r="VHF60" s="969"/>
      <c r="VHG60" s="969"/>
      <c r="VHH60" s="969"/>
      <c r="VHI60" s="969"/>
      <c r="VHJ60" s="969"/>
      <c r="VHK60" s="969"/>
      <c r="VHL60" s="969"/>
      <c r="VHM60" s="969"/>
      <c r="VHN60" s="969"/>
      <c r="VHO60" s="969"/>
      <c r="VHP60" s="969"/>
      <c r="VHQ60" s="969"/>
      <c r="VHR60" s="969"/>
      <c r="VHS60" s="969"/>
      <c r="VHT60" s="969"/>
      <c r="VHU60" s="969"/>
      <c r="VHV60" s="969"/>
      <c r="VHW60" s="969"/>
      <c r="VHX60" s="969"/>
      <c r="VHY60" s="969"/>
      <c r="VHZ60" s="969"/>
      <c r="VIA60" s="969"/>
      <c r="VIB60" s="969"/>
      <c r="VIC60" s="969"/>
      <c r="VID60" s="969"/>
      <c r="VIE60" s="969"/>
      <c r="VIF60" s="969"/>
      <c r="VIG60" s="969"/>
      <c r="VIH60" s="969"/>
      <c r="VII60" s="969"/>
      <c r="VIJ60" s="969"/>
      <c r="VIK60" s="969"/>
      <c r="VIL60" s="969"/>
      <c r="VIM60" s="969"/>
      <c r="VIN60" s="969"/>
      <c r="VIO60" s="969"/>
      <c r="VIP60" s="969"/>
      <c r="VIQ60" s="969"/>
      <c r="VIR60" s="969"/>
      <c r="VIS60" s="969"/>
      <c r="VIT60" s="969"/>
      <c r="VIU60" s="969"/>
      <c r="VIV60" s="969"/>
      <c r="VIW60" s="969"/>
      <c r="VIX60" s="969"/>
      <c r="VIY60" s="969"/>
      <c r="VIZ60" s="969"/>
      <c r="VJA60" s="969"/>
      <c r="VJB60" s="969"/>
      <c r="VJC60" s="969"/>
      <c r="VJD60" s="969"/>
      <c r="VJE60" s="969"/>
      <c r="VJF60" s="969"/>
      <c r="VJG60" s="969"/>
      <c r="VJH60" s="969"/>
      <c r="VJI60" s="969"/>
      <c r="VJJ60" s="969"/>
      <c r="VJK60" s="969"/>
      <c r="VJL60" s="969"/>
      <c r="VJM60" s="969"/>
      <c r="VJN60" s="969"/>
      <c r="VJO60" s="969"/>
      <c r="VJP60" s="969"/>
      <c r="VJQ60" s="969"/>
      <c r="VJR60" s="969"/>
      <c r="VJS60" s="969"/>
      <c r="VJT60" s="969"/>
      <c r="VJU60" s="969"/>
      <c r="VJV60" s="969"/>
      <c r="VJW60" s="969"/>
      <c r="VJX60" s="969"/>
      <c r="VJY60" s="969"/>
      <c r="VJZ60" s="969"/>
      <c r="VKA60" s="969"/>
      <c r="VKB60" s="969"/>
      <c r="VKC60" s="969"/>
      <c r="VKD60" s="969"/>
      <c r="VKE60" s="969"/>
      <c r="VKF60" s="969"/>
      <c r="VKG60" s="969"/>
      <c r="VKH60" s="969"/>
      <c r="VKI60" s="969"/>
      <c r="VKJ60" s="969"/>
      <c r="VKK60" s="969"/>
      <c r="VKL60" s="969"/>
      <c r="VKM60" s="969"/>
      <c r="VKN60" s="969"/>
      <c r="VKO60" s="969"/>
      <c r="VKP60" s="969"/>
      <c r="VKQ60" s="969"/>
      <c r="VKR60" s="969"/>
      <c r="VKS60" s="969"/>
      <c r="VKT60" s="969"/>
      <c r="VKU60" s="969"/>
      <c r="VKV60" s="969"/>
      <c r="VKW60" s="969"/>
      <c r="VKX60" s="969"/>
      <c r="VKY60" s="969"/>
      <c r="VKZ60" s="969"/>
      <c r="VLA60" s="969"/>
      <c r="VLB60" s="969"/>
      <c r="VLC60" s="969"/>
      <c r="VLD60" s="969"/>
      <c r="VLE60" s="969"/>
      <c r="VLF60" s="969"/>
      <c r="VLG60" s="969"/>
      <c r="VLH60" s="969"/>
      <c r="VLI60" s="969"/>
      <c r="VLJ60" s="969"/>
      <c r="VLK60" s="969"/>
      <c r="VLL60" s="969"/>
      <c r="VLM60" s="969"/>
      <c r="VLN60" s="969"/>
      <c r="VLO60" s="969"/>
      <c r="VLP60" s="969"/>
      <c r="VLQ60" s="969"/>
      <c r="VLR60" s="969"/>
      <c r="VLS60" s="969"/>
      <c r="VLT60" s="969"/>
      <c r="VLU60" s="969"/>
      <c r="VLV60" s="969"/>
      <c r="VLW60" s="969"/>
      <c r="VLX60" s="969"/>
      <c r="VLY60" s="969"/>
      <c r="VLZ60" s="969"/>
      <c r="VMA60" s="969"/>
      <c r="VMB60" s="969"/>
      <c r="VMC60" s="969"/>
      <c r="VMD60" s="969"/>
      <c r="VME60" s="969"/>
      <c r="VMF60" s="969"/>
      <c r="VMG60" s="969"/>
      <c r="VMH60" s="969"/>
      <c r="VMI60" s="969"/>
      <c r="VMJ60" s="969"/>
      <c r="VMK60" s="969"/>
      <c r="VML60" s="969"/>
      <c r="VMM60" s="969"/>
      <c r="VMN60" s="969"/>
      <c r="VMO60" s="969"/>
      <c r="VMP60" s="969"/>
      <c r="VMQ60" s="969"/>
      <c r="VMR60" s="969"/>
      <c r="VMS60" s="969"/>
      <c r="VMT60" s="969"/>
      <c r="VMU60" s="969"/>
      <c r="VMV60" s="969"/>
      <c r="VMW60" s="969"/>
      <c r="VMX60" s="969"/>
      <c r="VMY60" s="969"/>
      <c r="VMZ60" s="969"/>
      <c r="VNA60" s="969"/>
      <c r="VNB60" s="969"/>
      <c r="VNC60" s="969"/>
      <c r="VND60" s="969"/>
      <c r="VNE60" s="969"/>
      <c r="VNF60" s="969"/>
      <c r="VNG60" s="969"/>
      <c r="VNH60" s="969"/>
      <c r="VNI60" s="969"/>
      <c r="VNJ60" s="969"/>
      <c r="VNK60" s="969"/>
      <c r="VNL60" s="969"/>
      <c r="VNM60" s="969"/>
      <c r="VNN60" s="969"/>
      <c r="VNO60" s="969"/>
      <c r="VNP60" s="969"/>
      <c r="VNQ60" s="969"/>
      <c r="VNR60" s="969"/>
      <c r="VNS60" s="969"/>
      <c r="VNT60" s="969"/>
      <c r="VNU60" s="969"/>
      <c r="VNV60" s="969"/>
      <c r="VNW60" s="969"/>
      <c r="VNX60" s="969"/>
      <c r="VNY60" s="969"/>
      <c r="VNZ60" s="969"/>
      <c r="VOA60" s="969"/>
      <c r="VOB60" s="969"/>
      <c r="VOC60" s="969"/>
      <c r="VOD60" s="969"/>
      <c r="VOE60" s="969"/>
      <c r="VOF60" s="969"/>
      <c r="VOG60" s="969"/>
      <c r="VOH60" s="969"/>
      <c r="VOI60" s="969"/>
      <c r="VOJ60" s="969"/>
      <c r="VOK60" s="969"/>
      <c r="VOL60" s="969"/>
      <c r="VOM60" s="969"/>
      <c r="VON60" s="969"/>
      <c r="VOO60" s="969"/>
      <c r="VOP60" s="969"/>
      <c r="VOQ60" s="969"/>
      <c r="VOR60" s="969"/>
      <c r="VOS60" s="969"/>
      <c r="VOT60" s="969"/>
      <c r="VOU60" s="969"/>
      <c r="VOV60" s="969"/>
      <c r="VOW60" s="969"/>
      <c r="VOX60" s="969"/>
      <c r="VOY60" s="969"/>
      <c r="VOZ60" s="969"/>
      <c r="VPA60" s="969"/>
      <c r="VPB60" s="969"/>
      <c r="VPC60" s="969"/>
      <c r="VPD60" s="969"/>
      <c r="VPE60" s="969"/>
      <c r="VPF60" s="969"/>
      <c r="VPG60" s="969"/>
      <c r="VPH60" s="969"/>
      <c r="VPI60" s="969"/>
      <c r="VPJ60" s="969"/>
      <c r="VPK60" s="969"/>
      <c r="VPL60" s="969"/>
      <c r="VPM60" s="969"/>
      <c r="VPN60" s="969"/>
      <c r="VPO60" s="969"/>
      <c r="VPP60" s="969"/>
      <c r="VPQ60" s="969"/>
      <c r="VPR60" s="969"/>
      <c r="VPS60" s="969"/>
      <c r="VPT60" s="969"/>
      <c r="VPU60" s="969"/>
      <c r="VPV60" s="969"/>
      <c r="VPW60" s="969"/>
      <c r="VPX60" s="969"/>
      <c r="VPY60" s="969"/>
      <c r="VPZ60" s="969"/>
      <c r="VQA60" s="969"/>
      <c r="VQB60" s="969"/>
      <c r="VQC60" s="969"/>
      <c r="VQD60" s="969"/>
      <c r="VQE60" s="969"/>
      <c r="VQF60" s="969"/>
      <c r="VQG60" s="969"/>
      <c r="VQH60" s="969"/>
      <c r="VQI60" s="969"/>
      <c r="VQJ60" s="969"/>
      <c r="VQK60" s="969"/>
      <c r="VQL60" s="969"/>
      <c r="VQM60" s="969"/>
      <c r="VQN60" s="969"/>
      <c r="VQO60" s="969"/>
      <c r="VQP60" s="969"/>
      <c r="VQQ60" s="969"/>
      <c r="VQR60" s="969"/>
      <c r="VQS60" s="969"/>
      <c r="VQT60" s="969"/>
      <c r="VQU60" s="969"/>
      <c r="VQV60" s="969"/>
      <c r="VQW60" s="969"/>
      <c r="VQX60" s="969"/>
      <c r="VQY60" s="969"/>
      <c r="VQZ60" s="969"/>
      <c r="VRA60" s="969"/>
      <c r="VRB60" s="969"/>
      <c r="VRC60" s="969"/>
      <c r="VRD60" s="969"/>
      <c r="VRE60" s="969"/>
      <c r="VRF60" s="969"/>
      <c r="VRG60" s="969"/>
      <c r="VRH60" s="969"/>
      <c r="VRI60" s="969"/>
      <c r="VRJ60" s="969"/>
      <c r="VRK60" s="969"/>
      <c r="VRL60" s="969"/>
      <c r="VRM60" s="969"/>
      <c r="VRN60" s="969"/>
      <c r="VRO60" s="969"/>
      <c r="VRP60" s="969"/>
      <c r="VRQ60" s="969"/>
      <c r="VRR60" s="969"/>
      <c r="VRS60" s="969"/>
      <c r="VRT60" s="969"/>
      <c r="VRU60" s="969"/>
      <c r="VRV60" s="969"/>
      <c r="VRW60" s="969"/>
      <c r="VRX60" s="969"/>
      <c r="VRY60" s="969"/>
      <c r="VRZ60" s="969"/>
      <c r="VSA60" s="969"/>
      <c r="VSB60" s="969"/>
      <c r="VSC60" s="969"/>
      <c r="VSD60" s="969"/>
      <c r="VSE60" s="969"/>
      <c r="VSF60" s="969"/>
      <c r="VSG60" s="969"/>
      <c r="VSH60" s="969"/>
      <c r="VSI60" s="969"/>
      <c r="VSJ60" s="969"/>
      <c r="VSK60" s="969"/>
      <c r="VSL60" s="969"/>
      <c r="VSM60" s="969"/>
      <c r="VSN60" s="969"/>
      <c r="VSO60" s="969"/>
      <c r="VSP60" s="969"/>
      <c r="VSQ60" s="969"/>
      <c r="VSR60" s="969"/>
      <c r="VSS60" s="969"/>
      <c r="VST60" s="969"/>
      <c r="VSU60" s="969"/>
      <c r="VSV60" s="969"/>
      <c r="VSW60" s="969"/>
      <c r="VSX60" s="969"/>
      <c r="VSY60" s="969"/>
      <c r="VSZ60" s="969"/>
      <c r="VTA60" s="969"/>
      <c r="VTB60" s="969"/>
      <c r="VTC60" s="969"/>
      <c r="VTD60" s="969"/>
      <c r="VTE60" s="969"/>
      <c r="VTF60" s="969"/>
      <c r="VTG60" s="969"/>
      <c r="VTH60" s="969"/>
      <c r="VTI60" s="969"/>
      <c r="VTJ60" s="969"/>
      <c r="VTK60" s="969"/>
      <c r="VTL60" s="969"/>
      <c r="VTM60" s="969"/>
      <c r="VTN60" s="969"/>
      <c r="VTO60" s="969"/>
      <c r="VTP60" s="969"/>
      <c r="VTQ60" s="969"/>
      <c r="VTR60" s="969"/>
      <c r="VTS60" s="969"/>
      <c r="VTT60" s="969"/>
      <c r="VTU60" s="969"/>
      <c r="VTV60" s="969"/>
      <c r="VTW60" s="969"/>
      <c r="VTX60" s="969"/>
      <c r="VTY60" s="969"/>
      <c r="VTZ60" s="969"/>
      <c r="VUA60" s="969"/>
      <c r="VUB60" s="969"/>
      <c r="VUC60" s="969"/>
      <c r="VUD60" s="969"/>
      <c r="VUE60" s="969"/>
      <c r="VUF60" s="969"/>
      <c r="VUG60" s="969"/>
      <c r="VUH60" s="969"/>
      <c r="VUI60" s="969"/>
      <c r="VUJ60" s="969"/>
      <c r="VUK60" s="969"/>
      <c r="VUL60" s="969"/>
      <c r="VUM60" s="969"/>
      <c r="VUN60" s="969"/>
      <c r="VUO60" s="969"/>
      <c r="VUP60" s="969"/>
      <c r="VUQ60" s="969"/>
      <c r="VUR60" s="969"/>
      <c r="VUS60" s="969"/>
      <c r="VUT60" s="969"/>
      <c r="VUU60" s="969"/>
      <c r="VUV60" s="969"/>
      <c r="VUW60" s="969"/>
      <c r="VUX60" s="969"/>
      <c r="VUY60" s="969"/>
      <c r="VUZ60" s="969"/>
      <c r="VVA60" s="969"/>
      <c r="VVB60" s="969"/>
      <c r="VVC60" s="969"/>
      <c r="VVD60" s="969"/>
      <c r="VVE60" s="969"/>
      <c r="VVF60" s="969"/>
      <c r="VVG60" s="969"/>
      <c r="VVH60" s="969"/>
      <c r="VVI60" s="969"/>
      <c r="VVJ60" s="969"/>
      <c r="VVK60" s="969"/>
      <c r="VVL60" s="969"/>
      <c r="VVM60" s="969"/>
      <c r="VVN60" s="969"/>
      <c r="VVO60" s="969"/>
      <c r="VVP60" s="969"/>
      <c r="VVQ60" s="969"/>
      <c r="VVR60" s="969"/>
      <c r="VVS60" s="969"/>
      <c r="VVT60" s="969"/>
      <c r="VVU60" s="969"/>
      <c r="VVV60" s="969"/>
      <c r="VVW60" s="969"/>
      <c r="VVX60" s="969"/>
      <c r="VVY60" s="969"/>
      <c r="VVZ60" s="969"/>
      <c r="VWA60" s="969"/>
      <c r="VWB60" s="969"/>
      <c r="VWC60" s="969"/>
      <c r="VWD60" s="969"/>
      <c r="VWE60" s="969"/>
      <c r="VWF60" s="969"/>
      <c r="VWG60" s="969"/>
      <c r="VWH60" s="969"/>
      <c r="VWI60" s="969"/>
      <c r="VWJ60" s="969"/>
      <c r="VWK60" s="969"/>
      <c r="VWL60" s="969"/>
      <c r="VWM60" s="969"/>
      <c r="VWN60" s="969"/>
      <c r="VWO60" s="969"/>
      <c r="VWP60" s="969"/>
      <c r="VWQ60" s="969"/>
      <c r="VWR60" s="969"/>
      <c r="VWS60" s="969"/>
      <c r="VWT60" s="969"/>
      <c r="VWU60" s="969"/>
      <c r="VWV60" s="969"/>
      <c r="VWW60" s="969"/>
      <c r="VWX60" s="969"/>
      <c r="VWY60" s="969"/>
      <c r="VWZ60" s="969"/>
      <c r="VXA60" s="969"/>
      <c r="VXB60" s="969"/>
      <c r="VXC60" s="969"/>
      <c r="VXD60" s="969"/>
      <c r="VXE60" s="969"/>
      <c r="VXF60" s="969"/>
      <c r="VXG60" s="969"/>
      <c r="VXH60" s="969"/>
      <c r="VXI60" s="969"/>
      <c r="VXJ60" s="969"/>
      <c r="VXK60" s="969"/>
      <c r="VXL60" s="969"/>
      <c r="VXM60" s="969"/>
      <c r="VXN60" s="969"/>
      <c r="VXO60" s="969"/>
      <c r="VXP60" s="969"/>
      <c r="VXQ60" s="969"/>
      <c r="VXR60" s="969"/>
      <c r="VXS60" s="969"/>
      <c r="VXT60" s="969"/>
      <c r="VXU60" s="969"/>
      <c r="VXV60" s="969"/>
      <c r="VXW60" s="969"/>
      <c r="VXX60" s="969"/>
      <c r="VXY60" s="969"/>
      <c r="VXZ60" s="969"/>
      <c r="VYA60" s="969"/>
      <c r="VYB60" s="969"/>
      <c r="VYC60" s="969"/>
      <c r="VYD60" s="969"/>
      <c r="VYE60" s="969"/>
      <c r="VYF60" s="969"/>
      <c r="VYG60" s="969"/>
      <c r="VYH60" s="969"/>
      <c r="VYI60" s="969"/>
      <c r="VYJ60" s="969"/>
      <c r="VYK60" s="969"/>
      <c r="VYL60" s="969"/>
      <c r="VYM60" s="969"/>
      <c r="VYN60" s="969"/>
      <c r="VYO60" s="969"/>
      <c r="VYP60" s="969"/>
      <c r="VYQ60" s="969"/>
      <c r="VYR60" s="969"/>
      <c r="VYS60" s="969"/>
      <c r="VYT60" s="969"/>
      <c r="VYU60" s="969"/>
      <c r="VYV60" s="969"/>
      <c r="VYW60" s="969"/>
      <c r="VYX60" s="969"/>
      <c r="VYY60" s="969"/>
      <c r="VYZ60" s="969"/>
      <c r="VZA60" s="969"/>
      <c r="VZB60" s="969"/>
      <c r="VZC60" s="969"/>
      <c r="VZD60" s="969"/>
      <c r="VZE60" s="969"/>
      <c r="VZF60" s="969"/>
      <c r="VZG60" s="969"/>
      <c r="VZH60" s="969"/>
      <c r="VZI60" s="969"/>
      <c r="VZJ60" s="969"/>
      <c r="VZK60" s="969"/>
      <c r="VZL60" s="969"/>
      <c r="VZM60" s="969"/>
      <c r="VZN60" s="969"/>
      <c r="VZO60" s="969"/>
      <c r="VZP60" s="969"/>
      <c r="VZQ60" s="969"/>
      <c r="VZR60" s="969"/>
      <c r="VZS60" s="969"/>
      <c r="VZT60" s="969"/>
      <c r="VZU60" s="969"/>
      <c r="VZV60" s="969"/>
      <c r="VZW60" s="969"/>
      <c r="VZX60" s="969"/>
      <c r="VZY60" s="969"/>
      <c r="VZZ60" s="969"/>
      <c r="WAA60" s="969"/>
      <c r="WAB60" s="969"/>
      <c r="WAC60" s="969"/>
      <c r="WAD60" s="969"/>
      <c r="WAE60" s="969"/>
      <c r="WAF60" s="969"/>
      <c r="WAG60" s="969"/>
      <c r="WAH60" s="969"/>
      <c r="WAI60" s="969"/>
      <c r="WAJ60" s="969"/>
      <c r="WAK60" s="969"/>
      <c r="WAL60" s="969"/>
      <c r="WAM60" s="969"/>
      <c r="WAN60" s="969"/>
      <c r="WAO60" s="969"/>
      <c r="WAP60" s="969"/>
      <c r="WAQ60" s="969"/>
      <c r="WAR60" s="969"/>
      <c r="WAS60" s="969"/>
      <c r="WAT60" s="969"/>
      <c r="WAU60" s="969"/>
      <c r="WAV60" s="969"/>
      <c r="WAW60" s="969"/>
      <c r="WAX60" s="969"/>
      <c r="WAY60" s="969"/>
      <c r="WAZ60" s="969"/>
      <c r="WBA60" s="969"/>
      <c r="WBB60" s="969"/>
      <c r="WBC60" s="969"/>
      <c r="WBD60" s="969"/>
      <c r="WBE60" s="969"/>
      <c r="WBF60" s="969"/>
      <c r="WBG60" s="969"/>
      <c r="WBH60" s="969"/>
      <c r="WBI60" s="969"/>
      <c r="WBJ60" s="969"/>
      <c r="WBK60" s="969"/>
      <c r="WBL60" s="969"/>
      <c r="WBM60" s="969"/>
      <c r="WBN60" s="969"/>
      <c r="WBO60" s="969"/>
      <c r="WBP60" s="969"/>
      <c r="WBQ60" s="969"/>
      <c r="WBR60" s="969"/>
      <c r="WBS60" s="969"/>
      <c r="WBT60" s="969"/>
      <c r="WBU60" s="969"/>
      <c r="WBV60" s="969"/>
      <c r="WBW60" s="969"/>
      <c r="WBX60" s="969"/>
      <c r="WBY60" s="969"/>
      <c r="WBZ60" s="969"/>
      <c r="WCA60" s="969"/>
      <c r="WCB60" s="969"/>
      <c r="WCC60" s="969"/>
      <c r="WCD60" s="969"/>
      <c r="WCE60" s="969"/>
      <c r="WCF60" s="969"/>
      <c r="WCG60" s="969"/>
      <c r="WCH60" s="969"/>
      <c r="WCI60" s="969"/>
      <c r="WCJ60" s="969"/>
      <c r="WCK60" s="969"/>
      <c r="WCL60" s="969"/>
      <c r="WCM60" s="969"/>
      <c r="WCN60" s="969"/>
      <c r="WCO60" s="969"/>
      <c r="WCP60" s="969"/>
      <c r="WCQ60" s="969"/>
      <c r="WCR60" s="969"/>
      <c r="WCS60" s="969"/>
      <c r="WCT60" s="969"/>
      <c r="WCU60" s="969"/>
      <c r="WCV60" s="969"/>
      <c r="WCW60" s="969"/>
      <c r="WCX60" s="969"/>
      <c r="WCY60" s="969"/>
      <c r="WCZ60" s="969"/>
      <c r="WDA60" s="969"/>
      <c r="WDB60" s="969"/>
      <c r="WDC60" s="969"/>
      <c r="WDD60" s="969"/>
      <c r="WDE60" s="969"/>
      <c r="WDF60" s="969"/>
      <c r="WDG60" s="969"/>
      <c r="WDH60" s="969"/>
      <c r="WDI60" s="969"/>
      <c r="WDJ60" s="969"/>
      <c r="WDK60" s="969"/>
      <c r="WDL60" s="969"/>
      <c r="WDM60" s="969"/>
      <c r="WDN60" s="969"/>
      <c r="WDO60" s="969"/>
      <c r="WDP60" s="969"/>
      <c r="WDQ60" s="969"/>
      <c r="WDR60" s="969"/>
      <c r="WDS60" s="969"/>
      <c r="WDT60" s="969"/>
      <c r="WDU60" s="969"/>
      <c r="WDV60" s="969"/>
      <c r="WDW60" s="969"/>
      <c r="WDX60" s="969"/>
      <c r="WDY60" s="969"/>
      <c r="WDZ60" s="969"/>
      <c r="WEA60" s="969"/>
      <c r="WEB60" s="969"/>
      <c r="WEC60" s="969"/>
      <c r="WED60" s="969"/>
      <c r="WEE60" s="969"/>
      <c r="WEF60" s="969"/>
      <c r="WEG60" s="969"/>
      <c r="WEH60" s="969"/>
      <c r="WEI60" s="969"/>
      <c r="WEJ60" s="969"/>
      <c r="WEK60" s="969"/>
      <c r="WEL60" s="969"/>
      <c r="WEM60" s="969"/>
      <c r="WEN60" s="969"/>
      <c r="WEO60" s="969"/>
      <c r="WEP60" s="969"/>
      <c r="WEQ60" s="969"/>
      <c r="WER60" s="969"/>
      <c r="WES60" s="969"/>
      <c r="WET60" s="969"/>
      <c r="WEU60" s="969"/>
      <c r="WEV60" s="969"/>
      <c r="WEW60" s="969"/>
      <c r="WEX60" s="969"/>
      <c r="WEY60" s="969"/>
      <c r="WEZ60" s="969"/>
      <c r="WFA60" s="969"/>
      <c r="WFB60" s="969"/>
      <c r="WFC60" s="969"/>
      <c r="WFD60" s="969"/>
      <c r="WFE60" s="969"/>
      <c r="WFF60" s="969"/>
      <c r="WFG60" s="969"/>
      <c r="WFH60" s="969"/>
      <c r="WFI60" s="969"/>
      <c r="WFJ60" s="969"/>
      <c r="WFK60" s="969"/>
      <c r="WFL60" s="969"/>
      <c r="WFM60" s="969"/>
      <c r="WFN60" s="969"/>
      <c r="WFO60" s="969"/>
      <c r="WFP60" s="969"/>
      <c r="WFQ60" s="969"/>
      <c r="WFR60" s="969"/>
      <c r="WFS60" s="969"/>
      <c r="WFT60" s="969"/>
      <c r="WFU60" s="969"/>
      <c r="WFV60" s="969"/>
      <c r="WFW60" s="969"/>
      <c r="WFX60" s="969"/>
      <c r="WFY60" s="969"/>
      <c r="WFZ60" s="969"/>
      <c r="WGA60" s="969"/>
      <c r="WGB60" s="969"/>
      <c r="WGC60" s="969"/>
      <c r="WGD60" s="969"/>
      <c r="WGE60" s="969"/>
      <c r="WGF60" s="969"/>
      <c r="WGG60" s="969"/>
      <c r="WGH60" s="969"/>
      <c r="WGI60" s="969"/>
      <c r="WGJ60" s="969"/>
      <c r="WGK60" s="969"/>
      <c r="WGL60" s="969"/>
      <c r="WGM60" s="969"/>
      <c r="WGN60" s="969"/>
      <c r="WGO60" s="969"/>
      <c r="WGP60" s="969"/>
      <c r="WGQ60" s="969"/>
      <c r="WGR60" s="969"/>
      <c r="WGS60" s="969"/>
      <c r="WGT60" s="969"/>
      <c r="WGU60" s="969"/>
      <c r="WGV60" s="969"/>
      <c r="WGW60" s="969"/>
      <c r="WGX60" s="969"/>
      <c r="WGY60" s="969"/>
      <c r="WGZ60" s="969"/>
      <c r="WHA60" s="969"/>
      <c r="WHB60" s="969"/>
      <c r="WHC60" s="969"/>
      <c r="WHD60" s="969"/>
      <c r="WHE60" s="969"/>
      <c r="WHF60" s="969"/>
      <c r="WHG60" s="969"/>
      <c r="WHH60" s="969"/>
      <c r="WHI60" s="969"/>
      <c r="WHJ60" s="969"/>
      <c r="WHK60" s="969"/>
      <c r="WHL60" s="969"/>
      <c r="WHM60" s="969"/>
      <c r="WHN60" s="969"/>
      <c r="WHO60" s="969"/>
      <c r="WHP60" s="969"/>
      <c r="WHQ60" s="969"/>
      <c r="WHR60" s="969"/>
      <c r="WHS60" s="969"/>
      <c r="WHT60" s="969"/>
      <c r="WHU60" s="969"/>
      <c r="WHV60" s="969"/>
      <c r="WHW60" s="969"/>
      <c r="WHX60" s="969"/>
      <c r="WHY60" s="969"/>
      <c r="WHZ60" s="969"/>
      <c r="WIA60" s="969"/>
      <c r="WIB60" s="969"/>
      <c r="WIC60" s="969"/>
      <c r="WID60" s="969"/>
      <c r="WIE60" s="969"/>
      <c r="WIF60" s="969"/>
      <c r="WIG60" s="969"/>
      <c r="WIH60" s="969"/>
      <c r="WII60" s="969"/>
      <c r="WIJ60" s="969"/>
      <c r="WIK60" s="969"/>
      <c r="WIL60" s="969"/>
      <c r="WIM60" s="969"/>
      <c r="WIN60" s="969"/>
      <c r="WIO60" s="969"/>
      <c r="WIP60" s="969"/>
      <c r="WIQ60" s="969"/>
      <c r="WIR60" s="969"/>
      <c r="WIS60" s="969"/>
      <c r="WIT60" s="969"/>
      <c r="WIU60" s="969"/>
      <c r="WIV60" s="969"/>
      <c r="WIW60" s="969"/>
      <c r="WIX60" s="969"/>
      <c r="WIY60" s="969"/>
      <c r="WIZ60" s="969"/>
      <c r="WJA60" s="969"/>
      <c r="WJB60" s="969"/>
      <c r="WJC60" s="969"/>
      <c r="WJD60" s="969"/>
      <c r="WJE60" s="969"/>
      <c r="WJF60" s="969"/>
      <c r="WJG60" s="969"/>
      <c r="WJH60" s="969"/>
      <c r="WJI60" s="969"/>
      <c r="WJJ60" s="969"/>
      <c r="WJK60" s="969"/>
      <c r="WJL60" s="969"/>
      <c r="WJM60" s="969"/>
      <c r="WJN60" s="969"/>
      <c r="WJO60" s="969"/>
      <c r="WJP60" s="969"/>
      <c r="WJQ60" s="969"/>
      <c r="WJR60" s="969"/>
      <c r="WJS60" s="969"/>
      <c r="WJT60" s="969"/>
      <c r="WJU60" s="969"/>
      <c r="WJV60" s="969"/>
      <c r="WJW60" s="969"/>
      <c r="WJX60" s="969"/>
      <c r="WJY60" s="969"/>
      <c r="WJZ60" s="969"/>
      <c r="WKA60" s="969"/>
      <c r="WKB60" s="969"/>
      <c r="WKC60" s="969"/>
      <c r="WKD60" s="969"/>
      <c r="WKE60" s="969"/>
      <c r="WKF60" s="969"/>
      <c r="WKG60" s="969"/>
      <c r="WKH60" s="969"/>
      <c r="WKI60" s="969"/>
      <c r="WKJ60" s="969"/>
      <c r="WKK60" s="969"/>
      <c r="WKL60" s="969"/>
      <c r="WKM60" s="969"/>
      <c r="WKN60" s="969"/>
      <c r="WKO60" s="969"/>
      <c r="WKP60" s="969"/>
      <c r="WKQ60" s="969"/>
      <c r="WKR60" s="969"/>
      <c r="WKS60" s="969"/>
      <c r="WKT60" s="969"/>
      <c r="WKU60" s="969"/>
      <c r="WKV60" s="969"/>
      <c r="WKW60" s="969"/>
      <c r="WKX60" s="969"/>
      <c r="WKY60" s="969"/>
      <c r="WKZ60" s="969"/>
      <c r="WLA60" s="969"/>
      <c r="WLB60" s="969"/>
      <c r="WLC60" s="969"/>
      <c r="WLD60" s="969"/>
      <c r="WLE60" s="969"/>
      <c r="WLF60" s="969"/>
      <c r="WLG60" s="969"/>
      <c r="WLH60" s="969"/>
      <c r="WLI60" s="969"/>
      <c r="WLJ60" s="969"/>
      <c r="WLK60" s="969"/>
      <c r="WLL60" s="969"/>
      <c r="WLM60" s="969"/>
      <c r="WLN60" s="969"/>
      <c r="WLO60" s="969"/>
      <c r="WLP60" s="969"/>
      <c r="WLQ60" s="969"/>
      <c r="WLR60" s="969"/>
      <c r="WLS60" s="969"/>
      <c r="WLT60" s="969"/>
      <c r="WLU60" s="969"/>
      <c r="WLV60" s="969"/>
      <c r="WLW60" s="969"/>
      <c r="WLX60" s="969"/>
      <c r="WLY60" s="969"/>
      <c r="WLZ60" s="969"/>
      <c r="WMA60" s="969"/>
      <c r="WMB60" s="969"/>
      <c r="WMC60" s="969"/>
      <c r="WMD60" s="969"/>
      <c r="WME60" s="969"/>
      <c r="WMF60" s="969"/>
      <c r="WMG60" s="969"/>
      <c r="WMH60" s="969"/>
      <c r="WMI60" s="969"/>
      <c r="WMJ60" s="969"/>
      <c r="WMK60" s="969"/>
      <c r="WML60" s="969"/>
      <c r="WMM60" s="969"/>
      <c r="WMN60" s="969"/>
      <c r="WMO60" s="969"/>
      <c r="WMP60" s="969"/>
      <c r="WMQ60" s="969"/>
      <c r="WMR60" s="969"/>
      <c r="WMS60" s="969"/>
      <c r="WMT60" s="969"/>
      <c r="WMU60" s="969"/>
      <c r="WMV60" s="969"/>
      <c r="WMW60" s="969"/>
      <c r="WMX60" s="969"/>
      <c r="WMY60" s="969"/>
      <c r="WMZ60" s="969"/>
      <c r="WNA60" s="969"/>
      <c r="WNB60" s="969"/>
      <c r="WNC60" s="969"/>
      <c r="WND60" s="969"/>
      <c r="WNE60" s="969"/>
      <c r="WNF60" s="969"/>
      <c r="WNG60" s="969"/>
      <c r="WNH60" s="969"/>
      <c r="WNI60" s="969"/>
      <c r="WNJ60" s="969"/>
      <c r="WNK60" s="969"/>
      <c r="WNL60" s="969"/>
      <c r="WNM60" s="969"/>
      <c r="WNN60" s="969"/>
      <c r="WNO60" s="969"/>
      <c r="WNP60" s="969"/>
      <c r="WNQ60" s="969"/>
      <c r="WNR60" s="969"/>
      <c r="WNS60" s="969"/>
      <c r="WNT60" s="969"/>
      <c r="WNU60" s="969"/>
      <c r="WNV60" s="969"/>
      <c r="WNW60" s="969"/>
      <c r="WNX60" s="969"/>
      <c r="WNY60" s="969"/>
      <c r="WNZ60" s="969"/>
      <c r="WOA60" s="969"/>
      <c r="WOB60" s="969"/>
      <c r="WOC60" s="969"/>
      <c r="WOD60" s="969"/>
      <c r="WOE60" s="969"/>
      <c r="WOF60" s="969"/>
      <c r="WOG60" s="969"/>
      <c r="WOH60" s="969"/>
      <c r="WOI60" s="969"/>
      <c r="WOJ60" s="969"/>
      <c r="WOK60" s="969"/>
      <c r="WOL60" s="969"/>
      <c r="WOM60" s="969"/>
      <c r="WON60" s="969"/>
      <c r="WOO60" s="969"/>
      <c r="WOP60" s="969"/>
      <c r="WOQ60" s="969"/>
      <c r="WOR60" s="969"/>
      <c r="WOS60" s="969"/>
      <c r="WOT60" s="969"/>
      <c r="WOU60" s="969"/>
      <c r="WOV60" s="969"/>
      <c r="WOW60" s="969"/>
      <c r="WOX60" s="969"/>
      <c r="WOY60" s="969"/>
      <c r="WOZ60" s="969"/>
      <c r="WPA60" s="969"/>
      <c r="WPB60" s="969"/>
      <c r="WPC60" s="969"/>
      <c r="WPD60" s="969"/>
      <c r="WPE60" s="969"/>
      <c r="WPF60" s="969"/>
      <c r="WPG60" s="969"/>
      <c r="WPH60" s="969"/>
      <c r="WPI60" s="969"/>
      <c r="WPJ60" s="969"/>
      <c r="WPK60" s="969"/>
      <c r="WPL60" s="969"/>
      <c r="WPM60" s="969"/>
      <c r="WPN60" s="969"/>
      <c r="WPO60" s="969"/>
      <c r="WPP60" s="969"/>
      <c r="WPQ60" s="969"/>
      <c r="WPR60" s="969"/>
      <c r="WPS60" s="969"/>
      <c r="WPT60" s="969"/>
      <c r="WPU60" s="969"/>
      <c r="WPV60" s="969"/>
      <c r="WPW60" s="969"/>
      <c r="WPX60" s="969"/>
      <c r="WPY60" s="969"/>
      <c r="WPZ60" s="969"/>
      <c r="WQA60" s="969"/>
      <c r="WQB60" s="969"/>
      <c r="WQC60" s="969"/>
      <c r="WQD60" s="969"/>
      <c r="WQE60" s="969"/>
      <c r="WQF60" s="969"/>
      <c r="WQG60" s="969"/>
      <c r="WQH60" s="969"/>
      <c r="WQI60" s="969"/>
      <c r="WQJ60" s="969"/>
      <c r="WQK60" s="969"/>
      <c r="WQL60" s="969"/>
      <c r="WQM60" s="969"/>
      <c r="WQN60" s="969"/>
      <c r="WQO60" s="969"/>
      <c r="WQP60" s="969"/>
      <c r="WQQ60" s="969"/>
      <c r="WQR60" s="969"/>
      <c r="WQS60" s="969"/>
      <c r="WQT60" s="969"/>
      <c r="WQU60" s="969"/>
      <c r="WQV60" s="969"/>
      <c r="WQW60" s="969"/>
      <c r="WQX60" s="969"/>
      <c r="WQY60" s="969"/>
      <c r="WQZ60" s="969"/>
      <c r="WRA60" s="969"/>
      <c r="WRB60" s="969"/>
      <c r="WRC60" s="969"/>
      <c r="WRD60" s="969"/>
      <c r="WRE60" s="969"/>
      <c r="WRF60" s="969"/>
      <c r="WRG60" s="969"/>
      <c r="WRH60" s="969"/>
      <c r="WRI60" s="969"/>
      <c r="WRJ60" s="969"/>
      <c r="WRK60" s="969"/>
      <c r="WRL60" s="969"/>
      <c r="WRM60" s="969"/>
      <c r="WRN60" s="969"/>
      <c r="WRO60" s="969"/>
      <c r="WRP60" s="969"/>
      <c r="WRQ60" s="969"/>
      <c r="WRR60" s="969"/>
      <c r="WRS60" s="969"/>
      <c r="WRT60" s="969"/>
      <c r="WRU60" s="969"/>
      <c r="WRV60" s="969"/>
      <c r="WRW60" s="969"/>
      <c r="WRX60" s="969"/>
      <c r="WRY60" s="969"/>
      <c r="WRZ60" s="969"/>
      <c r="WSA60" s="969"/>
      <c r="WSB60" s="969"/>
      <c r="WSC60" s="969"/>
      <c r="WSD60" s="969"/>
      <c r="WSE60" s="969"/>
      <c r="WSF60" s="969"/>
      <c r="WSG60" s="969"/>
      <c r="WSH60" s="969"/>
      <c r="WSI60" s="969"/>
      <c r="WSJ60" s="969"/>
      <c r="WSK60" s="969"/>
      <c r="WSL60" s="969"/>
      <c r="WSM60" s="969"/>
      <c r="WSN60" s="969"/>
      <c r="WSO60" s="969"/>
      <c r="WSP60" s="969"/>
      <c r="WSQ60" s="969"/>
      <c r="WSR60" s="969"/>
      <c r="WSS60" s="969"/>
      <c r="WST60" s="969"/>
      <c r="WSU60" s="969"/>
      <c r="WSV60" s="969"/>
      <c r="WSW60" s="969"/>
      <c r="WSX60" s="969"/>
      <c r="WSY60" s="969"/>
      <c r="WSZ60" s="969"/>
      <c r="WTA60" s="969"/>
      <c r="WTB60" s="969"/>
      <c r="WTC60" s="969"/>
      <c r="WTD60" s="969"/>
      <c r="WTE60" s="969"/>
      <c r="WTF60" s="969"/>
      <c r="WTG60" s="969"/>
      <c r="WTH60" s="969"/>
      <c r="WTI60" s="969"/>
      <c r="WTJ60" s="969"/>
      <c r="WTK60" s="969"/>
      <c r="WTL60" s="969"/>
      <c r="WTM60" s="969"/>
      <c r="WTN60" s="969"/>
      <c r="WTO60" s="969"/>
      <c r="WTP60" s="969"/>
      <c r="WTQ60" s="969"/>
      <c r="WTR60" s="969"/>
      <c r="WTS60" s="969"/>
      <c r="WTT60" s="969"/>
      <c r="WTU60" s="969"/>
      <c r="WTV60" s="969"/>
      <c r="WTW60" s="969"/>
      <c r="WTX60" s="969"/>
      <c r="WTY60" s="969"/>
      <c r="WTZ60" s="969"/>
      <c r="WUA60" s="969"/>
      <c r="WUB60" s="969"/>
      <c r="WUC60" s="969"/>
      <c r="WUD60" s="969"/>
      <c r="WUE60" s="969"/>
      <c r="WUF60" s="969"/>
      <c r="WUG60" s="969"/>
      <c r="WUH60" s="969"/>
      <c r="WUI60" s="969"/>
      <c r="WUJ60" s="969"/>
      <c r="WUK60" s="969"/>
      <c r="WUL60" s="969"/>
      <c r="WUM60" s="969"/>
      <c r="WUN60" s="969"/>
      <c r="WUO60" s="969"/>
      <c r="WUP60" s="969"/>
      <c r="WUQ60" s="969"/>
      <c r="WUR60" s="969"/>
      <c r="WUS60" s="969"/>
      <c r="WUT60" s="969"/>
      <c r="WUU60" s="969"/>
      <c r="WUV60" s="969"/>
      <c r="WUW60" s="969"/>
      <c r="WUX60" s="969"/>
      <c r="WUY60" s="969"/>
      <c r="WUZ60" s="969"/>
      <c r="WVA60" s="969"/>
      <c r="WVB60" s="969"/>
      <c r="WVC60" s="969"/>
      <c r="WVD60" s="969"/>
      <c r="WVE60" s="969"/>
      <c r="WVF60" s="969"/>
      <c r="WVG60" s="969"/>
      <c r="WVH60" s="969"/>
      <c r="WVI60" s="969"/>
      <c r="WVJ60" s="969"/>
      <c r="WVK60" s="969"/>
      <c r="WVL60" s="969"/>
      <c r="WVM60" s="969"/>
      <c r="WVN60" s="969"/>
      <c r="WVO60" s="969"/>
      <c r="WVP60" s="969"/>
      <c r="WVQ60" s="969"/>
      <c r="WVR60" s="969"/>
      <c r="WVS60" s="969"/>
      <c r="WVT60" s="969"/>
      <c r="WVU60" s="969"/>
      <c r="WVV60" s="969"/>
      <c r="WVW60" s="969"/>
      <c r="WVX60" s="969"/>
      <c r="WVY60" s="969"/>
      <c r="WVZ60" s="969"/>
      <c r="WWA60" s="969"/>
      <c r="WWB60" s="969"/>
      <c r="WWC60" s="969"/>
      <c r="WWD60" s="969"/>
      <c r="WWE60" s="969"/>
      <c r="WWF60" s="969"/>
      <c r="WWG60" s="969"/>
      <c r="WWH60" s="969"/>
      <c r="WWI60" s="969"/>
      <c r="WWJ60" s="969"/>
      <c r="WWK60" s="969"/>
      <c r="WWL60" s="969"/>
      <c r="WWM60" s="969"/>
      <c r="WWN60" s="969"/>
      <c r="WWO60" s="969"/>
      <c r="WWP60" s="969"/>
      <c r="WWQ60" s="969"/>
      <c r="WWR60" s="969"/>
      <c r="WWS60" s="969"/>
      <c r="WWT60" s="969"/>
      <c r="WWU60" s="969"/>
      <c r="WWV60" s="969"/>
      <c r="WWW60" s="969"/>
      <c r="WWX60" s="969"/>
      <c r="WWY60" s="969"/>
      <c r="WWZ60" s="969"/>
      <c r="WXA60" s="969"/>
      <c r="WXB60" s="969"/>
      <c r="WXC60" s="969"/>
      <c r="WXD60" s="969"/>
      <c r="WXE60" s="969"/>
      <c r="WXF60" s="969"/>
      <c r="WXG60" s="969"/>
      <c r="WXH60" s="969"/>
      <c r="WXI60" s="969"/>
      <c r="WXJ60" s="969"/>
      <c r="WXK60" s="969"/>
      <c r="WXL60" s="969"/>
      <c r="WXM60" s="969"/>
      <c r="WXN60" s="969"/>
      <c r="WXO60" s="969"/>
      <c r="WXP60" s="969"/>
      <c r="WXQ60" s="969"/>
      <c r="WXR60" s="969"/>
      <c r="WXS60" s="969"/>
      <c r="WXT60" s="969"/>
      <c r="WXU60" s="969"/>
      <c r="WXV60" s="969"/>
      <c r="WXW60" s="969"/>
      <c r="WXX60" s="969"/>
      <c r="WXY60" s="969"/>
      <c r="WXZ60" s="969"/>
      <c r="WYA60" s="969"/>
      <c r="WYB60" s="969"/>
      <c r="WYC60" s="969"/>
      <c r="WYD60" s="969"/>
      <c r="WYE60" s="969"/>
      <c r="WYF60" s="969"/>
      <c r="WYG60" s="969"/>
      <c r="WYH60" s="969"/>
      <c r="WYI60" s="969"/>
      <c r="WYJ60" s="969"/>
      <c r="WYK60" s="969"/>
      <c r="WYL60" s="969"/>
      <c r="WYM60" s="969"/>
      <c r="WYN60" s="969"/>
      <c r="WYO60" s="969"/>
      <c r="WYP60" s="969"/>
      <c r="WYQ60" s="969"/>
      <c r="WYR60" s="969"/>
      <c r="WYS60" s="969"/>
      <c r="WYT60" s="969"/>
      <c r="WYU60" s="969"/>
      <c r="WYV60" s="969"/>
      <c r="WYW60" s="969"/>
      <c r="WYX60" s="969"/>
      <c r="WYY60" s="969"/>
      <c r="WYZ60" s="969"/>
      <c r="WZA60" s="969"/>
      <c r="WZB60" s="969"/>
      <c r="WZC60" s="969"/>
      <c r="WZD60" s="969"/>
      <c r="WZE60" s="969"/>
      <c r="WZF60" s="969"/>
      <c r="WZG60" s="969"/>
      <c r="WZH60" s="969"/>
      <c r="WZI60" s="969"/>
      <c r="WZJ60" s="969"/>
      <c r="WZK60" s="969"/>
      <c r="WZL60" s="969"/>
      <c r="WZM60" s="969"/>
      <c r="WZN60" s="969"/>
      <c r="WZO60" s="969"/>
      <c r="WZP60" s="969"/>
      <c r="WZQ60" s="969"/>
      <c r="WZR60" s="969"/>
      <c r="WZS60" s="969"/>
      <c r="WZT60" s="969"/>
      <c r="WZU60" s="969"/>
      <c r="WZV60" s="969"/>
      <c r="WZW60" s="969"/>
      <c r="WZX60" s="969"/>
      <c r="WZY60" s="969"/>
      <c r="WZZ60" s="969"/>
      <c r="XAA60" s="969"/>
      <c r="XAB60" s="969"/>
      <c r="XAC60" s="969"/>
      <c r="XAD60" s="969"/>
      <c r="XAE60" s="969"/>
      <c r="XAF60" s="969"/>
      <c r="XAG60" s="969"/>
      <c r="XAH60" s="969"/>
      <c r="XAI60" s="969"/>
      <c r="XAJ60" s="969"/>
      <c r="XAK60" s="969"/>
      <c r="XAL60" s="969"/>
      <c r="XAM60" s="969"/>
      <c r="XAN60" s="969"/>
      <c r="XAO60" s="969"/>
      <c r="XAP60" s="969"/>
      <c r="XAQ60" s="969"/>
      <c r="XAR60" s="969"/>
      <c r="XAS60" s="969"/>
      <c r="XAT60" s="969"/>
      <c r="XAU60" s="969"/>
      <c r="XAV60" s="969"/>
      <c r="XAW60" s="969"/>
      <c r="XAX60" s="969"/>
      <c r="XAY60" s="969"/>
      <c r="XAZ60" s="969"/>
      <c r="XBA60" s="969"/>
      <c r="XBB60" s="969"/>
      <c r="XBC60" s="969"/>
      <c r="XBD60" s="969"/>
      <c r="XBE60" s="969"/>
      <c r="XBF60" s="969"/>
      <c r="XBG60" s="969"/>
      <c r="XBH60" s="969"/>
      <c r="XBI60" s="969"/>
      <c r="XBJ60" s="969"/>
      <c r="XBK60" s="969"/>
      <c r="XBL60" s="969"/>
      <c r="XBM60" s="969"/>
      <c r="XBN60" s="969"/>
      <c r="XBO60" s="969"/>
      <c r="XBP60" s="969"/>
      <c r="XBQ60" s="969"/>
      <c r="XBR60" s="969"/>
      <c r="XBS60" s="969"/>
      <c r="XBT60" s="969"/>
      <c r="XBU60" s="969"/>
      <c r="XBV60" s="969"/>
      <c r="XBW60" s="969"/>
      <c r="XBX60" s="969"/>
      <c r="XBY60" s="969"/>
      <c r="XBZ60" s="969"/>
      <c r="XCA60" s="969"/>
      <c r="XCB60" s="969"/>
      <c r="XCC60" s="969"/>
      <c r="XCD60" s="969"/>
      <c r="XCE60" s="969"/>
      <c r="XCF60" s="969"/>
      <c r="XCG60" s="969"/>
      <c r="XCH60" s="969"/>
      <c r="XCI60" s="969"/>
      <c r="XCJ60" s="969"/>
      <c r="XCK60" s="969"/>
      <c r="XCL60" s="969"/>
      <c r="XCM60" s="969"/>
      <c r="XCN60" s="969"/>
      <c r="XCO60" s="969"/>
      <c r="XCP60" s="969"/>
      <c r="XCQ60" s="969"/>
      <c r="XCR60" s="969"/>
      <c r="XCS60" s="969"/>
      <c r="XCT60" s="969"/>
      <c r="XCU60" s="969"/>
      <c r="XCV60" s="969"/>
      <c r="XCW60" s="969"/>
      <c r="XCX60" s="969"/>
      <c r="XCY60" s="969"/>
      <c r="XCZ60" s="969"/>
      <c r="XDA60" s="969"/>
      <c r="XDB60" s="969"/>
      <c r="XDC60" s="969"/>
      <c r="XDD60" s="969"/>
      <c r="XDE60" s="969"/>
      <c r="XDF60" s="969"/>
      <c r="XDG60" s="969"/>
      <c r="XDH60" s="969"/>
      <c r="XDI60" s="969"/>
      <c r="XDJ60" s="969"/>
      <c r="XDK60" s="969"/>
      <c r="XDL60" s="969"/>
      <c r="XDM60" s="969"/>
      <c r="XDN60" s="969"/>
      <c r="XDO60" s="969"/>
      <c r="XDP60" s="969"/>
      <c r="XDQ60" s="969"/>
      <c r="XDR60" s="969"/>
      <c r="XDS60" s="969"/>
      <c r="XDT60" s="969"/>
      <c r="XDU60" s="969"/>
      <c r="XDV60" s="969"/>
      <c r="XDW60" s="969"/>
      <c r="XDX60" s="969"/>
      <c r="XDY60" s="969"/>
      <c r="XDZ60" s="969"/>
      <c r="XEA60" s="969"/>
      <c r="XEB60" s="969"/>
      <c r="XEC60" s="969"/>
      <c r="XED60" s="969"/>
      <c r="XEE60" s="969"/>
      <c r="XEF60" s="969"/>
      <c r="XEG60" s="969"/>
      <c r="XEH60" s="969"/>
      <c r="XEI60" s="969"/>
      <c r="XEJ60" s="969"/>
      <c r="XEK60" s="969"/>
      <c r="XEL60" s="969"/>
      <c r="XEM60" s="969"/>
      <c r="XEN60" s="969"/>
      <c r="XEO60" s="969"/>
      <c r="XEP60" s="969"/>
      <c r="XEQ60" s="969"/>
      <c r="XER60" s="969"/>
      <c r="XES60" s="969"/>
      <c r="XET60" s="969"/>
      <c r="XEU60" s="969"/>
      <c r="XEV60" s="969"/>
      <c r="XEW60" s="969"/>
      <c r="XEX60" s="969"/>
      <c r="XEY60" s="969"/>
      <c r="XEZ60" s="969"/>
      <c r="XFA60" s="969"/>
      <c r="XFB60" s="969"/>
      <c r="XFC60" s="969"/>
      <c r="XFD60" s="969"/>
    </row>
    <row r="61" spans="1:16384" s="210" customFormat="1" ht="12.9" customHeight="1">
      <c r="A61" s="969"/>
      <c r="B61" s="969"/>
      <c r="C61" s="969"/>
      <c r="D61" s="969"/>
      <c r="E61" s="969"/>
      <c r="F61" s="969"/>
      <c r="G61" s="969"/>
      <c r="H61" s="969"/>
      <c r="I61" s="969"/>
      <c r="J61" s="969"/>
      <c r="K61" s="969"/>
      <c r="L61" s="969"/>
      <c r="M61" s="969"/>
      <c r="N61" s="969"/>
      <c r="O61" s="969"/>
      <c r="P61" s="969"/>
      <c r="Q61" s="969"/>
      <c r="R61" s="969"/>
      <c r="S61" s="969"/>
      <c r="T61" s="969"/>
      <c r="U61" s="969"/>
      <c r="V61" s="969"/>
      <c r="W61" s="969"/>
      <c r="X61" s="969"/>
      <c r="Y61" s="969"/>
      <c r="Z61" s="969"/>
      <c r="AA61" s="969"/>
      <c r="AB61" s="969"/>
      <c r="AC61" s="969"/>
      <c r="AD61" s="969"/>
      <c r="AE61" s="969"/>
      <c r="AF61" s="969"/>
      <c r="AG61" s="969"/>
      <c r="AH61" s="969"/>
      <c r="AI61" s="969"/>
      <c r="AJ61" s="969"/>
      <c r="AK61" s="969"/>
      <c r="AL61" s="969"/>
      <c r="AM61" s="969"/>
      <c r="AN61" s="969"/>
      <c r="AO61" s="969"/>
      <c r="AP61" s="969"/>
      <c r="AQ61" s="969"/>
      <c r="AR61" s="969"/>
      <c r="AS61" s="969"/>
      <c r="AT61" s="969"/>
      <c r="AU61" s="969"/>
      <c r="AV61" s="969"/>
      <c r="AW61" s="969"/>
      <c r="AX61" s="969"/>
      <c r="AY61" s="969"/>
      <c r="AZ61" s="969"/>
      <c r="BA61" s="969"/>
      <c r="BB61" s="969"/>
      <c r="BC61" s="969"/>
      <c r="BD61" s="969"/>
      <c r="BE61" s="969"/>
      <c r="BF61" s="969"/>
      <c r="BG61" s="969"/>
      <c r="BH61" s="969"/>
      <c r="BI61" s="969"/>
      <c r="BJ61" s="969"/>
      <c r="BK61" s="969"/>
      <c r="BL61" s="969"/>
      <c r="BM61" s="969"/>
      <c r="BN61" s="969"/>
      <c r="BO61" s="969"/>
      <c r="BP61" s="969"/>
      <c r="BQ61" s="969"/>
      <c r="BR61" s="969"/>
      <c r="BS61" s="969"/>
      <c r="BT61" s="969"/>
      <c r="BU61" s="969"/>
      <c r="BV61" s="969"/>
      <c r="BW61" s="969"/>
      <c r="BX61" s="969"/>
      <c r="BY61" s="969"/>
      <c r="BZ61" s="969"/>
      <c r="CA61" s="969"/>
      <c r="CB61" s="969"/>
      <c r="CC61" s="969"/>
      <c r="CD61" s="969"/>
      <c r="CE61" s="969"/>
      <c r="CF61" s="969"/>
      <c r="CG61" s="969"/>
      <c r="CH61" s="969"/>
      <c r="CI61" s="969"/>
      <c r="CJ61" s="969"/>
      <c r="CK61" s="969"/>
      <c r="CL61" s="969"/>
      <c r="CM61" s="969"/>
      <c r="CN61" s="969"/>
      <c r="CO61" s="969"/>
      <c r="CP61" s="969"/>
      <c r="CQ61" s="969"/>
      <c r="CR61" s="969"/>
      <c r="CS61" s="969"/>
      <c r="CT61" s="969"/>
      <c r="CU61" s="969"/>
      <c r="CV61" s="969"/>
      <c r="CW61" s="969"/>
      <c r="CX61" s="969"/>
      <c r="CY61" s="969"/>
      <c r="CZ61" s="969"/>
      <c r="DA61" s="969"/>
      <c r="DB61" s="969"/>
      <c r="DC61" s="969"/>
      <c r="DD61" s="969"/>
      <c r="DE61" s="969"/>
      <c r="DF61" s="969"/>
      <c r="DG61" s="969"/>
      <c r="DH61" s="969"/>
      <c r="DI61" s="969"/>
      <c r="DJ61" s="969"/>
      <c r="DK61" s="969"/>
      <c r="DL61" s="969"/>
      <c r="DM61" s="969"/>
      <c r="DN61" s="969"/>
      <c r="DO61" s="969"/>
      <c r="DP61" s="969"/>
      <c r="DQ61" s="969"/>
      <c r="DR61" s="969"/>
      <c r="DS61" s="969"/>
      <c r="DT61" s="969"/>
      <c r="DU61" s="969"/>
      <c r="DV61" s="969"/>
      <c r="DW61" s="969"/>
      <c r="DX61" s="969"/>
      <c r="DY61" s="969"/>
      <c r="DZ61" s="969"/>
      <c r="EA61" s="969"/>
      <c r="EB61" s="969"/>
      <c r="EC61" s="969"/>
      <c r="ED61" s="969"/>
      <c r="EE61" s="969"/>
      <c r="EF61" s="969"/>
      <c r="EG61" s="969"/>
      <c r="EH61" s="969"/>
      <c r="EI61" s="969"/>
      <c r="EJ61" s="969"/>
      <c r="EK61" s="969"/>
      <c r="EL61" s="969"/>
      <c r="EM61" s="969"/>
      <c r="EN61" s="969"/>
      <c r="EO61" s="969"/>
      <c r="EP61" s="969"/>
      <c r="EQ61" s="969"/>
      <c r="ER61" s="969"/>
      <c r="ES61" s="969"/>
      <c r="ET61" s="969"/>
      <c r="EU61" s="969"/>
      <c r="EV61" s="969"/>
      <c r="EW61" s="969"/>
      <c r="EX61" s="969"/>
      <c r="EY61" s="969"/>
      <c r="EZ61" s="969"/>
      <c r="FA61" s="969"/>
      <c r="FB61" s="969"/>
      <c r="FC61" s="969"/>
      <c r="FD61" s="969"/>
      <c r="FE61" s="969"/>
      <c r="FF61" s="969"/>
      <c r="FG61" s="969"/>
      <c r="FH61" s="969"/>
      <c r="FI61" s="969"/>
      <c r="FJ61" s="969"/>
      <c r="FK61" s="969"/>
      <c r="FL61" s="969"/>
      <c r="FM61" s="969"/>
      <c r="FN61" s="969"/>
      <c r="FO61" s="969"/>
      <c r="FP61" s="969"/>
      <c r="FQ61" s="969"/>
      <c r="FR61" s="969"/>
      <c r="FS61" s="969"/>
      <c r="FT61" s="969"/>
      <c r="FU61" s="969"/>
      <c r="FV61" s="969"/>
      <c r="FW61" s="969"/>
      <c r="FX61" s="969"/>
      <c r="FY61" s="969"/>
      <c r="FZ61" s="969"/>
      <c r="GA61" s="969"/>
      <c r="GB61" s="969"/>
      <c r="GC61" s="969"/>
      <c r="GD61" s="969"/>
      <c r="GE61" s="969"/>
      <c r="GF61" s="969"/>
      <c r="GG61" s="969"/>
      <c r="GH61" s="969"/>
      <c r="GI61" s="969"/>
      <c r="GJ61" s="969"/>
      <c r="GK61" s="969"/>
      <c r="GL61" s="969"/>
      <c r="GM61" s="969"/>
      <c r="GN61" s="969"/>
      <c r="GO61" s="969"/>
      <c r="GP61" s="969"/>
      <c r="GQ61" s="969"/>
      <c r="GR61" s="969"/>
      <c r="GS61" s="969"/>
      <c r="GT61" s="969"/>
      <c r="GU61" s="969"/>
      <c r="GV61" s="969"/>
      <c r="GW61" s="969"/>
      <c r="GX61" s="969"/>
      <c r="GY61" s="969"/>
      <c r="GZ61" s="969"/>
      <c r="HA61" s="969"/>
      <c r="HB61" s="969"/>
      <c r="HC61" s="969"/>
      <c r="HD61" s="969"/>
      <c r="HE61" s="969"/>
      <c r="HF61" s="969"/>
      <c r="HG61" s="969"/>
      <c r="HH61" s="969"/>
      <c r="HI61" s="969"/>
      <c r="HJ61" s="969"/>
      <c r="HK61" s="969"/>
      <c r="HL61" s="969"/>
      <c r="HM61" s="969"/>
      <c r="HN61" s="969"/>
      <c r="HO61" s="969"/>
      <c r="HP61" s="969"/>
      <c r="HQ61" s="969"/>
      <c r="HR61" s="969"/>
      <c r="HS61" s="969"/>
      <c r="HT61" s="969"/>
      <c r="HU61" s="969"/>
      <c r="HV61" s="969"/>
      <c r="HW61" s="969"/>
      <c r="HX61" s="969"/>
      <c r="HY61" s="969"/>
      <c r="HZ61" s="969"/>
      <c r="IA61" s="969"/>
      <c r="IB61" s="969"/>
      <c r="IC61" s="969"/>
      <c r="ID61" s="969"/>
      <c r="IE61" s="969"/>
      <c r="IF61" s="969"/>
      <c r="IG61" s="969"/>
      <c r="IH61" s="969"/>
      <c r="II61" s="969"/>
      <c r="IJ61" s="969"/>
      <c r="IK61" s="969"/>
      <c r="IL61" s="969"/>
      <c r="IM61" s="969"/>
      <c r="IN61" s="969"/>
      <c r="IO61" s="969"/>
      <c r="IP61" s="969"/>
      <c r="IQ61" s="969"/>
      <c r="IR61" s="969"/>
      <c r="IS61" s="969"/>
      <c r="IT61" s="969"/>
      <c r="IU61" s="969"/>
      <c r="IV61" s="969"/>
      <c r="IW61" s="969"/>
      <c r="IX61" s="969"/>
      <c r="IY61" s="969"/>
      <c r="IZ61" s="969"/>
      <c r="JA61" s="969"/>
      <c r="JB61" s="969"/>
      <c r="JC61" s="969"/>
      <c r="JD61" s="969"/>
      <c r="JE61" s="969"/>
      <c r="JF61" s="969"/>
      <c r="JG61" s="969"/>
      <c r="JH61" s="969"/>
      <c r="JI61" s="969"/>
      <c r="JJ61" s="969"/>
      <c r="JK61" s="969"/>
      <c r="JL61" s="969"/>
      <c r="JM61" s="969"/>
      <c r="JN61" s="969"/>
      <c r="JO61" s="969"/>
      <c r="JP61" s="969"/>
      <c r="JQ61" s="969"/>
      <c r="JR61" s="969"/>
      <c r="JS61" s="969"/>
      <c r="JT61" s="969"/>
      <c r="JU61" s="969"/>
      <c r="JV61" s="969"/>
      <c r="JW61" s="969"/>
      <c r="JX61" s="969"/>
      <c r="JY61" s="969"/>
      <c r="JZ61" s="969"/>
      <c r="KA61" s="969"/>
      <c r="KB61" s="969"/>
      <c r="KC61" s="969"/>
      <c r="KD61" s="969"/>
      <c r="KE61" s="969"/>
      <c r="KF61" s="969"/>
      <c r="KG61" s="969"/>
      <c r="KH61" s="969"/>
      <c r="KI61" s="969"/>
      <c r="KJ61" s="969"/>
      <c r="KK61" s="969"/>
      <c r="KL61" s="969"/>
      <c r="KM61" s="969"/>
      <c r="KN61" s="969"/>
      <c r="KO61" s="969"/>
      <c r="KP61" s="969"/>
      <c r="KQ61" s="969"/>
      <c r="KR61" s="969"/>
      <c r="KS61" s="969"/>
      <c r="KT61" s="969"/>
      <c r="KU61" s="969"/>
      <c r="KV61" s="969"/>
      <c r="KW61" s="969"/>
      <c r="KX61" s="969"/>
      <c r="KY61" s="969"/>
      <c r="KZ61" s="969"/>
      <c r="LA61" s="969"/>
      <c r="LB61" s="969"/>
      <c r="LC61" s="969"/>
      <c r="LD61" s="969"/>
      <c r="LE61" s="969"/>
      <c r="LF61" s="969"/>
      <c r="LG61" s="969"/>
      <c r="LH61" s="969"/>
      <c r="LI61" s="969"/>
      <c r="LJ61" s="969"/>
      <c r="LK61" s="969"/>
      <c r="LL61" s="969"/>
      <c r="LM61" s="969"/>
      <c r="LN61" s="969"/>
      <c r="LO61" s="969"/>
      <c r="LP61" s="969"/>
      <c r="LQ61" s="969"/>
      <c r="LR61" s="969"/>
      <c r="LS61" s="969"/>
      <c r="LT61" s="969"/>
      <c r="LU61" s="969"/>
      <c r="LV61" s="969"/>
      <c r="LW61" s="969"/>
      <c r="LX61" s="969"/>
      <c r="LY61" s="969"/>
      <c r="LZ61" s="969"/>
      <c r="MA61" s="969"/>
      <c r="MB61" s="969"/>
      <c r="MC61" s="969"/>
      <c r="MD61" s="969"/>
      <c r="ME61" s="969"/>
      <c r="MF61" s="969"/>
      <c r="MG61" s="969"/>
      <c r="MH61" s="969"/>
      <c r="MI61" s="969"/>
      <c r="MJ61" s="969"/>
      <c r="MK61" s="969"/>
      <c r="ML61" s="969"/>
      <c r="MM61" s="969"/>
      <c r="MN61" s="969"/>
      <c r="MO61" s="969"/>
      <c r="MP61" s="969"/>
      <c r="MQ61" s="969"/>
      <c r="MR61" s="969"/>
      <c r="MS61" s="969"/>
      <c r="MT61" s="969"/>
      <c r="MU61" s="969"/>
      <c r="MV61" s="969"/>
      <c r="MW61" s="969"/>
      <c r="MX61" s="969"/>
      <c r="MY61" s="969"/>
      <c r="MZ61" s="969"/>
      <c r="NA61" s="969"/>
      <c r="NB61" s="969"/>
      <c r="NC61" s="969"/>
      <c r="ND61" s="969"/>
      <c r="NE61" s="969"/>
      <c r="NF61" s="969"/>
      <c r="NG61" s="969"/>
      <c r="NH61" s="969"/>
      <c r="NI61" s="969"/>
      <c r="NJ61" s="969"/>
      <c r="NK61" s="969"/>
      <c r="NL61" s="969"/>
      <c r="NM61" s="969"/>
      <c r="NN61" s="969"/>
      <c r="NO61" s="969"/>
      <c r="NP61" s="969"/>
      <c r="NQ61" s="969"/>
      <c r="NR61" s="969"/>
      <c r="NS61" s="969"/>
      <c r="NT61" s="969"/>
      <c r="NU61" s="969"/>
      <c r="NV61" s="969"/>
      <c r="NW61" s="969"/>
      <c r="NX61" s="969"/>
      <c r="NY61" s="969"/>
      <c r="NZ61" s="969"/>
      <c r="OA61" s="969"/>
      <c r="OB61" s="969"/>
      <c r="OC61" s="969"/>
      <c r="OD61" s="969"/>
      <c r="OE61" s="969"/>
      <c r="OF61" s="969"/>
      <c r="OG61" s="969"/>
      <c r="OH61" s="969"/>
      <c r="OI61" s="969"/>
      <c r="OJ61" s="969"/>
      <c r="OK61" s="969"/>
      <c r="OL61" s="969"/>
      <c r="OM61" s="969"/>
      <c r="ON61" s="969"/>
      <c r="OO61" s="969"/>
      <c r="OP61" s="969"/>
      <c r="OQ61" s="969"/>
      <c r="OR61" s="969"/>
      <c r="OS61" s="969"/>
      <c r="OT61" s="969"/>
      <c r="OU61" s="969"/>
      <c r="OV61" s="969"/>
      <c r="OW61" s="969"/>
      <c r="OX61" s="969"/>
      <c r="OY61" s="969"/>
      <c r="OZ61" s="969"/>
      <c r="PA61" s="969"/>
      <c r="PB61" s="969"/>
      <c r="PC61" s="969"/>
      <c r="PD61" s="969"/>
      <c r="PE61" s="969"/>
      <c r="PF61" s="969"/>
      <c r="PG61" s="969"/>
      <c r="PH61" s="969"/>
      <c r="PI61" s="969"/>
      <c r="PJ61" s="969"/>
      <c r="PK61" s="969"/>
      <c r="PL61" s="969"/>
      <c r="PM61" s="969"/>
      <c r="PN61" s="969"/>
      <c r="PO61" s="969"/>
      <c r="PP61" s="969"/>
      <c r="PQ61" s="969"/>
      <c r="PR61" s="969"/>
      <c r="PS61" s="969"/>
      <c r="PT61" s="969"/>
      <c r="PU61" s="969"/>
      <c r="PV61" s="969"/>
      <c r="PW61" s="969"/>
      <c r="PX61" s="969"/>
      <c r="PY61" s="969"/>
      <c r="PZ61" s="969"/>
      <c r="QA61" s="969"/>
      <c r="QB61" s="969"/>
      <c r="QC61" s="969"/>
      <c r="QD61" s="969"/>
      <c r="QE61" s="969"/>
      <c r="QF61" s="969"/>
      <c r="QG61" s="969"/>
      <c r="QH61" s="969"/>
      <c r="QI61" s="969"/>
      <c r="QJ61" s="969"/>
      <c r="QK61" s="969"/>
      <c r="QL61" s="969"/>
      <c r="QM61" s="969"/>
      <c r="QN61" s="969"/>
      <c r="QO61" s="969"/>
      <c r="QP61" s="969"/>
      <c r="QQ61" s="969"/>
      <c r="QR61" s="969"/>
      <c r="QS61" s="969"/>
      <c r="QT61" s="969"/>
      <c r="QU61" s="969"/>
      <c r="QV61" s="969"/>
      <c r="QW61" s="969"/>
      <c r="QX61" s="969"/>
      <c r="QY61" s="969"/>
      <c r="QZ61" s="969"/>
      <c r="RA61" s="969"/>
      <c r="RB61" s="969"/>
      <c r="RC61" s="969"/>
      <c r="RD61" s="969"/>
      <c r="RE61" s="969"/>
      <c r="RF61" s="969"/>
      <c r="RG61" s="969"/>
      <c r="RH61" s="969"/>
      <c r="RI61" s="969"/>
      <c r="RJ61" s="969"/>
      <c r="RK61" s="969"/>
      <c r="RL61" s="969"/>
      <c r="RM61" s="969"/>
      <c r="RN61" s="969"/>
      <c r="RO61" s="969"/>
      <c r="RP61" s="969"/>
      <c r="RQ61" s="969"/>
      <c r="RR61" s="969"/>
      <c r="RS61" s="969"/>
      <c r="RT61" s="969"/>
      <c r="RU61" s="969"/>
      <c r="RV61" s="969"/>
      <c r="RW61" s="969"/>
      <c r="RX61" s="969"/>
      <c r="RY61" s="969"/>
      <c r="RZ61" s="969"/>
      <c r="SA61" s="969"/>
      <c r="SB61" s="969"/>
      <c r="SC61" s="969"/>
      <c r="SD61" s="969"/>
      <c r="SE61" s="969"/>
      <c r="SF61" s="969"/>
      <c r="SG61" s="969"/>
      <c r="SH61" s="969"/>
      <c r="SI61" s="969"/>
      <c r="SJ61" s="969"/>
      <c r="SK61" s="969"/>
      <c r="SL61" s="969"/>
      <c r="SM61" s="969"/>
      <c r="SN61" s="969"/>
      <c r="SO61" s="969"/>
      <c r="SP61" s="969"/>
      <c r="SQ61" s="969"/>
      <c r="SR61" s="969"/>
      <c r="SS61" s="969"/>
      <c r="ST61" s="969"/>
      <c r="SU61" s="969"/>
      <c r="SV61" s="969"/>
      <c r="SW61" s="969"/>
      <c r="SX61" s="969"/>
      <c r="SY61" s="969"/>
      <c r="SZ61" s="969"/>
      <c r="TA61" s="969"/>
      <c r="TB61" s="969"/>
      <c r="TC61" s="969"/>
      <c r="TD61" s="969"/>
      <c r="TE61" s="969"/>
      <c r="TF61" s="969"/>
      <c r="TG61" s="969"/>
      <c r="TH61" s="969"/>
      <c r="TI61" s="969"/>
      <c r="TJ61" s="969"/>
      <c r="TK61" s="969"/>
      <c r="TL61" s="969"/>
      <c r="TM61" s="969"/>
      <c r="TN61" s="969"/>
      <c r="TO61" s="969"/>
      <c r="TP61" s="969"/>
      <c r="TQ61" s="969"/>
      <c r="TR61" s="969"/>
      <c r="TS61" s="969"/>
      <c r="TT61" s="969"/>
      <c r="TU61" s="969"/>
      <c r="TV61" s="969"/>
      <c r="TW61" s="969"/>
      <c r="TX61" s="969"/>
      <c r="TY61" s="969"/>
      <c r="TZ61" s="969"/>
      <c r="UA61" s="969"/>
      <c r="UB61" s="969"/>
      <c r="UC61" s="969"/>
      <c r="UD61" s="969"/>
      <c r="UE61" s="969"/>
      <c r="UF61" s="969"/>
      <c r="UG61" s="969"/>
      <c r="UH61" s="969"/>
      <c r="UI61" s="969"/>
      <c r="UJ61" s="969"/>
      <c r="UK61" s="969"/>
      <c r="UL61" s="969"/>
      <c r="UM61" s="969"/>
      <c r="UN61" s="969"/>
      <c r="UO61" s="969"/>
      <c r="UP61" s="969"/>
      <c r="UQ61" s="969"/>
      <c r="UR61" s="969"/>
      <c r="US61" s="969"/>
      <c r="UT61" s="969"/>
      <c r="UU61" s="969"/>
      <c r="UV61" s="969"/>
      <c r="UW61" s="969"/>
      <c r="UX61" s="969"/>
      <c r="UY61" s="969"/>
      <c r="UZ61" s="969"/>
      <c r="VA61" s="969"/>
      <c r="VB61" s="969"/>
      <c r="VC61" s="969"/>
      <c r="VD61" s="969"/>
      <c r="VE61" s="969"/>
      <c r="VF61" s="969"/>
      <c r="VG61" s="969"/>
      <c r="VH61" s="969"/>
      <c r="VI61" s="969"/>
      <c r="VJ61" s="969"/>
      <c r="VK61" s="969"/>
      <c r="VL61" s="969"/>
      <c r="VM61" s="969"/>
      <c r="VN61" s="969"/>
      <c r="VO61" s="969"/>
      <c r="VP61" s="969"/>
      <c r="VQ61" s="969"/>
      <c r="VR61" s="969"/>
      <c r="VS61" s="969"/>
      <c r="VT61" s="969"/>
      <c r="VU61" s="969"/>
      <c r="VV61" s="969"/>
      <c r="VW61" s="969"/>
      <c r="VX61" s="969"/>
      <c r="VY61" s="969"/>
      <c r="VZ61" s="969"/>
      <c r="WA61" s="969"/>
      <c r="WB61" s="969"/>
      <c r="WC61" s="969"/>
      <c r="WD61" s="969"/>
      <c r="WE61" s="969"/>
      <c r="WF61" s="969"/>
      <c r="WG61" s="969"/>
      <c r="WH61" s="969"/>
      <c r="WI61" s="969"/>
      <c r="WJ61" s="969"/>
      <c r="WK61" s="969"/>
      <c r="WL61" s="969"/>
      <c r="WM61" s="969"/>
      <c r="WN61" s="969"/>
      <c r="WO61" s="969"/>
      <c r="WP61" s="969"/>
      <c r="WQ61" s="969"/>
      <c r="WR61" s="969"/>
      <c r="WS61" s="969"/>
      <c r="WT61" s="969"/>
      <c r="WU61" s="969"/>
      <c r="WV61" s="969"/>
      <c r="WW61" s="969"/>
      <c r="WX61" s="969"/>
      <c r="WY61" s="969"/>
      <c r="WZ61" s="969"/>
      <c r="XA61" s="969"/>
      <c r="XB61" s="969"/>
      <c r="XC61" s="969"/>
      <c r="XD61" s="969"/>
      <c r="XE61" s="969"/>
      <c r="XF61" s="969"/>
      <c r="XG61" s="969"/>
      <c r="XH61" s="969"/>
      <c r="XI61" s="969"/>
      <c r="XJ61" s="969"/>
      <c r="XK61" s="969"/>
      <c r="XL61" s="969"/>
      <c r="XM61" s="969"/>
      <c r="XN61" s="969"/>
      <c r="XO61" s="969"/>
      <c r="XP61" s="969"/>
      <c r="XQ61" s="969"/>
      <c r="XR61" s="969"/>
      <c r="XS61" s="969"/>
      <c r="XT61" s="969"/>
      <c r="XU61" s="969"/>
      <c r="XV61" s="969"/>
      <c r="XW61" s="969"/>
      <c r="XX61" s="969"/>
      <c r="XY61" s="969"/>
      <c r="XZ61" s="969"/>
      <c r="YA61" s="969"/>
      <c r="YB61" s="969"/>
      <c r="YC61" s="969"/>
      <c r="YD61" s="969"/>
      <c r="YE61" s="969"/>
      <c r="YF61" s="969"/>
      <c r="YG61" s="969"/>
      <c r="YH61" s="969"/>
      <c r="YI61" s="969"/>
      <c r="YJ61" s="969"/>
      <c r="YK61" s="969"/>
      <c r="YL61" s="969"/>
      <c r="YM61" s="969"/>
      <c r="YN61" s="969"/>
      <c r="YO61" s="969"/>
      <c r="YP61" s="969"/>
      <c r="YQ61" s="969"/>
      <c r="YR61" s="969"/>
      <c r="YS61" s="969"/>
      <c r="YT61" s="969"/>
      <c r="YU61" s="969"/>
      <c r="YV61" s="969"/>
      <c r="YW61" s="969"/>
      <c r="YX61" s="969"/>
      <c r="YY61" s="969"/>
      <c r="YZ61" s="969"/>
      <c r="ZA61" s="969"/>
      <c r="ZB61" s="969"/>
      <c r="ZC61" s="969"/>
      <c r="ZD61" s="969"/>
      <c r="ZE61" s="969"/>
      <c r="ZF61" s="969"/>
      <c r="ZG61" s="969"/>
      <c r="ZH61" s="969"/>
      <c r="ZI61" s="969"/>
      <c r="ZJ61" s="969"/>
      <c r="ZK61" s="969"/>
      <c r="ZL61" s="969"/>
      <c r="ZM61" s="969"/>
      <c r="ZN61" s="969"/>
      <c r="ZO61" s="969"/>
      <c r="ZP61" s="969"/>
      <c r="ZQ61" s="969"/>
      <c r="ZR61" s="969"/>
      <c r="ZS61" s="969"/>
      <c r="ZT61" s="969"/>
      <c r="ZU61" s="969"/>
      <c r="ZV61" s="969"/>
      <c r="ZW61" s="969"/>
      <c r="ZX61" s="969"/>
      <c r="ZY61" s="969"/>
      <c r="ZZ61" s="969"/>
      <c r="AAA61" s="969"/>
      <c r="AAB61" s="969"/>
      <c r="AAC61" s="969"/>
      <c r="AAD61" s="969"/>
      <c r="AAE61" s="969"/>
      <c r="AAF61" s="969"/>
      <c r="AAG61" s="969"/>
      <c r="AAH61" s="969"/>
      <c r="AAI61" s="969"/>
      <c r="AAJ61" s="969"/>
      <c r="AAK61" s="969"/>
      <c r="AAL61" s="969"/>
      <c r="AAM61" s="969"/>
      <c r="AAN61" s="969"/>
      <c r="AAO61" s="969"/>
      <c r="AAP61" s="969"/>
      <c r="AAQ61" s="969"/>
      <c r="AAR61" s="969"/>
      <c r="AAS61" s="969"/>
      <c r="AAT61" s="969"/>
      <c r="AAU61" s="969"/>
      <c r="AAV61" s="969"/>
      <c r="AAW61" s="969"/>
      <c r="AAX61" s="969"/>
      <c r="AAY61" s="969"/>
      <c r="AAZ61" s="969"/>
      <c r="ABA61" s="969"/>
      <c r="ABB61" s="969"/>
      <c r="ABC61" s="969"/>
      <c r="ABD61" s="969"/>
      <c r="ABE61" s="969"/>
      <c r="ABF61" s="969"/>
      <c r="ABG61" s="969"/>
      <c r="ABH61" s="969"/>
      <c r="ABI61" s="969"/>
      <c r="ABJ61" s="969"/>
      <c r="ABK61" s="969"/>
      <c r="ABL61" s="969"/>
      <c r="ABM61" s="969"/>
      <c r="ABN61" s="969"/>
      <c r="ABO61" s="969"/>
      <c r="ABP61" s="969"/>
      <c r="ABQ61" s="969"/>
      <c r="ABR61" s="969"/>
      <c r="ABS61" s="969"/>
      <c r="ABT61" s="969"/>
      <c r="ABU61" s="969"/>
      <c r="ABV61" s="969"/>
      <c r="ABW61" s="969"/>
      <c r="ABX61" s="969"/>
      <c r="ABY61" s="969"/>
      <c r="ABZ61" s="969"/>
      <c r="ACA61" s="969"/>
      <c r="ACB61" s="969"/>
      <c r="ACC61" s="969"/>
      <c r="ACD61" s="969"/>
      <c r="ACE61" s="969"/>
      <c r="ACF61" s="969"/>
      <c r="ACG61" s="969"/>
      <c r="ACH61" s="969"/>
      <c r="ACI61" s="969"/>
      <c r="ACJ61" s="969"/>
      <c r="ACK61" s="969"/>
      <c r="ACL61" s="969"/>
      <c r="ACM61" s="969"/>
      <c r="ACN61" s="969"/>
      <c r="ACO61" s="969"/>
      <c r="ACP61" s="969"/>
      <c r="ACQ61" s="969"/>
      <c r="ACR61" s="969"/>
      <c r="ACS61" s="969"/>
      <c r="ACT61" s="969"/>
      <c r="ACU61" s="969"/>
      <c r="ACV61" s="969"/>
      <c r="ACW61" s="969"/>
      <c r="ACX61" s="969"/>
      <c r="ACY61" s="969"/>
      <c r="ACZ61" s="969"/>
      <c r="ADA61" s="969"/>
      <c r="ADB61" s="969"/>
      <c r="ADC61" s="969"/>
      <c r="ADD61" s="969"/>
      <c r="ADE61" s="969"/>
      <c r="ADF61" s="969"/>
      <c r="ADG61" s="969"/>
      <c r="ADH61" s="969"/>
      <c r="ADI61" s="969"/>
      <c r="ADJ61" s="969"/>
      <c r="ADK61" s="969"/>
      <c r="ADL61" s="969"/>
      <c r="ADM61" s="969"/>
      <c r="ADN61" s="969"/>
      <c r="ADO61" s="969"/>
      <c r="ADP61" s="969"/>
      <c r="ADQ61" s="969"/>
      <c r="ADR61" s="969"/>
      <c r="ADS61" s="969"/>
      <c r="ADT61" s="969"/>
      <c r="ADU61" s="969"/>
      <c r="ADV61" s="969"/>
      <c r="ADW61" s="969"/>
      <c r="ADX61" s="969"/>
      <c r="ADY61" s="969"/>
      <c r="ADZ61" s="969"/>
      <c r="AEA61" s="969"/>
      <c r="AEB61" s="969"/>
      <c r="AEC61" s="969"/>
      <c r="AED61" s="969"/>
      <c r="AEE61" s="969"/>
      <c r="AEF61" s="969"/>
      <c r="AEG61" s="969"/>
      <c r="AEH61" s="969"/>
      <c r="AEI61" s="969"/>
      <c r="AEJ61" s="969"/>
      <c r="AEK61" s="969"/>
      <c r="AEL61" s="969"/>
      <c r="AEM61" s="969"/>
      <c r="AEN61" s="969"/>
      <c r="AEO61" s="969"/>
      <c r="AEP61" s="969"/>
      <c r="AEQ61" s="969"/>
      <c r="AER61" s="969"/>
      <c r="AES61" s="969"/>
      <c r="AET61" s="969"/>
      <c r="AEU61" s="969"/>
      <c r="AEV61" s="969"/>
      <c r="AEW61" s="969"/>
      <c r="AEX61" s="969"/>
      <c r="AEY61" s="969"/>
      <c r="AEZ61" s="969"/>
      <c r="AFA61" s="969"/>
      <c r="AFB61" s="969"/>
      <c r="AFC61" s="969"/>
      <c r="AFD61" s="969"/>
      <c r="AFE61" s="969"/>
      <c r="AFF61" s="969"/>
      <c r="AFG61" s="969"/>
      <c r="AFH61" s="969"/>
      <c r="AFI61" s="969"/>
      <c r="AFJ61" s="969"/>
      <c r="AFK61" s="969"/>
      <c r="AFL61" s="969"/>
      <c r="AFM61" s="969"/>
      <c r="AFN61" s="969"/>
      <c r="AFO61" s="969"/>
      <c r="AFP61" s="969"/>
      <c r="AFQ61" s="969"/>
      <c r="AFR61" s="969"/>
      <c r="AFS61" s="969"/>
      <c r="AFT61" s="969"/>
      <c r="AFU61" s="969"/>
      <c r="AFV61" s="969"/>
      <c r="AFW61" s="969"/>
      <c r="AFX61" s="969"/>
      <c r="AFY61" s="969"/>
      <c r="AFZ61" s="969"/>
      <c r="AGA61" s="969"/>
      <c r="AGB61" s="969"/>
      <c r="AGC61" s="969"/>
      <c r="AGD61" s="969"/>
      <c r="AGE61" s="969"/>
      <c r="AGF61" s="969"/>
      <c r="AGG61" s="969"/>
      <c r="AGH61" s="969"/>
      <c r="AGI61" s="969"/>
      <c r="AGJ61" s="969"/>
      <c r="AGK61" s="969"/>
      <c r="AGL61" s="969"/>
      <c r="AGM61" s="969"/>
      <c r="AGN61" s="969"/>
      <c r="AGO61" s="969"/>
      <c r="AGP61" s="969"/>
      <c r="AGQ61" s="969"/>
      <c r="AGR61" s="969"/>
      <c r="AGS61" s="969"/>
      <c r="AGT61" s="969"/>
      <c r="AGU61" s="969"/>
      <c r="AGV61" s="969"/>
      <c r="AGW61" s="969"/>
      <c r="AGX61" s="969"/>
      <c r="AGY61" s="969"/>
      <c r="AGZ61" s="969"/>
      <c r="AHA61" s="969"/>
      <c r="AHB61" s="969"/>
      <c r="AHC61" s="969"/>
      <c r="AHD61" s="969"/>
      <c r="AHE61" s="969"/>
      <c r="AHF61" s="969"/>
      <c r="AHG61" s="969"/>
      <c r="AHH61" s="969"/>
      <c r="AHI61" s="969"/>
      <c r="AHJ61" s="969"/>
      <c r="AHK61" s="969"/>
      <c r="AHL61" s="969"/>
      <c r="AHM61" s="969"/>
      <c r="AHN61" s="969"/>
      <c r="AHO61" s="969"/>
      <c r="AHP61" s="969"/>
      <c r="AHQ61" s="969"/>
      <c r="AHR61" s="969"/>
      <c r="AHS61" s="969"/>
      <c r="AHT61" s="969"/>
      <c r="AHU61" s="969"/>
      <c r="AHV61" s="969"/>
      <c r="AHW61" s="969"/>
      <c r="AHX61" s="969"/>
      <c r="AHY61" s="969"/>
      <c r="AHZ61" s="969"/>
      <c r="AIA61" s="969"/>
      <c r="AIB61" s="969"/>
      <c r="AIC61" s="969"/>
      <c r="AID61" s="969"/>
      <c r="AIE61" s="969"/>
      <c r="AIF61" s="969"/>
      <c r="AIG61" s="969"/>
      <c r="AIH61" s="969"/>
      <c r="AII61" s="969"/>
      <c r="AIJ61" s="969"/>
      <c r="AIK61" s="969"/>
      <c r="AIL61" s="969"/>
      <c r="AIM61" s="969"/>
      <c r="AIN61" s="969"/>
      <c r="AIO61" s="969"/>
      <c r="AIP61" s="969"/>
      <c r="AIQ61" s="969"/>
      <c r="AIR61" s="969"/>
      <c r="AIS61" s="969"/>
      <c r="AIT61" s="969"/>
      <c r="AIU61" s="969"/>
      <c r="AIV61" s="969"/>
      <c r="AIW61" s="969"/>
      <c r="AIX61" s="969"/>
      <c r="AIY61" s="969"/>
      <c r="AIZ61" s="969"/>
      <c r="AJA61" s="969"/>
      <c r="AJB61" s="969"/>
      <c r="AJC61" s="969"/>
      <c r="AJD61" s="969"/>
      <c r="AJE61" s="969"/>
      <c r="AJF61" s="969"/>
      <c r="AJG61" s="969"/>
      <c r="AJH61" s="969"/>
      <c r="AJI61" s="969"/>
      <c r="AJJ61" s="969"/>
      <c r="AJK61" s="969"/>
      <c r="AJL61" s="969"/>
      <c r="AJM61" s="969"/>
      <c r="AJN61" s="969"/>
      <c r="AJO61" s="969"/>
      <c r="AJP61" s="969"/>
      <c r="AJQ61" s="969"/>
      <c r="AJR61" s="969"/>
      <c r="AJS61" s="969"/>
      <c r="AJT61" s="969"/>
      <c r="AJU61" s="969"/>
      <c r="AJV61" s="969"/>
      <c r="AJW61" s="969"/>
      <c r="AJX61" s="969"/>
      <c r="AJY61" s="969"/>
      <c r="AJZ61" s="969"/>
      <c r="AKA61" s="969"/>
      <c r="AKB61" s="969"/>
      <c r="AKC61" s="969"/>
      <c r="AKD61" s="969"/>
      <c r="AKE61" s="969"/>
      <c r="AKF61" s="969"/>
      <c r="AKG61" s="969"/>
      <c r="AKH61" s="969"/>
      <c r="AKI61" s="969"/>
      <c r="AKJ61" s="969"/>
      <c r="AKK61" s="969"/>
      <c r="AKL61" s="969"/>
      <c r="AKM61" s="969"/>
      <c r="AKN61" s="969"/>
      <c r="AKO61" s="969"/>
      <c r="AKP61" s="969"/>
      <c r="AKQ61" s="969"/>
      <c r="AKR61" s="969"/>
      <c r="AKS61" s="969"/>
      <c r="AKT61" s="969"/>
      <c r="AKU61" s="969"/>
      <c r="AKV61" s="969"/>
      <c r="AKW61" s="969"/>
      <c r="AKX61" s="969"/>
      <c r="AKY61" s="969"/>
      <c r="AKZ61" s="969"/>
      <c r="ALA61" s="969"/>
      <c r="ALB61" s="969"/>
      <c r="ALC61" s="969"/>
      <c r="ALD61" s="969"/>
      <c r="ALE61" s="969"/>
      <c r="ALF61" s="969"/>
      <c r="ALG61" s="969"/>
      <c r="ALH61" s="969"/>
      <c r="ALI61" s="969"/>
      <c r="ALJ61" s="969"/>
      <c r="ALK61" s="969"/>
      <c r="ALL61" s="969"/>
      <c r="ALM61" s="969"/>
      <c r="ALN61" s="969"/>
      <c r="ALO61" s="969"/>
      <c r="ALP61" s="969"/>
      <c r="ALQ61" s="969"/>
      <c r="ALR61" s="969"/>
      <c r="ALS61" s="969"/>
      <c r="ALT61" s="969"/>
      <c r="ALU61" s="969"/>
      <c r="ALV61" s="969"/>
      <c r="ALW61" s="969"/>
      <c r="ALX61" s="969"/>
      <c r="ALY61" s="969"/>
      <c r="ALZ61" s="969"/>
      <c r="AMA61" s="969"/>
      <c r="AMB61" s="969"/>
      <c r="AMC61" s="969"/>
      <c r="AMD61" s="969"/>
      <c r="AME61" s="969"/>
      <c r="AMF61" s="969"/>
      <c r="AMG61" s="969"/>
      <c r="AMH61" s="969"/>
      <c r="AMI61" s="969"/>
      <c r="AMJ61" s="969"/>
      <c r="AMK61" s="969"/>
      <c r="AML61" s="969"/>
      <c r="AMM61" s="969"/>
      <c r="AMN61" s="969"/>
      <c r="AMO61" s="969"/>
      <c r="AMP61" s="969"/>
      <c r="AMQ61" s="969"/>
      <c r="AMR61" s="969"/>
      <c r="AMS61" s="969"/>
      <c r="AMT61" s="969"/>
      <c r="AMU61" s="969"/>
      <c r="AMV61" s="969"/>
      <c r="AMW61" s="969"/>
      <c r="AMX61" s="969"/>
      <c r="AMY61" s="969"/>
      <c r="AMZ61" s="969"/>
      <c r="ANA61" s="969"/>
      <c r="ANB61" s="969"/>
      <c r="ANC61" s="969"/>
      <c r="AND61" s="969"/>
      <c r="ANE61" s="969"/>
      <c r="ANF61" s="969"/>
      <c r="ANG61" s="969"/>
      <c r="ANH61" s="969"/>
      <c r="ANI61" s="969"/>
      <c r="ANJ61" s="969"/>
      <c r="ANK61" s="969"/>
      <c r="ANL61" s="969"/>
      <c r="ANM61" s="969"/>
      <c r="ANN61" s="969"/>
      <c r="ANO61" s="969"/>
      <c r="ANP61" s="969"/>
      <c r="ANQ61" s="969"/>
      <c r="ANR61" s="969"/>
      <c r="ANS61" s="969"/>
      <c r="ANT61" s="969"/>
      <c r="ANU61" s="969"/>
      <c r="ANV61" s="969"/>
      <c r="ANW61" s="969"/>
      <c r="ANX61" s="969"/>
      <c r="ANY61" s="969"/>
      <c r="ANZ61" s="969"/>
      <c r="AOA61" s="969"/>
      <c r="AOB61" s="969"/>
      <c r="AOC61" s="969"/>
      <c r="AOD61" s="969"/>
      <c r="AOE61" s="969"/>
      <c r="AOF61" s="969"/>
      <c r="AOG61" s="969"/>
      <c r="AOH61" s="969"/>
      <c r="AOI61" s="969"/>
      <c r="AOJ61" s="969"/>
      <c r="AOK61" s="969"/>
      <c r="AOL61" s="969"/>
      <c r="AOM61" s="969"/>
      <c r="AON61" s="969"/>
      <c r="AOO61" s="969"/>
      <c r="AOP61" s="969"/>
      <c r="AOQ61" s="969"/>
      <c r="AOR61" s="969"/>
      <c r="AOS61" s="969"/>
      <c r="AOT61" s="969"/>
      <c r="AOU61" s="969"/>
      <c r="AOV61" s="969"/>
      <c r="AOW61" s="969"/>
      <c r="AOX61" s="969"/>
      <c r="AOY61" s="969"/>
      <c r="AOZ61" s="969"/>
      <c r="APA61" s="969"/>
      <c r="APB61" s="969"/>
      <c r="APC61" s="969"/>
      <c r="APD61" s="969"/>
      <c r="APE61" s="969"/>
      <c r="APF61" s="969"/>
      <c r="APG61" s="969"/>
      <c r="APH61" s="969"/>
      <c r="API61" s="969"/>
      <c r="APJ61" s="969"/>
      <c r="APK61" s="969"/>
      <c r="APL61" s="969"/>
      <c r="APM61" s="969"/>
      <c r="APN61" s="969"/>
      <c r="APO61" s="969"/>
      <c r="APP61" s="969"/>
      <c r="APQ61" s="969"/>
      <c r="APR61" s="969"/>
      <c r="APS61" s="969"/>
      <c r="APT61" s="969"/>
      <c r="APU61" s="969"/>
      <c r="APV61" s="969"/>
      <c r="APW61" s="969"/>
      <c r="APX61" s="969"/>
      <c r="APY61" s="969"/>
      <c r="APZ61" s="969"/>
      <c r="AQA61" s="969"/>
      <c r="AQB61" s="969"/>
      <c r="AQC61" s="969"/>
      <c r="AQD61" s="969"/>
      <c r="AQE61" s="969"/>
      <c r="AQF61" s="969"/>
      <c r="AQG61" s="969"/>
      <c r="AQH61" s="969"/>
      <c r="AQI61" s="969"/>
      <c r="AQJ61" s="969"/>
      <c r="AQK61" s="969"/>
      <c r="AQL61" s="969"/>
      <c r="AQM61" s="969"/>
      <c r="AQN61" s="969"/>
      <c r="AQO61" s="969"/>
      <c r="AQP61" s="969"/>
      <c r="AQQ61" s="969"/>
      <c r="AQR61" s="969"/>
      <c r="AQS61" s="969"/>
      <c r="AQT61" s="969"/>
      <c r="AQU61" s="969"/>
      <c r="AQV61" s="969"/>
      <c r="AQW61" s="969"/>
      <c r="AQX61" s="969"/>
      <c r="AQY61" s="969"/>
      <c r="AQZ61" s="969"/>
      <c r="ARA61" s="969"/>
      <c r="ARB61" s="969"/>
      <c r="ARC61" s="969"/>
      <c r="ARD61" s="969"/>
      <c r="ARE61" s="969"/>
      <c r="ARF61" s="969"/>
      <c r="ARG61" s="969"/>
      <c r="ARH61" s="969"/>
      <c r="ARI61" s="969"/>
      <c r="ARJ61" s="969"/>
      <c r="ARK61" s="969"/>
      <c r="ARL61" s="969"/>
      <c r="ARM61" s="969"/>
      <c r="ARN61" s="969"/>
      <c r="ARO61" s="969"/>
      <c r="ARP61" s="969"/>
      <c r="ARQ61" s="969"/>
      <c r="ARR61" s="969"/>
      <c r="ARS61" s="969"/>
      <c r="ART61" s="969"/>
      <c r="ARU61" s="969"/>
      <c r="ARV61" s="969"/>
      <c r="ARW61" s="969"/>
      <c r="ARX61" s="969"/>
      <c r="ARY61" s="969"/>
      <c r="ARZ61" s="969"/>
      <c r="ASA61" s="969"/>
      <c r="ASB61" s="969"/>
      <c r="ASC61" s="969"/>
      <c r="ASD61" s="969"/>
      <c r="ASE61" s="969"/>
      <c r="ASF61" s="969"/>
      <c r="ASG61" s="969"/>
      <c r="ASH61" s="969"/>
      <c r="ASI61" s="969"/>
      <c r="ASJ61" s="969"/>
      <c r="ASK61" s="969"/>
      <c r="ASL61" s="969"/>
      <c r="ASM61" s="969"/>
      <c r="ASN61" s="969"/>
      <c r="ASO61" s="969"/>
      <c r="ASP61" s="969"/>
      <c r="ASQ61" s="969"/>
      <c r="ASR61" s="969"/>
      <c r="ASS61" s="969"/>
      <c r="AST61" s="969"/>
      <c r="ASU61" s="969"/>
      <c r="ASV61" s="969"/>
      <c r="ASW61" s="969"/>
      <c r="ASX61" s="969"/>
      <c r="ASY61" s="969"/>
      <c r="ASZ61" s="969"/>
      <c r="ATA61" s="969"/>
      <c r="ATB61" s="969"/>
      <c r="ATC61" s="969"/>
      <c r="ATD61" s="969"/>
      <c r="ATE61" s="969"/>
      <c r="ATF61" s="969"/>
      <c r="ATG61" s="969"/>
      <c r="ATH61" s="969"/>
      <c r="ATI61" s="969"/>
      <c r="ATJ61" s="969"/>
      <c r="ATK61" s="969"/>
      <c r="ATL61" s="969"/>
      <c r="ATM61" s="969"/>
      <c r="ATN61" s="969"/>
      <c r="ATO61" s="969"/>
      <c r="ATP61" s="969"/>
      <c r="ATQ61" s="969"/>
      <c r="ATR61" s="969"/>
      <c r="ATS61" s="969"/>
      <c r="ATT61" s="969"/>
      <c r="ATU61" s="969"/>
      <c r="ATV61" s="969"/>
      <c r="ATW61" s="969"/>
      <c r="ATX61" s="969"/>
      <c r="ATY61" s="969"/>
      <c r="ATZ61" s="969"/>
      <c r="AUA61" s="969"/>
      <c r="AUB61" s="969"/>
      <c r="AUC61" s="969"/>
      <c r="AUD61" s="969"/>
      <c r="AUE61" s="969"/>
      <c r="AUF61" s="969"/>
      <c r="AUG61" s="969"/>
      <c r="AUH61" s="969"/>
      <c r="AUI61" s="969"/>
      <c r="AUJ61" s="969"/>
      <c r="AUK61" s="969"/>
      <c r="AUL61" s="969"/>
      <c r="AUM61" s="969"/>
      <c r="AUN61" s="969"/>
      <c r="AUO61" s="969"/>
      <c r="AUP61" s="969"/>
      <c r="AUQ61" s="969"/>
      <c r="AUR61" s="969"/>
      <c r="AUS61" s="969"/>
      <c r="AUT61" s="969"/>
      <c r="AUU61" s="969"/>
      <c r="AUV61" s="969"/>
      <c r="AUW61" s="969"/>
      <c r="AUX61" s="969"/>
      <c r="AUY61" s="969"/>
      <c r="AUZ61" s="969"/>
      <c r="AVA61" s="969"/>
      <c r="AVB61" s="969"/>
      <c r="AVC61" s="969"/>
      <c r="AVD61" s="969"/>
      <c r="AVE61" s="969"/>
      <c r="AVF61" s="969"/>
      <c r="AVG61" s="969"/>
      <c r="AVH61" s="969"/>
      <c r="AVI61" s="969"/>
      <c r="AVJ61" s="969"/>
      <c r="AVK61" s="969"/>
      <c r="AVL61" s="969"/>
      <c r="AVM61" s="969"/>
      <c r="AVN61" s="969"/>
      <c r="AVO61" s="969"/>
      <c r="AVP61" s="969"/>
      <c r="AVQ61" s="969"/>
      <c r="AVR61" s="969"/>
      <c r="AVS61" s="969"/>
      <c r="AVT61" s="969"/>
      <c r="AVU61" s="969"/>
      <c r="AVV61" s="969"/>
      <c r="AVW61" s="969"/>
      <c r="AVX61" s="969"/>
      <c r="AVY61" s="969"/>
      <c r="AVZ61" s="969"/>
      <c r="AWA61" s="969"/>
      <c r="AWB61" s="969"/>
      <c r="AWC61" s="969"/>
      <c r="AWD61" s="969"/>
      <c r="AWE61" s="969"/>
      <c r="AWF61" s="969"/>
      <c r="AWG61" s="969"/>
      <c r="AWH61" s="969"/>
      <c r="AWI61" s="969"/>
      <c r="AWJ61" s="969"/>
      <c r="AWK61" s="969"/>
      <c r="AWL61" s="969"/>
      <c r="AWM61" s="969"/>
      <c r="AWN61" s="969"/>
      <c r="AWO61" s="969"/>
      <c r="AWP61" s="969"/>
      <c r="AWQ61" s="969"/>
      <c r="AWR61" s="969"/>
      <c r="AWS61" s="969"/>
      <c r="AWT61" s="969"/>
      <c r="AWU61" s="969"/>
      <c r="AWV61" s="969"/>
      <c r="AWW61" s="969"/>
      <c r="AWX61" s="969"/>
      <c r="AWY61" s="969"/>
      <c r="AWZ61" s="969"/>
      <c r="AXA61" s="969"/>
      <c r="AXB61" s="969"/>
      <c r="AXC61" s="969"/>
      <c r="AXD61" s="969"/>
      <c r="AXE61" s="969"/>
      <c r="AXF61" s="969"/>
      <c r="AXG61" s="969"/>
      <c r="AXH61" s="969"/>
      <c r="AXI61" s="969"/>
      <c r="AXJ61" s="969"/>
      <c r="AXK61" s="969"/>
      <c r="AXL61" s="969"/>
      <c r="AXM61" s="969"/>
      <c r="AXN61" s="969"/>
      <c r="AXO61" s="969"/>
      <c r="AXP61" s="969"/>
      <c r="AXQ61" s="969"/>
      <c r="AXR61" s="969"/>
      <c r="AXS61" s="969"/>
      <c r="AXT61" s="969"/>
      <c r="AXU61" s="969"/>
      <c r="AXV61" s="969"/>
      <c r="AXW61" s="969"/>
      <c r="AXX61" s="969"/>
      <c r="AXY61" s="969"/>
      <c r="AXZ61" s="969"/>
      <c r="AYA61" s="969"/>
      <c r="AYB61" s="969"/>
      <c r="AYC61" s="969"/>
      <c r="AYD61" s="969"/>
      <c r="AYE61" s="969"/>
      <c r="AYF61" s="969"/>
      <c r="AYG61" s="969"/>
      <c r="AYH61" s="969"/>
      <c r="AYI61" s="969"/>
      <c r="AYJ61" s="969"/>
      <c r="AYK61" s="969"/>
      <c r="AYL61" s="969"/>
      <c r="AYM61" s="969"/>
      <c r="AYN61" s="969"/>
      <c r="AYO61" s="969"/>
      <c r="AYP61" s="969"/>
      <c r="AYQ61" s="969"/>
      <c r="AYR61" s="969"/>
      <c r="AYS61" s="969"/>
      <c r="AYT61" s="969"/>
      <c r="AYU61" s="969"/>
      <c r="AYV61" s="969"/>
      <c r="AYW61" s="969"/>
      <c r="AYX61" s="969"/>
      <c r="AYY61" s="969"/>
      <c r="AYZ61" s="969"/>
      <c r="AZA61" s="969"/>
      <c r="AZB61" s="969"/>
      <c r="AZC61" s="969"/>
      <c r="AZD61" s="969"/>
      <c r="AZE61" s="969"/>
      <c r="AZF61" s="969"/>
      <c r="AZG61" s="969"/>
      <c r="AZH61" s="969"/>
      <c r="AZI61" s="969"/>
      <c r="AZJ61" s="969"/>
      <c r="AZK61" s="969"/>
      <c r="AZL61" s="969"/>
      <c r="AZM61" s="969"/>
      <c r="AZN61" s="969"/>
      <c r="AZO61" s="969"/>
      <c r="AZP61" s="969"/>
      <c r="AZQ61" s="969"/>
      <c r="AZR61" s="969"/>
      <c r="AZS61" s="969"/>
      <c r="AZT61" s="969"/>
      <c r="AZU61" s="969"/>
      <c r="AZV61" s="969"/>
      <c r="AZW61" s="969"/>
      <c r="AZX61" s="969"/>
      <c r="AZY61" s="969"/>
      <c r="AZZ61" s="969"/>
      <c r="BAA61" s="969"/>
      <c r="BAB61" s="969"/>
      <c r="BAC61" s="969"/>
      <c r="BAD61" s="969"/>
      <c r="BAE61" s="969"/>
      <c r="BAF61" s="969"/>
      <c r="BAG61" s="969"/>
      <c r="BAH61" s="969"/>
      <c r="BAI61" s="969"/>
      <c r="BAJ61" s="969"/>
      <c r="BAK61" s="969"/>
      <c r="BAL61" s="969"/>
      <c r="BAM61" s="969"/>
      <c r="BAN61" s="969"/>
      <c r="BAO61" s="969"/>
      <c r="BAP61" s="969"/>
      <c r="BAQ61" s="969"/>
      <c r="BAR61" s="969"/>
      <c r="BAS61" s="969"/>
      <c r="BAT61" s="969"/>
      <c r="BAU61" s="969"/>
      <c r="BAV61" s="969"/>
      <c r="BAW61" s="969"/>
      <c r="BAX61" s="969"/>
      <c r="BAY61" s="969"/>
      <c r="BAZ61" s="969"/>
      <c r="BBA61" s="969"/>
      <c r="BBB61" s="969"/>
      <c r="BBC61" s="969"/>
      <c r="BBD61" s="969"/>
      <c r="BBE61" s="969"/>
      <c r="BBF61" s="969"/>
      <c r="BBG61" s="969"/>
      <c r="BBH61" s="969"/>
      <c r="BBI61" s="969"/>
      <c r="BBJ61" s="969"/>
      <c r="BBK61" s="969"/>
      <c r="BBL61" s="969"/>
      <c r="BBM61" s="969"/>
      <c r="BBN61" s="969"/>
      <c r="BBO61" s="969"/>
      <c r="BBP61" s="969"/>
      <c r="BBQ61" s="969"/>
      <c r="BBR61" s="969"/>
      <c r="BBS61" s="969"/>
      <c r="BBT61" s="969"/>
      <c r="BBU61" s="969"/>
      <c r="BBV61" s="969"/>
      <c r="BBW61" s="969"/>
      <c r="BBX61" s="969"/>
      <c r="BBY61" s="969"/>
      <c r="BBZ61" s="969"/>
      <c r="BCA61" s="969"/>
      <c r="BCB61" s="969"/>
      <c r="BCC61" s="969"/>
      <c r="BCD61" s="969"/>
      <c r="BCE61" s="969"/>
      <c r="BCF61" s="969"/>
      <c r="BCG61" s="969"/>
      <c r="BCH61" s="969"/>
      <c r="BCI61" s="969"/>
      <c r="BCJ61" s="969"/>
      <c r="BCK61" s="969"/>
      <c r="BCL61" s="969"/>
      <c r="BCM61" s="969"/>
      <c r="BCN61" s="969"/>
      <c r="BCO61" s="969"/>
      <c r="BCP61" s="969"/>
      <c r="BCQ61" s="969"/>
      <c r="BCR61" s="969"/>
      <c r="BCS61" s="969"/>
      <c r="BCT61" s="969"/>
      <c r="BCU61" s="969"/>
      <c r="BCV61" s="969"/>
      <c r="BCW61" s="969"/>
      <c r="BCX61" s="969"/>
      <c r="BCY61" s="969"/>
      <c r="BCZ61" s="969"/>
      <c r="BDA61" s="969"/>
      <c r="BDB61" s="969"/>
      <c r="BDC61" s="969"/>
      <c r="BDD61" s="969"/>
      <c r="BDE61" s="969"/>
      <c r="BDF61" s="969"/>
      <c r="BDG61" s="969"/>
      <c r="BDH61" s="969"/>
      <c r="BDI61" s="969"/>
      <c r="BDJ61" s="969"/>
      <c r="BDK61" s="969"/>
      <c r="BDL61" s="969"/>
      <c r="BDM61" s="969"/>
      <c r="BDN61" s="969"/>
      <c r="BDO61" s="969"/>
      <c r="BDP61" s="969"/>
      <c r="BDQ61" s="969"/>
      <c r="BDR61" s="969"/>
      <c r="BDS61" s="969"/>
      <c r="BDT61" s="969"/>
      <c r="BDU61" s="969"/>
      <c r="BDV61" s="969"/>
      <c r="BDW61" s="969"/>
      <c r="BDX61" s="969"/>
      <c r="BDY61" s="969"/>
      <c r="BDZ61" s="969"/>
      <c r="BEA61" s="969"/>
      <c r="BEB61" s="969"/>
      <c r="BEC61" s="969"/>
      <c r="BED61" s="969"/>
      <c r="BEE61" s="969"/>
      <c r="BEF61" s="969"/>
      <c r="BEG61" s="969"/>
      <c r="BEH61" s="969"/>
      <c r="BEI61" s="969"/>
      <c r="BEJ61" s="969"/>
      <c r="BEK61" s="969"/>
      <c r="BEL61" s="969"/>
      <c r="BEM61" s="969"/>
      <c r="BEN61" s="969"/>
      <c r="BEO61" s="969"/>
      <c r="BEP61" s="969"/>
      <c r="BEQ61" s="969"/>
      <c r="BER61" s="969"/>
      <c r="BES61" s="969"/>
      <c r="BET61" s="969"/>
      <c r="BEU61" s="969"/>
      <c r="BEV61" s="969"/>
      <c r="BEW61" s="969"/>
      <c r="BEX61" s="969"/>
      <c r="BEY61" s="969"/>
      <c r="BEZ61" s="969"/>
      <c r="BFA61" s="969"/>
      <c r="BFB61" s="969"/>
      <c r="BFC61" s="969"/>
      <c r="BFD61" s="969"/>
      <c r="BFE61" s="969"/>
      <c r="BFF61" s="969"/>
      <c r="BFG61" s="969"/>
      <c r="BFH61" s="969"/>
      <c r="BFI61" s="969"/>
      <c r="BFJ61" s="969"/>
      <c r="BFK61" s="969"/>
      <c r="BFL61" s="969"/>
      <c r="BFM61" s="969"/>
      <c r="BFN61" s="969"/>
      <c r="BFO61" s="969"/>
      <c r="BFP61" s="969"/>
      <c r="BFQ61" s="969"/>
      <c r="BFR61" s="969"/>
      <c r="BFS61" s="969"/>
      <c r="BFT61" s="969"/>
      <c r="BFU61" s="969"/>
      <c r="BFV61" s="969"/>
      <c r="BFW61" s="969"/>
      <c r="BFX61" s="969"/>
      <c r="BFY61" s="969"/>
      <c r="BFZ61" s="969"/>
      <c r="BGA61" s="969"/>
      <c r="BGB61" s="969"/>
      <c r="BGC61" s="969"/>
      <c r="BGD61" s="969"/>
      <c r="BGE61" s="969"/>
      <c r="BGF61" s="969"/>
      <c r="BGG61" s="969"/>
      <c r="BGH61" s="969"/>
      <c r="BGI61" s="969"/>
      <c r="BGJ61" s="969"/>
      <c r="BGK61" s="969"/>
      <c r="BGL61" s="969"/>
      <c r="BGM61" s="969"/>
      <c r="BGN61" s="969"/>
      <c r="BGO61" s="969"/>
      <c r="BGP61" s="969"/>
      <c r="BGQ61" s="969"/>
      <c r="BGR61" s="969"/>
      <c r="BGS61" s="969"/>
      <c r="BGT61" s="969"/>
      <c r="BGU61" s="969"/>
      <c r="BGV61" s="969"/>
      <c r="BGW61" s="969"/>
      <c r="BGX61" s="969"/>
      <c r="BGY61" s="969"/>
      <c r="BGZ61" s="969"/>
      <c r="BHA61" s="969"/>
      <c r="BHB61" s="969"/>
      <c r="BHC61" s="969"/>
      <c r="BHD61" s="969"/>
      <c r="BHE61" s="969"/>
      <c r="BHF61" s="969"/>
      <c r="BHG61" s="969"/>
      <c r="BHH61" s="969"/>
      <c r="BHI61" s="969"/>
      <c r="BHJ61" s="969"/>
      <c r="BHK61" s="969"/>
      <c r="BHL61" s="969"/>
      <c r="BHM61" s="969"/>
      <c r="BHN61" s="969"/>
      <c r="BHO61" s="969"/>
      <c r="BHP61" s="969"/>
      <c r="BHQ61" s="969"/>
      <c r="BHR61" s="969"/>
      <c r="BHS61" s="969"/>
      <c r="BHT61" s="969"/>
      <c r="BHU61" s="969"/>
      <c r="BHV61" s="969"/>
      <c r="BHW61" s="969"/>
      <c r="BHX61" s="969"/>
      <c r="BHY61" s="969"/>
      <c r="BHZ61" s="969"/>
      <c r="BIA61" s="969"/>
      <c r="BIB61" s="969"/>
      <c r="BIC61" s="969"/>
      <c r="BID61" s="969"/>
      <c r="BIE61" s="969"/>
      <c r="BIF61" s="969"/>
      <c r="BIG61" s="969"/>
      <c r="BIH61" s="969"/>
      <c r="BII61" s="969"/>
      <c r="BIJ61" s="969"/>
      <c r="BIK61" s="969"/>
      <c r="BIL61" s="969"/>
      <c r="BIM61" s="969"/>
      <c r="BIN61" s="969"/>
      <c r="BIO61" s="969"/>
      <c r="BIP61" s="969"/>
      <c r="BIQ61" s="969"/>
      <c r="BIR61" s="969"/>
      <c r="BIS61" s="969"/>
      <c r="BIT61" s="969"/>
      <c r="BIU61" s="969"/>
      <c r="BIV61" s="969"/>
      <c r="BIW61" s="969"/>
      <c r="BIX61" s="969"/>
      <c r="BIY61" s="969"/>
      <c r="BIZ61" s="969"/>
      <c r="BJA61" s="969"/>
      <c r="BJB61" s="969"/>
      <c r="BJC61" s="969"/>
      <c r="BJD61" s="969"/>
      <c r="BJE61" s="969"/>
      <c r="BJF61" s="969"/>
      <c r="BJG61" s="969"/>
      <c r="BJH61" s="969"/>
      <c r="BJI61" s="969"/>
      <c r="BJJ61" s="969"/>
      <c r="BJK61" s="969"/>
      <c r="BJL61" s="969"/>
      <c r="BJM61" s="969"/>
      <c r="BJN61" s="969"/>
      <c r="BJO61" s="969"/>
      <c r="BJP61" s="969"/>
      <c r="BJQ61" s="969"/>
      <c r="BJR61" s="969"/>
      <c r="BJS61" s="969"/>
      <c r="BJT61" s="969"/>
      <c r="BJU61" s="969"/>
      <c r="BJV61" s="969"/>
      <c r="BJW61" s="969"/>
      <c r="BJX61" s="969"/>
      <c r="BJY61" s="969"/>
      <c r="BJZ61" s="969"/>
      <c r="BKA61" s="969"/>
      <c r="BKB61" s="969"/>
      <c r="BKC61" s="969"/>
      <c r="BKD61" s="969"/>
      <c r="BKE61" s="969"/>
      <c r="BKF61" s="969"/>
      <c r="BKG61" s="969"/>
      <c r="BKH61" s="969"/>
      <c r="BKI61" s="969"/>
      <c r="BKJ61" s="969"/>
      <c r="BKK61" s="969"/>
      <c r="BKL61" s="969"/>
      <c r="BKM61" s="969"/>
      <c r="BKN61" s="969"/>
      <c r="BKO61" s="969"/>
      <c r="BKP61" s="969"/>
      <c r="BKQ61" s="969"/>
      <c r="BKR61" s="969"/>
      <c r="BKS61" s="969"/>
      <c r="BKT61" s="969"/>
      <c r="BKU61" s="969"/>
      <c r="BKV61" s="969"/>
      <c r="BKW61" s="969"/>
      <c r="BKX61" s="969"/>
      <c r="BKY61" s="969"/>
      <c r="BKZ61" s="969"/>
      <c r="BLA61" s="969"/>
      <c r="BLB61" s="969"/>
      <c r="BLC61" s="969"/>
      <c r="BLD61" s="969"/>
      <c r="BLE61" s="969"/>
      <c r="BLF61" s="969"/>
      <c r="BLG61" s="969"/>
      <c r="BLH61" s="969"/>
      <c r="BLI61" s="969"/>
      <c r="BLJ61" s="969"/>
      <c r="BLK61" s="969"/>
      <c r="BLL61" s="969"/>
      <c r="BLM61" s="969"/>
      <c r="BLN61" s="969"/>
      <c r="BLO61" s="969"/>
      <c r="BLP61" s="969"/>
      <c r="BLQ61" s="969"/>
      <c r="BLR61" s="969"/>
      <c r="BLS61" s="969"/>
      <c r="BLT61" s="969"/>
      <c r="BLU61" s="969"/>
      <c r="BLV61" s="969"/>
      <c r="BLW61" s="969"/>
      <c r="BLX61" s="969"/>
      <c r="BLY61" s="969"/>
      <c r="BLZ61" s="969"/>
      <c r="BMA61" s="969"/>
      <c r="BMB61" s="969"/>
      <c r="BMC61" s="969"/>
      <c r="BMD61" s="969"/>
      <c r="BME61" s="969"/>
      <c r="BMF61" s="969"/>
      <c r="BMG61" s="969"/>
      <c r="BMH61" s="969"/>
      <c r="BMI61" s="969"/>
      <c r="BMJ61" s="969"/>
      <c r="BMK61" s="969"/>
      <c r="BML61" s="969"/>
      <c r="BMM61" s="969"/>
      <c r="BMN61" s="969"/>
      <c r="BMO61" s="969"/>
      <c r="BMP61" s="969"/>
      <c r="BMQ61" s="969"/>
      <c r="BMR61" s="969"/>
      <c r="BMS61" s="969"/>
      <c r="BMT61" s="969"/>
      <c r="BMU61" s="969"/>
      <c r="BMV61" s="969"/>
      <c r="BMW61" s="969"/>
      <c r="BMX61" s="969"/>
      <c r="BMY61" s="969"/>
      <c r="BMZ61" s="969"/>
      <c r="BNA61" s="969"/>
      <c r="BNB61" s="969"/>
      <c r="BNC61" s="969"/>
      <c r="BND61" s="969"/>
      <c r="BNE61" s="969"/>
      <c r="BNF61" s="969"/>
      <c r="BNG61" s="969"/>
      <c r="BNH61" s="969"/>
      <c r="BNI61" s="969"/>
      <c r="BNJ61" s="969"/>
      <c r="BNK61" s="969"/>
      <c r="BNL61" s="969"/>
      <c r="BNM61" s="969"/>
      <c r="BNN61" s="969"/>
      <c r="BNO61" s="969"/>
      <c r="BNP61" s="969"/>
      <c r="BNQ61" s="969"/>
      <c r="BNR61" s="969"/>
      <c r="BNS61" s="969"/>
      <c r="BNT61" s="969"/>
      <c r="BNU61" s="969"/>
      <c r="BNV61" s="969"/>
      <c r="BNW61" s="969"/>
      <c r="BNX61" s="969"/>
      <c r="BNY61" s="969"/>
      <c r="BNZ61" s="969"/>
      <c r="BOA61" s="969"/>
      <c r="BOB61" s="969"/>
      <c r="BOC61" s="969"/>
      <c r="BOD61" s="969"/>
      <c r="BOE61" s="969"/>
      <c r="BOF61" s="969"/>
      <c r="BOG61" s="969"/>
      <c r="BOH61" s="969"/>
      <c r="BOI61" s="969"/>
      <c r="BOJ61" s="969"/>
      <c r="BOK61" s="969"/>
      <c r="BOL61" s="969"/>
      <c r="BOM61" s="969"/>
      <c r="BON61" s="969"/>
      <c r="BOO61" s="969"/>
      <c r="BOP61" s="969"/>
      <c r="BOQ61" s="969"/>
      <c r="BOR61" s="969"/>
      <c r="BOS61" s="969"/>
      <c r="BOT61" s="969"/>
      <c r="BOU61" s="969"/>
      <c r="BOV61" s="969"/>
      <c r="BOW61" s="969"/>
      <c r="BOX61" s="969"/>
      <c r="BOY61" s="969"/>
      <c r="BOZ61" s="969"/>
      <c r="BPA61" s="969"/>
      <c r="BPB61" s="969"/>
      <c r="BPC61" s="969"/>
      <c r="BPD61" s="969"/>
      <c r="BPE61" s="969"/>
      <c r="BPF61" s="969"/>
      <c r="BPG61" s="969"/>
      <c r="BPH61" s="969"/>
      <c r="BPI61" s="969"/>
      <c r="BPJ61" s="969"/>
      <c r="BPK61" s="969"/>
      <c r="BPL61" s="969"/>
      <c r="BPM61" s="969"/>
      <c r="BPN61" s="969"/>
      <c r="BPO61" s="969"/>
      <c r="BPP61" s="969"/>
      <c r="BPQ61" s="969"/>
      <c r="BPR61" s="969"/>
      <c r="BPS61" s="969"/>
      <c r="BPT61" s="969"/>
      <c r="BPU61" s="969"/>
      <c r="BPV61" s="969"/>
      <c r="BPW61" s="969"/>
      <c r="BPX61" s="969"/>
      <c r="BPY61" s="969"/>
      <c r="BPZ61" s="969"/>
      <c r="BQA61" s="969"/>
      <c r="BQB61" s="969"/>
      <c r="BQC61" s="969"/>
      <c r="BQD61" s="969"/>
      <c r="BQE61" s="969"/>
      <c r="BQF61" s="969"/>
      <c r="BQG61" s="969"/>
      <c r="BQH61" s="969"/>
      <c r="BQI61" s="969"/>
      <c r="BQJ61" s="969"/>
      <c r="BQK61" s="969"/>
      <c r="BQL61" s="969"/>
      <c r="BQM61" s="969"/>
      <c r="BQN61" s="969"/>
      <c r="BQO61" s="969"/>
      <c r="BQP61" s="969"/>
      <c r="BQQ61" s="969"/>
      <c r="BQR61" s="969"/>
      <c r="BQS61" s="969"/>
      <c r="BQT61" s="969"/>
      <c r="BQU61" s="969"/>
      <c r="BQV61" s="969"/>
      <c r="BQW61" s="969"/>
      <c r="BQX61" s="969"/>
      <c r="BQY61" s="969"/>
      <c r="BQZ61" s="969"/>
      <c r="BRA61" s="969"/>
      <c r="BRB61" s="969"/>
      <c r="BRC61" s="969"/>
      <c r="BRD61" s="969"/>
      <c r="BRE61" s="969"/>
      <c r="BRF61" s="969"/>
      <c r="BRG61" s="969"/>
      <c r="BRH61" s="969"/>
      <c r="BRI61" s="969"/>
      <c r="BRJ61" s="969"/>
      <c r="BRK61" s="969"/>
      <c r="BRL61" s="969"/>
      <c r="BRM61" s="969"/>
      <c r="BRN61" s="969"/>
      <c r="BRO61" s="969"/>
      <c r="BRP61" s="969"/>
      <c r="BRQ61" s="969"/>
      <c r="BRR61" s="969"/>
      <c r="BRS61" s="969"/>
      <c r="BRT61" s="969"/>
      <c r="BRU61" s="969"/>
      <c r="BRV61" s="969"/>
      <c r="BRW61" s="969"/>
      <c r="BRX61" s="969"/>
      <c r="BRY61" s="969"/>
      <c r="BRZ61" s="969"/>
      <c r="BSA61" s="969"/>
      <c r="BSB61" s="969"/>
      <c r="BSC61" s="969"/>
      <c r="BSD61" s="969"/>
      <c r="BSE61" s="969"/>
      <c r="BSF61" s="969"/>
      <c r="BSG61" s="969"/>
      <c r="BSH61" s="969"/>
      <c r="BSI61" s="969"/>
      <c r="BSJ61" s="969"/>
      <c r="BSK61" s="969"/>
      <c r="BSL61" s="969"/>
      <c r="BSM61" s="969"/>
      <c r="BSN61" s="969"/>
      <c r="BSO61" s="969"/>
      <c r="BSP61" s="969"/>
      <c r="BSQ61" s="969"/>
      <c r="BSR61" s="969"/>
      <c r="BSS61" s="969"/>
      <c r="BST61" s="969"/>
      <c r="BSU61" s="969"/>
      <c r="BSV61" s="969"/>
      <c r="BSW61" s="969"/>
      <c r="BSX61" s="969"/>
      <c r="BSY61" s="969"/>
      <c r="BSZ61" s="969"/>
      <c r="BTA61" s="969"/>
      <c r="BTB61" s="969"/>
      <c r="BTC61" s="969"/>
      <c r="BTD61" s="969"/>
      <c r="BTE61" s="969"/>
      <c r="BTF61" s="969"/>
      <c r="BTG61" s="969"/>
      <c r="BTH61" s="969"/>
      <c r="BTI61" s="969"/>
      <c r="BTJ61" s="969"/>
      <c r="BTK61" s="969"/>
      <c r="BTL61" s="969"/>
      <c r="BTM61" s="969"/>
      <c r="BTN61" s="969"/>
      <c r="BTO61" s="969"/>
      <c r="BTP61" s="969"/>
      <c r="BTQ61" s="969"/>
      <c r="BTR61" s="969"/>
      <c r="BTS61" s="969"/>
      <c r="BTT61" s="969"/>
      <c r="BTU61" s="969"/>
      <c r="BTV61" s="969"/>
      <c r="BTW61" s="969"/>
      <c r="BTX61" s="969"/>
      <c r="BTY61" s="969"/>
      <c r="BTZ61" s="969"/>
      <c r="BUA61" s="969"/>
      <c r="BUB61" s="969"/>
      <c r="BUC61" s="969"/>
      <c r="BUD61" s="969"/>
      <c r="BUE61" s="969"/>
      <c r="BUF61" s="969"/>
      <c r="BUG61" s="969"/>
      <c r="BUH61" s="969"/>
      <c r="BUI61" s="969"/>
      <c r="BUJ61" s="969"/>
      <c r="BUK61" s="969"/>
      <c r="BUL61" s="969"/>
      <c r="BUM61" s="969"/>
      <c r="BUN61" s="969"/>
      <c r="BUO61" s="969"/>
      <c r="BUP61" s="969"/>
      <c r="BUQ61" s="969"/>
      <c r="BUR61" s="969"/>
      <c r="BUS61" s="969"/>
      <c r="BUT61" s="969"/>
      <c r="BUU61" s="969"/>
      <c r="BUV61" s="969"/>
      <c r="BUW61" s="969"/>
      <c r="BUX61" s="969"/>
      <c r="BUY61" s="969"/>
      <c r="BUZ61" s="969"/>
      <c r="BVA61" s="969"/>
      <c r="BVB61" s="969"/>
      <c r="BVC61" s="969"/>
      <c r="BVD61" s="969"/>
      <c r="BVE61" s="969"/>
      <c r="BVF61" s="969"/>
      <c r="BVG61" s="969"/>
      <c r="BVH61" s="969"/>
      <c r="BVI61" s="969"/>
      <c r="BVJ61" s="969"/>
      <c r="BVK61" s="969"/>
      <c r="BVL61" s="969"/>
      <c r="BVM61" s="969"/>
      <c r="BVN61" s="969"/>
      <c r="BVO61" s="969"/>
      <c r="BVP61" s="969"/>
      <c r="BVQ61" s="969"/>
      <c r="BVR61" s="969"/>
      <c r="BVS61" s="969"/>
      <c r="BVT61" s="969"/>
      <c r="BVU61" s="969"/>
      <c r="BVV61" s="969"/>
      <c r="BVW61" s="969"/>
      <c r="BVX61" s="969"/>
      <c r="BVY61" s="969"/>
      <c r="BVZ61" s="969"/>
      <c r="BWA61" s="969"/>
      <c r="BWB61" s="969"/>
      <c r="BWC61" s="969"/>
      <c r="BWD61" s="969"/>
      <c r="BWE61" s="969"/>
      <c r="BWF61" s="969"/>
      <c r="BWG61" s="969"/>
      <c r="BWH61" s="969"/>
      <c r="BWI61" s="969"/>
      <c r="BWJ61" s="969"/>
      <c r="BWK61" s="969"/>
      <c r="BWL61" s="969"/>
      <c r="BWM61" s="969"/>
      <c r="BWN61" s="969"/>
      <c r="BWO61" s="969"/>
      <c r="BWP61" s="969"/>
      <c r="BWQ61" s="969"/>
      <c r="BWR61" s="969"/>
      <c r="BWS61" s="969"/>
      <c r="BWT61" s="969"/>
      <c r="BWU61" s="969"/>
      <c r="BWV61" s="969"/>
      <c r="BWW61" s="969"/>
      <c r="BWX61" s="969"/>
      <c r="BWY61" s="969"/>
      <c r="BWZ61" s="969"/>
      <c r="BXA61" s="969"/>
      <c r="BXB61" s="969"/>
      <c r="BXC61" s="969"/>
      <c r="BXD61" s="969"/>
      <c r="BXE61" s="969"/>
      <c r="BXF61" s="969"/>
      <c r="BXG61" s="969"/>
      <c r="BXH61" s="969"/>
      <c r="BXI61" s="969"/>
      <c r="BXJ61" s="969"/>
      <c r="BXK61" s="969"/>
      <c r="BXL61" s="969"/>
      <c r="BXM61" s="969"/>
      <c r="BXN61" s="969"/>
      <c r="BXO61" s="969"/>
      <c r="BXP61" s="969"/>
      <c r="BXQ61" s="969"/>
      <c r="BXR61" s="969"/>
      <c r="BXS61" s="969"/>
      <c r="BXT61" s="969"/>
      <c r="BXU61" s="969"/>
      <c r="BXV61" s="969"/>
      <c r="BXW61" s="969"/>
      <c r="BXX61" s="969"/>
      <c r="BXY61" s="969"/>
      <c r="BXZ61" s="969"/>
      <c r="BYA61" s="969"/>
      <c r="BYB61" s="969"/>
      <c r="BYC61" s="969"/>
      <c r="BYD61" s="969"/>
      <c r="BYE61" s="969"/>
      <c r="BYF61" s="969"/>
      <c r="BYG61" s="969"/>
      <c r="BYH61" s="969"/>
      <c r="BYI61" s="969"/>
      <c r="BYJ61" s="969"/>
      <c r="BYK61" s="969"/>
      <c r="BYL61" s="969"/>
      <c r="BYM61" s="969"/>
      <c r="BYN61" s="969"/>
      <c r="BYO61" s="969"/>
      <c r="BYP61" s="969"/>
      <c r="BYQ61" s="969"/>
      <c r="BYR61" s="969"/>
      <c r="BYS61" s="969"/>
      <c r="BYT61" s="969"/>
      <c r="BYU61" s="969"/>
      <c r="BYV61" s="969"/>
      <c r="BYW61" s="969"/>
      <c r="BYX61" s="969"/>
      <c r="BYY61" s="969"/>
      <c r="BYZ61" s="969"/>
      <c r="BZA61" s="969"/>
      <c r="BZB61" s="969"/>
      <c r="BZC61" s="969"/>
      <c r="BZD61" s="969"/>
      <c r="BZE61" s="969"/>
      <c r="BZF61" s="969"/>
      <c r="BZG61" s="969"/>
      <c r="BZH61" s="969"/>
      <c r="BZI61" s="969"/>
      <c r="BZJ61" s="969"/>
      <c r="BZK61" s="969"/>
      <c r="BZL61" s="969"/>
      <c r="BZM61" s="969"/>
      <c r="BZN61" s="969"/>
      <c r="BZO61" s="969"/>
      <c r="BZP61" s="969"/>
      <c r="BZQ61" s="969"/>
      <c r="BZR61" s="969"/>
      <c r="BZS61" s="969"/>
      <c r="BZT61" s="969"/>
      <c r="BZU61" s="969"/>
      <c r="BZV61" s="969"/>
      <c r="BZW61" s="969"/>
      <c r="BZX61" s="969"/>
      <c r="BZY61" s="969"/>
      <c r="BZZ61" s="969"/>
      <c r="CAA61" s="969"/>
      <c r="CAB61" s="969"/>
      <c r="CAC61" s="969"/>
      <c r="CAD61" s="969"/>
      <c r="CAE61" s="969"/>
      <c r="CAF61" s="969"/>
      <c r="CAG61" s="969"/>
      <c r="CAH61" s="969"/>
      <c r="CAI61" s="969"/>
      <c r="CAJ61" s="969"/>
      <c r="CAK61" s="969"/>
      <c r="CAL61" s="969"/>
      <c r="CAM61" s="969"/>
      <c r="CAN61" s="969"/>
      <c r="CAO61" s="969"/>
      <c r="CAP61" s="969"/>
      <c r="CAQ61" s="969"/>
      <c r="CAR61" s="969"/>
      <c r="CAS61" s="969"/>
      <c r="CAT61" s="969"/>
      <c r="CAU61" s="969"/>
      <c r="CAV61" s="969"/>
      <c r="CAW61" s="969"/>
      <c r="CAX61" s="969"/>
      <c r="CAY61" s="969"/>
      <c r="CAZ61" s="969"/>
      <c r="CBA61" s="969"/>
      <c r="CBB61" s="969"/>
      <c r="CBC61" s="969"/>
      <c r="CBD61" s="969"/>
      <c r="CBE61" s="969"/>
      <c r="CBF61" s="969"/>
      <c r="CBG61" s="969"/>
      <c r="CBH61" s="969"/>
      <c r="CBI61" s="969"/>
      <c r="CBJ61" s="969"/>
      <c r="CBK61" s="969"/>
      <c r="CBL61" s="969"/>
      <c r="CBM61" s="969"/>
      <c r="CBN61" s="969"/>
      <c r="CBO61" s="969"/>
      <c r="CBP61" s="969"/>
      <c r="CBQ61" s="969"/>
      <c r="CBR61" s="969"/>
      <c r="CBS61" s="969"/>
      <c r="CBT61" s="969"/>
      <c r="CBU61" s="969"/>
      <c r="CBV61" s="969"/>
      <c r="CBW61" s="969"/>
      <c r="CBX61" s="969"/>
      <c r="CBY61" s="969"/>
      <c r="CBZ61" s="969"/>
      <c r="CCA61" s="969"/>
      <c r="CCB61" s="969"/>
      <c r="CCC61" s="969"/>
      <c r="CCD61" s="969"/>
      <c r="CCE61" s="969"/>
      <c r="CCF61" s="969"/>
      <c r="CCG61" s="969"/>
      <c r="CCH61" s="969"/>
      <c r="CCI61" s="969"/>
      <c r="CCJ61" s="969"/>
      <c r="CCK61" s="969"/>
      <c r="CCL61" s="969"/>
      <c r="CCM61" s="969"/>
      <c r="CCN61" s="969"/>
      <c r="CCO61" s="969"/>
      <c r="CCP61" s="969"/>
      <c r="CCQ61" s="969"/>
      <c r="CCR61" s="969"/>
      <c r="CCS61" s="969"/>
      <c r="CCT61" s="969"/>
      <c r="CCU61" s="969"/>
      <c r="CCV61" s="969"/>
      <c r="CCW61" s="969"/>
      <c r="CCX61" s="969"/>
      <c r="CCY61" s="969"/>
      <c r="CCZ61" s="969"/>
      <c r="CDA61" s="969"/>
      <c r="CDB61" s="969"/>
      <c r="CDC61" s="969"/>
      <c r="CDD61" s="969"/>
      <c r="CDE61" s="969"/>
      <c r="CDF61" s="969"/>
      <c r="CDG61" s="969"/>
      <c r="CDH61" s="969"/>
      <c r="CDI61" s="969"/>
      <c r="CDJ61" s="969"/>
      <c r="CDK61" s="969"/>
      <c r="CDL61" s="969"/>
      <c r="CDM61" s="969"/>
      <c r="CDN61" s="969"/>
      <c r="CDO61" s="969"/>
      <c r="CDP61" s="969"/>
      <c r="CDQ61" s="969"/>
      <c r="CDR61" s="969"/>
      <c r="CDS61" s="969"/>
      <c r="CDT61" s="969"/>
      <c r="CDU61" s="969"/>
      <c r="CDV61" s="969"/>
      <c r="CDW61" s="969"/>
      <c r="CDX61" s="969"/>
      <c r="CDY61" s="969"/>
      <c r="CDZ61" s="969"/>
      <c r="CEA61" s="969"/>
      <c r="CEB61" s="969"/>
      <c r="CEC61" s="969"/>
      <c r="CED61" s="969"/>
      <c r="CEE61" s="969"/>
      <c r="CEF61" s="969"/>
      <c r="CEG61" s="969"/>
      <c r="CEH61" s="969"/>
      <c r="CEI61" s="969"/>
      <c r="CEJ61" s="969"/>
      <c r="CEK61" s="969"/>
      <c r="CEL61" s="969"/>
      <c r="CEM61" s="969"/>
      <c r="CEN61" s="969"/>
      <c r="CEO61" s="969"/>
      <c r="CEP61" s="969"/>
      <c r="CEQ61" s="969"/>
      <c r="CER61" s="969"/>
      <c r="CES61" s="969"/>
      <c r="CET61" s="969"/>
      <c r="CEU61" s="969"/>
      <c r="CEV61" s="969"/>
      <c r="CEW61" s="969"/>
      <c r="CEX61" s="969"/>
      <c r="CEY61" s="969"/>
      <c r="CEZ61" s="969"/>
      <c r="CFA61" s="969"/>
      <c r="CFB61" s="969"/>
      <c r="CFC61" s="969"/>
      <c r="CFD61" s="969"/>
      <c r="CFE61" s="969"/>
      <c r="CFF61" s="969"/>
      <c r="CFG61" s="969"/>
      <c r="CFH61" s="969"/>
      <c r="CFI61" s="969"/>
      <c r="CFJ61" s="969"/>
      <c r="CFK61" s="969"/>
      <c r="CFL61" s="969"/>
      <c r="CFM61" s="969"/>
      <c r="CFN61" s="969"/>
      <c r="CFO61" s="969"/>
      <c r="CFP61" s="969"/>
      <c r="CFQ61" s="969"/>
      <c r="CFR61" s="969"/>
      <c r="CFS61" s="969"/>
      <c r="CFT61" s="969"/>
      <c r="CFU61" s="969"/>
      <c r="CFV61" s="969"/>
      <c r="CFW61" s="969"/>
      <c r="CFX61" s="969"/>
      <c r="CFY61" s="969"/>
      <c r="CFZ61" s="969"/>
      <c r="CGA61" s="969"/>
      <c r="CGB61" s="969"/>
      <c r="CGC61" s="969"/>
      <c r="CGD61" s="969"/>
      <c r="CGE61" s="969"/>
      <c r="CGF61" s="969"/>
      <c r="CGG61" s="969"/>
      <c r="CGH61" s="969"/>
      <c r="CGI61" s="969"/>
      <c r="CGJ61" s="969"/>
      <c r="CGK61" s="969"/>
      <c r="CGL61" s="969"/>
      <c r="CGM61" s="969"/>
      <c r="CGN61" s="969"/>
      <c r="CGO61" s="969"/>
      <c r="CGP61" s="969"/>
      <c r="CGQ61" s="969"/>
      <c r="CGR61" s="969"/>
      <c r="CGS61" s="969"/>
      <c r="CGT61" s="969"/>
      <c r="CGU61" s="969"/>
      <c r="CGV61" s="969"/>
      <c r="CGW61" s="969"/>
      <c r="CGX61" s="969"/>
      <c r="CGY61" s="969"/>
      <c r="CGZ61" s="969"/>
      <c r="CHA61" s="969"/>
      <c r="CHB61" s="969"/>
      <c r="CHC61" s="969"/>
      <c r="CHD61" s="969"/>
      <c r="CHE61" s="969"/>
      <c r="CHF61" s="969"/>
      <c r="CHG61" s="969"/>
      <c r="CHH61" s="969"/>
      <c r="CHI61" s="969"/>
      <c r="CHJ61" s="969"/>
      <c r="CHK61" s="969"/>
      <c r="CHL61" s="969"/>
      <c r="CHM61" s="969"/>
      <c r="CHN61" s="969"/>
      <c r="CHO61" s="969"/>
      <c r="CHP61" s="969"/>
      <c r="CHQ61" s="969"/>
      <c r="CHR61" s="969"/>
      <c r="CHS61" s="969"/>
      <c r="CHT61" s="969"/>
      <c r="CHU61" s="969"/>
      <c r="CHV61" s="969"/>
      <c r="CHW61" s="969"/>
      <c r="CHX61" s="969"/>
      <c r="CHY61" s="969"/>
      <c r="CHZ61" s="969"/>
      <c r="CIA61" s="969"/>
      <c r="CIB61" s="969"/>
      <c r="CIC61" s="969"/>
      <c r="CID61" s="969"/>
      <c r="CIE61" s="969"/>
      <c r="CIF61" s="969"/>
      <c r="CIG61" s="969"/>
      <c r="CIH61" s="969"/>
      <c r="CII61" s="969"/>
      <c r="CIJ61" s="969"/>
      <c r="CIK61" s="969"/>
      <c r="CIL61" s="969"/>
      <c r="CIM61" s="969"/>
      <c r="CIN61" s="969"/>
      <c r="CIO61" s="969"/>
      <c r="CIP61" s="969"/>
      <c r="CIQ61" s="969"/>
      <c r="CIR61" s="969"/>
      <c r="CIS61" s="969"/>
      <c r="CIT61" s="969"/>
      <c r="CIU61" s="969"/>
      <c r="CIV61" s="969"/>
      <c r="CIW61" s="969"/>
      <c r="CIX61" s="969"/>
      <c r="CIY61" s="969"/>
      <c r="CIZ61" s="969"/>
      <c r="CJA61" s="969"/>
      <c r="CJB61" s="969"/>
      <c r="CJC61" s="969"/>
      <c r="CJD61" s="969"/>
      <c r="CJE61" s="969"/>
      <c r="CJF61" s="969"/>
      <c r="CJG61" s="969"/>
      <c r="CJH61" s="969"/>
      <c r="CJI61" s="969"/>
      <c r="CJJ61" s="969"/>
      <c r="CJK61" s="969"/>
      <c r="CJL61" s="969"/>
      <c r="CJM61" s="969"/>
      <c r="CJN61" s="969"/>
      <c r="CJO61" s="969"/>
      <c r="CJP61" s="969"/>
      <c r="CJQ61" s="969"/>
      <c r="CJR61" s="969"/>
      <c r="CJS61" s="969"/>
      <c r="CJT61" s="969"/>
      <c r="CJU61" s="969"/>
      <c r="CJV61" s="969"/>
      <c r="CJW61" s="969"/>
      <c r="CJX61" s="969"/>
      <c r="CJY61" s="969"/>
      <c r="CJZ61" s="969"/>
      <c r="CKA61" s="969"/>
      <c r="CKB61" s="969"/>
      <c r="CKC61" s="969"/>
      <c r="CKD61" s="969"/>
      <c r="CKE61" s="969"/>
      <c r="CKF61" s="969"/>
      <c r="CKG61" s="969"/>
      <c r="CKH61" s="969"/>
      <c r="CKI61" s="969"/>
      <c r="CKJ61" s="969"/>
      <c r="CKK61" s="969"/>
      <c r="CKL61" s="969"/>
      <c r="CKM61" s="969"/>
      <c r="CKN61" s="969"/>
      <c r="CKO61" s="969"/>
      <c r="CKP61" s="969"/>
      <c r="CKQ61" s="969"/>
      <c r="CKR61" s="969"/>
      <c r="CKS61" s="969"/>
      <c r="CKT61" s="969"/>
      <c r="CKU61" s="969"/>
      <c r="CKV61" s="969"/>
      <c r="CKW61" s="969"/>
      <c r="CKX61" s="969"/>
      <c r="CKY61" s="969"/>
      <c r="CKZ61" s="969"/>
      <c r="CLA61" s="969"/>
      <c r="CLB61" s="969"/>
      <c r="CLC61" s="969"/>
      <c r="CLD61" s="969"/>
      <c r="CLE61" s="969"/>
      <c r="CLF61" s="969"/>
      <c r="CLG61" s="969"/>
      <c r="CLH61" s="969"/>
      <c r="CLI61" s="969"/>
      <c r="CLJ61" s="969"/>
      <c r="CLK61" s="969"/>
      <c r="CLL61" s="969"/>
      <c r="CLM61" s="969"/>
      <c r="CLN61" s="969"/>
      <c r="CLO61" s="969"/>
      <c r="CLP61" s="969"/>
      <c r="CLQ61" s="969"/>
      <c r="CLR61" s="969"/>
      <c r="CLS61" s="969"/>
      <c r="CLT61" s="969"/>
      <c r="CLU61" s="969"/>
      <c r="CLV61" s="969"/>
      <c r="CLW61" s="969"/>
      <c r="CLX61" s="969"/>
      <c r="CLY61" s="969"/>
      <c r="CLZ61" s="969"/>
      <c r="CMA61" s="969"/>
      <c r="CMB61" s="969"/>
      <c r="CMC61" s="969"/>
      <c r="CMD61" s="969"/>
      <c r="CME61" s="969"/>
      <c r="CMF61" s="969"/>
      <c r="CMG61" s="969"/>
      <c r="CMH61" s="969"/>
      <c r="CMI61" s="969"/>
      <c r="CMJ61" s="969"/>
      <c r="CMK61" s="969"/>
      <c r="CML61" s="969"/>
      <c r="CMM61" s="969"/>
      <c r="CMN61" s="969"/>
      <c r="CMO61" s="969"/>
      <c r="CMP61" s="969"/>
      <c r="CMQ61" s="969"/>
      <c r="CMR61" s="969"/>
      <c r="CMS61" s="969"/>
      <c r="CMT61" s="969"/>
      <c r="CMU61" s="969"/>
      <c r="CMV61" s="969"/>
      <c r="CMW61" s="969"/>
      <c r="CMX61" s="969"/>
      <c r="CMY61" s="969"/>
      <c r="CMZ61" s="969"/>
      <c r="CNA61" s="969"/>
      <c r="CNB61" s="969"/>
      <c r="CNC61" s="969"/>
      <c r="CND61" s="969"/>
      <c r="CNE61" s="969"/>
      <c r="CNF61" s="969"/>
      <c r="CNG61" s="969"/>
      <c r="CNH61" s="969"/>
      <c r="CNI61" s="969"/>
      <c r="CNJ61" s="969"/>
      <c r="CNK61" s="969"/>
      <c r="CNL61" s="969"/>
      <c r="CNM61" s="969"/>
      <c r="CNN61" s="969"/>
      <c r="CNO61" s="969"/>
      <c r="CNP61" s="969"/>
      <c r="CNQ61" s="969"/>
      <c r="CNR61" s="969"/>
      <c r="CNS61" s="969"/>
      <c r="CNT61" s="969"/>
      <c r="CNU61" s="969"/>
      <c r="CNV61" s="969"/>
      <c r="CNW61" s="969"/>
      <c r="CNX61" s="969"/>
      <c r="CNY61" s="969"/>
      <c r="CNZ61" s="969"/>
      <c r="COA61" s="969"/>
      <c r="COB61" s="969"/>
      <c r="COC61" s="969"/>
      <c r="COD61" s="969"/>
      <c r="COE61" s="969"/>
      <c r="COF61" s="969"/>
      <c r="COG61" s="969"/>
      <c r="COH61" s="969"/>
      <c r="COI61" s="969"/>
      <c r="COJ61" s="969"/>
      <c r="COK61" s="969"/>
      <c r="COL61" s="969"/>
      <c r="COM61" s="969"/>
      <c r="CON61" s="969"/>
      <c r="COO61" s="969"/>
      <c r="COP61" s="969"/>
      <c r="COQ61" s="969"/>
      <c r="COR61" s="969"/>
      <c r="COS61" s="969"/>
      <c r="COT61" s="969"/>
      <c r="COU61" s="969"/>
      <c r="COV61" s="969"/>
      <c r="COW61" s="969"/>
      <c r="COX61" s="969"/>
      <c r="COY61" s="969"/>
      <c r="COZ61" s="969"/>
      <c r="CPA61" s="969"/>
      <c r="CPB61" s="969"/>
      <c r="CPC61" s="969"/>
      <c r="CPD61" s="969"/>
      <c r="CPE61" s="969"/>
      <c r="CPF61" s="969"/>
      <c r="CPG61" s="969"/>
      <c r="CPH61" s="969"/>
      <c r="CPI61" s="969"/>
      <c r="CPJ61" s="969"/>
      <c r="CPK61" s="969"/>
      <c r="CPL61" s="969"/>
      <c r="CPM61" s="969"/>
      <c r="CPN61" s="969"/>
      <c r="CPO61" s="969"/>
      <c r="CPP61" s="969"/>
      <c r="CPQ61" s="969"/>
      <c r="CPR61" s="969"/>
      <c r="CPS61" s="969"/>
      <c r="CPT61" s="969"/>
      <c r="CPU61" s="969"/>
      <c r="CPV61" s="969"/>
      <c r="CPW61" s="969"/>
      <c r="CPX61" s="969"/>
      <c r="CPY61" s="969"/>
      <c r="CPZ61" s="969"/>
      <c r="CQA61" s="969"/>
      <c r="CQB61" s="969"/>
      <c r="CQC61" s="969"/>
      <c r="CQD61" s="969"/>
      <c r="CQE61" s="969"/>
      <c r="CQF61" s="969"/>
      <c r="CQG61" s="969"/>
      <c r="CQH61" s="969"/>
      <c r="CQI61" s="969"/>
      <c r="CQJ61" s="969"/>
      <c r="CQK61" s="969"/>
      <c r="CQL61" s="969"/>
      <c r="CQM61" s="969"/>
      <c r="CQN61" s="969"/>
      <c r="CQO61" s="969"/>
      <c r="CQP61" s="969"/>
      <c r="CQQ61" s="969"/>
      <c r="CQR61" s="969"/>
      <c r="CQS61" s="969"/>
      <c r="CQT61" s="969"/>
      <c r="CQU61" s="969"/>
      <c r="CQV61" s="969"/>
      <c r="CQW61" s="969"/>
      <c r="CQX61" s="969"/>
      <c r="CQY61" s="969"/>
      <c r="CQZ61" s="969"/>
      <c r="CRA61" s="969"/>
      <c r="CRB61" s="969"/>
      <c r="CRC61" s="969"/>
      <c r="CRD61" s="969"/>
      <c r="CRE61" s="969"/>
      <c r="CRF61" s="969"/>
      <c r="CRG61" s="969"/>
      <c r="CRH61" s="969"/>
      <c r="CRI61" s="969"/>
      <c r="CRJ61" s="969"/>
      <c r="CRK61" s="969"/>
      <c r="CRL61" s="969"/>
      <c r="CRM61" s="969"/>
      <c r="CRN61" s="969"/>
      <c r="CRO61" s="969"/>
      <c r="CRP61" s="969"/>
      <c r="CRQ61" s="969"/>
      <c r="CRR61" s="969"/>
      <c r="CRS61" s="969"/>
      <c r="CRT61" s="969"/>
      <c r="CRU61" s="969"/>
      <c r="CRV61" s="969"/>
      <c r="CRW61" s="969"/>
      <c r="CRX61" s="969"/>
      <c r="CRY61" s="969"/>
      <c r="CRZ61" s="969"/>
      <c r="CSA61" s="969"/>
      <c r="CSB61" s="969"/>
      <c r="CSC61" s="969"/>
      <c r="CSD61" s="969"/>
      <c r="CSE61" s="969"/>
      <c r="CSF61" s="969"/>
      <c r="CSG61" s="969"/>
      <c r="CSH61" s="969"/>
      <c r="CSI61" s="969"/>
      <c r="CSJ61" s="969"/>
      <c r="CSK61" s="969"/>
      <c r="CSL61" s="969"/>
      <c r="CSM61" s="969"/>
      <c r="CSN61" s="969"/>
      <c r="CSO61" s="969"/>
      <c r="CSP61" s="969"/>
      <c r="CSQ61" s="969"/>
      <c r="CSR61" s="969"/>
      <c r="CSS61" s="969"/>
      <c r="CST61" s="969"/>
      <c r="CSU61" s="969"/>
      <c r="CSV61" s="969"/>
      <c r="CSW61" s="969"/>
      <c r="CSX61" s="969"/>
      <c r="CSY61" s="969"/>
      <c r="CSZ61" s="969"/>
      <c r="CTA61" s="969"/>
      <c r="CTB61" s="969"/>
      <c r="CTC61" s="969"/>
      <c r="CTD61" s="969"/>
      <c r="CTE61" s="969"/>
      <c r="CTF61" s="969"/>
      <c r="CTG61" s="969"/>
      <c r="CTH61" s="969"/>
      <c r="CTI61" s="969"/>
      <c r="CTJ61" s="969"/>
      <c r="CTK61" s="969"/>
      <c r="CTL61" s="969"/>
      <c r="CTM61" s="969"/>
      <c r="CTN61" s="969"/>
      <c r="CTO61" s="969"/>
      <c r="CTP61" s="969"/>
      <c r="CTQ61" s="969"/>
      <c r="CTR61" s="969"/>
      <c r="CTS61" s="969"/>
      <c r="CTT61" s="969"/>
      <c r="CTU61" s="969"/>
      <c r="CTV61" s="969"/>
      <c r="CTW61" s="969"/>
      <c r="CTX61" s="969"/>
      <c r="CTY61" s="969"/>
      <c r="CTZ61" s="969"/>
      <c r="CUA61" s="969"/>
      <c r="CUB61" s="969"/>
      <c r="CUC61" s="969"/>
      <c r="CUD61" s="969"/>
      <c r="CUE61" s="969"/>
      <c r="CUF61" s="969"/>
      <c r="CUG61" s="969"/>
      <c r="CUH61" s="969"/>
      <c r="CUI61" s="969"/>
      <c r="CUJ61" s="969"/>
      <c r="CUK61" s="969"/>
      <c r="CUL61" s="969"/>
      <c r="CUM61" s="969"/>
      <c r="CUN61" s="969"/>
      <c r="CUO61" s="969"/>
      <c r="CUP61" s="969"/>
      <c r="CUQ61" s="969"/>
      <c r="CUR61" s="969"/>
      <c r="CUS61" s="969"/>
      <c r="CUT61" s="969"/>
      <c r="CUU61" s="969"/>
      <c r="CUV61" s="969"/>
      <c r="CUW61" s="969"/>
      <c r="CUX61" s="969"/>
      <c r="CUY61" s="969"/>
      <c r="CUZ61" s="969"/>
      <c r="CVA61" s="969"/>
      <c r="CVB61" s="969"/>
      <c r="CVC61" s="969"/>
      <c r="CVD61" s="969"/>
      <c r="CVE61" s="969"/>
      <c r="CVF61" s="969"/>
      <c r="CVG61" s="969"/>
      <c r="CVH61" s="969"/>
      <c r="CVI61" s="969"/>
      <c r="CVJ61" s="969"/>
      <c r="CVK61" s="969"/>
      <c r="CVL61" s="969"/>
      <c r="CVM61" s="969"/>
      <c r="CVN61" s="969"/>
      <c r="CVO61" s="969"/>
      <c r="CVP61" s="969"/>
      <c r="CVQ61" s="969"/>
      <c r="CVR61" s="969"/>
      <c r="CVS61" s="969"/>
      <c r="CVT61" s="969"/>
      <c r="CVU61" s="969"/>
      <c r="CVV61" s="969"/>
      <c r="CVW61" s="969"/>
      <c r="CVX61" s="969"/>
      <c r="CVY61" s="969"/>
      <c r="CVZ61" s="969"/>
      <c r="CWA61" s="969"/>
      <c r="CWB61" s="969"/>
      <c r="CWC61" s="969"/>
      <c r="CWD61" s="969"/>
      <c r="CWE61" s="969"/>
      <c r="CWF61" s="969"/>
      <c r="CWG61" s="969"/>
      <c r="CWH61" s="969"/>
      <c r="CWI61" s="969"/>
      <c r="CWJ61" s="969"/>
      <c r="CWK61" s="969"/>
      <c r="CWL61" s="969"/>
      <c r="CWM61" s="969"/>
      <c r="CWN61" s="969"/>
      <c r="CWO61" s="969"/>
      <c r="CWP61" s="969"/>
      <c r="CWQ61" s="969"/>
      <c r="CWR61" s="969"/>
      <c r="CWS61" s="969"/>
      <c r="CWT61" s="969"/>
      <c r="CWU61" s="969"/>
      <c r="CWV61" s="969"/>
      <c r="CWW61" s="969"/>
      <c r="CWX61" s="969"/>
      <c r="CWY61" s="969"/>
      <c r="CWZ61" s="969"/>
      <c r="CXA61" s="969"/>
      <c r="CXB61" s="969"/>
      <c r="CXC61" s="969"/>
      <c r="CXD61" s="969"/>
      <c r="CXE61" s="969"/>
      <c r="CXF61" s="969"/>
      <c r="CXG61" s="969"/>
      <c r="CXH61" s="969"/>
      <c r="CXI61" s="969"/>
      <c r="CXJ61" s="969"/>
      <c r="CXK61" s="969"/>
      <c r="CXL61" s="969"/>
      <c r="CXM61" s="969"/>
      <c r="CXN61" s="969"/>
      <c r="CXO61" s="969"/>
      <c r="CXP61" s="969"/>
      <c r="CXQ61" s="969"/>
      <c r="CXR61" s="969"/>
      <c r="CXS61" s="969"/>
      <c r="CXT61" s="969"/>
      <c r="CXU61" s="969"/>
      <c r="CXV61" s="969"/>
      <c r="CXW61" s="969"/>
      <c r="CXX61" s="969"/>
      <c r="CXY61" s="969"/>
      <c r="CXZ61" s="969"/>
      <c r="CYA61" s="969"/>
      <c r="CYB61" s="969"/>
      <c r="CYC61" s="969"/>
      <c r="CYD61" s="969"/>
      <c r="CYE61" s="969"/>
      <c r="CYF61" s="969"/>
      <c r="CYG61" s="969"/>
      <c r="CYH61" s="969"/>
      <c r="CYI61" s="969"/>
      <c r="CYJ61" s="969"/>
      <c r="CYK61" s="969"/>
      <c r="CYL61" s="969"/>
      <c r="CYM61" s="969"/>
      <c r="CYN61" s="969"/>
      <c r="CYO61" s="969"/>
      <c r="CYP61" s="969"/>
      <c r="CYQ61" s="969"/>
      <c r="CYR61" s="969"/>
      <c r="CYS61" s="969"/>
      <c r="CYT61" s="969"/>
      <c r="CYU61" s="969"/>
      <c r="CYV61" s="969"/>
      <c r="CYW61" s="969"/>
      <c r="CYX61" s="969"/>
      <c r="CYY61" s="969"/>
      <c r="CYZ61" s="969"/>
      <c r="CZA61" s="969"/>
      <c r="CZB61" s="969"/>
      <c r="CZC61" s="969"/>
      <c r="CZD61" s="969"/>
      <c r="CZE61" s="969"/>
      <c r="CZF61" s="969"/>
      <c r="CZG61" s="969"/>
      <c r="CZH61" s="969"/>
      <c r="CZI61" s="969"/>
      <c r="CZJ61" s="969"/>
      <c r="CZK61" s="969"/>
      <c r="CZL61" s="969"/>
      <c r="CZM61" s="969"/>
      <c r="CZN61" s="969"/>
      <c r="CZO61" s="969"/>
      <c r="CZP61" s="969"/>
      <c r="CZQ61" s="969"/>
      <c r="CZR61" s="969"/>
      <c r="CZS61" s="969"/>
      <c r="CZT61" s="969"/>
      <c r="CZU61" s="969"/>
      <c r="CZV61" s="969"/>
      <c r="CZW61" s="969"/>
      <c r="CZX61" s="969"/>
      <c r="CZY61" s="969"/>
      <c r="CZZ61" s="969"/>
      <c r="DAA61" s="969"/>
      <c r="DAB61" s="969"/>
      <c r="DAC61" s="969"/>
      <c r="DAD61" s="969"/>
      <c r="DAE61" s="969"/>
      <c r="DAF61" s="969"/>
      <c r="DAG61" s="969"/>
      <c r="DAH61" s="969"/>
      <c r="DAI61" s="969"/>
      <c r="DAJ61" s="969"/>
      <c r="DAK61" s="969"/>
      <c r="DAL61" s="969"/>
      <c r="DAM61" s="969"/>
      <c r="DAN61" s="969"/>
      <c r="DAO61" s="969"/>
      <c r="DAP61" s="969"/>
      <c r="DAQ61" s="969"/>
      <c r="DAR61" s="969"/>
      <c r="DAS61" s="969"/>
      <c r="DAT61" s="969"/>
      <c r="DAU61" s="969"/>
      <c r="DAV61" s="969"/>
      <c r="DAW61" s="969"/>
      <c r="DAX61" s="969"/>
      <c r="DAY61" s="969"/>
      <c r="DAZ61" s="969"/>
      <c r="DBA61" s="969"/>
      <c r="DBB61" s="969"/>
      <c r="DBC61" s="969"/>
      <c r="DBD61" s="969"/>
      <c r="DBE61" s="969"/>
      <c r="DBF61" s="969"/>
      <c r="DBG61" s="969"/>
      <c r="DBH61" s="969"/>
      <c r="DBI61" s="969"/>
      <c r="DBJ61" s="969"/>
      <c r="DBK61" s="969"/>
      <c r="DBL61" s="969"/>
      <c r="DBM61" s="969"/>
      <c r="DBN61" s="969"/>
      <c r="DBO61" s="969"/>
      <c r="DBP61" s="969"/>
      <c r="DBQ61" s="969"/>
      <c r="DBR61" s="969"/>
      <c r="DBS61" s="969"/>
      <c r="DBT61" s="969"/>
      <c r="DBU61" s="969"/>
      <c r="DBV61" s="969"/>
      <c r="DBW61" s="969"/>
      <c r="DBX61" s="969"/>
      <c r="DBY61" s="969"/>
      <c r="DBZ61" s="969"/>
      <c r="DCA61" s="969"/>
      <c r="DCB61" s="969"/>
      <c r="DCC61" s="969"/>
      <c r="DCD61" s="969"/>
      <c r="DCE61" s="969"/>
      <c r="DCF61" s="969"/>
      <c r="DCG61" s="969"/>
      <c r="DCH61" s="969"/>
      <c r="DCI61" s="969"/>
      <c r="DCJ61" s="969"/>
      <c r="DCK61" s="969"/>
      <c r="DCL61" s="969"/>
      <c r="DCM61" s="969"/>
      <c r="DCN61" s="969"/>
      <c r="DCO61" s="969"/>
      <c r="DCP61" s="969"/>
      <c r="DCQ61" s="969"/>
      <c r="DCR61" s="969"/>
      <c r="DCS61" s="969"/>
      <c r="DCT61" s="969"/>
      <c r="DCU61" s="969"/>
      <c r="DCV61" s="969"/>
      <c r="DCW61" s="969"/>
      <c r="DCX61" s="969"/>
      <c r="DCY61" s="969"/>
      <c r="DCZ61" s="969"/>
      <c r="DDA61" s="969"/>
      <c r="DDB61" s="969"/>
      <c r="DDC61" s="969"/>
      <c r="DDD61" s="969"/>
      <c r="DDE61" s="969"/>
      <c r="DDF61" s="969"/>
      <c r="DDG61" s="969"/>
      <c r="DDH61" s="969"/>
      <c r="DDI61" s="969"/>
      <c r="DDJ61" s="969"/>
      <c r="DDK61" s="969"/>
      <c r="DDL61" s="969"/>
      <c r="DDM61" s="969"/>
      <c r="DDN61" s="969"/>
      <c r="DDO61" s="969"/>
      <c r="DDP61" s="969"/>
      <c r="DDQ61" s="969"/>
      <c r="DDR61" s="969"/>
      <c r="DDS61" s="969"/>
      <c r="DDT61" s="969"/>
      <c r="DDU61" s="969"/>
      <c r="DDV61" s="969"/>
      <c r="DDW61" s="969"/>
      <c r="DDX61" s="969"/>
      <c r="DDY61" s="969"/>
      <c r="DDZ61" s="969"/>
      <c r="DEA61" s="969"/>
      <c r="DEB61" s="969"/>
      <c r="DEC61" s="969"/>
      <c r="DED61" s="969"/>
      <c r="DEE61" s="969"/>
      <c r="DEF61" s="969"/>
      <c r="DEG61" s="969"/>
      <c r="DEH61" s="969"/>
      <c r="DEI61" s="969"/>
      <c r="DEJ61" s="969"/>
      <c r="DEK61" s="969"/>
      <c r="DEL61" s="969"/>
      <c r="DEM61" s="969"/>
      <c r="DEN61" s="969"/>
      <c r="DEO61" s="969"/>
      <c r="DEP61" s="969"/>
      <c r="DEQ61" s="969"/>
      <c r="DER61" s="969"/>
      <c r="DES61" s="969"/>
      <c r="DET61" s="969"/>
      <c r="DEU61" s="969"/>
      <c r="DEV61" s="969"/>
      <c r="DEW61" s="969"/>
      <c r="DEX61" s="969"/>
      <c r="DEY61" s="969"/>
      <c r="DEZ61" s="969"/>
      <c r="DFA61" s="969"/>
      <c r="DFB61" s="969"/>
      <c r="DFC61" s="969"/>
      <c r="DFD61" s="969"/>
      <c r="DFE61" s="969"/>
      <c r="DFF61" s="969"/>
      <c r="DFG61" s="969"/>
      <c r="DFH61" s="969"/>
      <c r="DFI61" s="969"/>
      <c r="DFJ61" s="969"/>
      <c r="DFK61" s="969"/>
      <c r="DFL61" s="969"/>
      <c r="DFM61" s="969"/>
      <c r="DFN61" s="969"/>
      <c r="DFO61" s="969"/>
      <c r="DFP61" s="969"/>
      <c r="DFQ61" s="969"/>
      <c r="DFR61" s="969"/>
      <c r="DFS61" s="969"/>
      <c r="DFT61" s="969"/>
      <c r="DFU61" s="969"/>
      <c r="DFV61" s="969"/>
      <c r="DFW61" s="969"/>
      <c r="DFX61" s="969"/>
      <c r="DFY61" s="969"/>
      <c r="DFZ61" s="969"/>
      <c r="DGA61" s="969"/>
      <c r="DGB61" s="969"/>
      <c r="DGC61" s="969"/>
      <c r="DGD61" s="969"/>
      <c r="DGE61" s="969"/>
      <c r="DGF61" s="969"/>
      <c r="DGG61" s="969"/>
      <c r="DGH61" s="969"/>
      <c r="DGI61" s="969"/>
      <c r="DGJ61" s="969"/>
      <c r="DGK61" s="969"/>
      <c r="DGL61" s="969"/>
      <c r="DGM61" s="969"/>
      <c r="DGN61" s="969"/>
      <c r="DGO61" s="969"/>
      <c r="DGP61" s="969"/>
      <c r="DGQ61" s="969"/>
      <c r="DGR61" s="969"/>
      <c r="DGS61" s="969"/>
      <c r="DGT61" s="969"/>
      <c r="DGU61" s="969"/>
      <c r="DGV61" s="969"/>
      <c r="DGW61" s="969"/>
      <c r="DGX61" s="969"/>
      <c r="DGY61" s="969"/>
      <c r="DGZ61" s="969"/>
      <c r="DHA61" s="969"/>
      <c r="DHB61" s="969"/>
      <c r="DHC61" s="969"/>
      <c r="DHD61" s="969"/>
      <c r="DHE61" s="969"/>
      <c r="DHF61" s="969"/>
      <c r="DHG61" s="969"/>
      <c r="DHH61" s="969"/>
      <c r="DHI61" s="969"/>
      <c r="DHJ61" s="969"/>
      <c r="DHK61" s="969"/>
      <c r="DHL61" s="969"/>
      <c r="DHM61" s="969"/>
      <c r="DHN61" s="969"/>
      <c r="DHO61" s="969"/>
      <c r="DHP61" s="969"/>
      <c r="DHQ61" s="969"/>
      <c r="DHR61" s="969"/>
      <c r="DHS61" s="969"/>
      <c r="DHT61" s="969"/>
      <c r="DHU61" s="969"/>
      <c r="DHV61" s="969"/>
      <c r="DHW61" s="969"/>
      <c r="DHX61" s="969"/>
      <c r="DHY61" s="969"/>
      <c r="DHZ61" s="969"/>
      <c r="DIA61" s="969"/>
      <c r="DIB61" s="969"/>
      <c r="DIC61" s="969"/>
      <c r="DID61" s="969"/>
      <c r="DIE61" s="969"/>
      <c r="DIF61" s="969"/>
      <c r="DIG61" s="969"/>
      <c r="DIH61" s="969"/>
      <c r="DII61" s="969"/>
      <c r="DIJ61" s="969"/>
      <c r="DIK61" s="969"/>
      <c r="DIL61" s="969"/>
      <c r="DIM61" s="969"/>
      <c r="DIN61" s="969"/>
      <c r="DIO61" s="969"/>
      <c r="DIP61" s="969"/>
      <c r="DIQ61" s="969"/>
      <c r="DIR61" s="969"/>
      <c r="DIS61" s="969"/>
      <c r="DIT61" s="969"/>
      <c r="DIU61" s="969"/>
      <c r="DIV61" s="969"/>
      <c r="DIW61" s="969"/>
      <c r="DIX61" s="969"/>
      <c r="DIY61" s="969"/>
      <c r="DIZ61" s="969"/>
      <c r="DJA61" s="969"/>
      <c r="DJB61" s="969"/>
      <c r="DJC61" s="969"/>
      <c r="DJD61" s="969"/>
      <c r="DJE61" s="969"/>
      <c r="DJF61" s="969"/>
      <c r="DJG61" s="969"/>
      <c r="DJH61" s="969"/>
      <c r="DJI61" s="969"/>
      <c r="DJJ61" s="969"/>
      <c r="DJK61" s="969"/>
      <c r="DJL61" s="969"/>
      <c r="DJM61" s="969"/>
      <c r="DJN61" s="969"/>
      <c r="DJO61" s="969"/>
      <c r="DJP61" s="969"/>
      <c r="DJQ61" s="969"/>
      <c r="DJR61" s="969"/>
      <c r="DJS61" s="969"/>
      <c r="DJT61" s="969"/>
      <c r="DJU61" s="969"/>
      <c r="DJV61" s="969"/>
      <c r="DJW61" s="969"/>
      <c r="DJX61" s="969"/>
      <c r="DJY61" s="969"/>
      <c r="DJZ61" s="969"/>
      <c r="DKA61" s="969"/>
      <c r="DKB61" s="969"/>
      <c r="DKC61" s="969"/>
      <c r="DKD61" s="969"/>
      <c r="DKE61" s="969"/>
      <c r="DKF61" s="969"/>
      <c r="DKG61" s="969"/>
      <c r="DKH61" s="969"/>
      <c r="DKI61" s="969"/>
      <c r="DKJ61" s="969"/>
      <c r="DKK61" s="969"/>
      <c r="DKL61" s="969"/>
      <c r="DKM61" s="969"/>
      <c r="DKN61" s="969"/>
      <c r="DKO61" s="969"/>
      <c r="DKP61" s="969"/>
      <c r="DKQ61" s="969"/>
      <c r="DKR61" s="969"/>
      <c r="DKS61" s="969"/>
      <c r="DKT61" s="969"/>
      <c r="DKU61" s="969"/>
      <c r="DKV61" s="969"/>
      <c r="DKW61" s="969"/>
      <c r="DKX61" s="969"/>
      <c r="DKY61" s="969"/>
      <c r="DKZ61" s="969"/>
      <c r="DLA61" s="969"/>
      <c r="DLB61" s="969"/>
      <c r="DLC61" s="969"/>
      <c r="DLD61" s="969"/>
      <c r="DLE61" s="969"/>
      <c r="DLF61" s="969"/>
      <c r="DLG61" s="969"/>
      <c r="DLH61" s="969"/>
      <c r="DLI61" s="969"/>
      <c r="DLJ61" s="969"/>
      <c r="DLK61" s="969"/>
      <c r="DLL61" s="969"/>
      <c r="DLM61" s="969"/>
      <c r="DLN61" s="969"/>
      <c r="DLO61" s="969"/>
      <c r="DLP61" s="969"/>
      <c r="DLQ61" s="969"/>
      <c r="DLR61" s="969"/>
      <c r="DLS61" s="969"/>
      <c r="DLT61" s="969"/>
      <c r="DLU61" s="969"/>
      <c r="DLV61" s="969"/>
      <c r="DLW61" s="969"/>
      <c r="DLX61" s="969"/>
      <c r="DLY61" s="969"/>
      <c r="DLZ61" s="969"/>
      <c r="DMA61" s="969"/>
      <c r="DMB61" s="969"/>
      <c r="DMC61" s="969"/>
      <c r="DMD61" s="969"/>
      <c r="DME61" s="969"/>
      <c r="DMF61" s="969"/>
      <c r="DMG61" s="969"/>
      <c r="DMH61" s="969"/>
      <c r="DMI61" s="969"/>
      <c r="DMJ61" s="969"/>
      <c r="DMK61" s="969"/>
      <c r="DML61" s="969"/>
      <c r="DMM61" s="969"/>
      <c r="DMN61" s="969"/>
      <c r="DMO61" s="969"/>
      <c r="DMP61" s="969"/>
      <c r="DMQ61" s="969"/>
      <c r="DMR61" s="969"/>
      <c r="DMS61" s="969"/>
      <c r="DMT61" s="969"/>
      <c r="DMU61" s="969"/>
      <c r="DMV61" s="969"/>
      <c r="DMW61" s="969"/>
      <c r="DMX61" s="969"/>
      <c r="DMY61" s="969"/>
      <c r="DMZ61" s="969"/>
      <c r="DNA61" s="969"/>
      <c r="DNB61" s="969"/>
      <c r="DNC61" s="969"/>
      <c r="DND61" s="969"/>
      <c r="DNE61" s="969"/>
      <c r="DNF61" s="969"/>
      <c r="DNG61" s="969"/>
      <c r="DNH61" s="969"/>
      <c r="DNI61" s="969"/>
      <c r="DNJ61" s="969"/>
      <c r="DNK61" s="969"/>
      <c r="DNL61" s="969"/>
      <c r="DNM61" s="969"/>
      <c r="DNN61" s="969"/>
      <c r="DNO61" s="969"/>
      <c r="DNP61" s="969"/>
      <c r="DNQ61" s="969"/>
      <c r="DNR61" s="969"/>
      <c r="DNS61" s="969"/>
      <c r="DNT61" s="969"/>
      <c r="DNU61" s="969"/>
      <c r="DNV61" s="969"/>
      <c r="DNW61" s="969"/>
      <c r="DNX61" s="969"/>
      <c r="DNY61" s="969"/>
      <c r="DNZ61" s="969"/>
      <c r="DOA61" s="969"/>
      <c r="DOB61" s="969"/>
      <c r="DOC61" s="969"/>
      <c r="DOD61" s="969"/>
      <c r="DOE61" s="969"/>
      <c r="DOF61" s="969"/>
      <c r="DOG61" s="969"/>
      <c r="DOH61" s="969"/>
      <c r="DOI61" s="969"/>
      <c r="DOJ61" s="969"/>
      <c r="DOK61" s="969"/>
      <c r="DOL61" s="969"/>
      <c r="DOM61" s="969"/>
      <c r="DON61" s="969"/>
      <c r="DOO61" s="969"/>
      <c r="DOP61" s="969"/>
      <c r="DOQ61" s="969"/>
      <c r="DOR61" s="969"/>
      <c r="DOS61" s="969"/>
      <c r="DOT61" s="969"/>
      <c r="DOU61" s="969"/>
      <c r="DOV61" s="969"/>
      <c r="DOW61" s="969"/>
      <c r="DOX61" s="969"/>
      <c r="DOY61" s="969"/>
      <c r="DOZ61" s="969"/>
      <c r="DPA61" s="969"/>
      <c r="DPB61" s="969"/>
      <c r="DPC61" s="969"/>
      <c r="DPD61" s="969"/>
      <c r="DPE61" s="969"/>
      <c r="DPF61" s="969"/>
      <c r="DPG61" s="969"/>
      <c r="DPH61" s="969"/>
      <c r="DPI61" s="969"/>
      <c r="DPJ61" s="969"/>
      <c r="DPK61" s="969"/>
      <c r="DPL61" s="969"/>
      <c r="DPM61" s="969"/>
      <c r="DPN61" s="969"/>
      <c r="DPO61" s="969"/>
      <c r="DPP61" s="969"/>
      <c r="DPQ61" s="969"/>
      <c r="DPR61" s="969"/>
      <c r="DPS61" s="969"/>
      <c r="DPT61" s="969"/>
      <c r="DPU61" s="969"/>
      <c r="DPV61" s="969"/>
      <c r="DPW61" s="969"/>
      <c r="DPX61" s="969"/>
      <c r="DPY61" s="969"/>
      <c r="DPZ61" s="969"/>
      <c r="DQA61" s="969"/>
      <c r="DQB61" s="969"/>
      <c r="DQC61" s="969"/>
      <c r="DQD61" s="969"/>
      <c r="DQE61" s="969"/>
      <c r="DQF61" s="969"/>
      <c r="DQG61" s="969"/>
      <c r="DQH61" s="969"/>
      <c r="DQI61" s="969"/>
      <c r="DQJ61" s="969"/>
      <c r="DQK61" s="969"/>
      <c r="DQL61" s="969"/>
      <c r="DQM61" s="969"/>
      <c r="DQN61" s="969"/>
      <c r="DQO61" s="969"/>
      <c r="DQP61" s="969"/>
      <c r="DQQ61" s="969"/>
      <c r="DQR61" s="969"/>
      <c r="DQS61" s="969"/>
      <c r="DQT61" s="969"/>
      <c r="DQU61" s="969"/>
      <c r="DQV61" s="969"/>
      <c r="DQW61" s="969"/>
      <c r="DQX61" s="969"/>
      <c r="DQY61" s="969"/>
      <c r="DQZ61" s="969"/>
      <c r="DRA61" s="969"/>
      <c r="DRB61" s="969"/>
      <c r="DRC61" s="969"/>
      <c r="DRD61" s="969"/>
      <c r="DRE61" s="969"/>
      <c r="DRF61" s="969"/>
      <c r="DRG61" s="969"/>
      <c r="DRH61" s="969"/>
      <c r="DRI61" s="969"/>
      <c r="DRJ61" s="969"/>
      <c r="DRK61" s="969"/>
      <c r="DRL61" s="969"/>
      <c r="DRM61" s="969"/>
      <c r="DRN61" s="969"/>
      <c r="DRO61" s="969"/>
      <c r="DRP61" s="969"/>
      <c r="DRQ61" s="969"/>
      <c r="DRR61" s="969"/>
      <c r="DRS61" s="969"/>
      <c r="DRT61" s="969"/>
      <c r="DRU61" s="969"/>
      <c r="DRV61" s="969"/>
      <c r="DRW61" s="969"/>
      <c r="DRX61" s="969"/>
      <c r="DRY61" s="969"/>
      <c r="DRZ61" s="969"/>
      <c r="DSA61" s="969"/>
      <c r="DSB61" s="969"/>
      <c r="DSC61" s="969"/>
      <c r="DSD61" s="969"/>
      <c r="DSE61" s="969"/>
      <c r="DSF61" s="969"/>
      <c r="DSG61" s="969"/>
      <c r="DSH61" s="969"/>
      <c r="DSI61" s="969"/>
      <c r="DSJ61" s="969"/>
      <c r="DSK61" s="969"/>
      <c r="DSL61" s="969"/>
      <c r="DSM61" s="969"/>
      <c r="DSN61" s="969"/>
      <c r="DSO61" s="969"/>
      <c r="DSP61" s="969"/>
      <c r="DSQ61" s="969"/>
      <c r="DSR61" s="969"/>
      <c r="DSS61" s="969"/>
      <c r="DST61" s="969"/>
      <c r="DSU61" s="969"/>
      <c r="DSV61" s="969"/>
      <c r="DSW61" s="969"/>
      <c r="DSX61" s="969"/>
      <c r="DSY61" s="969"/>
      <c r="DSZ61" s="969"/>
      <c r="DTA61" s="969"/>
      <c r="DTB61" s="969"/>
      <c r="DTC61" s="969"/>
      <c r="DTD61" s="969"/>
      <c r="DTE61" s="969"/>
      <c r="DTF61" s="969"/>
      <c r="DTG61" s="969"/>
      <c r="DTH61" s="969"/>
      <c r="DTI61" s="969"/>
      <c r="DTJ61" s="969"/>
      <c r="DTK61" s="969"/>
      <c r="DTL61" s="969"/>
      <c r="DTM61" s="969"/>
      <c r="DTN61" s="969"/>
      <c r="DTO61" s="969"/>
      <c r="DTP61" s="969"/>
      <c r="DTQ61" s="969"/>
      <c r="DTR61" s="969"/>
      <c r="DTS61" s="969"/>
      <c r="DTT61" s="969"/>
      <c r="DTU61" s="969"/>
      <c r="DTV61" s="969"/>
      <c r="DTW61" s="969"/>
      <c r="DTX61" s="969"/>
      <c r="DTY61" s="969"/>
      <c r="DTZ61" s="969"/>
      <c r="DUA61" s="969"/>
      <c r="DUB61" s="969"/>
      <c r="DUC61" s="969"/>
      <c r="DUD61" s="969"/>
      <c r="DUE61" s="969"/>
      <c r="DUF61" s="969"/>
      <c r="DUG61" s="969"/>
      <c r="DUH61" s="969"/>
      <c r="DUI61" s="969"/>
      <c r="DUJ61" s="969"/>
      <c r="DUK61" s="969"/>
      <c r="DUL61" s="969"/>
      <c r="DUM61" s="969"/>
      <c r="DUN61" s="969"/>
      <c r="DUO61" s="969"/>
      <c r="DUP61" s="969"/>
      <c r="DUQ61" s="969"/>
      <c r="DUR61" s="969"/>
      <c r="DUS61" s="969"/>
      <c r="DUT61" s="969"/>
      <c r="DUU61" s="969"/>
      <c r="DUV61" s="969"/>
      <c r="DUW61" s="969"/>
      <c r="DUX61" s="969"/>
      <c r="DUY61" s="969"/>
      <c r="DUZ61" s="969"/>
      <c r="DVA61" s="969"/>
      <c r="DVB61" s="969"/>
      <c r="DVC61" s="969"/>
      <c r="DVD61" s="969"/>
      <c r="DVE61" s="969"/>
      <c r="DVF61" s="969"/>
      <c r="DVG61" s="969"/>
      <c r="DVH61" s="969"/>
      <c r="DVI61" s="969"/>
      <c r="DVJ61" s="969"/>
      <c r="DVK61" s="969"/>
      <c r="DVL61" s="969"/>
      <c r="DVM61" s="969"/>
      <c r="DVN61" s="969"/>
      <c r="DVO61" s="969"/>
      <c r="DVP61" s="969"/>
      <c r="DVQ61" s="969"/>
      <c r="DVR61" s="969"/>
      <c r="DVS61" s="969"/>
      <c r="DVT61" s="969"/>
      <c r="DVU61" s="969"/>
      <c r="DVV61" s="969"/>
      <c r="DVW61" s="969"/>
      <c r="DVX61" s="969"/>
      <c r="DVY61" s="969"/>
      <c r="DVZ61" s="969"/>
      <c r="DWA61" s="969"/>
      <c r="DWB61" s="969"/>
      <c r="DWC61" s="969"/>
      <c r="DWD61" s="969"/>
      <c r="DWE61" s="969"/>
      <c r="DWF61" s="969"/>
      <c r="DWG61" s="969"/>
      <c r="DWH61" s="969"/>
      <c r="DWI61" s="969"/>
      <c r="DWJ61" s="969"/>
      <c r="DWK61" s="969"/>
      <c r="DWL61" s="969"/>
      <c r="DWM61" s="969"/>
      <c r="DWN61" s="969"/>
      <c r="DWO61" s="969"/>
      <c r="DWP61" s="969"/>
      <c r="DWQ61" s="969"/>
      <c r="DWR61" s="969"/>
      <c r="DWS61" s="969"/>
      <c r="DWT61" s="969"/>
      <c r="DWU61" s="969"/>
      <c r="DWV61" s="969"/>
      <c r="DWW61" s="969"/>
      <c r="DWX61" s="969"/>
      <c r="DWY61" s="969"/>
      <c r="DWZ61" s="969"/>
      <c r="DXA61" s="969"/>
      <c r="DXB61" s="969"/>
      <c r="DXC61" s="969"/>
      <c r="DXD61" s="969"/>
      <c r="DXE61" s="969"/>
      <c r="DXF61" s="969"/>
      <c r="DXG61" s="969"/>
      <c r="DXH61" s="969"/>
      <c r="DXI61" s="969"/>
      <c r="DXJ61" s="969"/>
      <c r="DXK61" s="969"/>
      <c r="DXL61" s="969"/>
      <c r="DXM61" s="969"/>
      <c r="DXN61" s="969"/>
      <c r="DXO61" s="969"/>
      <c r="DXP61" s="969"/>
      <c r="DXQ61" s="969"/>
      <c r="DXR61" s="969"/>
      <c r="DXS61" s="969"/>
      <c r="DXT61" s="969"/>
      <c r="DXU61" s="969"/>
      <c r="DXV61" s="969"/>
      <c r="DXW61" s="969"/>
      <c r="DXX61" s="969"/>
      <c r="DXY61" s="969"/>
      <c r="DXZ61" s="969"/>
      <c r="DYA61" s="969"/>
      <c r="DYB61" s="969"/>
      <c r="DYC61" s="969"/>
      <c r="DYD61" s="969"/>
      <c r="DYE61" s="969"/>
      <c r="DYF61" s="969"/>
      <c r="DYG61" s="969"/>
      <c r="DYH61" s="969"/>
      <c r="DYI61" s="969"/>
      <c r="DYJ61" s="969"/>
      <c r="DYK61" s="969"/>
      <c r="DYL61" s="969"/>
      <c r="DYM61" s="969"/>
      <c r="DYN61" s="969"/>
      <c r="DYO61" s="969"/>
      <c r="DYP61" s="969"/>
      <c r="DYQ61" s="969"/>
      <c r="DYR61" s="969"/>
      <c r="DYS61" s="969"/>
      <c r="DYT61" s="969"/>
      <c r="DYU61" s="969"/>
      <c r="DYV61" s="969"/>
      <c r="DYW61" s="969"/>
      <c r="DYX61" s="969"/>
      <c r="DYY61" s="969"/>
      <c r="DYZ61" s="969"/>
      <c r="DZA61" s="969"/>
      <c r="DZB61" s="969"/>
      <c r="DZC61" s="969"/>
      <c r="DZD61" s="969"/>
      <c r="DZE61" s="969"/>
      <c r="DZF61" s="969"/>
      <c r="DZG61" s="969"/>
      <c r="DZH61" s="969"/>
      <c r="DZI61" s="969"/>
      <c r="DZJ61" s="969"/>
      <c r="DZK61" s="969"/>
      <c r="DZL61" s="969"/>
      <c r="DZM61" s="969"/>
      <c r="DZN61" s="969"/>
      <c r="DZO61" s="969"/>
      <c r="DZP61" s="969"/>
      <c r="DZQ61" s="969"/>
      <c r="DZR61" s="969"/>
      <c r="DZS61" s="969"/>
      <c r="DZT61" s="969"/>
      <c r="DZU61" s="969"/>
      <c r="DZV61" s="969"/>
      <c r="DZW61" s="969"/>
      <c r="DZX61" s="969"/>
      <c r="DZY61" s="969"/>
      <c r="DZZ61" s="969"/>
      <c r="EAA61" s="969"/>
      <c r="EAB61" s="969"/>
      <c r="EAC61" s="969"/>
      <c r="EAD61" s="969"/>
      <c r="EAE61" s="969"/>
      <c r="EAF61" s="969"/>
      <c r="EAG61" s="969"/>
      <c r="EAH61" s="969"/>
      <c r="EAI61" s="969"/>
      <c r="EAJ61" s="969"/>
      <c r="EAK61" s="969"/>
      <c r="EAL61" s="969"/>
      <c r="EAM61" s="969"/>
      <c r="EAN61" s="969"/>
      <c r="EAO61" s="969"/>
      <c r="EAP61" s="969"/>
      <c r="EAQ61" s="969"/>
      <c r="EAR61" s="969"/>
      <c r="EAS61" s="969"/>
      <c r="EAT61" s="969"/>
      <c r="EAU61" s="969"/>
      <c r="EAV61" s="969"/>
      <c r="EAW61" s="969"/>
      <c r="EAX61" s="969"/>
      <c r="EAY61" s="969"/>
      <c r="EAZ61" s="969"/>
      <c r="EBA61" s="969"/>
      <c r="EBB61" s="969"/>
      <c r="EBC61" s="969"/>
      <c r="EBD61" s="969"/>
      <c r="EBE61" s="969"/>
      <c r="EBF61" s="969"/>
      <c r="EBG61" s="969"/>
      <c r="EBH61" s="969"/>
      <c r="EBI61" s="969"/>
      <c r="EBJ61" s="969"/>
      <c r="EBK61" s="969"/>
      <c r="EBL61" s="969"/>
      <c r="EBM61" s="969"/>
      <c r="EBN61" s="969"/>
      <c r="EBO61" s="969"/>
      <c r="EBP61" s="969"/>
      <c r="EBQ61" s="969"/>
      <c r="EBR61" s="969"/>
      <c r="EBS61" s="969"/>
      <c r="EBT61" s="969"/>
      <c r="EBU61" s="969"/>
      <c r="EBV61" s="969"/>
      <c r="EBW61" s="969"/>
      <c r="EBX61" s="969"/>
      <c r="EBY61" s="969"/>
      <c r="EBZ61" s="969"/>
      <c r="ECA61" s="969"/>
      <c r="ECB61" s="969"/>
      <c r="ECC61" s="969"/>
      <c r="ECD61" s="969"/>
      <c r="ECE61" s="969"/>
      <c r="ECF61" s="969"/>
      <c r="ECG61" s="969"/>
      <c r="ECH61" s="969"/>
      <c r="ECI61" s="969"/>
      <c r="ECJ61" s="969"/>
      <c r="ECK61" s="969"/>
      <c r="ECL61" s="969"/>
      <c r="ECM61" s="969"/>
      <c r="ECN61" s="969"/>
      <c r="ECO61" s="969"/>
      <c r="ECP61" s="969"/>
      <c r="ECQ61" s="969"/>
      <c r="ECR61" s="969"/>
      <c r="ECS61" s="969"/>
      <c r="ECT61" s="969"/>
      <c r="ECU61" s="969"/>
      <c r="ECV61" s="969"/>
      <c r="ECW61" s="969"/>
      <c r="ECX61" s="969"/>
      <c r="ECY61" s="969"/>
      <c r="ECZ61" s="969"/>
      <c r="EDA61" s="969"/>
      <c r="EDB61" s="969"/>
      <c r="EDC61" s="969"/>
      <c r="EDD61" s="969"/>
      <c r="EDE61" s="969"/>
      <c r="EDF61" s="969"/>
      <c r="EDG61" s="969"/>
      <c r="EDH61" s="969"/>
      <c r="EDI61" s="969"/>
      <c r="EDJ61" s="969"/>
      <c r="EDK61" s="969"/>
      <c r="EDL61" s="969"/>
      <c r="EDM61" s="969"/>
      <c r="EDN61" s="969"/>
      <c r="EDO61" s="969"/>
      <c r="EDP61" s="969"/>
      <c r="EDQ61" s="969"/>
      <c r="EDR61" s="969"/>
      <c r="EDS61" s="969"/>
      <c r="EDT61" s="969"/>
      <c r="EDU61" s="969"/>
      <c r="EDV61" s="969"/>
      <c r="EDW61" s="969"/>
      <c r="EDX61" s="969"/>
      <c r="EDY61" s="969"/>
      <c r="EDZ61" s="969"/>
      <c r="EEA61" s="969"/>
      <c r="EEB61" s="969"/>
      <c r="EEC61" s="969"/>
      <c r="EED61" s="969"/>
      <c r="EEE61" s="969"/>
      <c r="EEF61" s="969"/>
      <c r="EEG61" s="969"/>
      <c r="EEH61" s="969"/>
      <c r="EEI61" s="969"/>
      <c r="EEJ61" s="969"/>
      <c r="EEK61" s="969"/>
      <c r="EEL61" s="969"/>
      <c r="EEM61" s="969"/>
      <c r="EEN61" s="969"/>
      <c r="EEO61" s="969"/>
      <c r="EEP61" s="969"/>
      <c r="EEQ61" s="969"/>
      <c r="EER61" s="969"/>
      <c r="EES61" s="969"/>
      <c r="EET61" s="969"/>
      <c r="EEU61" s="969"/>
      <c r="EEV61" s="969"/>
      <c r="EEW61" s="969"/>
      <c r="EEX61" s="969"/>
      <c r="EEY61" s="969"/>
      <c r="EEZ61" s="969"/>
      <c r="EFA61" s="969"/>
      <c r="EFB61" s="969"/>
      <c r="EFC61" s="969"/>
      <c r="EFD61" s="969"/>
      <c r="EFE61" s="969"/>
      <c r="EFF61" s="969"/>
      <c r="EFG61" s="969"/>
      <c r="EFH61" s="969"/>
      <c r="EFI61" s="969"/>
      <c r="EFJ61" s="969"/>
      <c r="EFK61" s="969"/>
      <c r="EFL61" s="969"/>
      <c r="EFM61" s="969"/>
      <c r="EFN61" s="969"/>
      <c r="EFO61" s="969"/>
      <c r="EFP61" s="969"/>
      <c r="EFQ61" s="969"/>
      <c r="EFR61" s="969"/>
      <c r="EFS61" s="969"/>
      <c r="EFT61" s="969"/>
      <c r="EFU61" s="969"/>
      <c r="EFV61" s="969"/>
      <c r="EFW61" s="969"/>
      <c r="EFX61" s="969"/>
      <c r="EFY61" s="969"/>
      <c r="EFZ61" s="969"/>
      <c r="EGA61" s="969"/>
      <c r="EGB61" s="969"/>
      <c r="EGC61" s="969"/>
      <c r="EGD61" s="969"/>
      <c r="EGE61" s="969"/>
      <c r="EGF61" s="969"/>
      <c r="EGG61" s="969"/>
      <c r="EGH61" s="969"/>
      <c r="EGI61" s="969"/>
      <c r="EGJ61" s="969"/>
      <c r="EGK61" s="969"/>
      <c r="EGL61" s="969"/>
      <c r="EGM61" s="969"/>
      <c r="EGN61" s="969"/>
      <c r="EGO61" s="969"/>
      <c r="EGP61" s="969"/>
      <c r="EGQ61" s="969"/>
      <c r="EGR61" s="969"/>
      <c r="EGS61" s="969"/>
      <c r="EGT61" s="969"/>
      <c r="EGU61" s="969"/>
      <c r="EGV61" s="969"/>
      <c r="EGW61" s="969"/>
      <c r="EGX61" s="969"/>
      <c r="EGY61" s="969"/>
      <c r="EGZ61" s="969"/>
      <c r="EHA61" s="969"/>
      <c r="EHB61" s="969"/>
      <c r="EHC61" s="969"/>
      <c r="EHD61" s="969"/>
      <c r="EHE61" s="969"/>
      <c r="EHF61" s="969"/>
      <c r="EHG61" s="969"/>
      <c r="EHH61" s="969"/>
      <c r="EHI61" s="969"/>
      <c r="EHJ61" s="969"/>
      <c r="EHK61" s="969"/>
      <c r="EHL61" s="969"/>
      <c r="EHM61" s="969"/>
      <c r="EHN61" s="969"/>
      <c r="EHO61" s="969"/>
      <c r="EHP61" s="969"/>
      <c r="EHQ61" s="969"/>
      <c r="EHR61" s="969"/>
      <c r="EHS61" s="969"/>
      <c r="EHT61" s="969"/>
      <c r="EHU61" s="969"/>
      <c r="EHV61" s="969"/>
      <c r="EHW61" s="969"/>
      <c r="EHX61" s="969"/>
      <c r="EHY61" s="969"/>
      <c r="EHZ61" s="969"/>
      <c r="EIA61" s="969"/>
      <c r="EIB61" s="969"/>
      <c r="EIC61" s="969"/>
      <c r="EID61" s="969"/>
      <c r="EIE61" s="969"/>
      <c r="EIF61" s="969"/>
      <c r="EIG61" s="969"/>
      <c r="EIH61" s="969"/>
      <c r="EII61" s="969"/>
      <c r="EIJ61" s="969"/>
      <c r="EIK61" s="969"/>
      <c r="EIL61" s="969"/>
      <c r="EIM61" s="969"/>
      <c r="EIN61" s="969"/>
      <c r="EIO61" s="969"/>
      <c r="EIP61" s="969"/>
      <c r="EIQ61" s="969"/>
      <c r="EIR61" s="969"/>
      <c r="EIS61" s="969"/>
      <c r="EIT61" s="969"/>
      <c r="EIU61" s="969"/>
      <c r="EIV61" s="969"/>
      <c r="EIW61" s="969"/>
      <c r="EIX61" s="969"/>
      <c r="EIY61" s="969"/>
      <c r="EIZ61" s="969"/>
      <c r="EJA61" s="969"/>
      <c r="EJB61" s="969"/>
      <c r="EJC61" s="969"/>
      <c r="EJD61" s="969"/>
      <c r="EJE61" s="969"/>
      <c r="EJF61" s="969"/>
      <c r="EJG61" s="969"/>
      <c r="EJH61" s="969"/>
      <c r="EJI61" s="969"/>
      <c r="EJJ61" s="969"/>
      <c r="EJK61" s="969"/>
      <c r="EJL61" s="969"/>
      <c r="EJM61" s="969"/>
      <c r="EJN61" s="969"/>
      <c r="EJO61" s="969"/>
      <c r="EJP61" s="969"/>
      <c r="EJQ61" s="969"/>
      <c r="EJR61" s="969"/>
      <c r="EJS61" s="969"/>
      <c r="EJT61" s="969"/>
      <c r="EJU61" s="969"/>
      <c r="EJV61" s="969"/>
      <c r="EJW61" s="969"/>
      <c r="EJX61" s="969"/>
      <c r="EJY61" s="969"/>
      <c r="EJZ61" s="969"/>
      <c r="EKA61" s="969"/>
      <c r="EKB61" s="969"/>
      <c r="EKC61" s="969"/>
      <c r="EKD61" s="969"/>
      <c r="EKE61" s="969"/>
      <c r="EKF61" s="969"/>
      <c r="EKG61" s="969"/>
      <c r="EKH61" s="969"/>
      <c r="EKI61" s="969"/>
      <c r="EKJ61" s="969"/>
      <c r="EKK61" s="969"/>
      <c r="EKL61" s="969"/>
      <c r="EKM61" s="969"/>
      <c r="EKN61" s="969"/>
      <c r="EKO61" s="969"/>
      <c r="EKP61" s="969"/>
      <c r="EKQ61" s="969"/>
      <c r="EKR61" s="969"/>
      <c r="EKS61" s="969"/>
      <c r="EKT61" s="969"/>
      <c r="EKU61" s="969"/>
      <c r="EKV61" s="969"/>
      <c r="EKW61" s="969"/>
      <c r="EKX61" s="969"/>
      <c r="EKY61" s="969"/>
      <c r="EKZ61" s="969"/>
      <c r="ELA61" s="969"/>
      <c r="ELB61" s="969"/>
      <c r="ELC61" s="969"/>
      <c r="ELD61" s="969"/>
      <c r="ELE61" s="969"/>
      <c r="ELF61" s="969"/>
      <c r="ELG61" s="969"/>
      <c r="ELH61" s="969"/>
      <c r="ELI61" s="969"/>
      <c r="ELJ61" s="969"/>
      <c r="ELK61" s="969"/>
      <c r="ELL61" s="969"/>
      <c r="ELM61" s="969"/>
      <c r="ELN61" s="969"/>
      <c r="ELO61" s="969"/>
      <c r="ELP61" s="969"/>
      <c r="ELQ61" s="969"/>
      <c r="ELR61" s="969"/>
      <c r="ELS61" s="969"/>
      <c r="ELT61" s="969"/>
      <c r="ELU61" s="969"/>
      <c r="ELV61" s="969"/>
      <c r="ELW61" s="969"/>
      <c r="ELX61" s="969"/>
      <c r="ELY61" s="969"/>
      <c r="ELZ61" s="969"/>
      <c r="EMA61" s="969"/>
      <c r="EMB61" s="969"/>
      <c r="EMC61" s="969"/>
      <c r="EMD61" s="969"/>
      <c r="EME61" s="969"/>
      <c r="EMF61" s="969"/>
      <c r="EMG61" s="969"/>
      <c r="EMH61" s="969"/>
      <c r="EMI61" s="969"/>
      <c r="EMJ61" s="969"/>
      <c r="EMK61" s="969"/>
      <c r="EML61" s="969"/>
      <c r="EMM61" s="969"/>
      <c r="EMN61" s="969"/>
      <c r="EMO61" s="969"/>
      <c r="EMP61" s="969"/>
      <c r="EMQ61" s="969"/>
      <c r="EMR61" s="969"/>
      <c r="EMS61" s="969"/>
      <c r="EMT61" s="969"/>
      <c r="EMU61" s="969"/>
      <c r="EMV61" s="969"/>
      <c r="EMW61" s="969"/>
      <c r="EMX61" s="969"/>
      <c r="EMY61" s="969"/>
      <c r="EMZ61" s="969"/>
      <c r="ENA61" s="969"/>
      <c r="ENB61" s="969"/>
      <c r="ENC61" s="969"/>
      <c r="END61" s="969"/>
      <c r="ENE61" s="969"/>
      <c r="ENF61" s="969"/>
      <c r="ENG61" s="969"/>
      <c r="ENH61" s="969"/>
      <c r="ENI61" s="969"/>
      <c r="ENJ61" s="969"/>
      <c r="ENK61" s="969"/>
      <c r="ENL61" s="969"/>
      <c r="ENM61" s="969"/>
      <c r="ENN61" s="969"/>
      <c r="ENO61" s="969"/>
      <c r="ENP61" s="969"/>
      <c r="ENQ61" s="969"/>
      <c r="ENR61" s="969"/>
      <c r="ENS61" s="969"/>
      <c r="ENT61" s="969"/>
      <c r="ENU61" s="969"/>
      <c r="ENV61" s="969"/>
      <c r="ENW61" s="969"/>
      <c r="ENX61" s="969"/>
      <c r="ENY61" s="969"/>
      <c r="ENZ61" s="969"/>
      <c r="EOA61" s="969"/>
      <c r="EOB61" s="969"/>
      <c r="EOC61" s="969"/>
      <c r="EOD61" s="969"/>
      <c r="EOE61" s="969"/>
      <c r="EOF61" s="969"/>
      <c r="EOG61" s="969"/>
      <c r="EOH61" s="969"/>
      <c r="EOI61" s="969"/>
      <c r="EOJ61" s="969"/>
      <c r="EOK61" s="969"/>
      <c r="EOL61" s="969"/>
      <c r="EOM61" s="969"/>
      <c r="EON61" s="969"/>
      <c r="EOO61" s="969"/>
      <c r="EOP61" s="969"/>
      <c r="EOQ61" s="969"/>
      <c r="EOR61" s="969"/>
      <c r="EOS61" s="969"/>
      <c r="EOT61" s="969"/>
      <c r="EOU61" s="969"/>
      <c r="EOV61" s="969"/>
      <c r="EOW61" s="969"/>
      <c r="EOX61" s="969"/>
      <c r="EOY61" s="969"/>
      <c r="EOZ61" s="969"/>
      <c r="EPA61" s="969"/>
      <c r="EPB61" s="969"/>
      <c r="EPC61" s="969"/>
      <c r="EPD61" s="969"/>
      <c r="EPE61" s="969"/>
      <c r="EPF61" s="969"/>
      <c r="EPG61" s="969"/>
      <c r="EPH61" s="969"/>
      <c r="EPI61" s="969"/>
      <c r="EPJ61" s="969"/>
      <c r="EPK61" s="969"/>
      <c r="EPL61" s="969"/>
      <c r="EPM61" s="969"/>
      <c r="EPN61" s="969"/>
      <c r="EPO61" s="969"/>
      <c r="EPP61" s="969"/>
      <c r="EPQ61" s="969"/>
      <c r="EPR61" s="969"/>
      <c r="EPS61" s="969"/>
      <c r="EPT61" s="969"/>
      <c r="EPU61" s="969"/>
      <c r="EPV61" s="969"/>
      <c r="EPW61" s="969"/>
      <c r="EPX61" s="969"/>
      <c r="EPY61" s="969"/>
      <c r="EPZ61" s="969"/>
      <c r="EQA61" s="969"/>
      <c r="EQB61" s="969"/>
      <c r="EQC61" s="969"/>
      <c r="EQD61" s="969"/>
      <c r="EQE61" s="969"/>
      <c r="EQF61" s="969"/>
      <c r="EQG61" s="969"/>
      <c r="EQH61" s="969"/>
      <c r="EQI61" s="969"/>
      <c r="EQJ61" s="969"/>
      <c r="EQK61" s="969"/>
      <c r="EQL61" s="969"/>
      <c r="EQM61" s="969"/>
      <c r="EQN61" s="969"/>
      <c r="EQO61" s="969"/>
      <c r="EQP61" s="969"/>
      <c r="EQQ61" s="969"/>
      <c r="EQR61" s="969"/>
      <c r="EQS61" s="969"/>
      <c r="EQT61" s="969"/>
      <c r="EQU61" s="969"/>
      <c r="EQV61" s="969"/>
      <c r="EQW61" s="969"/>
      <c r="EQX61" s="969"/>
      <c r="EQY61" s="969"/>
      <c r="EQZ61" s="969"/>
      <c r="ERA61" s="969"/>
      <c r="ERB61" s="969"/>
      <c r="ERC61" s="969"/>
      <c r="ERD61" s="969"/>
      <c r="ERE61" s="969"/>
      <c r="ERF61" s="969"/>
      <c r="ERG61" s="969"/>
      <c r="ERH61" s="969"/>
      <c r="ERI61" s="969"/>
      <c r="ERJ61" s="969"/>
      <c r="ERK61" s="969"/>
      <c r="ERL61" s="969"/>
      <c r="ERM61" s="969"/>
      <c r="ERN61" s="969"/>
      <c r="ERO61" s="969"/>
      <c r="ERP61" s="969"/>
      <c r="ERQ61" s="969"/>
      <c r="ERR61" s="969"/>
      <c r="ERS61" s="969"/>
      <c r="ERT61" s="969"/>
      <c r="ERU61" s="969"/>
      <c r="ERV61" s="969"/>
      <c r="ERW61" s="969"/>
      <c r="ERX61" s="969"/>
      <c r="ERY61" s="969"/>
      <c r="ERZ61" s="969"/>
      <c r="ESA61" s="969"/>
      <c r="ESB61" s="969"/>
      <c r="ESC61" s="969"/>
      <c r="ESD61" s="969"/>
      <c r="ESE61" s="969"/>
      <c r="ESF61" s="969"/>
      <c r="ESG61" s="969"/>
      <c r="ESH61" s="969"/>
      <c r="ESI61" s="969"/>
      <c r="ESJ61" s="969"/>
      <c r="ESK61" s="969"/>
      <c r="ESL61" s="969"/>
      <c r="ESM61" s="969"/>
      <c r="ESN61" s="969"/>
      <c r="ESO61" s="969"/>
      <c r="ESP61" s="969"/>
      <c r="ESQ61" s="969"/>
      <c r="ESR61" s="969"/>
      <c r="ESS61" s="969"/>
      <c r="EST61" s="969"/>
      <c r="ESU61" s="969"/>
      <c r="ESV61" s="969"/>
      <c r="ESW61" s="969"/>
      <c r="ESX61" s="969"/>
      <c r="ESY61" s="969"/>
      <c r="ESZ61" s="969"/>
      <c r="ETA61" s="969"/>
      <c r="ETB61" s="969"/>
      <c r="ETC61" s="969"/>
      <c r="ETD61" s="969"/>
      <c r="ETE61" s="969"/>
      <c r="ETF61" s="969"/>
      <c r="ETG61" s="969"/>
      <c r="ETH61" s="969"/>
      <c r="ETI61" s="969"/>
      <c r="ETJ61" s="969"/>
      <c r="ETK61" s="969"/>
      <c r="ETL61" s="969"/>
      <c r="ETM61" s="969"/>
      <c r="ETN61" s="969"/>
      <c r="ETO61" s="969"/>
      <c r="ETP61" s="969"/>
      <c r="ETQ61" s="969"/>
      <c r="ETR61" s="969"/>
      <c r="ETS61" s="969"/>
      <c r="ETT61" s="969"/>
      <c r="ETU61" s="969"/>
      <c r="ETV61" s="969"/>
      <c r="ETW61" s="969"/>
      <c r="ETX61" s="969"/>
      <c r="ETY61" s="969"/>
      <c r="ETZ61" s="969"/>
      <c r="EUA61" s="969"/>
      <c r="EUB61" s="969"/>
      <c r="EUC61" s="969"/>
      <c r="EUD61" s="969"/>
      <c r="EUE61" s="969"/>
      <c r="EUF61" s="969"/>
      <c r="EUG61" s="969"/>
      <c r="EUH61" s="969"/>
      <c r="EUI61" s="969"/>
      <c r="EUJ61" s="969"/>
      <c r="EUK61" s="969"/>
      <c r="EUL61" s="969"/>
      <c r="EUM61" s="969"/>
      <c r="EUN61" s="969"/>
      <c r="EUO61" s="969"/>
      <c r="EUP61" s="969"/>
      <c r="EUQ61" s="969"/>
      <c r="EUR61" s="969"/>
      <c r="EUS61" s="969"/>
      <c r="EUT61" s="969"/>
      <c r="EUU61" s="969"/>
      <c r="EUV61" s="969"/>
      <c r="EUW61" s="969"/>
      <c r="EUX61" s="969"/>
      <c r="EUY61" s="969"/>
      <c r="EUZ61" s="969"/>
      <c r="EVA61" s="969"/>
      <c r="EVB61" s="969"/>
      <c r="EVC61" s="969"/>
      <c r="EVD61" s="969"/>
      <c r="EVE61" s="969"/>
      <c r="EVF61" s="969"/>
      <c r="EVG61" s="969"/>
      <c r="EVH61" s="969"/>
      <c r="EVI61" s="969"/>
      <c r="EVJ61" s="969"/>
      <c r="EVK61" s="969"/>
      <c r="EVL61" s="969"/>
      <c r="EVM61" s="969"/>
      <c r="EVN61" s="969"/>
      <c r="EVO61" s="969"/>
      <c r="EVP61" s="969"/>
      <c r="EVQ61" s="969"/>
      <c r="EVR61" s="969"/>
      <c r="EVS61" s="969"/>
      <c r="EVT61" s="969"/>
      <c r="EVU61" s="969"/>
      <c r="EVV61" s="969"/>
      <c r="EVW61" s="969"/>
      <c r="EVX61" s="969"/>
      <c r="EVY61" s="969"/>
      <c r="EVZ61" s="969"/>
      <c r="EWA61" s="969"/>
      <c r="EWB61" s="969"/>
      <c r="EWC61" s="969"/>
      <c r="EWD61" s="969"/>
      <c r="EWE61" s="969"/>
      <c r="EWF61" s="969"/>
      <c r="EWG61" s="969"/>
      <c r="EWH61" s="969"/>
      <c r="EWI61" s="969"/>
      <c r="EWJ61" s="969"/>
      <c r="EWK61" s="969"/>
      <c r="EWL61" s="969"/>
      <c r="EWM61" s="969"/>
      <c r="EWN61" s="969"/>
      <c r="EWO61" s="969"/>
      <c r="EWP61" s="969"/>
      <c r="EWQ61" s="969"/>
      <c r="EWR61" s="969"/>
      <c r="EWS61" s="969"/>
      <c r="EWT61" s="969"/>
      <c r="EWU61" s="969"/>
      <c r="EWV61" s="969"/>
      <c r="EWW61" s="969"/>
      <c r="EWX61" s="969"/>
      <c r="EWY61" s="969"/>
      <c r="EWZ61" s="969"/>
      <c r="EXA61" s="969"/>
      <c r="EXB61" s="969"/>
      <c r="EXC61" s="969"/>
      <c r="EXD61" s="969"/>
      <c r="EXE61" s="969"/>
      <c r="EXF61" s="969"/>
      <c r="EXG61" s="969"/>
      <c r="EXH61" s="969"/>
      <c r="EXI61" s="969"/>
      <c r="EXJ61" s="969"/>
      <c r="EXK61" s="969"/>
      <c r="EXL61" s="969"/>
      <c r="EXM61" s="969"/>
      <c r="EXN61" s="969"/>
      <c r="EXO61" s="969"/>
      <c r="EXP61" s="969"/>
      <c r="EXQ61" s="969"/>
      <c r="EXR61" s="969"/>
      <c r="EXS61" s="969"/>
      <c r="EXT61" s="969"/>
      <c r="EXU61" s="969"/>
      <c r="EXV61" s="969"/>
      <c r="EXW61" s="969"/>
      <c r="EXX61" s="969"/>
      <c r="EXY61" s="969"/>
      <c r="EXZ61" s="969"/>
      <c r="EYA61" s="969"/>
      <c r="EYB61" s="969"/>
      <c r="EYC61" s="969"/>
      <c r="EYD61" s="969"/>
      <c r="EYE61" s="969"/>
      <c r="EYF61" s="969"/>
      <c r="EYG61" s="969"/>
      <c r="EYH61" s="969"/>
      <c r="EYI61" s="969"/>
      <c r="EYJ61" s="969"/>
      <c r="EYK61" s="969"/>
      <c r="EYL61" s="969"/>
      <c r="EYM61" s="969"/>
      <c r="EYN61" s="969"/>
      <c r="EYO61" s="969"/>
      <c r="EYP61" s="969"/>
      <c r="EYQ61" s="969"/>
      <c r="EYR61" s="969"/>
      <c r="EYS61" s="969"/>
      <c r="EYT61" s="969"/>
      <c r="EYU61" s="969"/>
      <c r="EYV61" s="969"/>
      <c r="EYW61" s="969"/>
      <c r="EYX61" s="969"/>
      <c r="EYY61" s="969"/>
      <c r="EYZ61" s="969"/>
      <c r="EZA61" s="969"/>
      <c r="EZB61" s="969"/>
      <c r="EZC61" s="969"/>
      <c r="EZD61" s="969"/>
      <c r="EZE61" s="969"/>
      <c r="EZF61" s="969"/>
      <c r="EZG61" s="969"/>
      <c r="EZH61" s="969"/>
      <c r="EZI61" s="969"/>
      <c r="EZJ61" s="969"/>
      <c r="EZK61" s="969"/>
      <c r="EZL61" s="969"/>
      <c r="EZM61" s="969"/>
      <c r="EZN61" s="969"/>
      <c r="EZO61" s="969"/>
      <c r="EZP61" s="969"/>
      <c r="EZQ61" s="969"/>
      <c r="EZR61" s="969"/>
      <c r="EZS61" s="969"/>
      <c r="EZT61" s="969"/>
      <c r="EZU61" s="969"/>
      <c r="EZV61" s="969"/>
      <c r="EZW61" s="969"/>
      <c r="EZX61" s="969"/>
      <c r="EZY61" s="969"/>
      <c r="EZZ61" s="969"/>
      <c r="FAA61" s="969"/>
      <c r="FAB61" s="969"/>
      <c r="FAC61" s="969"/>
      <c r="FAD61" s="969"/>
      <c r="FAE61" s="969"/>
      <c r="FAF61" s="969"/>
      <c r="FAG61" s="969"/>
      <c r="FAH61" s="969"/>
      <c r="FAI61" s="969"/>
      <c r="FAJ61" s="969"/>
      <c r="FAK61" s="969"/>
      <c r="FAL61" s="969"/>
      <c r="FAM61" s="969"/>
      <c r="FAN61" s="969"/>
      <c r="FAO61" s="969"/>
      <c r="FAP61" s="969"/>
      <c r="FAQ61" s="969"/>
      <c r="FAR61" s="969"/>
      <c r="FAS61" s="969"/>
      <c r="FAT61" s="969"/>
      <c r="FAU61" s="969"/>
      <c r="FAV61" s="969"/>
      <c r="FAW61" s="969"/>
      <c r="FAX61" s="969"/>
      <c r="FAY61" s="969"/>
      <c r="FAZ61" s="969"/>
      <c r="FBA61" s="969"/>
      <c r="FBB61" s="969"/>
      <c r="FBC61" s="969"/>
      <c r="FBD61" s="969"/>
      <c r="FBE61" s="969"/>
      <c r="FBF61" s="969"/>
      <c r="FBG61" s="969"/>
      <c r="FBH61" s="969"/>
      <c r="FBI61" s="969"/>
      <c r="FBJ61" s="969"/>
      <c r="FBK61" s="969"/>
      <c r="FBL61" s="969"/>
      <c r="FBM61" s="969"/>
      <c r="FBN61" s="969"/>
      <c r="FBO61" s="969"/>
      <c r="FBP61" s="969"/>
      <c r="FBQ61" s="969"/>
      <c r="FBR61" s="969"/>
      <c r="FBS61" s="969"/>
      <c r="FBT61" s="969"/>
      <c r="FBU61" s="969"/>
      <c r="FBV61" s="969"/>
      <c r="FBW61" s="969"/>
      <c r="FBX61" s="969"/>
      <c r="FBY61" s="969"/>
      <c r="FBZ61" s="969"/>
      <c r="FCA61" s="969"/>
      <c r="FCB61" s="969"/>
      <c r="FCC61" s="969"/>
      <c r="FCD61" s="969"/>
      <c r="FCE61" s="969"/>
      <c r="FCF61" s="969"/>
      <c r="FCG61" s="969"/>
      <c r="FCH61" s="969"/>
      <c r="FCI61" s="969"/>
      <c r="FCJ61" s="969"/>
      <c r="FCK61" s="969"/>
      <c r="FCL61" s="969"/>
      <c r="FCM61" s="969"/>
      <c r="FCN61" s="969"/>
      <c r="FCO61" s="969"/>
      <c r="FCP61" s="969"/>
      <c r="FCQ61" s="969"/>
      <c r="FCR61" s="969"/>
      <c r="FCS61" s="969"/>
      <c r="FCT61" s="969"/>
      <c r="FCU61" s="969"/>
      <c r="FCV61" s="969"/>
      <c r="FCW61" s="969"/>
      <c r="FCX61" s="969"/>
      <c r="FCY61" s="969"/>
      <c r="FCZ61" s="969"/>
      <c r="FDA61" s="969"/>
      <c r="FDB61" s="969"/>
      <c r="FDC61" s="969"/>
      <c r="FDD61" s="969"/>
      <c r="FDE61" s="969"/>
      <c r="FDF61" s="969"/>
      <c r="FDG61" s="969"/>
      <c r="FDH61" s="969"/>
      <c r="FDI61" s="969"/>
      <c r="FDJ61" s="969"/>
      <c r="FDK61" s="969"/>
      <c r="FDL61" s="969"/>
      <c r="FDM61" s="969"/>
      <c r="FDN61" s="969"/>
      <c r="FDO61" s="969"/>
      <c r="FDP61" s="969"/>
      <c r="FDQ61" s="969"/>
      <c r="FDR61" s="969"/>
      <c r="FDS61" s="969"/>
      <c r="FDT61" s="969"/>
      <c r="FDU61" s="969"/>
      <c r="FDV61" s="969"/>
      <c r="FDW61" s="969"/>
      <c r="FDX61" s="969"/>
      <c r="FDY61" s="969"/>
      <c r="FDZ61" s="969"/>
      <c r="FEA61" s="969"/>
      <c r="FEB61" s="969"/>
      <c r="FEC61" s="969"/>
      <c r="FED61" s="969"/>
      <c r="FEE61" s="969"/>
      <c r="FEF61" s="969"/>
      <c r="FEG61" s="969"/>
      <c r="FEH61" s="969"/>
      <c r="FEI61" s="969"/>
      <c r="FEJ61" s="969"/>
      <c r="FEK61" s="969"/>
      <c r="FEL61" s="969"/>
      <c r="FEM61" s="969"/>
      <c r="FEN61" s="969"/>
      <c r="FEO61" s="969"/>
      <c r="FEP61" s="969"/>
      <c r="FEQ61" s="969"/>
      <c r="FER61" s="969"/>
      <c r="FES61" s="969"/>
      <c r="FET61" s="969"/>
      <c r="FEU61" s="969"/>
      <c r="FEV61" s="969"/>
      <c r="FEW61" s="969"/>
      <c r="FEX61" s="969"/>
      <c r="FEY61" s="969"/>
      <c r="FEZ61" s="969"/>
      <c r="FFA61" s="969"/>
      <c r="FFB61" s="969"/>
      <c r="FFC61" s="969"/>
      <c r="FFD61" s="969"/>
      <c r="FFE61" s="969"/>
      <c r="FFF61" s="969"/>
      <c r="FFG61" s="969"/>
      <c r="FFH61" s="969"/>
      <c r="FFI61" s="969"/>
      <c r="FFJ61" s="969"/>
      <c r="FFK61" s="969"/>
      <c r="FFL61" s="969"/>
      <c r="FFM61" s="969"/>
      <c r="FFN61" s="969"/>
      <c r="FFO61" s="969"/>
      <c r="FFP61" s="969"/>
      <c r="FFQ61" s="969"/>
      <c r="FFR61" s="969"/>
      <c r="FFS61" s="969"/>
      <c r="FFT61" s="969"/>
      <c r="FFU61" s="969"/>
      <c r="FFV61" s="969"/>
      <c r="FFW61" s="969"/>
      <c r="FFX61" s="969"/>
      <c r="FFY61" s="969"/>
      <c r="FFZ61" s="969"/>
      <c r="FGA61" s="969"/>
      <c r="FGB61" s="969"/>
      <c r="FGC61" s="969"/>
      <c r="FGD61" s="969"/>
      <c r="FGE61" s="969"/>
      <c r="FGF61" s="969"/>
      <c r="FGG61" s="969"/>
      <c r="FGH61" s="969"/>
      <c r="FGI61" s="969"/>
      <c r="FGJ61" s="969"/>
      <c r="FGK61" s="969"/>
      <c r="FGL61" s="969"/>
      <c r="FGM61" s="969"/>
      <c r="FGN61" s="969"/>
      <c r="FGO61" s="969"/>
      <c r="FGP61" s="969"/>
      <c r="FGQ61" s="969"/>
      <c r="FGR61" s="969"/>
      <c r="FGS61" s="969"/>
      <c r="FGT61" s="969"/>
      <c r="FGU61" s="969"/>
      <c r="FGV61" s="969"/>
      <c r="FGW61" s="969"/>
      <c r="FGX61" s="969"/>
      <c r="FGY61" s="969"/>
      <c r="FGZ61" s="969"/>
      <c r="FHA61" s="969"/>
      <c r="FHB61" s="969"/>
      <c r="FHC61" s="969"/>
      <c r="FHD61" s="969"/>
      <c r="FHE61" s="969"/>
      <c r="FHF61" s="969"/>
      <c r="FHG61" s="969"/>
      <c r="FHH61" s="969"/>
      <c r="FHI61" s="969"/>
      <c r="FHJ61" s="969"/>
      <c r="FHK61" s="969"/>
      <c r="FHL61" s="969"/>
      <c r="FHM61" s="969"/>
      <c r="FHN61" s="969"/>
      <c r="FHO61" s="969"/>
      <c r="FHP61" s="969"/>
      <c r="FHQ61" s="969"/>
      <c r="FHR61" s="969"/>
      <c r="FHS61" s="969"/>
      <c r="FHT61" s="969"/>
      <c r="FHU61" s="969"/>
      <c r="FHV61" s="969"/>
      <c r="FHW61" s="969"/>
      <c r="FHX61" s="969"/>
      <c r="FHY61" s="969"/>
      <c r="FHZ61" s="969"/>
      <c r="FIA61" s="969"/>
      <c r="FIB61" s="969"/>
      <c r="FIC61" s="969"/>
      <c r="FID61" s="969"/>
      <c r="FIE61" s="969"/>
      <c r="FIF61" s="969"/>
      <c r="FIG61" s="969"/>
      <c r="FIH61" s="969"/>
      <c r="FII61" s="969"/>
      <c r="FIJ61" s="969"/>
      <c r="FIK61" s="969"/>
      <c r="FIL61" s="969"/>
      <c r="FIM61" s="969"/>
      <c r="FIN61" s="969"/>
      <c r="FIO61" s="969"/>
      <c r="FIP61" s="969"/>
      <c r="FIQ61" s="969"/>
      <c r="FIR61" s="969"/>
      <c r="FIS61" s="969"/>
      <c r="FIT61" s="969"/>
      <c r="FIU61" s="969"/>
      <c r="FIV61" s="969"/>
      <c r="FIW61" s="969"/>
      <c r="FIX61" s="969"/>
      <c r="FIY61" s="969"/>
      <c r="FIZ61" s="969"/>
      <c r="FJA61" s="969"/>
      <c r="FJB61" s="969"/>
      <c r="FJC61" s="969"/>
      <c r="FJD61" s="969"/>
      <c r="FJE61" s="969"/>
      <c r="FJF61" s="969"/>
      <c r="FJG61" s="969"/>
      <c r="FJH61" s="969"/>
      <c r="FJI61" s="969"/>
      <c r="FJJ61" s="969"/>
      <c r="FJK61" s="969"/>
      <c r="FJL61" s="969"/>
      <c r="FJM61" s="969"/>
      <c r="FJN61" s="969"/>
      <c r="FJO61" s="969"/>
      <c r="FJP61" s="969"/>
      <c r="FJQ61" s="969"/>
      <c r="FJR61" s="969"/>
      <c r="FJS61" s="969"/>
      <c r="FJT61" s="969"/>
      <c r="FJU61" s="969"/>
      <c r="FJV61" s="969"/>
      <c r="FJW61" s="969"/>
      <c r="FJX61" s="969"/>
      <c r="FJY61" s="969"/>
      <c r="FJZ61" s="969"/>
      <c r="FKA61" s="969"/>
      <c r="FKB61" s="969"/>
      <c r="FKC61" s="969"/>
      <c r="FKD61" s="969"/>
      <c r="FKE61" s="969"/>
      <c r="FKF61" s="969"/>
      <c r="FKG61" s="969"/>
      <c r="FKH61" s="969"/>
      <c r="FKI61" s="969"/>
      <c r="FKJ61" s="969"/>
      <c r="FKK61" s="969"/>
      <c r="FKL61" s="969"/>
      <c r="FKM61" s="969"/>
      <c r="FKN61" s="969"/>
      <c r="FKO61" s="969"/>
      <c r="FKP61" s="969"/>
      <c r="FKQ61" s="969"/>
      <c r="FKR61" s="969"/>
      <c r="FKS61" s="969"/>
      <c r="FKT61" s="969"/>
      <c r="FKU61" s="969"/>
      <c r="FKV61" s="969"/>
      <c r="FKW61" s="969"/>
      <c r="FKX61" s="969"/>
      <c r="FKY61" s="969"/>
      <c r="FKZ61" s="969"/>
      <c r="FLA61" s="969"/>
      <c r="FLB61" s="969"/>
      <c r="FLC61" s="969"/>
      <c r="FLD61" s="969"/>
      <c r="FLE61" s="969"/>
      <c r="FLF61" s="969"/>
      <c r="FLG61" s="969"/>
      <c r="FLH61" s="969"/>
      <c r="FLI61" s="969"/>
      <c r="FLJ61" s="969"/>
      <c r="FLK61" s="969"/>
      <c r="FLL61" s="969"/>
      <c r="FLM61" s="969"/>
      <c r="FLN61" s="969"/>
      <c r="FLO61" s="969"/>
      <c r="FLP61" s="969"/>
      <c r="FLQ61" s="969"/>
      <c r="FLR61" s="969"/>
      <c r="FLS61" s="969"/>
      <c r="FLT61" s="969"/>
      <c r="FLU61" s="969"/>
      <c r="FLV61" s="969"/>
      <c r="FLW61" s="969"/>
      <c r="FLX61" s="969"/>
      <c r="FLY61" s="969"/>
      <c r="FLZ61" s="969"/>
      <c r="FMA61" s="969"/>
      <c r="FMB61" s="969"/>
      <c r="FMC61" s="969"/>
      <c r="FMD61" s="969"/>
      <c r="FME61" s="969"/>
      <c r="FMF61" s="969"/>
      <c r="FMG61" s="969"/>
      <c r="FMH61" s="969"/>
      <c r="FMI61" s="969"/>
      <c r="FMJ61" s="969"/>
      <c r="FMK61" s="969"/>
      <c r="FML61" s="969"/>
      <c r="FMM61" s="969"/>
      <c r="FMN61" s="969"/>
      <c r="FMO61" s="969"/>
      <c r="FMP61" s="969"/>
      <c r="FMQ61" s="969"/>
      <c r="FMR61" s="969"/>
      <c r="FMS61" s="969"/>
      <c r="FMT61" s="969"/>
      <c r="FMU61" s="969"/>
      <c r="FMV61" s="969"/>
      <c r="FMW61" s="969"/>
      <c r="FMX61" s="969"/>
      <c r="FMY61" s="969"/>
      <c r="FMZ61" s="969"/>
      <c r="FNA61" s="969"/>
      <c r="FNB61" s="969"/>
      <c r="FNC61" s="969"/>
      <c r="FND61" s="969"/>
      <c r="FNE61" s="969"/>
      <c r="FNF61" s="969"/>
      <c r="FNG61" s="969"/>
      <c r="FNH61" s="969"/>
      <c r="FNI61" s="969"/>
      <c r="FNJ61" s="969"/>
      <c r="FNK61" s="969"/>
      <c r="FNL61" s="969"/>
      <c r="FNM61" s="969"/>
      <c r="FNN61" s="969"/>
      <c r="FNO61" s="969"/>
      <c r="FNP61" s="969"/>
      <c r="FNQ61" s="969"/>
      <c r="FNR61" s="969"/>
      <c r="FNS61" s="969"/>
      <c r="FNT61" s="969"/>
      <c r="FNU61" s="969"/>
      <c r="FNV61" s="969"/>
      <c r="FNW61" s="969"/>
      <c r="FNX61" s="969"/>
      <c r="FNY61" s="969"/>
      <c r="FNZ61" s="969"/>
      <c r="FOA61" s="969"/>
      <c r="FOB61" s="969"/>
      <c r="FOC61" s="969"/>
      <c r="FOD61" s="969"/>
      <c r="FOE61" s="969"/>
      <c r="FOF61" s="969"/>
      <c r="FOG61" s="969"/>
      <c r="FOH61" s="969"/>
      <c r="FOI61" s="969"/>
      <c r="FOJ61" s="969"/>
      <c r="FOK61" s="969"/>
      <c r="FOL61" s="969"/>
      <c r="FOM61" s="969"/>
      <c r="FON61" s="969"/>
      <c r="FOO61" s="969"/>
      <c r="FOP61" s="969"/>
      <c r="FOQ61" s="969"/>
      <c r="FOR61" s="969"/>
      <c r="FOS61" s="969"/>
      <c r="FOT61" s="969"/>
      <c r="FOU61" s="969"/>
      <c r="FOV61" s="969"/>
      <c r="FOW61" s="969"/>
      <c r="FOX61" s="969"/>
      <c r="FOY61" s="969"/>
      <c r="FOZ61" s="969"/>
      <c r="FPA61" s="969"/>
      <c r="FPB61" s="969"/>
      <c r="FPC61" s="969"/>
      <c r="FPD61" s="969"/>
      <c r="FPE61" s="969"/>
      <c r="FPF61" s="969"/>
      <c r="FPG61" s="969"/>
      <c r="FPH61" s="969"/>
      <c r="FPI61" s="969"/>
      <c r="FPJ61" s="969"/>
      <c r="FPK61" s="969"/>
      <c r="FPL61" s="969"/>
      <c r="FPM61" s="969"/>
      <c r="FPN61" s="969"/>
      <c r="FPO61" s="969"/>
      <c r="FPP61" s="969"/>
      <c r="FPQ61" s="969"/>
      <c r="FPR61" s="969"/>
      <c r="FPS61" s="969"/>
      <c r="FPT61" s="969"/>
      <c r="FPU61" s="969"/>
      <c r="FPV61" s="969"/>
      <c r="FPW61" s="969"/>
      <c r="FPX61" s="969"/>
      <c r="FPY61" s="969"/>
      <c r="FPZ61" s="969"/>
      <c r="FQA61" s="969"/>
      <c r="FQB61" s="969"/>
      <c r="FQC61" s="969"/>
      <c r="FQD61" s="969"/>
      <c r="FQE61" s="969"/>
      <c r="FQF61" s="969"/>
      <c r="FQG61" s="969"/>
      <c r="FQH61" s="969"/>
      <c r="FQI61" s="969"/>
      <c r="FQJ61" s="969"/>
      <c r="FQK61" s="969"/>
      <c r="FQL61" s="969"/>
      <c r="FQM61" s="969"/>
      <c r="FQN61" s="969"/>
      <c r="FQO61" s="969"/>
      <c r="FQP61" s="969"/>
      <c r="FQQ61" s="969"/>
      <c r="FQR61" s="969"/>
      <c r="FQS61" s="969"/>
      <c r="FQT61" s="969"/>
      <c r="FQU61" s="969"/>
      <c r="FQV61" s="969"/>
      <c r="FQW61" s="969"/>
      <c r="FQX61" s="969"/>
      <c r="FQY61" s="969"/>
      <c r="FQZ61" s="969"/>
      <c r="FRA61" s="969"/>
      <c r="FRB61" s="969"/>
      <c r="FRC61" s="969"/>
      <c r="FRD61" s="969"/>
      <c r="FRE61" s="969"/>
      <c r="FRF61" s="969"/>
      <c r="FRG61" s="969"/>
      <c r="FRH61" s="969"/>
      <c r="FRI61" s="969"/>
      <c r="FRJ61" s="969"/>
      <c r="FRK61" s="969"/>
      <c r="FRL61" s="969"/>
      <c r="FRM61" s="969"/>
      <c r="FRN61" s="969"/>
      <c r="FRO61" s="969"/>
      <c r="FRP61" s="969"/>
      <c r="FRQ61" s="969"/>
      <c r="FRR61" s="969"/>
      <c r="FRS61" s="969"/>
      <c r="FRT61" s="969"/>
      <c r="FRU61" s="969"/>
      <c r="FRV61" s="969"/>
      <c r="FRW61" s="969"/>
      <c r="FRX61" s="969"/>
      <c r="FRY61" s="969"/>
      <c r="FRZ61" s="969"/>
      <c r="FSA61" s="969"/>
      <c r="FSB61" s="969"/>
      <c r="FSC61" s="969"/>
      <c r="FSD61" s="969"/>
      <c r="FSE61" s="969"/>
      <c r="FSF61" s="969"/>
      <c r="FSG61" s="969"/>
      <c r="FSH61" s="969"/>
      <c r="FSI61" s="969"/>
      <c r="FSJ61" s="969"/>
      <c r="FSK61" s="969"/>
      <c r="FSL61" s="969"/>
      <c r="FSM61" s="969"/>
      <c r="FSN61" s="969"/>
      <c r="FSO61" s="969"/>
      <c r="FSP61" s="969"/>
      <c r="FSQ61" s="969"/>
      <c r="FSR61" s="969"/>
      <c r="FSS61" s="969"/>
      <c r="FST61" s="969"/>
      <c r="FSU61" s="969"/>
      <c r="FSV61" s="969"/>
      <c r="FSW61" s="969"/>
      <c r="FSX61" s="969"/>
      <c r="FSY61" s="969"/>
      <c r="FSZ61" s="969"/>
      <c r="FTA61" s="969"/>
      <c r="FTB61" s="969"/>
      <c r="FTC61" s="969"/>
      <c r="FTD61" s="969"/>
      <c r="FTE61" s="969"/>
      <c r="FTF61" s="969"/>
      <c r="FTG61" s="969"/>
      <c r="FTH61" s="969"/>
      <c r="FTI61" s="969"/>
      <c r="FTJ61" s="969"/>
      <c r="FTK61" s="969"/>
      <c r="FTL61" s="969"/>
      <c r="FTM61" s="969"/>
      <c r="FTN61" s="969"/>
      <c r="FTO61" s="969"/>
      <c r="FTP61" s="969"/>
      <c r="FTQ61" s="969"/>
      <c r="FTR61" s="969"/>
      <c r="FTS61" s="969"/>
      <c r="FTT61" s="969"/>
      <c r="FTU61" s="969"/>
      <c r="FTV61" s="969"/>
      <c r="FTW61" s="969"/>
      <c r="FTX61" s="969"/>
      <c r="FTY61" s="969"/>
      <c r="FTZ61" s="969"/>
      <c r="FUA61" s="969"/>
      <c r="FUB61" s="969"/>
      <c r="FUC61" s="969"/>
      <c r="FUD61" s="969"/>
      <c r="FUE61" s="969"/>
      <c r="FUF61" s="969"/>
      <c r="FUG61" s="969"/>
      <c r="FUH61" s="969"/>
      <c r="FUI61" s="969"/>
      <c r="FUJ61" s="969"/>
      <c r="FUK61" s="969"/>
      <c r="FUL61" s="969"/>
      <c r="FUM61" s="969"/>
      <c r="FUN61" s="969"/>
      <c r="FUO61" s="969"/>
      <c r="FUP61" s="969"/>
      <c r="FUQ61" s="969"/>
      <c r="FUR61" s="969"/>
      <c r="FUS61" s="969"/>
      <c r="FUT61" s="969"/>
      <c r="FUU61" s="969"/>
      <c r="FUV61" s="969"/>
      <c r="FUW61" s="969"/>
      <c r="FUX61" s="969"/>
      <c r="FUY61" s="969"/>
      <c r="FUZ61" s="969"/>
      <c r="FVA61" s="969"/>
      <c r="FVB61" s="969"/>
      <c r="FVC61" s="969"/>
      <c r="FVD61" s="969"/>
      <c r="FVE61" s="969"/>
      <c r="FVF61" s="969"/>
      <c r="FVG61" s="969"/>
      <c r="FVH61" s="969"/>
      <c r="FVI61" s="969"/>
      <c r="FVJ61" s="969"/>
      <c r="FVK61" s="969"/>
      <c r="FVL61" s="969"/>
      <c r="FVM61" s="969"/>
      <c r="FVN61" s="969"/>
      <c r="FVO61" s="969"/>
      <c r="FVP61" s="969"/>
      <c r="FVQ61" s="969"/>
      <c r="FVR61" s="969"/>
      <c r="FVS61" s="969"/>
      <c r="FVT61" s="969"/>
      <c r="FVU61" s="969"/>
      <c r="FVV61" s="969"/>
      <c r="FVW61" s="969"/>
      <c r="FVX61" s="969"/>
      <c r="FVY61" s="969"/>
      <c r="FVZ61" s="969"/>
      <c r="FWA61" s="969"/>
      <c r="FWB61" s="969"/>
      <c r="FWC61" s="969"/>
      <c r="FWD61" s="969"/>
      <c r="FWE61" s="969"/>
      <c r="FWF61" s="969"/>
      <c r="FWG61" s="969"/>
      <c r="FWH61" s="969"/>
      <c r="FWI61" s="969"/>
      <c r="FWJ61" s="969"/>
      <c r="FWK61" s="969"/>
      <c r="FWL61" s="969"/>
      <c r="FWM61" s="969"/>
      <c r="FWN61" s="969"/>
      <c r="FWO61" s="969"/>
      <c r="FWP61" s="969"/>
      <c r="FWQ61" s="969"/>
      <c r="FWR61" s="969"/>
      <c r="FWS61" s="969"/>
      <c r="FWT61" s="969"/>
      <c r="FWU61" s="969"/>
      <c r="FWV61" s="969"/>
      <c r="FWW61" s="969"/>
      <c r="FWX61" s="969"/>
      <c r="FWY61" s="969"/>
      <c r="FWZ61" s="969"/>
      <c r="FXA61" s="969"/>
      <c r="FXB61" s="969"/>
      <c r="FXC61" s="969"/>
      <c r="FXD61" s="969"/>
      <c r="FXE61" s="969"/>
      <c r="FXF61" s="969"/>
      <c r="FXG61" s="969"/>
      <c r="FXH61" s="969"/>
      <c r="FXI61" s="969"/>
      <c r="FXJ61" s="969"/>
      <c r="FXK61" s="969"/>
      <c r="FXL61" s="969"/>
      <c r="FXM61" s="969"/>
      <c r="FXN61" s="969"/>
      <c r="FXO61" s="969"/>
      <c r="FXP61" s="969"/>
      <c r="FXQ61" s="969"/>
      <c r="FXR61" s="969"/>
      <c r="FXS61" s="969"/>
      <c r="FXT61" s="969"/>
      <c r="FXU61" s="969"/>
      <c r="FXV61" s="969"/>
      <c r="FXW61" s="969"/>
      <c r="FXX61" s="969"/>
      <c r="FXY61" s="969"/>
      <c r="FXZ61" s="969"/>
      <c r="FYA61" s="969"/>
      <c r="FYB61" s="969"/>
      <c r="FYC61" s="969"/>
      <c r="FYD61" s="969"/>
      <c r="FYE61" s="969"/>
      <c r="FYF61" s="969"/>
      <c r="FYG61" s="969"/>
      <c r="FYH61" s="969"/>
      <c r="FYI61" s="969"/>
      <c r="FYJ61" s="969"/>
      <c r="FYK61" s="969"/>
      <c r="FYL61" s="969"/>
      <c r="FYM61" s="969"/>
      <c r="FYN61" s="969"/>
      <c r="FYO61" s="969"/>
      <c r="FYP61" s="969"/>
      <c r="FYQ61" s="969"/>
      <c r="FYR61" s="969"/>
      <c r="FYS61" s="969"/>
      <c r="FYT61" s="969"/>
      <c r="FYU61" s="969"/>
      <c r="FYV61" s="969"/>
      <c r="FYW61" s="969"/>
      <c r="FYX61" s="969"/>
      <c r="FYY61" s="969"/>
      <c r="FYZ61" s="969"/>
      <c r="FZA61" s="969"/>
      <c r="FZB61" s="969"/>
      <c r="FZC61" s="969"/>
      <c r="FZD61" s="969"/>
      <c r="FZE61" s="969"/>
      <c r="FZF61" s="969"/>
      <c r="FZG61" s="969"/>
      <c r="FZH61" s="969"/>
      <c r="FZI61" s="969"/>
      <c r="FZJ61" s="969"/>
      <c r="FZK61" s="969"/>
      <c r="FZL61" s="969"/>
      <c r="FZM61" s="969"/>
      <c r="FZN61" s="969"/>
      <c r="FZO61" s="969"/>
      <c r="FZP61" s="969"/>
      <c r="FZQ61" s="969"/>
      <c r="FZR61" s="969"/>
      <c r="FZS61" s="969"/>
      <c r="FZT61" s="969"/>
      <c r="FZU61" s="969"/>
      <c r="FZV61" s="969"/>
      <c r="FZW61" s="969"/>
      <c r="FZX61" s="969"/>
      <c r="FZY61" s="969"/>
      <c r="FZZ61" s="969"/>
      <c r="GAA61" s="969"/>
      <c r="GAB61" s="969"/>
      <c r="GAC61" s="969"/>
      <c r="GAD61" s="969"/>
      <c r="GAE61" s="969"/>
      <c r="GAF61" s="969"/>
      <c r="GAG61" s="969"/>
      <c r="GAH61" s="969"/>
      <c r="GAI61" s="969"/>
      <c r="GAJ61" s="969"/>
      <c r="GAK61" s="969"/>
      <c r="GAL61" s="969"/>
      <c r="GAM61" s="969"/>
      <c r="GAN61" s="969"/>
      <c r="GAO61" s="969"/>
      <c r="GAP61" s="969"/>
      <c r="GAQ61" s="969"/>
      <c r="GAR61" s="969"/>
      <c r="GAS61" s="969"/>
      <c r="GAT61" s="969"/>
      <c r="GAU61" s="969"/>
      <c r="GAV61" s="969"/>
      <c r="GAW61" s="969"/>
      <c r="GAX61" s="969"/>
      <c r="GAY61" s="969"/>
      <c r="GAZ61" s="969"/>
      <c r="GBA61" s="969"/>
      <c r="GBB61" s="969"/>
      <c r="GBC61" s="969"/>
      <c r="GBD61" s="969"/>
      <c r="GBE61" s="969"/>
      <c r="GBF61" s="969"/>
      <c r="GBG61" s="969"/>
      <c r="GBH61" s="969"/>
      <c r="GBI61" s="969"/>
      <c r="GBJ61" s="969"/>
      <c r="GBK61" s="969"/>
      <c r="GBL61" s="969"/>
      <c r="GBM61" s="969"/>
      <c r="GBN61" s="969"/>
      <c r="GBO61" s="969"/>
      <c r="GBP61" s="969"/>
      <c r="GBQ61" s="969"/>
      <c r="GBR61" s="969"/>
      <c r="GBS61" s="969"/>
      <c r="GBT61" s="969"/>
      <c r="GBU61" s="969"/>
      <c r="GBV61" s="969"/>
      <c r="GBW61" s="969"/>
      <c r="GBX61" s="969"/>
      <c r="GBY61" s="969"/>
      <c r="GBZ61" s="969"/>
      <c r="GCA61" s="969"/>
      <c r="GCB61" s="969"/>
      <c r="GCC61" s="969"/>
      <c r="GCD61" s="969"/>
      <c r="GCE61" s="969"/>
      <c r="GCF61" s="969"/>
      <c r="GCG61" s="969"/>
      <c r="GCH61" s="969"/>
      <c r="GCI61" s="969"/>
      <c r="GCJ61" s="969"/>
      <c r="GCK61" s="969"/>
      <c r="GCL61" s="969"/>
      <c r="GCM61" s="969"/>
      <c r="GCN61" s="969"/>
      <c r="GCO61" s="969"/>
      <c r="GCP61" s="969"/>
      <c r="GCQ61" s="969"/>
      <c r="GCR61" s="969"/>
      <c r="GCS61" s="969"/>
      <c r="GCT61" s="969"/>
      <c r="GCU61" s="969"/>
      <c r="GCV61" s="969"/>
      <c r="GCW61" s="969"/>
      <c r="GCX61" s="969"/>
      <c r="GCY61" s="969"/>
      <c r="GCZ61" s="969"/>
      <c r="GDA61" s="969"/>
      <c r="GDB61" s="969"/>
      <c r="GDC61" s="969"/>
      <c r="GDD61" s="969"/>
      <c r="GDE61" s="969"/>
      <c r="GDF61" s="969"/>
      <c r="GDG61" s="969"/>
      <c r="GDH61" s="969"/>
      <c r="GDI61" s="969"/>
      <c r="GDJ61" s="969"/>
      <c r="GDK61" s="969"/>
      <c r="GDL61" s="969"/>
      <c r="GDM61" s="969"/>
      <c r="GDN61" s="969"/>
      <c r="GDO61" s="969"/>
      <c r="GDP61" s="969"/>
      <c r="GDQ61" s="969"/>
      <c r="GDR61" s="969"/>
      <c r="GDS61" s="969"/>
      <c r="GDT61" s="969"/>
      <c r="GDU61" s="969"/>
      <c r="GDV61" s="969"/>
      <c r="GDW61" s="969"/>
      <c r="GDX61" s="969"/>
      <c r="GDY61" s="969"/>
      <c r="GDZ61" s="969"/>
      <c r="GEA61" s="969"/>
      <c r="GEB61" s="969"/>
      <c r="GEC61" s="969"/>
      <c r="GED61" s="969"/>
      <c r="GEE61" s="969"/>
      <c r="GEF61" s="969"/>
      <c r="GEG61" s="969"/>
      <c r="GEH61" s="969"/>
      <c r="GEI61" s="969"/>
      <c r="GEJ61" s="969"/>
      <c r="GEK61" s="969"/>
      <c r="GEL61" s="969"/>
      <c r="GEM61" s="969"/>
      <c r="GEN61" s="969"/>
      <c r="GEO61" s="969"/>
      <c r="GEP61" s="969"/>
      <c r="GEQ61" s="969"/>
      <c r="GER61" s="969"/>
      <c r="GES61" s="969"/>
      <c r="GET61" s="969"/>
      <c r="GEU61" s="969"/>
      <c r="GEV61" s="969"/>
      <c r="GEW61" s="969"/>
      <c r="GEX61" s="969"/>
      <c r="GEY61" s="969"/>
      <c r="GEZ61" s="969"/>
      <c r="GFA61" s="969"/>
      <c r="GFB61" s="969"/>
      <c r="GFC61" s="969"/>
      <c r="GFD61" s="969"/>
      <c r="GFE61" s="969"/>
      <c r="GFF61" s="969"/>
      <c r="GFG61" s="969"/>
      <c r="GFH61" s="969"/>
      <c r="GFI61" s="969"/>
      <c r="GFJ61" s="969"/>
      <c r="GFK61" s="969"/>
      <c r="GFL61" s="969"/>
      <c r="GFM61" s="969"/>
      <c r="GFN61" s="969"/>
      <c r="GFO61" s="969"/>
      <c r="GFP61" s="969"/>
      <c r="GFQ61" s="969"/>
      <c r="GFR61" s="969"/>
      <c r="GFS61" s="969"/>
      <c r="GFT61" s="969"/>
      <c r="GFU61" s="969"/>
      <c r="GFV61" s="969"/>
      <c r="GFW61" s="969"/>
      <c r="GFX61" s="969"/>
      <c r="GFY61" s="969"/>
      <c r="GFZ61" s="969"/>
      <c r="GGA61" s="969"/>
      <c r="GGB61" s="969"/>
      <c r="GGC61" s="969"/>
      <c r="GGD61" s="969"/>
      <c r="GGE61" s="969"/>
      <c r="GGF61" s="969"/>
      <c r="GGG61" s="969"/>
      <c r="GGH61" s="969"/>
      <c r="GGI61" s="969"/>
      <c r="GGJ61" s="969"/>
      <c r="GGK61" s="969"/>
      <c r="GGL61" s="969"/>
      <c r="GGM61" s="969"/>
      <c r="GGN61" s="969"/>
      <c r="GGO61" s="969"/>
      <c r="GGP61" s="969"/>
      <c r="GGQ61" s="969"/>
      <c r="GGR61" s="969"/>
      <c r="GGS61" s="969"/>
      <c r="GGT61" s="969"/>
      <c r="GGU61" s="969"/>
      <c r="GGV61" s="969"/>
      <c r="GGW61" s="969"/>
      <c r="GGX61" s="969"/>
      <c r="GGY61" s="969"/>
      <c r="GGZ61" s="969"/>
      <c r="GHA61" s="969"/>
      <c r="GHB61" s="969"/>
      <c r="GHC61" s="969"/>
      <c r="GHD61" s="969"/>
      <c r="GHE61" s="969"/>
      <c r="GHF61" s="969"/>
      <c r="GHG61" s="969"/>
      <c r="GHH61" s="969"/>
      <c r="GHI61" s="969"/>
      <c r="GHJ61" s="969"/>
      <c r="GHK61" s="969"/>
      <c r="GHL61" s="969"/>
      <c r="GHM61" s="969"/>
      <c r="GHN61" s="969"/>
      <c r="GHO61" s="969"/>
      <c r="GHP61" s="969"/>
      <c r="GHQ61" s="969"/>
      <c r="GHR61" s="969"/>
      <c r="GHS61" s="969"/>
      <c r="GHT61" s="969"/>
      <c r="GHU61" s="969"/>
      <c r="GHV61" s="969"/>
      <c r="GHW61" s="969"/>
      <c r="GHX61" s="969"/>
      <c r="GHY61" s="969"/>
      <c r="GHZ61" s="969"/>
      <c r="GIA61" s="969"/>
      <c r="GIB61" s="969"/>
      <c r="GIC61" s="969"/>
      <c r="GID61" s="969"/>
      <c r="GIE61" s="969"/>
      <c r="GIF61" s="969"/>
      <c r="GIG61" s="969"/>
      <c r="GIH61" s="969"/>
      <c r="GII61" s="969"/>
      <c r="GIJ61" s="969"/>
      <c r="GIK61" s="969"/>
      <c r="GIL61" s="969"/>
      <c r="GIM61" s="969"/>
      <c r="GIN61" s="969"/>
      <c r="GIO61" s="969"/>
      <c r="GIP61" s="969"/>
      <c r="GIQ61" s="969"/>
      <c r="GIR61" s="969"/>
      <c r="GIS61" s="969"/>
      <c r="GIT61" s="969"/>
      <c r="GIU61" s="969"/>
      <c r="GIV61" s="969"/>
      <c r="GIW61" s="969"/>
      <c r="GIX61" s="969"/>
      <c r="GIY61" s="969"/>
      <c r="GIZ61" s="969"/>
      <c r="GJA61" s="969"/>
      <c r="GJB61" s="969"/>
      <c r="GJC61" s="969"/>
      <c r="GJD61" s="969"/>
      <c r="GJE61" s="969"/>
      <c r="GJF61" s="969"/>
      <c r="GJG61" s="969"/>
      <c r="GJH61" s="969"/>
      <c r="GJI61" s="969"/>
      <c r="GJJ61" s="969"/>
      <c r="GJK61" s="969"/>
      <c r="GJL61" s="969"/>
      <c r="GJM61" s="969"/>
      <c r="GJN61" s="969"/>
      <c r="GJO61" s="969"/>
      <c r="GJP61" s="969"/>
      <c r="GJQ61" s="969"/>
      <c r="GJR61" s="969"/>
      <c r="GJS61" s="969"/>
      <c r="GJT61" s="969"/>
      <c r="GJU61" s="969"/>
      <c r="GJV61" s="969"/>
      <c r="GJW61" s="969"/>
      <c r="GJX61" s="969"/>
      <c r="GJY61" s="969"/>
      <c r="GJZ61" s="969"/>
      <c r="GKA61" s="969"/>
      <c r="GKB61" s="969"/>
      <c r="GKC61" s="969"/>
      <c r="GKD61" s="969"/>
      <c r="GKE61" s="969"/>
      <c r="GKF61" s="969"/>
      <c r="GKG61" s="969"/>
      <c r="GKH61" s="969"/>
      <c r="GKI61" s="969"/>
      <c r="GKJ61" s="969"/>
      <c r="GKK61" s="969"/>
      <c r="GKL61" s="969"/>
      <c r="GKM61" s="969"/>
      <c r="GKN61" s="969"/>
      <c r="GKO61" s="969"/>
      <c r="GKP61" s="969"/>
      <c r="GKQ61" s="969"/>
      <c r="GKR61" s="969"/>
      <c r="GKS61" s="969"/>
      <c r="GKT61" s="969"/>
      <c r="GKU61" s="969"/>
      <c r="GKV61" s="969"/>
      <c r="GKW61" s="969"/>
      <c r="GKX61" s="969"/>
      <c r="GKY61" s="969"/>
      <c r="GKZ61" s="969"/>
      <c r="GLA61" s="969"/>
      <c r="GLB61" s="969"/>
      <c r="GLC61" s="969"/>
      <c r="GLD61" s="969"/>
      <c r="GLE61" s="969"/>
      <c r="GLF61" s="969"/>
      <c r="GLG61" s="969"/>
      <c r="GLH61" s="969"/>
      <c r="GLI61" s="969"/>
      <c r="GLJ61" s="969"/>
      <c r="GLK61" s="969"/>
      <c r="GLL61" s="969"/>
      <c r="GLM61" s="969"/>
      <c r="GLN61" s="969"/>
      <c r="GLO61" s="969"/>
      <c r="GLP61" s="969"/>
      <c r="GLQ61" s="969"/>
      <c r="GLR61" s="969"/>
      <c r="GLS61" s="969"/>
      <c r="GLT61" s="969"/>
      <c r="GLU61" s="969"/>
      <c r="GLV61" s="969"/>
      <c r="GLW61" s="969"/>
      <c r="GLX61" s="969"/>
      <c r="GLY61" s="969"/>
      <c r="GLZ61" s="969"/>
      <c r="GMA61" s="969"/>
      <c r="GMB61" s="969"/>
      <c r="GMC61" s="969"/>
      <c r="GMD61" s="969"/>
      <c r="GME61" s="969"/>
      <c r="GMF61" s="969"/>
      <c r="GMG61" s="969"/>
      <c r="GMH61" s="969"/>
      <c r="GMI61" s="969"/>
      <c r="GMJ61" s="969"/>
      <c r="GMK61" s="969"/>
      <c r="GML61" s="969"/>
      <c r="GMM61" s="969"/>
      <c r="GMN61" s="969"/>
      <c r="GMO61" s="969"/>
      <c r="GMP61" s="969"/>
      <c r="GMQ61" s="969"/>
      <c r="GMR61" s="969"/>
      <c r="GMS61" s="969"/>
      <c r="GMT61" s="969"/>
      <c r="GMU61" s="969"/>
      <c r="GMV61" s="969"/>
      <c r="GMW61" s="969"/>
      <c r="GMX61" s="969"/>
      <c r="GMY61" s="969"/>
      <c r="GMZ61" s="969"/>
      <c r="GNA61" s="969"/>
      <c r="GNB61" s="969"/>
      <c r="GNC61" s="969"/>
      <c r="GND61" s="969"/>
      <c r="GNE61" s="969"/>
      <c r="GNF61" s="969"/>
      <c r="GNG61" s="969"/>
      <c r="GNH61" s="969"/>
      <c r="GNI61" s="969"/>
      <c r="GNJ61" s="969"/>
      <c r="GNK61" s="969"/>
      <c r="GNL61" s="969"/>
      <c r="GNM61" s="969"/>
      <c r="GNN61" s="969"/>
      <c r="GNO61" s="969"/>
      <c r="GNP61" s="969"/>
      <c r="GNQ61" s="969"/>
      <c r="GNR61" s="969"/>
      <c r="GNS61" s="969"/>
      <c r="GNT61" s="969"/>
      <c r="GNU61" s="969"/>
      <c r="GNV61" s="969"/>
      <c r="GNW61" s="969"/>
      <c r="GNX61" s="969"/>
      <c r="GNY61" s="969"/>
      <c r="GNZ61" s="969"/>
      <c r="GOA61" s="969"/>
      <c r="GOB61" s="969"/>
      <c r="GOC61" s="969"/>
      <c r="GOD61" s="969"/>
      <c r="GOE61" s="969"/>
      <c r="GOF61" s="969"/>
      <c r="GOG61" s="969"/>
      <c r="GOH61" s="969"/>
      <c r="GOI61" s="969"/>
      <c r="GOJ61" s="969"/>
      <c r="GOK61" s="969"/>
      <c r="GOL61" s="969"/>
      <c r="GOM61" s="969"/>
      <c r="GON61" s="969"/>
      <c r="GOO61" s="969"/>
      <c r="GOP61" s="969"/>
      <c r="GOQ61" s="969"/>
      <c r="GOR61" s="969"/>
      <c r="GOS61" s="969"/>
      <c r="GOT61" s="969"/>
      <c r="GOU61" s="969"/>
      <c r="GOV61" s="969"/>
      <c r="GOW61" s="969"/>
      <c r="GOX61" s="969"/>
      <c r="GOY61" s="969"/>
      <c r="GOZ61" s="969"/>
      <c r="GPA61" s="969"/>
      <c r="GPB61" s="969"/>
      <c r="GPC61" s="969"/>
      <c r="GPD61" s="969"/>
      <c r="GPE61" s="969"/>
      <c r="GPF61" s="969"/>
      <c r="GPG61" s="969"/>
      <c r="GPH61" s="969"/>
      <c r="GPI61" s="969"/>
      <c r="GPJ61" s="969"/>
      <c r="GPK61" s="969"/>
      <c r="GPL61" s="969"/>
      <c r="GPM61" s="969"/>
      <c r="GPN61" s="969"/>
      <c r="GPO61" s="969"/>
      <c r="GPP61" s="969"/>
      <c r="GPQ61" s="969"/>
      <c r="GPR61" s="969"/>
      <c r="GPS61" s="969"/>
      <c r="GPT61" s="969"/>
      <c r="GPU61" s="969"/>
      <c r="GPV61" s="969"/>
      <c r="GPW61" s="969"/>
      <c r="GPX61" s="969"/>
      <c r="GPY61" s="969"/>
      <c r="GPZ61" s="969"/>
      <c r="GQA61" s="969"/>
      <c r="GQB61" s="969"/>
      <c r="GQC61" s="969"/>
      <c r="GQD61" s="969"/>
      <c r="GQE61" s="969"/>
      <c r="GQF61" s="969"/>
      <c r="GQG61" s="969"/>
      <c r="GQH61" s="969"/>
      <c r="GQI61" s="969"/>
      <c r="GQJ61" s="969"/>
      <c r="GQK61" s="969"/>
      <c r="GQL61" s="969"/>
      <c r="GQM61" s="969"/>
      <c r="GQN61" s="969"/>
      <c r="GQO61" s="969"/>
      <c r="GQP61" s="969"/>
      <c r="GQQ61" s="969"/>
      <c r="GQR61" s="969"/>
      <c r="GQS61" s="969"/>
      <c r="GQT61" s="969"/>
      <c r="GQU61" s="969"/>
      <c r="GQV61" s="969"/>
      <c r="GQW61" s="969"/>
      <c r="GQX61" s="969"/>
      <c r="GQY61" s="969"/>
      <c r="GQZ61" s="969"/>
      <c r="GRA61" s="969"/>
      <c r="GRB61" s="969"/>
      <c r="GRC61" s="969"/>
      <c r="GRD61" s="969"/>
      <c r="GRE61" s="969"/>
      <c r="GRF61" s="969"/>
      <c r="GRG61" s="969"/>
      <c r="GRH61" s="969"/>
      <c r="GRI61" s="969"/>
      <c r="GRJ61" s="969"/>
      <c r="GRK61" s="969"/>
      <c r="GRL61" s="969"/>
      <c r="GRM61" s="969"/>
      <c r="GRN61" s="969"/>
      <c r="GRO61" s="969"/>
      <c r="GRP61" s="969"/>
      <c r="GRQ61" s="969"/>
      <c r="GRR61" s="969"/>
      <c r="GRS61" s="969"/>
      <c r="GRT61" s="969"/>
      <c r="GRU61" s="969"/>
      <c r="GRV61" s="969"/>
      <c r="GRW61" s="969"/>
      <c r="GRX61" s="969"/>
      <c r="GRY61" s="969"/>
      <c r="GRZ61" s="969"/>
      <c r="GSA61" s="969"/>
      <c r="GSB61" s="969"/>
      <c r="GSC61" s="969"/>
      <c r="GSD61" s="969"/>
      <c r="GSE61" s="969"/>
      <c r="GSF61" s="969"/>
      <c r="GSG61" s="969"/>
      <c r="GSH61" s="969"/>
      <c r="GSI61" s="969"/>
      <c r="GSJ61" s="969"/>
      <c r="GSK61" s="969"/>
      <c r="GSL61" s="969"/>
      <c r="GSM61" s="969"/>
      <c r="GSN61" s="969"/>
      <c r="GSO61" s="969"/>
      <c r="GSP61" s="969"/>
      <c r="GSQ61" s="969"/>
      <c r="GSR61" s="969"/>
      <c r="GSS61" s="969"/>
      <c r="GST61" s="969"/>
      <c r="GSU61" s="969"/>
      <c r="GSV61" s="969"/>
      <c r="GSW61" s="969"/>
      <c r="GSX61" s="969"/>
      <c r="GSY61" s="969"/>
      <c r="GSZ61" s="969"/>
      <c r="GTA61" s="969"/>
      <c r="GTB61" s="969"/>
      <c r="GTC61" s="969"/>
      <c r="GTD61" s="969"/>
      <c r="GTE61" s="969"/>
      <c r="GTF61" s="969"/>
      <c r="GTG61" s="969"/>
      <c r="GTH61" s="969"/>
      <c r="GTI61" s="969"/>
      <c r="GTJ61" s="969"/>
      <c r="GTK61" s="969"/>
      <c r="GTL61" s="969"/>
      <c r="GTM61" s="969"/>
      <c r="GTN61" s="969"/>
      <c r="GTO61" s="969"/>
      <c r="GTP61" s="969"/>
      <c r="GTQ61" s="969"/>
      <c r="GTR61" s="969"/>
      <c r="GTS61" s="969"/>
      <c r="GTT61" s="969"/>
      <c r="GTU61" s="969"/>
      <c r="GTV61" s="969"/>
      <c r="GTW61" s="969"/>
      <c r="GTX61" s="969"/>
      <c r="GTY61" s="969"/>
      <c r="GTZ61" s="969"/>
      <c r="GUA61" s="969"/>
      <c r="GUB61" s="969"/>
      <c r="GUC61" s="969"/>
      <c r="GUD61" s="969"/>
      <c r="GUE61" s="969"/>
      <c r="GUF61" s="969"/>
      <c r="GUG61" s="969"/>
      <c r="GUH61" s="969"/>
      <c r="GUI61" s="969"/>
      <c r="GUJ61" s="969"/>
      <c r="GUK61" s="969"/>
      <c r="GUL61" s="969"/>
      <c r="GUM61" s="969"/>
      <c r="GUN61" s="969"/>
      <c r="GUO61" s="969"/>
      <c r="GUP61" s="969"/>
      <c r="GUQ61" s="969"/>
      <c r="GUR61" s="969"/>
      <c r="GUS61" s="969"/>
      <c r="GUT61" s="969"/>
      <c r="GUU61" s="969"/>
      <c r="GUV61" s="969"/>
      <c r="GUW61" s="969"/>
      <c r="GUX61" s="969"/>
      <c r="GUY61" s="969"/>
      <c r="GUZ61" s="969"/>
      <c r="GVA61" s="969"/>
      <c r="GVB61" s="969"/>
      <c r="GVC61" s="969"/>
      <c r="GVD61" s="969"/>
      <c r="GVE61" s="969"/>
      <c r="GVF61" s="969"/>
      <c r="GVG61" s="969"/>
      <c r="GVH61" s="969"/>
      <c r="GVI61" s="969"/>
      <c r="GVJ61" s="969"/>
      <c r="GVK61" s="969"/>
      <c r="GVL61" s="969"/>
      <c r="GVM61" s="969"/>
      <c r="GVN61" s="969"/>
      <c r="GVO61" s="969"/>
      <c r="GVP61" s="969"/>
      <c r="GVQ61" s="969"/>
      <c r="GVR61" s="969"/>
      <c r="GVS61" s="969"/>
      <c r="GVT61" s="969"/>
      <c r="GVU61" s="969"/>
      <c r="GVV61" s="969"/>
      <c r="GVW61" s="969"/>
      <c r="GVX61" s="969"/>
      <c r="GVY61" s="969"/>
      <c r="GVZ61" s="969"/>
      <c r="GWA61" s="969"/>
      <c r="GWB61" s="969"/>
      <c r="GWC61" s="969"/>
      <c r="GWD61" s="969"/>
      <c r="GWE61" s="969"/>
      <c r="GWF61" s="969"/>
      <c r="GWG61" s="969"/>
      <c r="GWH61" s="969"/>
      <c r="GWI61" s="969"/>
      <c r="GWJ61" s="969"/>
      <c r="GWK61" s="969"/>
      <c r="GWL61" s="969"/>
      <c r="GWM61" s="969"/>
      <c r="GWN61" s="969"/>
      <c r="GWO61" s="969"/>
      <c r="GWP61" s="969"/>
      <c r="GWQ61" s="969"/>
      <c r="GWR61" s="969"/>
      <c r="GWS61" s="969"/>
      <c r="GWT61" s="969"/>
      <c r="GWU61" s="969"/>
      <c r="GWV61" s="969"/>
      <c r="GWW61" s="969"/>
      <c r="GWX61" s="969"/>
      <c r="GWY61" s="969"/>
      <c r="GWZ61" s="969"/>
      <c r="GXA61" s="969"/>
      <c r="GXB61" s="969"/>
      <c r="GXC61" s="969"/>
      <c r="GXD61" s="969"/>
      <c r="GXE61" s="969"/>
      <c r="GXF61" s="969"/>
      <c r="GXG61" s="969"/>
      <c r="GXH61" s="969"/>
      <c r="GXI61" s="969"/>
      <c r="GXJ61" s="969"/>
      <c r="GXK61" s="969"/>
      <c r="GXL61" s="969"/>
      <c r="GXM61" s="969"/>
      <c r="GXN61" s="969"/>
      <c r="GXO61" s="969"/>
      <c r="GXP61" s="969"/>
      <c r="GXQ61" s="969"/>
      <c r="GXR61" s="969"/>
      <c r="GXS61" s="969"/>
      <c r="GXT61" s="969"/>
      <c r="GXU61" s="969"/>
      <c r="GXV61" s="969"/>
      <c r="GXW61" s="969"/>
      <c r="GXX61" s="969"/>
      <c r="GXY61" s="969"/>
      <c r="GXZ61" s="969"/>
      <c r="GYA61" s="969"/>
      <c r="GYB61" s="969"/>
      <c r="GYC61" s="969"/>
      <c r="GYD61" s="969"/>
      <c r="GYE61" s="969"/>
      <c r="GYF61" s="969"/>
      <c r="GYG61" s="969"/>
      <c r="GYH61" s="969"/>
      <c r="GYI61" s="969"/>
      <c r="GYJ61" s="969"/>
      <c r="GYK61" s="969"/>
      <c r="GYL61" s="969"/>
      <c r="GYM61" s="969"/>
      <c r="GYN61" s="969"/>
      <c r="GYO61" s="969"/>
      <c r="GYP61" s="969"/>
      <c r="GYQ61" s="969"/>
      <c r="GYR61" s="969"/>
      <c r="GYS61" s="969"/>
      <c r="GYT61" s="969"/>
      <c r="GYU61" s="969"/>
      <c r="GYV61" s="969"/>
      <c r="GYW61" s="969"/>
      <c r="GYX61" s="969"/>
      <c r="GYY61" s="969"/>
      <c r="GYZ61" s="969"/>
      <c r="GZA61" s="969"/>
      <c r="GZB61" s="969"/>
      <c r="GZC61" s="969"/>
      <c r="GZD61" s="969"/>
      <c r="GZE61" s="969"/>
      <c r="GZF61" s="969"/>
      <c r="GZG61" s="969"/>
      <c r="GZH61" s="969"/>
      <c r="GZI61" s="969"/>
      <c r="GZJ61" s="969"/>
      <c r="GZK61" s="969"/>
      <c r="GZL61" s="969"/>
      <c r="GZM61" s="969"/>
      <c r="GZN61" s="969"/>
      <c r="GZO61" s="969"/>
      <c r="GZP61" s="969"/>
      <c r="GZQ61" s="969"/>
      <c r="GZR61" s="969"/>
      <c r="GZS61" s="969"/>
      <c r="GZT61" s="969"/>
      <c r="GZU61" s="969"/>
      <c r="GZV61" s="969"/>
      <c r="GZW61" s="969"/>
      <c r="GZX61" s="969"/>
      <c r="GZY61" s="969"/>
      <c r="GZZ61" s="969"/>
      <c r="HAA61" s="969"/>
      <c r="HAB61" s="969"/>
      <c r="HAC61" s="969"/>
      <c r="HAD61" s="969"/>
      <c r="HAE61" s="969"/>
      <c r="HAF61" s="969"/>
      <c r="HAG61" s="969"/>
      <c r="HAH61" s="969"/>
      <c r="HAI61" s="969"/>
      <c r="HAJ61" s="969"/>
      <c r="HAK61" s="969"/>
      <c r="HAL61" s="969"/>
      <c r="HAM61" s="969"/>
      <c r="HAN61" s="969"/>
      <c r="HAO61" s="969"/>
      <c r="HAP61" s="969"/>
      <c r="HAQ61" s="969"/>
      <c r="HAR61" s="969"/>
      <c r="HAS61" s="969"/>
      <c r="HAT61" s="969"/>
      <c r="HAU61" s="969"/>
      <c r="HAV61" s="969"/>
      <c r="HAW61" s="969"/>
      <c r="HAX61" s="969"/>
      <c r="HAY61" s="969"/>
      <c r="HAZ61" s="969"/>
      <c r="HBA61" s="969"/>
      <c r="HBB61" s="969"/>
      <c r="HBC61" s="969"/>
      <c r="HBD61" s="969"/>
      <c r="HBE61" s="969"/>
      <c r="HBF61" s="969"/>
      <c r="HBG61" s="969"/>
      <c r="HBH61" s="969"/>
      <c r="HBI61" s="969"/>
      <c r="HBJ61" s="969"/>
      <c r="HBK61" s="969"/>
      <c r="HBL61" s="969"/>
      <c r="HBM61" s="969"/>
      <c r="HBN61" s="969"/>
      <c r="HBO61" s="969"/>
      <c r="HBP61" s="969"/>
      <c r="HBQ61" s="969"/>
      <c r="HBR61" s="969"/>
      <c r="HBS61" s="969"/>
      <c r="HBT61" s="969"/>
      <c r="HBU61" s="969"/>
      <c r="HBV61" s="969"/>
      <c r="HBW61" s="969"/>
      <c r="HBX61" s="969"/>
      <c r="HBY61" s="969"/>
      <c r="HBZ61" s="969"/>
      <c r="HCA61" s="969"/>
      <c r="HCB61" s="969"/>
      <c r="HCC61" s="969"/>
      <c r="HCD61" s="969"/>
      <c r="HCE61" s="969"/>
      <c r="HCF61" s="969"/>
      <c r="HCG61" s="969"/>
      <c r="HCH61" s="969"/>
      <c r="HCI61" s="969"/>
      <c r="HCJ61" s="969"/>
      <c r="HCK61" s="969"/>
      <c r="HCL61" s="969"/>
      <c r="HCM61" s="969"/>
      <c r="HCN61" s="969"/>
      <c r="HCO61" s="969"/>
      <c r="HCP61" s="969"/>
      <c r="HCQ61" s="969"/>
      <c r="HCR61" s="969"/>
      <c r="HCS61" s="969"/>
      <c r="HCT61" s="969"/>
      <c r="HCU61" s="969"/>
      <c r="HCV61" s="969"/>
      <c r="HCW61" s="969"/>
      <c r="HCX61" s="969"/>
      <c r="HCY61" s="969"/>
      <c r="HCZ61" s="969"/>
      <c r="HDA61" s="969"/>
      <c r="HDB61" s="969"/>
      <c r="HDC61" s="969"/>
      <c r="HDD61" s="969"/>
      <c r="HDE61" s="969"/>
      <c r="HDF61" s="969"/>
      <c r="HDG61" s="969"/>
      <c r="HDH61" s="969"/>
      <c r="HDI61" s="969"/>
      <c r="HDJ61" s="969"/>
      <c r="HDK61" s="969"/>
      <c r="HDL61" s="969"/>
      <c r="HDM61" s="969"/>
      <c r="HDN61" s="969"/>
      <c r="HDO61" s="969"/>
      <c r="HDP61" s="969"/>
      <c r="HDQ61" s="969"/>
      <c r="HDR61" s="969"/>
      <c r="HDS61" s="969"/>
      <c r="HDT61" s="969"/>
      <c r="HDU61" s="969"/>
      <c r="HDV61" s="969"/>
      <c r="HDW61" s="969"/>
      <c r="HDX61" s="969"/>
      <c r="HDY61" s="969"/>
      <c r="HDZ61" s="969"/>
      <c r="HEA61" s="969"/>
      <c r="HEB61" s="969"/>
      <c r="HEC61" s="969"/>
      <c r="HED61" s="969"/>
      <c r="HEE61" s="969"/>
      <c r="HEF61" s="969"/>
      <c r="HEG61" s="969"/>
      <c r="HEH61" s="969"/>
      <c r="HEI61" s="969"/>
      <c r="HEJ61" s="969"/>
      <c r="HEK61" s="969"/>
      <c r="HEL61" s="969"/>
      <c r="HEM61" s="969"/>
      <c r="HEN61" s="969"/>
      <c r="HEO61" s="969"/>
      <c r="HEP61" s="969"/>
      <c r="HEQ61" s="969"/>
      <c r="HER61" s="969"/>
      <c r="HES61" s="969"/>
      <c r="HET61" s="969"/>
      <c r="HEU61" s="969"/>
      <c r="HEV61" s="969"/>
      <c r="HEW61" s="969"/>
      <c r="HEX61" s="969"/>
      <c r="HEY61" s="969"/>
      <c r="HEZ61" s="969"/>
      <c r="HFA61" s="969"/>
      <c r="HFB61" s="969"/>
      <c r="HFC61" s="969"/>
      <c r="HFD61" s="969"/>
      <c r="HFE61" s="969"/>
      <c r="HFF61" s="969"/>
      <c r="HFG61" s="969"/>
      <c r="HFH61" s="969"/>
      <c r="HFI61" s="969"/>
      <c r="HFJ61" s="969"/>
      <c r="HFK61" s="969"/>
      <c r="HFL61" s="969"/>
      <c r="HFM61" s="969"/>
      <c r="HFN61" s="969"/>
      <c r="HFO61" s="969"/>
      <c r="HFP61" s="969"/>
      <c r="HFQ61" s="969"/>
      <c r="HFR61" s="969"/>
      <c r="HFS61" s="969"/>
      <c r="HFT61" s="969"/>
      <c r="HFU61" s="969"/>
      <c r="HFV61" s="969"/>
      <c r="HFW61" s="969"/>
      <c r="HFX61" s="969"/>
      <c r="HFY61" s="969"/>
      <c r="HFZ61" s="969"/>
      <c r="HGA61" s="969"/>
      <c r="HGB61" s="969"/>
      <c r="HGC61" s="969"/>
      <c r="HGD61" s="969"/>
      <c r="HGE61" s="969"/>
      <c r="HGF61" s="969"/>
      <c r="HGG61" s="969"/>
      <c r="HGH61" s="969"/>
      <c r="HGI61" s="969"/>
      <c r="HGJ61" s="969"/>
      <c r="HGK61" s="969"/>
      <c r="HGL61" s="969"/>
      <c r="HGM61" s="969"/>
      <c r="HGN61" s="969"/>
      <c r="HGO61" s="969"/>
      <c r="HGP61" s="969"/>
      <c r="HGQ61" s="969"/>
      <c r="HGR61" s="969"/>
      <c r="HGS61" s="969"/>
      <c r="HGT61" s="969"/>
      <c r="HGU61" s="969"/>
      <c r="HGV61" s="969"/>
      <c r="HGW61" s="969"/>
      <c r="HGX61" s="969"/>
      <c r="HGY61" s="969"/>
      <c r="HGZ61" s="969"/>
      <c r="HHA61" s="969"/>
      <c r="HHB61" s="969"/>
      <c r="HHC61" s="969"/>
      <c r="HHD61" s="969"/>
      <c r="HHE61" s="969"/>
      <c r="HHF61" s="969"/>
      <c r="HHG61" s="969"/>
      <c r="HHH61" s="969"/>
      <c r="HHI61" s="969"/>
      <c r="HHJ61" s="969"/>
      <c r="HHK61" s="969"/>
      <c r="HHL61" s="969"/>
      <c r="HHM61" s="969"/>
      <c r="HHN61" s="969"/>
      <c r="HHO61" s="969"/>
      <c r="HHP61" s="969"/>
      <c r="HHQ61" s="969"/>
      <c r="HHR61" s="969"/>
      <c r="HHS61" s="969"/>
      <c r="HHT61" s="969"/>
      <c r="HHU61" s="969"/>
      <c r="HHV61" s="969"/>
      <c r="HHW61" s="969"/>
      <c r="HHX61" s="969"/>
      <c r="HHY61" s="969"/>
      <c r="HHZ61" s="969"/>
      <c r="HIA61" s="969"/>
      <c r="HIB61" s="969"/>
      <c r="HIC61" s="969"/>
      <c r="HID61" s="969"/>
      <c r="HIE61" s="969"/>
      <c r="HIF61" s="969"/>
      <c r="HIG61" s="969"/>
      <c r="HIH61" s="969"/>
      <c r="HII61" s="969"/>
      <c r="HIJ61" s="969"/>
      <c r="HIK61" s="969"/>
      <c r="HIL61" s="969"/>
      <c r="HIM61" s="969"/>
      <c r="HIN61" s="969"/>
      <c r="HIO61" s="969"/>
      <c r="HIP61" s="969"/>
      <c r="HIQ61" s="969"/>
      <c r="HIR61" s="969"/>
      <c r="HIS61" s="969"/>
      <c r="HIT61" s="969"/>
      <c r="HIU61" s="969"/>
      <c r="HIV61" s="969"/>
      <c r="HIW61" s="969"/>
      <c r="HIX61" s="969"/>
      <c r="HIY61" s="969"/>
      <c r="HIZ61" s="969"/>
      <c r="HJA61" s="969"/>
      <c r="HJB61" s="969"/>
      <c r="HJC61" s="969"/>
      <c r="HJD61" s="969"/>
      <c r="HJE61" s="969"/>
      <c r="HJF61" s="969"/>
      <c r="HJG61" s="969"/>
      <c r="HJH61" s="969"/>
      <c r="HJI61" s="969"/>
      <c r="HJJ61" s="969"/>
      <c r="HJK61" s="969"/>
      <c r="HJL61" s="969"/>
      <c r="HJM61" s="969"/>
      <c r="HJN61" s="969"/>
      <c r="HJO61" s="969"/>
      <c r="HJP61" s="969"/>
      <c r="HJQ61" s="969"/>
      <c r="HJR61" s="969"/>
      <c r="HJS61" s="969"/>
      <c r="HJT61" s="969"/>
      <c r="HJU61" s="969"/>
      <c r="HJV61" s="969"/>
      <c r="HJW61" s="969"/>
      <c r="HJX61" s="969"/>
      <c r="HJY61" s="969"/>
      <c r="HJZ61" s="969"/>
      <c r="HKA61" s="969"/>
      <c r="HKB61" s="969"/>
      <c r="HKC61" s="969"/>
      <c r="HKD61" s="969"/>
      <c r="HKE61" s="969"/>
      <c r="HKF61" s="969"/>
      <c r="HKG61" s="969"/>
      <c r="HKH61" s="969"/>
      <c r="HKI61" s="969"/>
      <c r="HKJ61" s="969"/>
      <c r="HKK61" s="969"/>
      <c r="HKL61" s="969"/>
      <c r="HKM61" s="969"/>
      <c r="HKN61" s="969"/>
      <c r="HKO61" s="969"/>
      <c r="HKP61" s="969"/>
      <c r="HKQ61" s="969"/>
      <c r="HKR61" s="969"/>
      <c r="HKS61" s="969"/>
      <c r="HKT61" s="969"/>
      <c r="HKU61" s="969"/>
      <c r="HKV61" s="969"/>
      <c r="HKW61" s="969"/>
      <c r="HKX61" s="969"/>
      <c r="HKY61" s="969"/>
      <c r="HKZ61" s="969"/>
      <c r="HLA61" s="969"/>
      <c r="HLB61" s="969"/>
      <c r="HLC61" s="969"/>
      <c r="HLD61" s="969"/>
      <c r="HLE61" s="969"/>
      <c r="HLF61" s="969"/>
      <c r="HLG61" s="969"/>
      <c r="HLH61" s="969"/>
      <c r="HLI61" s="969"/>
      <c r="HLJ61" s="969"/>
      <c r="HLK61" s="969"/>
      <c r="HLL61" s="969"/>
      <c r="HLM61" s="969"/>
      <c r="HLN61" s="969"/>
      <c r="HLO61" s="969"/>
      <c r="HLP61" s="969"/>
      <c r="HLQ61" s="969"/>
      <c r="HLR61" s="969"/>
      <c r="HLS61" s="969"/>
      <c r="HLT61" s="969"/>
      <c r="HLU61" s="969"/>
      <c r="HLV61" s="969"/>
      <c r="HLW61" s="969"/>
      <c r="HLX61" s="969"/>
      <c r="HLY61" s="969"/>
      <c r="HLZ61" s="969"/>
      <c r="HMA61" s="969"/>
      <c r="HMB61" s="969"/>
      <c r="HMC61" s="969"/>
      <c r="HMD61" s="969"/>
      <c r="HME61" s="969"/>
      <c r="HMF61" s="969"/>
      <c r="HMG61" s="969"/>
      <c r="HMH61" s="969"/>
      <c r="HMI61" s="969"/>
      <c r="HMJ61" s="969"/>
      <c r="HMK61" s="969"/>
      <c r="HML61" s="969"/>
      <c r="HMM61" s="969"/>
      <c r="HMN61" s="969"/>
      <c r="HMO61" s="969"/>
      <c r="HMP61" s="969"/>
      <c r="HMQ61" s="969"/>
      <c r="HMR61" s="969"/>
      <c r="HMS61" s="969"/>
      <c r="HMT61" s="969"/>
      <c r="HMU61" s="969"/>
      <c r="HMV61" s="969"/>
      <c r="HMW61" s="969"/>
      <c r="HMX61" s="969"/>
      <c r="HMY61" s="969"/>
      <c r="HMZ61" s="969"/>
      <c r="HNA61" s="969"/>
      <c r="HNB61" s="969"/>
      <c r="HNC61" s="969"/>
      <c r="HND61" s="969"/>
      <c r="HNE61" s="969"/>
      <c r="HNF61" s="969"/>
      <c r="HNG61" s="969"/>
      <c r="HNH61" s="969"/>
      <c r="HNI61" s="969"/>
      <c r="HNJ61" s="969"/>
      <c r="HNK61" s="969"/>
      <c r="HNL61" s="969"/>
      <c r="HNM61" s="969"/>
      <c r="HNN61" s="969"/>
      <c r="HNO61" s="969"/>
      <c r="HNP61" s="969"/>
      <c r="HNQ61" s="969"/>
      <c r="HNR61" s="969"/>
      <c r="HNS61" s="969"/>
      <c r="HNT61" s="969"/>
      <c r="HNU61" s="969"/>
      <c r="HNV61" s="969"/>
      <c r="HNW61" s="969"/>
      <c r="HNX61" s="969"/>
      <c r="HNY61" s="969"/>
      <c r="HNZ61" s="969"/>
      <c r="HOA61" s="969"/>
      <c r="HOB61" s="969"/>
      <c r="HOC61" s="969"/>
      <c r="HOD61" s="969"/>
      <c r="HOE61" s="969"/>
      <c r="HOF61" s="969"/>
      <c r="HOG61" s="969"/>
      <c r="HOH61" s="969"/>
      <c r="HOI61" s="969"/>
      <c r="HOJ61" s="969"/>
      <c r="HOK61" s="969"/>
      <c r="HOL61" s="969"/>
      <c r="HOM61" s="969"/>
      <c r="HON61" s="969"/>
      <c r="HOO61" s="969"/>
      <c r="HOP61" s="969"/>
      <c r="HOQ61" s="969"/>
      <c r="HOR61" s="969"/>
      <c r="HOS61" s="969"/>
      <c r="HOT61" s="969"/>
      <c r="HOU61" s="969"/>
      <c r="HOV61" s="969"/>
      <c r="HOW61" s="969"/>
      <c r="HOX61" s="969"/>
      <c r="HOY61" s="969"/>
      <c r="HOZ61" s="969"/>
      <c r="HPA61" s="969"/>
      <c r="HPB61" s="969"/>
      <c r="HPC61" s="969"/>
      <c r="HPD61" s="969"/>
      <c r="HPE61" s="969"/>
      <c r="HPF61" s="969"/>
      <c r="HPG61" s="969"/>
      <c r="HPH61" s="969"/>
      <c r="HPI61" s="969"/>
      <c r="HPJ61" s="969"/>
      <c r="HPK61" s="969"/>
      <c r="HPL61" s="969"/>
      <c r="HPM61" s="969"/>
      <c r="HPN61" s="969"/>
      <c r="HPO61" s="969"/>
      <c r="HPP61" s="969"/>
      <c r="HPQ61" s="969"/>
      <c r="HPR61" s="969"/>
      <c r="HPS61" s="969"/>
      <c r="HPT61" s="969"/>
      <c r="HPU61" s="969"/>
      <c r="HPV61" s="969"/>
      <c r="HPW61" s="969"/>
      <c r="HPX61" s="969"/>
      <c r="HPY61" s="969"/>
      <c r="HPZ61" s="969"/>
      <c r="HQA61" s="969"/>
      <c r="HQB61" s="969"/>
      <c r="HQC61" s="969"/>
      <c r="HQD61" s="969"/>
      <c r="HQE61" s="969"/>
      <c r="HQF61" s="969"/>
      <c r="HQG61" s="969"/>
      <c r="HQH61" s="969"/>
      <c r="HQI61" s="969"/>
      <c r="HQJ61" s="969"/>
      <c r="HQK61" s="969"/>
      <c r="HQL61" s="969"/>
      <c r="HQM61" s="969"/>
      <c r="HQN61" s="969"/>
      <c r="HQO61" s="969"/>
      <c r="HQP61" s="969"/>
      <c r="HQQ61" s="969"/>
      <c r="HQR61" s="969"/>
      <c r="HQS61" s="969"/>
      <c r="HQT61" s="969"/>
      <c r="HQU61" s="969"/>
      <c r="HQV61" s="969"/>
      <c r="HQW61" s="969"/>
      <c r="HQX61" s="969"/>
      <c r="HQY61" s="969"/>
      <c r="HQZ61" s="969"/>
      <c r="HRA61" s="969"/>
      <c r="HRB61" s="969"/>
      <c r="HRC61" s="969"/>
      <c r="HRD61" s="969"/>
      <c r="HRE61" s="969"/>
      <c r="HRF61" s="969"/>
      <c r="HRG61" s="969"/>
      <c r="HRH61" s="969"/>
      <c r="HRI61" s="969"/>
      <c r="HRJ61" s="969"/>
      <c r="HRK61" s="969"/>
      <c r="HRL61" s="969"/>
      <c r="HRM61" s="969"/>
      <c r="HRN61" s="969"/>
      <c r="HRO61" s="969"/>
      <c r="HRP61" s="969"/>
      <c r="HRQ61" s="969"/>
      <c r="HRR61" s="969"/>
      <c r="HRS61" s="969"/>
      <c r="HRT61" s="969"/>
      <c r="HRU61" s="969"/>
      <c r="HRV61" s="969"/>
      <c r="HRW61" s="969"/>
      <c r="HRX61" s="969"/>
      <c r="HRY61" s="969"/>
      <c r="HRZ61" s="969"/>
      <c r="HSA61" s="969"/>
      <c r="HSB61" s="969"/>
      <c r="HSC61" s="969"/>
      <c r="HSD61" s="969"/>
      <c r="HSE61" s="969"/>
      <c r="HSF61" s="969"/>
      <c r="HSG61" s="969"/>
      <c r="HSH61" s="969"/>
      <c r="HSI61" s="969"/>
      <c r="HSJ61" s="969"/>
      <c r="HSK61" s="969"/>
      <c r="HSL61" s="969"/>
      <c r="HSM61" s="969"/>
      <c r="HSN61" s="969"/>
      <c r="HSO61" s="969"/>
      <c r="HSP61" s="969"/>
      <c r="HSQ61" s="969"/>
      <c r="HSR61" s="969"/>
      <c r="HSS61" s="969"/>
      <c r="HST61" s="969"/>
      <c r="HSU61" s="969"/>
      <c r="HSV61" s="969"/>
      <c r="HSW61" s="969"/>
      <c r="HSX61" s="969"/>
      <c r="HSY61" s="969"/>
      <c r="HSZ61" s="969"/>
      <c r="HTA61" s="969"/>
      <c r="HTB61" s="969"/>
      <c r="HTC61" s="969"/>
      <c r="HTD61" s="969"/>
      <c r="HTE61" s="969"/>
      <c r="HTF61" s="969"/>
      <c r="HTG61" s="969"/>
      <c r="HTH61" s="969"/>
      <c r="HTI61" s="969"/>
      <c r="HTJ61" s="969"/>
      <c r="HTK61" s="969"/>
      <c r="HTL61" s="969"/>
      <c r="HTM61" s="969"/>
      <c r="HTN61" s="969"/>
      <c r="HTO61" s="969"/>
      <c r="HTP61" s="969"/>
      <c r="HTQ61" s="969"/>
      <c r="HTR61" s="969"/>
      <c r="HTS61" s="969"/>
      <c r="HTT61" s="969"/>
      <c r="HTU61" s="969"/>
      <c r="HTV61" s="969"/>
      <c r="HTW61" s="969"/>
      <c r="HTX61" s="969"/>
      <c r="HTY61" s="969"/>
      <c r="HTZ61" s="969"/>
      <c r="HUA61" s="969"/>
      <c r="HUB61" s="969"/>
      <c r="HUC61" s="969"/>
      <c r="HUD61" s="969"/>
      <c r="HUE61" s="969"/>
      <c r="HUF61" s="969"/>
      <c r="HUG61" s="969"/>
      <c r="HUH61" s="969"/>
      <c r="HUI61" s="969"/>
      <c r="HUJ61" s="969"/>
      <c r="HUK61" s="969"/>
      <c r="HUL61" s="969"/>
      <c r="HUM61" s="969"/>
      <c r="HUN61" s="969"/>
      <c r="HUO61" s="969"/>
      <c r="HUP61" s="969"/>
      <c r="HUQ61" s="969"/>
      <c r="HUR61" s="969"/>
      <c r="HUS61" s="969"/>
      <c r="HUT61" s="969"/>
      <c r="HUU61" s="969"/>
      <c r="HUV61" s="969"/>
      <c r="HUW61" s="969"/>
      <c r="HUX61" s="969"/>
      <c r="HUY61" s="969"/>
      <c r="HUZ61" s="969"/>
      <c r="HVA61" s="969"/>
      <c r="HVB61" s="969"/>
      <c r="HVC61" s="969"/>
      <c r="HVD61" s="969"/>
      <c r="HVE61" s="969"/>
      <c r="HVF61" s="969"/>
      <c r="HVG61" s="969"/>
      <c r="HVH61" s="969"/>
      <c r="HVI61" s="969"/>
      <c r="HVJ61" s="969"/>
      <c r="HVK61" s="969"/>
      <c r="HVL61" s="969"/>
      <c r="HVM61" s="969"/>
      <c r="HVN61" s="969"/>
      <c r="HVO61" s="969"/>
      <c r="HVP61" s="969"/>
      <c r="HVQ61" s="969"/>
      <c r="HVR61" s="969"/>
      <c r="HVS61" s="969"/>
      <c r="HVT61" s="969"/>
      <c r="HVU61" s="969"/>
      <c r="HVV61" s="969"/>
      <c r="HVW61" s="969"/>
      <c r="HVX61" s="969"/>
      <c r="HVY61" s="969"/>
      <c r="HVZ61" s="969"/>
      <c r="HWA61" s="969"/>
      <c r="HWB61" s="969"/>
      <c r="HWC61" s="969"/>
      <c r="HWD61" s="969"/>
      <c r="HWE61" s="969"/>
      <c r="HWF61" s="969"/>
      <c r="HWG61" s="969"/>
      <c r="HWH61" s="969"/>
      <c r="HWI61" s="969"/>
      <c r="HWJ61" s="969"/>
      <c r="HWK61" s="969"/>
      <c r="HWL61" s="969"/>
      <c r="HWM61" s="969"/>
      <c r="HWN61" s="969"/>
      <c r="HWO61" s="969"/>
      <c r="HWP61" s="969"/>
      <c r="HWQ61" s="969"/>
      <c r="HWR61" s="969"/>
      <c r="HWS61" s="969"/>
      <c r="HWT61" s="969"/>
      <c r="HWU61" s="969"/>
      <c r="HWV61" s="969"/>
      <c r="HWW61" s="969"/>
      <c r="HWX61" s="969"/>
      <c r="HWY61" s="969"/>
      <c r="HWZ61" s="969"/>
      <c r="HXA61" s="969"/>
      <c r="HXB61" s="969"/>
      <c r="HXC61" s="969"/>
      <c r="HXD61" s="969"/>
      <c r="HXE61" s="969"/>
      <c r="HXF61" s="969"/>
      <c r="HXG61" s="969"/>
      <c r="HXH61" s="969"/>
      <c r="HXI61" s="969"/>
      <c r="HXJ61" s="969"/>
      <c r="HXK61" s="969"/>
      <c r="HXL61" s="969"/>
      <c r="HXM61" s="969"/>
      <c r="HXN61" s="969"/>
      <c r="HXO61" s="969"/>
      <c r="HXP61" s="969"/>
      <c r="HXQ61" s="969"/>
      <c r="HXR61" s="969"/>
      <c r="HXS61" s="969"/>
      <c r="HXT61" s="969"/>
      <c r="HXU61" s="969"/>
      <c r="HXV61" s="969"/>
      <c r="HXW61" s="969"/>
      <c r="HXX61" s="969"/>
      <c r="HXY61" s="969"/>
      <c r="HXZ61" s="969"/>
      <c r="HYA61" s="969"/>
      <c r="HYB61" s="969"/>
      <c r="HYC61" s="969"/>
      <c r="HYD61" s="969"/>
      <c r="HYE61" s="969"/>
      <c r="HYF61" s="969"/>
      <c r="HYG61" s="969"/>
      <c r="HYH61" s="969"/>
      <c r="HYI61" s="969"/>
      <c r="HYJ61" s="969"/>
      <c r="HYK61" s="969"/>
      <c r="HYL61" s="969"/>
      <c r="HYM61" s="969"/>
      <c r="HYN61" s="969"/>
      <c r="HYO61" s="969"/>
      <c r="HYP61" s="969"/>
      <c r="HYQ61" s="969"/>
      <c r="HYR61" s="969"/>
      <c r="HYS61" s="969"/>
      <c r="HYT61" s="969"/>
      <c r="HYU61" s="969"/>
      <c r="HYV61" s="969"/>
      <c r="HYW61" s="969"/>
      <c r="HYX61" s="969"/>
      <c r="HYY61" s="969"/>
      <c r="HYZ61" s="969"/>
      <c r="HZA61" s="969"/>
      <c r="HZB61" s="969"/>
      <c r="HZC61" s="969"/>
      <c r="HZD61" s="969"/>
      <c r="HZE61" s="969"/>
      <c r="HZF61" s="969"/>
      <c r="HZG61" s="969"/>
      <c r="HZH61" s="969"/>
      <c r="HZI61" s="969"/>
      <c r="HZJ61" s="969"/>
      <c r="HZK61" s="969"/>
      <c r="HZL61" s="969"/>
      <c r="HZM61" s="969"/>
      <c r="HZN61" s="969"/>
      <c r="HZO61" s="969"/>
      <c r="HZP61" s="969"/>
      <c r="HZQ61" s="969"/>
      <c r="HZR61" s="969"/>
      <c r="HZS61" s="969"/>
      <c r="HZT61" s="969"/>
      <c r="HZU61" s="969"/>
      <c r="HZV61" s="969"/>
      <c r="HZW61" s="969"/>
      <c r="HZX61" s="969"/>
      <c r="HZY61" s="969"/>
      <c r="HZZ61" s="969"/>
      <c r="IAA61" s="969"/>
      <c r="IAB61" s="969"/>
      <c r="IAC61" s="969"/>
      <c r="IAD61" s="969"/>
      <c r="IAE61" s="969"/>
      <c r="IAF61" s="969"/>
      <c r="IAG61" s="969"/>
      <c r="IAH61" s="969"/>
      <c r="IAI61" s="969"/>
      <c r="IAJ61" s="969"/>
      <c r="IAK61" s="969"/>
      <c r="IAL61" s="969"/>
      <c r="IAM61" s="969"/>
      <c r="IAN61" s="969"/>
      <c r="IAO61" s="969"/>
      <c r="IAP61" s="969"/>
      <c r="IAQ61" s="969"/>
      <c r="IAR61" s="969"/>
      <c r="IAS61" s="969"/>
      <c r="IAT61" s="969"/>
      <c r="IAU61" s="969"/>
      <c r="IAV61" s="969"/>
      <c r="IAW61" s="969"/>
      <c r="IAX61" s="969"/>
      <c r="IAY61" s="969"/>
      <c r="IAZ61" s="969"/>
      <c r="IBA61" s="969"/>
      <c r="IBB61" s="969"/>
      <c r="IBC61" s="969"/>
      <c r="IBD61" s="969"/>
      <c r="IBE61" s="969"/>
      <c r="IBF61" s="969"/>
      <c r="IBG61" s="969"/>
      <c r="IBH61" s="969"/>
      <c r="IBI61" s="969"/>
      <c r="IBJ61" s="969"/>
      <c r="IBK61" s="969"/>
      <c r="IBL61" s="969"/>
      <c r="IBM61" s="969"/>
      <c r="IBN61" s="969"/>
      <c r="IBO61" s="969"/>
      <c r="IBP61" s="969"/>
      <c r="IBQ61" s="969"/>
      <c r="IBR61" s="969"/>
      <c r="IBS61" s="969"/>
      <c r="IBT61" s="969"/>
      <c r="IBU61" s="969"/>
      <c r="IBV61" s="969"/>
      <c r="IBW61" s="969"/>
      <c r="IBX61" s="969"/>
      <c r="IBY61" s="969"/>
      <c r="IBZ61" s="969"/>
      <c r="ICA61" s="969"/>
      <c r="ICB61" s="969"/>
      <c r="ICC61" s="969"/>
      <c r="ICD61" s="969"/>
      <c r="ICE61" s="969"/>
      <c r="ICF61" s="969"/>
      <c r="ICG61" s="969"/>
      <c r="ICH61" s="969"/>
      <c r="ICI61" s="969"/>
      <c r="ICJ61" s="969"/>
      <c r="ICK61" s="969"/>
      <c r="ICL61" s="969"/>
      <c r="ICM61" s="969"/>
      <c r="ICN61" s="969"/>
      <c r="ICO61" s="969"/>
      <c r="ICP61" s="969"/>
      <c r="ICQ61" s="969"/>
      <c r="ICR61" s="969"/>
      <c r="ICS61" s="969"/>
      <c r="ICT61" s="969"/>
      <c r="ICU61" s="969"/>
      <c r="ICV61" s="969"/>
      <c r="ICW61" s="969"/>
      <c r="ICX61" s="969"/>
      <c r="ICY61" s="969"/>
      <c r="ICZ61" s="969"/>
      <c r="IDA61" s="969"/>
      <c r="IDB61" s="969"/>
      <c r="IDC61" s="969"/>
      <c r="IDD61" s="969"/>
      <c r="IDE61" s="969"/>
      <c r="IDF61" s="969"/>
      <c r="IDG61" s="969"/>
      <c r="IDH61" s="969"/>
      <c r="IDI61" s="969"/>
      <c r="IDJ61" s="969"/>
      <c r="IDK61" s="969"/>
      <c r="IDL61" s="969"/>
      <c r="IDM61" s="969"/>
      <c r="IDN61" s="969"/>
      <c r="IDO61" s="969"/>
      <c r="IDP61" s="969"/>
      <c r="IDQ61" s="969"/>
      <c r="IDR61" s="969"/>
      <c r="IDS61" s="969"/>
      <c r="IDT61" s="969"/>
      <c r="IDU61" s="969"/>
      <c r="IDV61" s="969"/>
      <c r="IDW61" s="969"/>
      <c r="IDX61" s="969"/>
      <c r="IDY61" s="969"/>
      <c r="IDZ61" s="969"/>
      <c r="IEA61" s="969"/>
      <c r="IEB61" s="969"/>
      <c r="IEC61" s="969"/>
      <c r="IED61" s="969"/>
      <c r="IEE61" s="969"/>
      <c r="IEF61" s="969"/>
      <c r="IEG61" s="969"/>
      <c r="IEH61" s="969"/>
      <c r="IEI61" s="969"/>
      <c r="IEJ61" s="969"/>
      <c r="IEK61" s="969"/>
      <c r="IEL61" s="969"/>
      <c r="IEM61" s="969"/>
      <c r="IEN61" s="969"/>
      <c r="IEO61" s="969"/>
      <c r="IEP61" s="969"/>
      <c r="IEQ61" s="969"/>
      <c r="IER61" s="969"/>
      <c r="IES61" s="969"/>
      <c r="IET61" s="969"/>
      <c r="IEU61" s="969"/>
      <c r="IEV61" s="969"/>
      <c r="IEW61" s="969"/>
      <c r="IEX61" s="969"/>
      <c r="IEY61" s="969"/>
      <c r="IEZ61" s="969"/>
      <c r="IFA61" s="969"/>
      <c r="IFB61" s="969"/>
      <c r="IFC61" s="969"/>
      <c r="IFD61" s="969"/>
      <c r="IFE61" s="969"/>
      <c r="IFF61" s="969"/>
      <c r="IFG61" s="969"/>
      <c r="IFH61" s="969"/>
      <c r="IFI61" s="969"/>
      <c r="IFJ61" s="969"/>
      <c r="IFK61" s="969"/>
      <c r="IFL61" s="969"/>
      <c r="IFM61" s="969"/>
      <c r="IFN61" s="969"/>
      <c r="IFO61" s="969"/>
      <c r="IFP61" s="969"/>
      <c r="IFQ61" s="969"/>
      <c r="IFR61" s="969"/>
      <c r="IFS61" s="969"/>
      <c r="IFT61" s="969"/>
      <c r="IFU61" s="969"/>
      <c r="IFV61" s="969"/>
      <c r="IFW61" s="969"/>
      <c r="IFX61" s="969"/>
      <c r="IFY61" s="969"/>
      <c r="IFZ61" s="969"/>
      <c r="IGA61" s="969"/>
      <c r="IGB61" s="969"/>
      <c r="IGC61" s="969"/>
      <c r="IGD61" s="969"/>
      <c r="IGE61" s="969"/>
      <c r="IGF61" s="969"/>
      <c r="IGG61" s="969"/>
      <c r="IGH61" s="969"/>
      <c r="IGI61" s="969"/>
      <c r="IGJ61" s="969"/>
      <c r="IGK61" s="969"/>
      <c r="IGL61" s="969"/>
      <c r="IGM61" s="969"/>
      <c r="IGN61" s="969"/>
      <c r="IGO61" s="969"/>
      <c r="IGP61" s="969"/>
      <c r="IGQ61" s="969"/>
      <c r="IGR61" s="969"/>
      <c r="IGS61" s="969"/>
      <c r="IGT61" s="969"/>
      <c r="IGU61" s="969"/>
      <c r="IGV61" s="969"/>
      <c r="IGW61" s="969"/>
      <c r="IGX61" s="969"/>
      <c r="IGY61" s="969"/>
      <c r="IGZ61" s="969"/>
      <c r="IHA61" s="969"/>
      <c r="IHB61" s="969"/>
      <c r="IHC61" s="969"/>
      <c r="IHD61" s="969"/>
      <c r="IHE61" s="969"/>
      <c r="IHF61" s="969"/>
      <c r="IHG61" s="969"/>
      <c r="IHH61" s="969"/>
      <c r="IHI61" s="969"/>
      <c r="IHJ61" s="969"/>
      <c r="IHK61" s="969"/>
      <c r="IHL61" s="969"/>
      <c r="IHM61" s="969"/>
      <c r="IHN61" s="969"/>
      <c r="IHO61" s="969"/>
      <c r="IHP61" s="969"/>
      <c r="IHQ61" s="969"/>
      <c r="IHR61" s="969"/>
      <c r="IHS61" s="969"/>
      <c r="IHT61" s="969"/>
      <c r="IHU61" s="969"/>
      <c r="IHV61" s="969"/>
      <c r="IHW61" s="969"/>
      <c r="IHX61" s="969"/>
      <c r="IHY61" s="969"/>
      <c r="IHZ61" s="969"/>
      <c r="IIA61" s="969"/>
      <c r="IIB61" s="969"/>
      <c r="IIC61" s="969"/>
      <c r="IID61" s="969"/>
      <c r="IIE61" s="969"/>
      <c r="IIF61" s="969"/>
      <c r="IIG61" s="969"/>
      <c r="IIH61" s="969"/>
      <c r="III61" s="969"/>
      <c r="IIJ61" s="969"/>
      <c r="IIK61" s="969"/>
      <c r="IIL61" s="969"/>
      <c r="IIM61" s="969"/>
      <c r="IIN61" s="969"/>
      <c r="IIO61" s="969"/>
      <c r="IIP61" s="969"/>
      <c r="IIQ61" s="969"/>
      <c r="IIR61" s="969"/>
      <c r="IIS61" s="969"/>
      <c r="IIT61" s="969"/>
      <c r="IIU61" s="969"/>
      <c r="IIV61" s="969"/>
      <c r="IIW61" s="969"/>
      <c r="IIX61" s="969"/>
      <c r="IIY61" s="969"/>
      <c r="IIZ61" s="969"/>
      <c r="IJA61" s="969"/>
      <c r="IJB61" s="969"/>
      <c r="IJC61" s="969"/>
      <c r="IJD61" s="969"/>
      <c r="IJE61" s="969"/>
      <c r="IJF61" s="969"/>
      <c r="IJG61" s="969"/>
      <c r="IJH61" s="969"/>
      <c r="IJI61" s="969"/>
      <c r="IJJ61" s="969"/>
      <c r="IJK61" s="969"/>
      <c r="IJL61" s="969"/>
      <c r="IJM61" s="969"/>
      <c r="IJN61" s="969"/>
      <c r="IJO61" s="969"/>
      <c r="IJP61" s="969"/>
      <c r="IJQ61" s="969"/>
      <c r="IJR61" s="969"/>
      <c r="IJS61" s="969"/>
      <c r="IJT61" s="969"/>
      <c r="IJU61" s="969"/>
      <c r="IJV61" s="969"/>
      <c r="IJW61" s="969"/>
      <c r="IJX61" s="969"/>
      <c r="IJY61" s="969"/>
      <c r="IJZ61" s="969"/>
      <c r="IKA61" s="969"/>
      <c r="IKB61" s="969"/>
      <c r="IKC61" s="969"/>
      <c r="IKD61" s="969"/>
      <c r="IKE61" s="969"/>
      <c r="IKF61" s="969"/>
      <c r="IKG61" s="969"/>
      <c r="IKH61" s="969"/>
      <c r="IKI61" s="969"/>
      <c r="IKJ61" s="969"/>
      <c r="IKK61" s="969"/>
      <c r="IKL61" s="969"/>
      <c r="IKM61" s="969"/>
      <c r="IKN61" s="969"/>
      <c r="IKO61" s="969"/>
      <c r="IKP61" s="969"/>
      <c r="IKQ61" s="969"/>
      <c r="IKR61" s="969"/>
      <c r="IKS61" s="969"/>
      <c r="IKT61" s="969"/>
      <c r="IKU61" s="969"/>
      <c r="IKV61" s="969"/>
      <c r="IKW61" s="969"/>
      <c r="IKX61" s="969"/>
      <c r="IKY61" s="969"/>
      <c r="IKZ61" s="969"/>
      <c r="ILA61" s="969"/>
      <c r="ILB61" s="969"/>
      <c r="ILC61" s="969"/>
      <c r="ILD61" s="969"/>
      <c r="ILE61" s="969"/>
      <c r="ILF61" s="969"/>
      <c r="ILG61" s="969"/>
      <c r="ILH61" s="969"/>
      <c r="ILI61" s="969"/>
      <c r="ILJ61" s="969"/>
      <c r="ILK61" s="969"/>
      <c r="ILL61" s="969"/>
      <c r="ILM61" s="969"/>
      <c r="ILN61" s="969"/>
      <c r="ILO61" s="969"/>
      <c r="ILP61" s="969"/>
      <c r="ILQ61" s="969"/>
      <c r="ILR61" s="969"/>
      <c r="ILS61" s="969"/>
      <c r="ILT61" s="969"/>
      <c r="ILU61" s="969"/>
      <c r="ILV61" s="969"/>
      <c r="ILW61" s="969"/>
      <c r="ILX61" s="969"/>
      <c r="ILY61" s="969"/>
      <c r="ILZ61" s="969"/>
      <c r="IMA61" s="969"/>
      <c r="IMB61" s="969"/>
      <c r="IMC61" s="969"/>
      <c r="IMD61" s="969"/>
      <c r="IME61" s="969"/>
      <c r="IMF61" s="969"/>
      <c r="IMG61" s="969"/>
      <c r="IMH61" s="969"/>
      <c r="IMI61" s="969"/>
      <c r="IMJ61" s="969"/>
      <c r="IMK61" s="969"/>
      <c r="IML61" s="969"/>
      <c r="IMM61" s="969"/>
      <c r="IMN61" s="969"/>
      <c r="IMO61" s="969"/>
      <c r="IMP61" s="969"/>
      <c r="IMQ61" s="969"/>
      <c r="IMR61" s="969"/>
      <c r="IMS61" s="969"/>
      <c r="IMT61" s="969"/>
      <c r="IMU61" s="969"/>
      <c r="IMV61" s="969"/>
      <c r="IMW61" s="969"/>
      <c r="IMX61" s="969"/>
      <c r="IMY61" s="969"/>
      <c r="IMZ61" s="969"/>
      <c r="INA61" s="969"/>
      <c r="INB61" s="969"/>
      <c r="INC61" s="969"/>
      <c r="IND61" s="969"/>
      <c r="INE61" s="969"/>
      <c r="INF61" s="969"/>
      <c r="ING61" s="969"/>
      <c r="INH61" s="969"/>
      <c r="INI61" s="969"/>
      <c r="INJ61" s="969"/>
      <c r="INK61" s="969"/>
      <c r="INL61" s="969"/>
      <c r="INM61" s="969"/>
      <c r="INN61" s="969"/>
      <c r="INO61" s="969"/>
      <c r="INP61" s="969"/>
      <c r="INQ61" s="969"/>
      <c r="INR61" s="969"/>
      <c r="INS61" s="969"/>
      <c r="INT61" s="969"/>
      <c r="INU61" s="969"/>
      <c r="INV61" s="969"/>
      <c r="INW61" s="969"/>
      <c r="INX61" s="969"/>
      <c r="INY61" s="969"/>
      <c r="INZ61" s="969"/>
      <c r="IOA61" s="969"/>
      <c r="IOB61" s="969"/>
      <c r="IOC61" s="969"/>
      <c r="IOD61" s="969"/>
      <c r="IOE61" s="969"/>
      <c r="IOF61" s="969"/>
      <c r="IOG61" s="969"/>
      <c r="IOH61" s="969"/>
      <c r="IOI61" s="969"/>
      <c r="IOJ61" s="969"/>
      <c r="IOK61" s="969"/>
      <c r="IOL61" s="969"/>
      <c r="IOM61" s="969"/>
      <c r="ION61" s="969"/>
      <c r="IOO61" s="969"/>
      <c r="IOP61" s="969"/>
      <c r="IOQ61" s="969"/>
      <c r="IOR61" s="969"/>
      <c r="IOS61" s="969"/>
      <c r="IOT61" s="969"/>
      <c r="IOU61" s="969"/>
      <c r="IOV61" s="969"/>
      <c r="IOW61" s="969"/>
      <c r="IOX61" s="969"/>
      <c r="IOY61" s="969"/>
      <c r="IOZ61" s="969"/>
      <c r="IPA61" s="969"/>
      <c r="IPB61" s="969"/>
      <c r="IPC61" s="969"/>
      <c r="IPD61" s="969"/>
      <c r="IPE61" s="969"/>
      <c r="IPF61" s="969"/>
      <c r="IPG61" s="969"/>
      <c r="IPH61" s="969"/>
      <c r="IPI61" s="969"/>
      <c r="IPJ61" s="969"/>
      <c r="IPK61" s="969"/>
      <c r="IPL61" s="969"/>
      <c r="IPM61" s="969"/>
      <c r="IPN61" s="969"/>
      <c r="IPO61" s="969"/>
      <c r="IPP61" s="969"/>
      <c r="IPQ61" s="969"/>
      <c r="IPR61" s="969"/>
      <c r="IPS61" s="969"/>
      <c r="IPT61" s="969"/>
      <c r="IPU61" s="969"/>
      <c r="IPV61" s="969"/>
      <c r="IPW61" s="969"/>
      <c r="IPX61" s="969"/>
      <c r="IPY61" s="969"/>
      <c r="IPZ61" s="969"/>
      <c r="IQA61" s="969"/>
      <c r="IQB61" s="969"/>
      <c r="IQC61" s="969"/>
      <c r="IQD61" s="969"/>
      <c r="IQE61" s="969"/>
      <c r="IQF61" s="969"/>
      <c r="IQG61" s="969"/>
      <c r="IQH61" s="969"/>
      <c r="IQI61" s="969"/>
      <c r="IQJ61" s="969"/>
      <c r="IQK61" s="969"/>
      <c r="IQL61" s="969"/>
      <c r="IQM61" s="969"/>
      <c r="IQN61" s="969"/>
      <c r="IQO61" s="969"/>
      <c r="IQP61" s="969"/>
      <c r="IQQ61" s="969"/>
      <c r="IQR61" s="969"/>
      <c r="IQS61" s="969"/>
      <c r="IQT61" s="969"/>
      <c r="IQU61" s="969"/>
      <c r="IQV61" s="969"/>
      <c r="IQW61" s="969"/>
      <c r="IQX61" s="969"/>
      <c r="IQY61" s="969"/>
      <c r="IQZ61" s="969"/>
      <c r="IRA61" s="969"/>
      <c r="IRB61" s="969"/>
      <c r="IRC61" s="969"/>
      <c r="IRD61" s="969"/>
      <c r="IRE61" s="969"/>
      <c r="IRF61" s="969"/>
      <c r="IRG61" s="969"/>
      <c r="IRH61" s="969"/>
      <c r="IRI61" s="969"/>
      <c r="IRJ61" s="969"/>
      <c r="IRK61" s="969"/>
      <c r="IRL61" s="969"/>
      <c r="IRM61" s="969"/>
      <c r="IRN61" s="969"/>
      <c r="IRO61" s="969"/>
      <c r="IRP61" s="969"/>
      <c r="IRQ61" s="969"/>
      <c r="IRR61" s="969"/>
      <c r="IRS61" s="969"/>
      <c r="IRT61" s="969"/>
      <c r="IRU61" s="969"/>
      <c r="IRV61" s="969"/>
      <c r="IRW61" s="969"/>
      <c r="IRX61" s="969"/>
      <c r="IRY61" s="969"/>
      <c r="IRZ61" s="969"/>
      <c r="ISA61" s="969"/>
      <c r="ISB61" s="969"/>
      <c r="ISC61" s="969"/>
      <c r="ISD61" s="969"/>
      <c r="ISE61" s="969"/>
      <c r="ISF61" s="969"/>
      <c r="ISG61" s="969"/>
      <c r="ISH61" s="969"/>
      <c r="ISI61" s="969"/>
      <c r="ISJ61" s="969"/>
      <c r="ISK61" s="969"/>
      <c r="ISL61" s="969"/>
      <c r="ISM61" s="969"/>
      <c r="ISN61" s="969"/>
      <c r="ISO61" s="969"/>
      <c r="ISP61" s="969"/>
      <c r="ISQ61" s="969"/>
      <c r="ISR61" s="969"/>
      <c r="ISS61" s="969"/>
      <c r="IST61" s="969"/>
      <c r="ISU61" s="969"/>
      <c r="ISV61" s="969"/>
      <c r="ISW61" s="969"/>
      <c r="ISX61" s="969"/>
      <c r="ISY61" s="969"/>
      <c r="ISZ61" s="969"/>
      <c r="ITA61" s="969"/>
      <c r="ITB61" s="969"/>
      <c r="ITC61" s="969"/>
      <c r="ITD61" s="969"/>
      <c r="ITE61" s="969"/>
      <c r="ITF61" s="969"/>
      <c r="ITG61" s="969"/>
      <c r="ITH61" s="969"/>
      <c r="ITI61" s="969"/>
      <c r="ITJ61" s="969"/>
      <c r="ITK61" s="969"/>
      <c r="ITL61" s="969"/>
      <c r="ITM61" s="969"/>
      <c r="ITN61" s="969"/>
      <c r="ITO61" s="969"/>
      <c r="ITP61" s="969"/>
      <c r="ITQ61" s="969"/>
      <c r="ITR61" s="969"/>
      <c r="ITS61" s="969"/>
      <c r="ITT61" s="969"/>
      <c r="ITU61" s="969"/>
      <c r="ITV61" s="969"/>
      <c r="ITW61" s="969"/>
      <c r="ITX61" s="969"/>
      <c r="ITY61" s="969"/>
      <c r="ITZ61" s="969"/>
      <c r="IUA61" s="969"/>
      <c r="IUB61" s="969"/>
      <c r="IUC61" s="969"/>
      <c r="IUD61" s="969"/>
      <c r="IUE61" s="969"/>
      <c r="IUF61" s="969"/>
      <c r="IUG61" s="969"/>
      <c r="IUH61" s="969"/>
      <c r="IUI61" s="969"/>
      <c r="IUJ61" s="969"/>
      <c r="IUK61" s="969"/>
      <c r="IUL61" s="969"/>
      <c r="IUM61" s="969"/>
      <c r="IUN61" s="969"/>
      <c r="IUO61" s="969"/>
      <c r="IUP61" s="969"/>
      <c r="IUQ61" s="969"/>
      <c r="IUR61" s="969"/>
      <c r="IUS61" s="969"/>
      <c r="IUT61" s="969"/>
      <c r="IUU61" s="969"/>
      <c r="IUV61" s="969"/>
      <c r="IUW61" s="969"/>
      <c r="IUX61" s="969"/>
      <c r="IUY61" s="969"/>
      <c r="IUZ61" s="969"/>
      <c r="IVA61" s="969"/>
      <c r="IVB61" s="969"/>
      <c r="IVC61" s="969"/>
      <c r="IVD61" s="969"/>
      <c r="IVE61" s="969"/>
      <c r="IVF61" s="969"/>
      <c r="IVG61" s="969"/>
      <c r="IVH61" s="969"/>
      <c r="IVI61" s="969"/>
      <c r="IVJ61" s="969"/>
      <c r="IVK61" s="969"/>
      <c r="IVL61" s="969"/>
      <c r="IVM61" s="969"/>
      <c r="IVN61" s="969"/>
      <c r="IVO61" s="969"/>
      <c r="IVP61" s="969"/>
      <c r="IVQ61" s="969"/>
      <c r="IVR61" s="969"/>
      <c r="IVS61" s="969"/>
      <c r="IVT61" s="969"/>
      <c r="IVU61" s="969"/>
      <c r="IVV61" s="969"/>
      <c r="IVW61" s="969"/>
      <c r="IVX61" s="969"/>
      <c r="IVY61" s="969"/>
      <c r="IVZ61" s="969"/>
      <c r="IWA61" s="969"/>
      <c r="IWB61" s="969"/>
      <c r="IWC61" s="969"/>
      <c r="IWD61" s="969"/>
      <c r="IWE61" s="969"/>
      <c r="IWF61" s="969"/>
      <c r="IWG61" s="969"/>
      <c r="IWH61" s="969"/>
      <c r="IWI61" s="969"/>
      <c r="IWJ61" s="969"/>
      <c r="IWK61" s="969"/>
      <c r="IWL61" s="969"/>
      <c r="IWM61" s="969"/>
      <c r="IWN61" s="969"/>
      <c r="IWO61" s="969"/>
      <c r="IWP61" s="969"/>
      <c r="IWQ61" s="969"/>
      <c r="IWR61" s="969"/>
      <c r="IWS61" s="969"/>
      <c r="IWT61" s="969"/>
      <c r="IWU61" s="969"/>
      <c r="IWV61" s="969"/>
      <c r="IWW61" s="969"/>
      <c r="IWX61" s="969"/>
      <c r="IWY61" s="969"/>
      <c r="IWZ61" s="969"/>
      <c r="IXA61" s="969"/>
      <c r="IXB61" s="969"/>
      <c r="IXC61" s="969"/>
      <c r="IXD61" s="969"/>
      <c r="IXE61" s="969"/>
      <c r="IXF61" s="969"/>
      <c r="IXG61" s="969"/>
      <c r="IXH61" s="969"/>
      <c r="IXI61" s="969"/>
      <c r="IXJ61" s="969"/>
      <c r="IXK61" s="969"/>
      <c r="IXL61" s="969"/>
      <c r="IXM61" s="969"/>
      <c r="IXN61" s="969"/>
      <c r="IXO61" s="969"/>
      <c r="IXP61" s="969"/>
      <c r="IXQ61" s="969"/>
      <c r="IXR61" s="969"/>
      <c r="IXS61" s="969"/>
      <c r="IXT61" s="969"/>
      <c r="IXU61" s="969"/>
      <c r="IXV61" s="969"/>
      <c r="IXW61" s="969"/>
      <c r="IXX61" s="969"/>
      <c r="IXY61" s="969"/>
      <c r="IXZ61" s="969"/>
      <c r="IYA61" s="969"/>
      <c r="IYB61" s="969"/>
      <c r="IYC61" s="969"/>
      <c r="IYD61" s="969"/>
      <c r="IYE61" s="969"/>
      <c r="IYF61" s="969"/>
      <c r="IYG61" s="969"/>
      <c r="IYH61" s="969"/>
      <c r="IYI61" s="969"/>
      <c r="IYJ61" s="969"/>
      <c r="IYK61" s="969"/>
      <c r="IYL61" s="969"/>
      <c r="IYM61" s="969"/>
      <c r="IYN61" s="969"/>
      <c r="IYO61" s="969"/>
      <c r="IYP61" s="969"/>
      <c r="IYQ61" s="969"/>
      <c r="IYR61" s="969"/>
      <c r="IYS61" s="969"/>
      <c r="IYT61" s="969"/>
      <c r="IYU61" s="969"/>
      <c r="IYV61" s="969"/>
      <c r="IYW61" s="969"/>
      <c r="IYX61" s="969"/>
      <c r="IYY61" s="969"/>
      <c r="IYZ61" s="969"/>
      <c r="IZA61" s="969"/>
      <c r="IZB61" s="969"/>
      <c r="IZC61" s="969"/>
      <c r="IZD61" s="969"/>
      <c r="IZE61" s="969"/>
      <c r="IZF61" s="969"/>
      <c r="IZG61" s="969"/>
      <c r="IZH61" s="969"/>
      <c r="IZI61" s="969"/>
      <c r="IZJ61" s="969"/>
      <c r="IZK61" s="969"/>
      <c r="IZL61" s="969"/>
      <c r="IZM61" s="969"/>
      <c r="IZN61" s="969"/>
      <c r="IZO61" s="969"/>
      <c r="IZP61" s="969"/>
      <c r="IZQ61" s="969"/>
      <c r="IZR61" s="969"/>
      <c r="IZS61" s="969"/>
      <c r="IZT61" s="969"/>
      <c r="IZU61" s="969"/>
      <c r="IZV61" s="969"/>
      <c r="IZW61" s="969"/>
      <c r="IZX61" s="969"/>
      <c r="IZY61" s="969"/>
      <c r="IZZ61" s="969"/>
      <c r="JAA61" s="969"/>
      <c r="JAB61" s="969"/>
      <c r="JAC61" s="969"/>
      <c r="JAD61" s="969"/>
      <c r="JAE61" s="969"/>
      <c r="JAF61" s="969"/>
      <c r="JAG61" s="969"/>
      <c r="JAH61" s="969"/>
      <c r="JAI61" s="969"/>
      <c r="JAJ61" s="969"/>
      <c r="JAK61" s="969"/>
      <c r="JAL61" s="969"/>
      <c r="JAM61" s="969"/>
      <c r="JAN61" s="969"/>
      <c r="JAO61" s="969"/>
      <c r="JAP61" s="969"/>
      <c r="JAQ61" s="969"/>
      <c r="JAR61" s="969"/>
      <c r="JAS61" s="969"/>
      <c r="JAT61" s="969"/>
      <c r="JAU61" s="969"/>
      <c r="JAV61" s="969"/>
      <c r="JAW61" s="969"/>
      <c r="JAX61" s="969"/>
      <c r="JAY61" s="969"/>
      <c r="JAZ61" s="969"/>
      <c r="JBA61" s="969"/>
      <c r="JBB61" s="969"/>
      <c r="JBC61" s="969"/>
      <c r="JBD61" s="969"/>
      <c r="JBE61" s="969"/>
      <c r="JBF61" s="969"/>
      <c r="JBG61" s="969"/>
      <c r="JBH61" s="969"/>
      <c r="JBI61" s="969"/>
      <c r="JBJ61" s="969"/>
      <c r="JBK61" s="969"/>
      <c r="JBL61" s="969"/>
      <c r="JBM61" s="969"/>
      <c r="JBN61" s="969"/>
      <c r="JBO61" s="969"/>
      <c r="JBP61" s="969"/>
      <c r="JBQ61" s="969"/>
      <c r="JBR61" s="969"/>
      <c r="JBS61" s="969"/>
      <c r="JBT61" s="969"/>
      <c r="JBU61" s="969"/>
      <c r="JBV61" s="969"/>
      <c r="JBW61" s="969"/>
      <c r="JBX61" s="969"/>
      <c r="JBY61" s="969"/>
      <c r="JBZ61" s="969"/>
      <c r="JCA61" s="969"/>
      <c r="JCB61" s="969"/>
      <c r="JCC61" s="969"/>
      <c r="JCD61" s="969"/>
      <c r="JCE61" s="969"/>
      <c r="JCF61" s="969"/>
      <c r="JCG61" s="969"/>
      <c r="JCH61" s="969"/>
      <c r="JCI61" s="969"/>
      <c r="JCJ61" s="969"/>
      <c r="JCK61" s="969"/>
      <c r="JCL61" s="969"/>
      <c r="JCM61" s="969"/>
      <c r="JCN61" s="969"/>
      <c r="JCO61" s="969"/>
      <c r="JCP61" s="969"/>
      <c r="JCQ61" s="969"/>
      <c r="JCR61" s="969"/>
      <c r="JCS61" s="969"/>
      <c r="JCT61" s="969"/>
      <c r="JCU61" s="969"/>
      <c r="JCV61" s="969"/>
      <c r="JCW61" s="969"/>
      <c r="JCX61" s="969"/>
      <c r="JCY61" s="969"/>
      <c r="JCZ61" s="969"/>
      <c r="JDA61" s="969"/>
      <c r="JDB61" s="969"/>
      <c r="JDC61" s="969"/>
      <c r="JDD61" s="969"/>
      <c r="JDE61" s="969"/>
      <c r="JDF61" s="969"/>
      <c r="JDG61" s="969"/>
      <c r="JDH61" s="969"/>
      <c r="JDI61" s="969"/>
      <c r="JDJ61" s="969"/>
      <c r="JDK61" s="969"/>
      <c r="JDL61" s="969"/>
      <c r="JDM61" s="969"/>
      <c r="JDN61" s="969"/>
      <c r="JDO61" s="969"/>
      <c r="JDP61" s="969"/>
      <c r="JDQ61" s="969"/>
      <c r="JDR61" s="969"/>
      <c r="JDS61" s="969"/>
      <c r="JDT61" s="969"/>
      <c r="JDU61" s="969"/>
      <c r="JDV61" s="969"/>
      <c r="JDW61" s="969"/>
      <c r="JDX61" s="969"/>
      <c r="JDY61" s="969"/>
      <c r="JDZ61" s="969"/>
      <c r="JEA61" s="969"/>
      <c r="JEB61" s="969"/>
      <c r="JEC61" s="969"/>
      <c r="JED61" s="969"/>
      <c r="JEE61" s="969"/>
      <c r="JEF61" s="969"/>
      <c r="JEG61" s="969"/>
      <c r="JEH61" s="969"/>
      <c r="JEI61" s="969"/>
      <c r="JEJ61" s="969"/>
      <c r="JEK61" s="969"/>
      <c r="JEL61" s="969"/>
      <c r="JEM61" s="969"/>
      <c r="JEN61" s="969"/>
      <c r="JEO61" s="969"/>
      <c r="JEP61" s="969"/>
      <c r="JEQ61" s="969"/>
      <c r="JER61" s="969"/>
      <c r="JES61" s="969"/>
      <c r="JET61" s="969"/>
      <c r="JEU61" s="969"/>
      <c r="JEV61" s="969"/>
      <c r="JEW61" s="969"/>
      <c r="JEX61" s="969"/>
      <c r="JEY61" s="969"/>
      <c r="JEZ61" s="969"/>
      <c r="JFA61" s="969"/>
      <c r="JFB61" s="969"/>
      <c r="JFC61" s="969"/>
      <c r="JFD61" s="969"/>
      <c r="JFE61" s="969"/>
      <c r="JFF61" s="969"/>
      <c r="JFG61" s="969"/>
      <c r="JFH61" s="969"/>
      <c r="JFI61" s="969"/>
      <c r="JFJ61" s="969"/>
      <c r="JFK61" s="969"/>
      <c r="JFL61" s="969"/>
      <c r="JFM61" s="969"/>
      <c r="JFN61" s="969"/>
      <c r="JFO61" s="969"/>
      <c r="JFP61" s="969"/>
      <c r="JFQ61" s="969"/>
      <c r="JFR61" s="969"/>
      <c r="JFS61" s="969"/>
      <c r="JFT61" s="969"/>
      <c r="JFU61" s="969"/>
      <c r="JFV61" s="969"/>
      <c r="JFW61" s="969"/>
      <c r="JFX61" s="969"/>
      <c r="JFY61" s="969"/>
      <c r="JFZ61" s="969"/>
      <c r="JGA61" s="969"/>
      <c r="JGB61" s="969"/>
      <c r="JGC61" s="969"/>
      <c r="JGD61" s="969"/>
      <c r="JGE61" s="969"/>
      <c r="JGF61" s="969"/>
      <c r="JGG61" s="969"/>
      <c r="JGH61" s="969"/>
      <c r="JGI61" s="969"/>
      <c r="JGJ61" s="969"/>
      <c r="JGK61" s="969"/>
      <c r="JGL61" s="969"/>
      <c r="JGM61" s="969"/>
      <c r="JGN61" s="969"/>
      <c r="JGO61" s="969"/>
      <c r="JGP61" s="969"/>
      <c r="JGQ61" s="969"/>
      <c r="JGR61" s="969"/>
      <c r="JGS61" s="969"/>
      <c r="JGT61" s="969"/>
      <c r="JGU61" s="969"/>
      <c r="JGV61" s="969"/>
      <c r="JGW61" s="969"/>
      <c r="JGX61" s="969"/>
      <c r="JGY61" s="969"/>
      <c r="JGZ61" s="969"/>
      <c r="JHA61" s="969"/>
      <c r="JHB61" s="969"/>
      <c r="JHC61" s="969"/>
      <c r="JHD61" s="969"/>
      <c r="JHE61" s="969"/>
      <c r="JHF61" s="969"/>
      <c r="JHG61" s="969"/>
      <c r="JHH61" s="969"/>
      <c r="JHI61" s="969"/>
      <c r="JHJ61" s="969"/>
      <c r="JHK61" s="969"/>
      <c r="JHL61" s="969"/>
      <c r="JHM61" s="969"/>
      <c r="JHN61" s="969"/>
      <c r="JHO61" s="969"/>
      <c r="JHP61" s="969"/>
      <c r="JHQ61" s="969"/>
      <c r="JHR61" s="969"/>
      <c r="JHS61" s="969"/>
      <c r="JHT61" s="969"/>
      <c r="JHU61" s="969"/>
      <c r="JHV61" s="969"/>
      <c r="JHW61" s="969"/>
      <c r="JHX61" s="969"/>
      <c r="JHY61" s="969"/>
      <c r="JHZ61" s="969"/>
      <c r="JIA61" s="969"/>
      <c r="JIB61" s="969"/>
      <c r="JIC61" s="969"/>
      <c r="JID61" s="969"/>
      <c r="JIE61" s="969"/>
      <c r="JIF61" s="969"/>
      <c r="JIG61" s="969"/>
      <c r="JIH61" s="969"/>
      <c r="JII61" s="969"/>
      <c r="JIJ61" s="969"/>
      <c r="JIK61" s="969"/>
      <c r="JIL61" s="969"/>
      <c r="JIM61" s="969"/>
      <c r="JIN61" s="969"/>
      <c r="JIO61" s="969"/>
      <c r="JIP61" s="969"/>
      <c r="JIQ61" s="969"/>
      <c r="JIR61" s="969"/>
      <c r="JIS61" s="969"/>
      <c r="JIT61" s="969"/>
      <c r="JIU61" s="969"/>
      <c r="JIV61" s="969"/>
      <c r="JIW61" s="969"/>
      <c r="JIX61" s="969"/>
      <c r="JIY61" s="969"/>
      <c r="JIZ61" s="969"/>
      <c r="JJA61" s="969"/>
      <c r="JJB61" s="969"/>
      <c r="JJC61" s="969"/>
      <c r="JJD61" s="969"/>
      <c r="JJE61" s="969"/>
      <c r="JJF61" s="969"/>
      <c r="JJG61" s="969"/>
      <c r="JJH61" s="969"/>
      <c r="JJI61" s="969"/>
      <c r="JJJ61" s="969"/>
      <c r="JJK61" s="969"/>
      <c r="JJL61" s="969"/>
      <c r="JJM61" s="969"/>
      <c r="JJN61" s="969"/>
      <c r="JJO61" s="969"/>
      <c r="JJP61" s="969"/>
      <c r="JJQ61" s="969"/>
      <c r="JJR61" s="969"/>
      <c r="JJS61" s="969"/>
      <c r="JJT61" s="969"/>
      <c r="JJU61" s="969"/>
      <c r="JJV61" s="969"/>
      <c r="JJW61" s="969"/>
      <c r="JJX61" s="969"/>
      <c r="JJY61" s="969"/>
      <c r="JJZ61" s="969"/>
      <c r="JKA61" s="969"/>
      <c r="JKB61" s="969"/>
      <c r="JKC61" s="969"/>
      <c r="JKD61" s="969"/>
      <c r="JKE61" s="969"/>
      <c r="JKF61" s="969"/>
      <c r="JKG61" s="969"/>
      <c r="JKH61" s="969"/>
      <c r="JKI61" s="969"/>
      <c r="JKJ61" s="969"/>
      <c r="JKK61" s="969"/>
      <c r="JKL61" s="969"/>
      <c r="JKM61" s="969"/>
      <c r="JKN61" s="969"/>
      <c r="JKO61" s="969"/>
      <c r="JKP61" s="969"/>
      <c r="JKQ61" s="969"/>
      <c r="JKR61" s="969"/>
      <c r="JKS61" s="969"/>
      <c r="JKT61" s="969"/>
      <c r="JKU61" s="969"/>
      <c r="JKV61" s="969"/>
      <c r="JKW61" s="969"/>
      <c r="JKX61" s="969"/>
      <c r="JKY61" s="969"/>
      <c r="JKZ61" s="969"/>
      <c r="JLA61" s="969"/>
      <c r="JLB61" s="969"/>
      <c r="JLC61" s="969"/>
      <c r="JLD61" s="969"/>
      <c r="JLE61" s="969"/>
      <c r="JLF61" s="969"/>
      <c r="JLG61" s="969"/>
      <c r="JLH61" s="969"/>
      <c r="JLI61" s="969"/>
      <c r="JLJ61" s="969"/>
      <c r="JLK61" s="969"/>
      <c r="JLL61" s="969"/>
      <c r="JLM61" s="969"/>
      <c r="JLN61" s="969"/>
      <c r="JLO61" s="969"/>
      <c r="JLP61" s="969"/>
      <c r="JLQ61" s="969"/>
      <c r="JLR61" s="969"/>
      <c r="JLS61" s="969"/>
      <c r="JLT61" s="969"/>
      <c r="JLU61" s="969"/>
      <c r="JLV61" s="969"/>
      <c r="JLW61" s="969"/>
      <c r="JLX61" s="969"/>
      <c r="JLY61" s="969"/>
      <c r="JLZ61" s="969"/>
      <c r="JMA61" s="969"/>
      <c r="JMB61" s="969"/>
      <c r="JMC61" s="969"/>
      <c r="JMD61" s="969"/>
      <c r="JME61" s="969"/>
      <c r="JMF61" s="969"/>
      <c r="JMG61" s="969"/>
      <c r="JMH61" s="969"/>
      <c r="JMI61" s="969"/>
      <c r="JMJ61" s="969"/>
      <c r="JMK61" s="969"/>
      <c r="JML61" s="969"/>
      <c r="JMM61" s="969"/>
      <c r="JMN61" s="969"/>
      <c r="JMO61" s="969"/>
      <c r="JMP61" s="969"/>
      <c r="JMQ61" s="969"/>
      <c r="JMR61" s="969"/>
      <c r="JMS61" s="969"/>
      <c r="JMT61" s="969"/>
      <c r="JMU61" s="969"/>
      <c r="JMV61" s="969"/>
      <c r="JMW61" s="969"/>
      <c r="JMX61" s="969"/>
      <c r="JMY61" s="969"/>
      <c r="JMZ61" s="969"/>
      <c r="JNA61" s="969"/>
      <c r="JNB61" s="969"/>
      <c r="JNC61" s="969"/>
      <c r="JND61" s="969"/>
      <c r="JNE61" s="969"/>
      <c r="JNF61" s="969"/>
      <c r="JNG61" s="969"/>
      <c r="JNH61" s="969"/>
      <c r="JNI61" s="969"/>
      <c r="JNJ61" s="969"/>
      <c r="JNK61" s="969"/>
      <c r="JNL61" s="969"/>
      <c r="JNM61" s="969"/>
      <c r="JNN61" s="969"/>
      <c r="JNO61" s="969"/>
      <c r="JNP61" s="969"/>
      <c r="JNQ61" s="969"/>
      <c r="JNR61" s="969"/>
      <c r="JNS61" s="969"/>
      <c r="JNT61" s="969"/>
      <c r="JNU61" s="969"/>
      <c r="JNV61" s="969"/>
      <c r="JNW61" s="969"/>
      <c r="JNX61" s="969"/>
      <c r="JNY61" s="969"/>
      <c r="JNZ61" s="969"/>
      <c r="JOA61" s="969"/>
      <c r="JOB61" s="969"/>
      <c r="JOC61" s="969"/>
      <c r="JOD61" s="969"/>
      <c r="JOE61" s="969"/>
      <c r="JOF61" s="969"/>
      <c r="JOG61" s="969"/>
      <c r="JOH61" s="969"/>
      <c r="JOI61" s="969"/>
      <c r="JOJ61" s="969"/>
      <c r="JOK61" s="969"/>
      <c r="JOL61" s="969"/>
      <c r="JOM61" s="969"/>
      <c r="JON61" s="969"/>
      <c r="JOO61" s="969"/>
      <c r="JOP61" s="969"/>
      <c r="JOQ61" s="969"/>
      <c r="JOR61" s="969"/>
      <c r="JOS61" s="969"/>
      <c r="JOT61" s="969"/>
      <c r="JOU61" s="969"/>
      <c r="JOV61" s="969"/>
      <c r="JOW61" s="969"/>
      <c r="JOX61" s="969"/>
      <c r="JOY61" s="969"/>
      <c r="JOZ61" s="969"/>
      <c r="JPA61" s="969"/>
      <c r="JPB61" s="969"/>
      <c r="JPC61" s="969"/>
      <c r="JPD61" s="969"/>
      <c r="JPE61" s="969"/>
      <c r="JPF61" s="969"/>
      <c r="JPG61" s="969"/>
      <c r="JPH61" s="969"/>
      <c r="JPI61" s="969"/>
      <c r="JPJ61" s="969"/>
      <c r="JPK61" s="969"/>
      <c r="JPL61" s="969"/>
      <c r="JPM61" s="969"/>
      <c r="JPN61" s="969"/>
      <c r="JPO61" s="969"/>
      <c r="JPP61" s="969"/>
      <c r="JPQ61" s="969"/>
      <c r="JPR61" s="969"/>
      <c r="JPS61" s="969"/>
      <c r="JPT61" s="969"/>
      <c r="JPU61" s="969"/>
      <c r="JPV61" s="969"/>
      <c r="JPW61" s="969"/>
      <c r="JPX61" s="969"/>
      <c r="JPY61" s="969"/>
      <c r="JPZ61" s="969"/>
      <c r="JQA61" s="969"/>
      <c r="JQB61" s="969"/>
      <c r="JQC61" s="969"/>
      <c r="JQD61" s="969"/>
      <c r="JQE61" s="969"/>
      <c r="JQF61" s="969"/>
      <c r="JQG61" s="969"/>
      <c r="JQH61" s="969"/>
      <c r="JQI61" s="969"/>
      <c r="JQJ61" s="969"/>
      <c r="JQK61" s="969"/>
      <c r="JQL61" s="969"/>
      <c r="JQM61" s="969"/>
      <c r="JQN61" s="969"/>
      <c r="JQO61" s="969"/>
      <c r="JQP61" s="969"/>
      <c r="JQQ61" s="969"/>
      <c r="JQR61" s="969"/>
      <c r="JQS61" s="969"/>
      <c r="JQT61" s="969"/>
      <c r="JQU61" s="969"/>
      <c r="JQV61" s="969"/>
      <c r="JQW61" s="969"/>
      <c r="JQX61" s="969"/>
      <c r="JQY61" s="969"/>
      <c r="JQZ61" s="969"/>
      <c r="JRA61" s="969"/>
      <c r="JRB61" s="969"/>
      <c r="JRC61" s="969"/>
      <c r="JRD61" s="969"/>
      <c r="JRE61" s="969"/>
      <c r="JRF61" s="969"/>
      <c r="JRG61" s="969"/>
      <c r="JRH61" s="969"/>
      <c r="JRI61" s="969"/>
      <c r="JRJ61" s="969"/>
      <c r="JRK61" s="969"/>
      <c r="JRL61" s="969"/>
      <c r="JRM61" s="969"/>
      <c r="JRN61" s="969"/>
      <c r="JRO61" s="969"/>
      <c r="JRP61" s="969"/>
      <c r="JRQ61" s="969"/>
      <c r="JRR61" s="969"/>
      <c r="JRS61" s="969"/>
      <c r="JRT61" s="969"/>
      <c r="JRU61" s="969"/>
      <c r="JRV61" s="969"/>
      <c r="JRW61" s="969"/>
      <c r="JRX61" s="969"/>
      <c r="JRY61" s="969"/>
      <c r="JRZ61" s="969"/>
      <c r="JSA61" s="969"/>
      <c r="JSB61" s="969"/>
      <c r="JSC61" s="969"/>
      <c r="JSD61" s="969"/>
      <c r="JSE61" s="969"/>
      <c r="JSF61" s="969"/>
      <c r="JSG61" s="969"/>
      <c r="JSH61" s="969"/>
      <c r="JSI61" s="969"/>
      <c r="JSJ61" s="969"/>
      <c r="JSK61" s="969"/>
      <c r="JSL61" s="969"/>
      <c r="JSM61" s="969"/>
      <c r="JSN61" s="969"/>
      <c r="JSO61" s="969"/>
      <c r="JSP61" s="969"/>
      <c r="JSQ61" s="969"/>
      <c r="JSR61" s="969"/>
      <c r="JSS61" s="969"/>
      <c r="JST61" s="969"/>
      <c r="JSU61" s="969"/>
      <c r="JSV61" s="969"/>
      <c r="JSW61" s="969"/>
      <c r="JSX61" s="969"/>
      <c r="JSY61" s="969"/>
      <c r="JSZ61" s="969"/>
      <c r="JTA61" s="969"/>
      <c r="JTB61" s="969"/>
      <c r="JTC61" s="969"/>
      <c r="JTD61" s="969"/>
      <c r="JTE61" s="969"/>
      <c r="JTF61" s="969"/>
      <c r="JTG61" s="969"/>
      <c r="JTH61" s="969"/>
      <c r="JTI61" s="969"/>
      <c r="JTJ61" s="969"/>
      <c r="JTK61" s="969"/>
      <c r="JTL61" s="969"/>
      <c r="JTM61" s="969"/>
      <c r="JTN61" s="969"/>
      <c r="JTO61" s="969"/>
      <c r="JTP61" s="969"/>
      <c r="JTQ61" s="969"/>
      <c r="JTR61" s="969"/>
      <c r="JTS61" s="969"/>
      <c r="JTT61" s="969"/>
      <c r="JTU61" s="969"/>
      <c r="JTV61" s="969"/>
      <c r="JTW61" s="969"/>
      <c r="JTX61" s="969"/>
      <c r="JTY61" s="969"/>
      <c r="JTZ61" s="969"/>
      <c r="JUA61" s="969"/>
      <c r="JUB61" s="969"/>
      <c r="JUC61" s="969"/>
      <c r="JUD61" s="969"/>
      <c r="JUE61" s="969"/>
      <c r="JUF61" s="969"/>
      <c r="JUG61" s="969"/>
      <c r="JUH61" s="969"/>
      <c r="JUI61" s="969"/>
      <c r="JUJ61" s="969"/>
      <c r="JUK61" s="969"/>
      <c r="JUL61" s="969"/>
      <c r="JUM61" s="969"/>
      <c r="JUN61" s="969"/>
      <c r="JUO61" s="969"/>
      <c r="JUP61" s="969"/>
      <c r="JUQ61" s="969"/>
      <c r="JUR61" s="969"/>
      <c r="JUS61" s="969"/>
      <c r="JUT61" s="969"/>
      <c r="JUU61" s="969"/>
      <c r="JUV61" s="969"/>
      <c r="JUW61" s="969"/>
      <c r="JUX61" s="969"/>
      <c r="JUY61" s="969"/>
      <c r="JUZ61" s="969"/>
      <c r="JVA61" s="969"/>
      <c r="JVB61" s="969"/>
      <c r="JVC61" s="969"/>
      <c r="JVD61" s="969"/>
      <c r="JVE61" s="969"/>
      <c r="JVF61" s="969"/>
      <c r="JVG61" s="969"/>
      <c r="JVH61" s="969"/>
      <c r="JVI61" s="969"/>
      <c r="JVJ61" s="969"/>
      <c r="JVK61" s="969"/>
      <c r="JVL61" s="969"/>
      <c r="JVM61" s="969"/>
      <c r="JVN61" s="969"/>
      <c r="JVO61" s="969"/>
      <c r="JVP61" s="969"/>
      <c r="JVQ61" s="969"/>
      <c r="JVR61" s="969"/>
      <c r="JVS61" s="969"/>
      <c r="JVT61" s="969"/>
      <c r="JVU61" s="969"/>
      <c r="JVV61" s="969"/>
      <c r="JVW61" s="969"/>
      <c r="JVX61" s="969"/>
      <c r="JVY61" s="969"/>
      <c r="JVZ61" s="969"/>
      <c r="JWA61" s="969"/>
      <c r="JWB61" s="969"/>
      <c r="JWC61" s="969"/>
      <c r="JWD61" s="969"/>
      <c r="JWE61" s="969"/>
      <c r="JWF61" s="969"/>
      <c r="JWG61" s="969"/>
      <c r="JWH61" s="969"/>
      <c r="JWI61" s="969"/>
      <c r="JWJ61" s="969"/>
      <c r="JWK61" s="969"/>
      <c r="JWL61" s="969"/>
      <c r="JWM61" s="969"/>
      <c r="JWN61" s="969"/>
      <c r="JWO61" s="969"/>
      <c r="JWP61" s="969"/>
      <c r="JWQ61" s="969"/>
      <c r="JWR61" s="969"/>
      <c r="JWS61" s="969"/>
      <c r="JWT61" s="969"/>
      <c r="JWU61" s="969"/>
      <c r="JWV61" s="969"/>
      <c r="JWW61" s="969"/>
      <c r="JWX61" s="969"/>
      <c r="JWY61" s="969"/>
      <c r="JWZ61" s="969"/>
      <c r="JXA61" s="969"/>
      <c r="JXB61" s="969"/>
      <c r="JXC61" s="969"/>
      <c r="JXD61" s="969"/>
      <c r="JXE61" s="969"/>
      <c r="JXF61" s="969"/>
      <c r="JXG61" s="969"/>
      <c r="JXH61" s="969"/>
      <c r="JXI61" s="969"/>
      <c r="JXJ61" s="969"/>
      <c r="JXK61" s="969"/>
      <c r="JXL61" s="969"/>
      <c r="JXM61" s="969"/>
      <c r="JXN61" s="969"/>
      <c r="JXO61" s="969"/>
      <c r="JXP61" s="969"/>
      <c r="JXQ61" s="969"/>
      <c r="JXR61" s="969"/>
      <c r="JXS61" s="969"/>
      <c r="JXT61" s="969"/>
      <c r="JXU61" s="969"/>
      <c r="JXV61" s="969"/>
      <c r="JXW61" s="969"/>
      <c r="JXX61" s="969"/>
      <c r="JXY61" s="969"/>
      <c r="JXZ61" s="969"/>
      <c r="JYA61" s="969"/>
      <c r="JYB61" s="969"/>
      <c r="JYC61" s="969"/>
      <c r="JYD61" s="969"/>
      <c r="JYE61" s="969"/>
      <c r="JYF61" s="969"/>
      <c r="JYG61" s="969"/>
      <c r="JYH61" s="969"/>
      <c r="JYI61" s="969"/>
      <c r="JYJ61" s="969"/>
      <c r="JYK61" s="969"/>
      <c r="JYL61" s="969"/>
      <c r="JYM61" s="969"/>
      <c r="JYN61" s="969"/>
      <c r="JYO61" s="969"/>
      <c r="JYP61" s="969"/>
      <c r="JYQ61" s="969"/>
      <c r="JYR61" s="969"/>
      <c r="JYS61" s="969"/>
      <c r="JYT61" s="969"/>
      <c r="JYU61" s="969"/>
      <c r="JYV61" s="969"/>
      <c r="JYW61" s="969"/>
      <c r="JYX61" s="969"/>
      <c r="JYY61" s="969"/>
      <c r="JYZ61" s="969"/>
      <c r="JZA61" s="969"/>
      <c r="JZB61" s="969"/>
      <c r="JZC61" s="969"/>
      <c r="JZD61" s="969"/>
      <c r="JZE61" s="969"/>
      <c r="JZF61" s="969"/>
      <c r="JZG61" s="969"/>
      <c r="JZH61" s="969"/>
      <c r="JZI61" s="969"/>
      <c r="JZJ61" s="969"/>
      <c r="JZK61" s="969"/>
      <c r="JZL61" s="969"/>
      <c r="JZM61" s="969"/>
      <c r="JZN61" s="969"/>
      <c r="JZO61" s="969"/>
      <c r="JZP61" s="969"/>
      <c r="JZQ61" s="969"/>
      <c r="JZR61" s="969"/>
      <c r="JZS61" s="969"/>
      <c r="JZT61" s="969"/>
      <c r="JZU61" s="969"/>
      <c r="JZV61" s="969"/>
      <c r="JZW61" s="969"/>
      <c r="JZX61" s="969"/>
      <c r="JZY61" s="969"/>
      <c r="JZZ61" s="969"/>
      <c r="KAA61" s="969"/>
      <c r="KAB61" s="969"/>
      <c r="KAC61" s="969"/>
      <c r="KAD61" s="969"/>
      <c r="KAE61" s="969"/>
      <c r="KAF61" s="969"/>
      <c r="KAG61" s="969"/>
      <c r="KAH61" s="969"/>
      <c r="KAI61" s="969"/>
      <c r="KAJ61" s="969"/>
      <c r="KAK61" s="969"/>
      <c r="KAL61" s="969"/>
      <c r="KAM61" s="969"/>
      <c r="KAN61" s="969"/>
      <c r="KAO61" s="969"/>
      <c r="KAP61" s="969"/>
      <c r="KAQ61" s="969"/>
      <c r="KAR61" s="969"/>
      <c r="KAS61" s="969"/>
      <c r="KAT61" s="969"/>
      <c r="KAU61" s="969"/>
      <c r="KAV61" s="969"/>
      <c r="KAW61" s="969"/>
      <c r="KAX61" s="969"/>
      <c r="KAY61" s="969"/>
      <c r="KAZ61" s="969"/>
      <c r="KBA61" s="969"/>
      <c r="KBB61" s="969"/>
      <c r="KBC61" s="969"/>
      <c r="KBD61" s="969"/>
      <c r="KBE61" s="969"/>
      <c r="KBF61" s="969"/>
      <c r="KBG61" s="969"/>
      <c r="KBH61" s="969"/>
      <c r="KBI61" s="969"/>
      <c r="KBJ61" s="969"/>
      <c r="KBK61" s="969"/>
      <c r="KBL61" s="969"/>
      <c r="KBM61" s="969"/>
      <c r="KBN61" s="969"/>
      <c r="KBO61" s="969"/>
      <c r="KBP61" s="969"/>
      <c r="KBQ61" s="969"/>
      <c r="KBR61" s="969"/>
      <c r="KBS61" s="969"/>
      <c r="KBT61" s="969"/>
      <c r="KBU61" s="969"/>
      <c r="KBV61" s="969"/>
      <c r="KBW61" s="969"/>
      <c r="KBX61" s="969"/>
      <c r="KBY61" s="969"/>
      <c r="KBZ61" s="969"/>
      <c r="KCA61" s="969"/>
      <c r="KCB61" s="969"/>
      <c r="KCC61" s="969"/>
      <c r="KCD61" s="969"/>
      <c r="KCE61" s="969"/>
      <c r="KCF61" s="969"/>
      <c r="KCG61" s="969"/>
      <c r="KCH61" s="969"/>
      <c r="KCI61" s="969"/>
      <c r="KCJ61" s="969"/>
      <c r="KCK61" s="969"/>
      <c r="KCL61" s="969"/>
      <c r="KCM61" s="969"/>
      <c r="KCN61" s="969"/>
      <c r="KCO61" s="969"/>
      <c r="KCP61" s="969"/>
      <c r="KCQ61" s="969"/>
      <c r="KCR61" s="969"/>
      <c r="KCS61" s="969"/>
      <c r="KCT61" s="969"/>
      <c r="KCU61" s="969"/>
      <c r="KCV61" s="969"/>
      <c r="KCW61" s="969"/>
      <c r="KCX61" s="969"/>
      <c r="KCY61" s="969"/>
      <c r="KCZ61" s="969"/>
      <c r="KDA61" s="969"/>
      <c r="KDB61" s="969"/>
      <c r="KDC61" s="969"/>
      <c r="KDD61" s="969"/>
      <c r="KDE61" s="969"/>
      <c r="KDF61" s="969"/>
      <c r="KDG61" s="969"/>
      <c r="KDH61" s="969"/>
      <c r="KDI61" s="969"/>
      <c r="KDJ61" s="969"/>
      <c r="KDK61" s="969"/>
      <c r="KDL61" s="969"/>
      <c r="KDM61" s="969"/>
      <c r="KDN61" s="969"/>
      <c r="KDO61" s="969"/>
      <c r="KDP61" s="969"/>
      <c r="KDQ61" s="969"/>
      <c r="KDR61" s="969"/>
      <c r="KDS61" s="969"/>
      <c r="KDT61" s="969"/>
      <c r="KDU61" s="969"/>
      <c r="KDV61" s="969"/>
      <c r="KDW61" s="969"/>
      <c r="KDX61" s="969"/>
      <c r="KDY61" s="969"/>
      <c r="KDZ61" s="969"/>
      <c r="KEA61" s="969"/>
      <c r="KEB61" s="969"/>
      <c r="KEC61" s="969"/>
      <c r="KED61" s="969"/>
      <c r="KEE61" s="969"/>
      <c r="KEF61" s="969"/>
      <c r="KEG61" s="969"/>
      <c r="KEH61" s="969"/>
      <c r="KEI61" s="969"/>
      <c r="KEJ61" s="969"/>
      <c r="KEK61" s="969"/>
      <c r="KEL61" s="969"/>
      <c r="KEM61" s="969"/>
      <c r="KEN61" s="969"/>
      <c r="KEO61" s="969"/>
      <c r="KEP61" s="969"/>
      <c r="KEQ61" s="969"/>
      <c r="KER61" s="969"/>
      <c r="KES61" s="969"/>
      <c r="KET61" s="969"/>
      <c r="KEU61" s="969"/>
      <c r="KEV61" s="969"/>
      <c r="KEW61" s="969"/>
      <c r="KEX61" s="969"/>
      <c r="KEY61" s="969"/>
      <c r="KEZ61" s="969"/>
      <c r="KFA61" s="969"/>
      <c r="KFB61" s="969"/>
      <c r="KFC61" s="969"/>
      <c r="KFD61" s="969"/>
      <c r="KFE61" s="969"/>
      <c r="KFF61" s="969"/>
      <c r="KFG61" s="969"/>
      <c r="KFH61" s="969"/>
      <c r="KFI61" s="969"/>
      <c r="KFJ61" s="969"/>
      <c r="KFK61" s="969"/>
      <c r="KFL61" s="969"/>
      <c r="KFM61" s="969"/>
      <c r="KFN61" s="969"/>
      <c r="KFO61" s="969"/>
      <c r="KFP61" s="969"/>
      <c r="KFQ61" s="969"/>
      <c r="KFR61" s="969"/>
      <c r="KFS61" s="969"/>
      <c r="KFT61" s="969"/>
      <c r="KFU61" s="969"/>
      <c r="KFV61" s="969"/>
      <c r="KFW61" s="969"/>
      <c r="KFX61" s="969"/>
      <c r="KFY61" s="969"/>
      <c r="KFZ61" s="969"/>
      <c r="KGA61" s="969"/>
      <c r="KGB61" s="969"/>
      <c r="KGC61" s="969"/>
      <c r="KGD61" s="969"/>
      <c r="KGE61" s="969"/>
      <c r="KGF61" s="969"/>
      <c r="KGG61" s="969"/>
      <c r="KGH61" s="969"/>
      <c r="KGI61" s="969"/>
      <c r="KGJ61" s="969"/>
      <c r="KGK61" s="969"/>
      <c r="KGL61" s="969"/>
      <c r="KGM61" s="969"/>
      <c r="KGN61" s="969"/>
      <c r="KGO61" s="969"/>
      <c r="KGP61" s="969"/>
      <c r="KGQ61" s="969"/>
      <c r="KGR61" s="969"/>
      <c r="KGS61" s="969"/>
      <c r="KGT61" s="969"/>
      <c r="KGU61" s="969"/>
      <c r="KGV61" s="969"/>
      <c r="KGW61" s="969"/>
      <c r="KGX61" s="969"/>
      <c r="KGY61" s="969"/>
      <c r="KGZ61" s="969"/>
      <c r="KHA61" s="969"/>
      <c r="KHB61" s="969"/>
      <c r="KHC61" s="969"/>
      <c r="KHD61" s="969"/>
      <c r="KHE61" s="969"/>
      <c r="KHF61" s="969"/>
      <c r="KHG61" s="969"/>
      <c r="KHH61" s="969"/>
      <c r="KHI61" s="969"/>
      <c r="KHJ61" s="969"/>
      <c r="KHK61" s="969"/>
      <c r="KHL61" s="969"/>
      <c r="KHM61" s="969"/>
      <c r="KHN61" s="969"/>
      <c r="KHO61" s="969"/>
      <c r="KHP61" s="969"/>
      <c r="KHQ61" s="969"/>
      <c r="KHR61" s="969"/>
      <c r="KHS61" s="969"/>
      <c r="KHT61" s="969"/>
      <c r="KHU61" s="969"/>
      <c r="KHV61" s="969"/>
      <c r="KHW61" s="969"/>
      <c r="KHX61" s="969"/>
      <c r="KHY61" s="969"/>
      <c r="KHZ61" s="969"/>
      <c r="KIA61" s="969"/>
      <c r="KIB61" s="969"/>
      <c r="KIC61" s="969"/>
      <c r="KID61" s="969"/>
      <c r="KIE61" s="969"/>
      <c r="KIF61" s="969"/>
      <c r="KIG61" s="969"/>
      <c r="KIH61" s="969"/>
      <c r="KII61" s="969"/>
      <c r="KIJ61" s="969"/>
      <c r="KIK61" s="969"/>
      <c r="KIL61" s="969"/>
      <c r="KIM61" s="969"/>
      <c r="KIN61" s="969"/>
      <c r="KIO61" s="969"/>
      <c r="KIP61" s="969"/>
      <c r="KIQ61" s="969"/>
      <c r="KIR61" s="969"/>
      <c r="KIS61" s="969"/>
      <c r="KIT61" s="969"/>
      <c r="KIU61" s="969"/>
      <c r="KIV61" s="969"/>
      <c r="KIW61" s="969"/>
      <c r="KIX61" s="969"/>
      <c r="KIY61" s="969"/>
      <c r="KIZ61" s="969"/>
      <c r="KJA61" s="969"/>
      <c r="KJB61" s="969"/>
      <c r="KJC61" s="969"/>
      <c r="KJD61" s="969"/>
      <c r="KJE61" s="969"/>
      <c r="KJF61" s="969"/>
      <c r="KJG61" s="969"/>
      <c r="KJH61" s="969"/>
      <c r="KJI61" s="969"/>
      <c r="KJJ61" s="969"/>
      <c r="KJK61" s="969"/>
      <c r="KJL61" s="969"/>
      <c r="KJM61" s="969"/>
      <c r="KJN61" s="969"/>
      <c r="KJO61" s="969"/>
      <c r="KJP61" s="969"/>
      <c r="KJQ61" s="969"/>
      <c r="KJR61" s="969"/>
      <c r="KJS61" s="969"/>
      <c r="KJT61" s="969"/>
      <c r="KJU61" s="969"/>
      <c r="KJV61" s="969"/>
      <c r="KJW61" s="969"/>
      <c r="KJX61" s="969"/>
      <c r="KJY61" s="969"/>
      <c r="KJZ61" s="969"/>
      <c r="KKA61" s="969"/>
      <c r="KKB61" s="969"/>
      <c r="KKC61" s="969"/>
      <c r="KKD61" s="969"/>
      <c r="KKE61" s="969"/>
      <c r="KKF61" s="969"/>
      <c r="KKG61" s="969"/>
      <c r="KKH61" s="969"/>
      <c r="KKI61" s="969"/>
      <c r="KKJ61" s="969"/>
      <c r="KKK61" s="969"/>
      <c r="KKL61" s="969"/>
      <c r="KKM61" s="969"/>
      <c r="KKN61" s="969"/>
      <c r="KKO61" s="969"/>
      <c r="KKP61" s="969"/>
      <c r="KKQ61" s="969"/>
      <c r="KKR61" s="969"/>
      <c r="KKS61" s="969"/>
      <c r="KKT61" s="969"/>
      <c r="KKU61" s="969"/>
      <c r="KKV61" s="969"/>
      <c r="KKW61" s="969"/>
      <c r="KKX61" s="969"/>
      <c r="KKY61" s="969"/>
      <c r="KKZ61" s="969"/>
      <c r="KLA61" s="969"/>
      <c r="KLB61" s="969"/>
      <c r="KLC61" s="969"/>
      <c r="KLD61" s="969"/>
      <c r="KLE61" s="969"/>
      <c r="KLF61" s="969"/>
      <c r="KLG61" s="969"/>
      <c r="KLH61" s="969"/>
      <c r="KLI61" s="969"/>
      <c r="KLJ61" s="969"/>
      <c r="KLK61" s="969"/>
      <c r="KLL61" s="969"/>
      <c r="KLM61" s="969"/>
      <c r="KLN61" s="969"/>
      <c r="KLO61" s="969"/>
      <c r="KLP61" s="969"/>
      <c r="KLQ61" s="969"/>
      <c r="KLR61" s="969"/>
      <c r="KLS61" s="969"/>
      <c r="KLT61" s="969"/>
      <c r="KLU61" s="969"/>
      <c r="KLV61" s="969"/>
      <c r="KLW61" s="969"/>
      <c r="KLX61" s="969"/>
      <c r="KLY61" s="969"/>
      <c r="KLZ61" s="969"/>
      <c r="KMA61" s="969"/>
      <c r="KMB61" s="969"/>
      <c r="KMC61" s="969"/>
      <c r="KMD61" s="969"/>
      <c r="KME61" s="969"/>
      <c r="KMF61" s="969"/>
      <c r="KMG61" s="969"/>
      <c r="KMH61" s="969"/>
      <c r="KMI61" s="969"/>
      <c r="KMJ61" s="969"/>
      <c r="KMK61" s="969"/>
      <c r="KML61" s="969"/>
      <c r="KMM61" s="969"/>
      <c r="KMN61" s="969"/>
      <c r="KMO61" s="969"/>
      <c r="KMP61" s="969"/>
      <c r="KMQ61" s="969"/>
      <c r="KMR61" s="969"/>
      <c r="KMS61" s="969"/>
      <c r="KMT61" s="969"/>
      <c r="KMU61" s="969"/>
      <c r="KMV61" s="969"/>
      <c r="KMW61" s="969"/>
      <c r="KMX61" s="969"/>
      <c r="KMY61" s="969"/>
      <c r="KMZ61" s="969"/>
      <c r="KNA61" s="969"/>
      <c r="KNB61" s="969"/>
      <c r="KNC61" s="969"/>
      <c r="KND61" s="969"/>
      <c r="KNE61" s="969"/>
      <c r="KNF61" s="969"/>
      <c r="KNG61" s="969"/>
      <c r="KNH61" s="969"/>
      <c r="KNI61" s="969"/>
      <c r="KNJ61" s="969"/>
      <c r="KNK61" s="969"/>
      <c r="KNL61" s="969"/>
      <c r="KNM61" s="969"/>
      <c r="KNN61" s="969"/>
      <c r="KNO61" s="969"/>
      <c r="KNP61" s="969"/>
      <c r="KNQ61" s="969"/>
      <c r="KNR61" s="969"/>
      <c r="KNS61" s="969"/>
      <c r="KNT61" s="969"/>
      <c r="KNU61" s="969"/>
      <c r="KNV61" s="969"/>
      <c r="KNW61" s="969"/>
      <c r="KNX61" s="969"/>
      <c r="KNY61" s="969"/>
      <c r="KNZ61" s="969"/>
      <c r="KOA61" s="969"/>
      <c r="KOB61" s="969"/>
      <c r="KOC61" s="969"/>
      <c r="KOD61" s="969"/>
      <c r="KOE61" s="969"/>
      <c r="KOF61" s="969"/>
      <c r="KOG61" s="969"/>
      <c r="KOH61" s="969"/>
      <c r="KOI61" s="969"/>
      <c r="KOJ61" s="969"/>
      <c r="KOK61" s="969"/>
      <c r="KOL61" s="969"/>
      <c r="KOM61" s="969"/>
      <c r="KON61" s="969"/>
      <c r="KOO61" s="969"/>
      <c r="KOP61" s="969"/>
      <c r="KOQ61" s="969"/>
      <c r="KOR61" s="969"/>
      <c r="KOS61" s="969"/>
      <c r="KOT61" s="969"/>
      <c r="KOU61" s="969"/>
      <c r="KOV61" s="969"/>
      <c r="KOW61" s="969"/>
      <c r="KOX61" s="969"/>
      <c r="KOY61" s="969"/>
      <c r="KOZ61" s="969"/>
      <c r="KPA61" s="969"/>
      <c r="KPB61" s="969"/>
      <c r="KPC61" s="969"/>
      <c r="KPD61" s="969"/>
      <c r="KPE61" s="969"/>
      <c r="KPF61" s="969"/>
      <c r="KPG61" s="969"/>
      <c r="KPH61" s="969"/>
      <c r="KPI61" s="969"/>
      <c r="KPJ61" s="969"/>
      <c r="KPK61" s="969"/>
      <c r="KPL61" s="969"/>
      <c r="KPM61" s="969"/>
      <c r="KPN61" s="969"/>
      <c r="KPO61" s="969"/>
      <c r="KPP61" s="969"/>
      <c r="KPQ61" s="969"/>
      <c r="KPR61" s="969"/>
      <c r="KPS61" s="969"/>
      <c r="KPT61" s="969"/>
      <c r="KPU61" s="969"/>
      <c r="KPV61" s="969"/>
      <c r="KPW61" s="969"/>
      <c r="KPX61" s="969"/>
      <c r="KPY61" s="969"/>
      <c r="KPZ61" s="969"/>
      <c r="KQA61" s="969"/>
      <c r="KQB61" s="969"/>
      <c r="KQC61" s="969"/>
      <c r="KQD61" s="969"/>
      <c r="KQE61" s="969"/>
      <c r="KQF61" s="969"/>
      <c r="KQG61" s="969"/>
      <c r="KQH61" s="969"/>
      <c r="KQI61" s="969"/>
      <c r="KQJ61" s="969"/>
      <c r="KQK61" s="969"/>
      <c r="KQL61" s="969"/>
      <c r="KQM61" s="969"/>
      <c r="KQN61" s="969"/>
      <c r="KQO61" s="969"/>
      <c r="KQP61" s="969"/>
      <c r="KQQ61" s="969"/>
      <c r="KQR61" s="969"/>
      <c r="KQS61" s="969"/>
      <c r="KQT61" s="969"/>
      <c r="KQU61" s="969"/>
      <c r="KQV61" s="969"/>
      <c r="KQW61" s="969"/>
      <c r="KQX61" s="969"/>
      <c r="KQY61" s="969"/>
      <c r="KQZ61" s="969"/>
      <c r="KRA61" s="969"/>
      <c r="KRB61" s="969"/>
      <c r="KRC61" s="969"/>
      <c r="KRD61" s="969"/>
      <c r="KRE61" s="969"/>
      <c r="KRF61" s="969"/>
      <c r="KRG61" s="969"/>
      <c r="KRH61" s="969"/>
      <c r="KRI61" s="969"/>
      <c r="KRJ61" s="969"/>
      <c r="KRK61" s="969"/>
      <c r="KRL61" s="969"/>
      <c r="KRM61" s="969"/>
      <c r="KRN61" s="969"/>
      <c r="KRO61" s="969"/>
      <c r="KRP61" s="969"/>
      <c r="KRQ61" s="969"/>
      <c r="KRR61" s="969"/>
      <c r="KRS61" s="969"/>
      <c r="KRT61" s="969"/>
      <c r="KRU61" s="969"/>
      <c r="KRV61" s="969"/>
      <c r="KRW61" s="969"/>
      <c r="KRX61" s="969"/>
      <c r="KRY61" s="969"/>
      <c r="KRZ61" s="969"/>
      <c r="KSA61" s="969"/>
      <c r="KSB61" s="969"/>
      <c r="KSC61" s="969"/>
      <c r="KSD61" s="969"/>
      <c r="KSE61" s="969"/>
      <c r="KSF61" s="969"/>
      <c r="KSG61" s="969"/>
      <c r="KSH61" s="969"/>
      <c r="KSI61" s="969"/>
      <c r="KSJ61" s="969"/>
      <c r="KSK61" s="969"/>
      <c r="KSL61" s="969"/>
      <c r="KSM61" s="969"/>
      <c r="KSN61" s="969"/>
      <c r="KSO61" s="969"/>
      <c r="KSP61" s="969"/>
      <c r="KSQ61" s="969"/>
      <c r="KSR61" s="969"/>
      <c r="KSS61" s="969"/>
      <c r="KST61" s="969"/>
      <c r="KSU61" s="969"/>
      <c r="KSV61" s="969"/>
      <c r="KSW61" s="969"/>
      <c r="KSX61" s="969"/>
      <c r="KSY61" s="969"/>
      <c r="KSZ61" s="969"/>
      <c r="KTA61" s="969"/>
      <c r="KTB61" s="969"/>
      <c r="KTC61" s="969"/>
      <c r="KTD61" s="969"/>
      <c r="KTE61" s="969"/>
      <c r="KTF61" s="969"/>
      <c r="KTG61" s="969"/>
      <c r="KTH61" s="969"/>
      <c r="KTI61" s="969"/>
      <c r="KTJ61" s="969"/>
      <c r="KTK61" s="969"/>
      <c r="KTL61" s="969"/>
      <c r="KTM61" s="969"/>
      <c r="KTN61" s="969"/>
      <c r="KTO61" s="969"/>
      <c r="KTP61" s="969"/>
      <c r="KTQ61" s="969"/>
      <c r="KTR61" s="969"/>
      <c r="KTS61" s="969"/>
      <c r="KTT61" s="969"/>
      <c r="KTU61" s="969"/>
      <c r="KTV61" s="969"/>
      <c r="KTW61" s="969"/>
      <c r="KTX61" s="969"/>
      <c r="KTY61" s="969"/>
      <c r="KTZ61" s="969"/>
      <c r="KUA61" s="969"/>
      <c r="KUB61" s="969"/>
      <c r="KUC61" s="969"/>
      <c r="KUD61" s="969"/>
      <c r="KUE61" s="969"/>
      <c r="KUF61" s="969"/>
      <c r="KUG61" s="969"/>
      <c r="KUH61" s="969"/>
      <c r="KUI61" s="969"/>
      <c r="KUJ61" s="969"/>
      <c r="KUK61" s="969"/>
      <c r="KUL61" s="969"/>
      <c r="KUM61" s="969"/>
      <c r="KUN61" s="969"/>
      <c r="KUO61" s="969"/>
      <c r="KUP61" s="969"/>
      <c r="KUQ61" s="969"/>
      <c r="KUR61" s="969"/>
      <c r="KUS61" s="969"/>
      <c r="KUT61" s="969"/>
      <c r="KUU61" s="969"/>
      <c r="KUV61" s="969"/>
      <c r="KUW61" s="969"/>
      <c r="KUX61" s="969"/>
      <c r="KUY61" s="969"/>
      <c r="KUZ61" s="969"/>
      <c r="KVA61" s="969"/>
      <c r="KVB61" s="969"/>
      <c r="KVC61" s="969"/>
      <c r="KVD61" s="969"/>
      <c r="KVE61" s="969"/>
      <c r="KVF61" s="969"/>
      <c r="KVG61" s="969"/>
      <c r="KVH61" s="969"/>
      <c r="KVI61" s="969"/>
      <c r="KVJ61" s="969"/>
      <c r="KVK61" s="969"/>
      <c r="KVL61" s="969"/>
      <c r="KVM61" s="969"/>
      <c r="KVN61" s="969"/>
      <c r="KVO61" s="969"/>
      <c r="KVP61" s="969"/>
      <c r="KVQ61" s="969"/>
      <c r="KVR61" s="969"/>
      <c r="KVS61" s="969"/>
      <c r="KVT61" s="969"/>
      <c r="KVU61" s="969"/>
      <c r="KVV61" s="969"/>
      <c r="KVW61" s="969"/>
      <c r="KVX61" s="969"/>
      <c r="KVY61" s="969"/>
      <c r="KVZ61" s="969"/>
      <c r="KWA61" s="969"/>
      <c r="KWB61" s="969"/>
      <c r="KWC61" s="969"/>
      <c r="KWD61" s="969"/>
      <c r="KWE61" s="969"/>
      <c r="KWF61" s="969"/>
      <c r="KWG61" s="969"/>
      <c r="KWH61" s="969"/>
      <c r="KWI61" s="969"/>
      <c r="KWJ61" s="969"/>
      <c r="KWK61" s="969"/>
      <c r="KWL61" s="969"/>
      <c r="KWM61" s="969"/>
      <c r="KWN61" s="969"/>
      <c r="KWO61" s="969"/>
      <c r="KWP61" s="969"/>
      <c r="KWQ61" s="969"/>
      <c r="KWR61" s="969"/>
      <c r="KWS61" s="969"/>
      <c r="KWT61" s="969"/>
      <c r="KWU61" s="969"/>
      <c r="KWV61" s="969"/>
      <c r="KWW61" s="969"/>
      <c r="KWX61" s="969"/>
      <c r="KWY61" s="969"/>
      <c r="KWZ61" s="969"/>
      <c r="KXA61" s="969"/>
      <c r="KXB61" s="969"/>
      <c r="KXC61" s="969"/>
      <c r="KXD61" s="969"/>
      <c r="KXE61" s="969"/>
      <c r="KXF61" s="969"/>
      <c r="KXG61" s="969"/>
      <c r="KXH61" s="969"/>
      <c r="KXI61" s="969"/>
      <c r="KXJ61" s="969"/>
      <c r="KXK61" s="969"/>
      <c r="KXL61" s="969"/>
      <c r="KXM61" s="969"/>
      <c r="KXN61" s="969"/>
      <c r="KXO61" s="969"/>
      <c r="KXP61" s="969"/>
      <c r="KXQ61" s="969"/>
      <c r="KXR61" s="969"/>
      <c r="KXS61" s="969"/>
      <c r="KXT61" s="969"/>
      <c r="KXU61" s="969"/>
      <c r="KXV61" s="969"/>
      <c r="KXW61" s="969"/>
      <c r="KXX61" s="969"/>
      <c r="KXY61" s="969"/>
      <c r="KXZ61" s="969"/>
      <c r="KYA61" s="969"/>
      <c r="KYB61" s="969"/>
      <c r="KYC61" s="969"/>
      <c r="KYD61" s="969"/>
      <c r="KYE61" s="969"/>
      <c r="KYF61" s="969"/>
      <c r="KYG61" s="969"/>
      <c r="KYH61" s="969"/>
      <c r="KYI61" s="969"/>
      <c r="KYJ61" s="969"/>
      <c r="KYK61" s="969"/>
      <c r="KYL61" s="969"/>
      <c r="KYM61" s="969"/>
      <c r="KYN61" s="969"/>
      <c r="KYO61" s="969"/>
      <c r="KYP61" s="969"/>
      <c r="KYQ61" s="969"/>
      <c r="KYR61" s="969"/>
      <c r="KYS61" s="969"/>
      <c r="KYT61" s="969"/>
      <c r="KYU61" s="969"/>
      <c r="KYV61" s="969"/>
      <c r="KYW61" s="969"/>
      <c r="KYX61" s="969"/>
      <c r="KYY61" s="969"/>
      <c r="KYZ61" s="969"/>
      <c r="KZA61" s="969"/>
      <c r="KZB61" s="969"/>
      <c r="KZC61" s="969"/>
      <c r="KZD61" s="969"/>
      <c r="KZE61" s="969"/>
      <c r="KZF61" s="969"/>
      <c r="KZG61" s="969"/>
      <c r="KZH61" s="969"/>
      <c r="KZI61" s="969"/>
      <c r="KZJ61" s="969"/>
      <c r="KZK61" s="969"/>
      <c r="KZL61" s="969"/>
      <c r="KZM61" s="969"/>
      <c r="KZN61" s="969"/>
      <c r="KZO61" s="969"/>
      <c r="KZP61" s="969"/>
      <c r="KZQ61" s="969"/>
      <c r="KZR61" s="969"/>
      <c r="KZS61" s="969"/>
      <c r="KZT61" s="969"/>
      <c r="KZU61" s="969"/>
      <c r="KZV61" s="969"/>
      <c r="KZW61" s="969"/>
      <c r="KZX61" s="969"/>
      <c r="KZY61" s="969"/>
      <c r="KZZ61" s="969"/>
      <c r="LAA61" s="969"/>
      <c r="LAB61" s="969"/>
      <c r="LAC61" s="969"/>
      <c r="LAD61" s="969"/>
      <c r="LAE61" s="969"/>
      <c r="LAF61" s="969"/>
      <c r="LAG61" s="969"/>
      <c r="LAH61" s="969"/>
      <c r="LAI61" s="969"/>
      <c r="LAJ61" s="969"/>
      <c r="LAK61" s="969"/>
      <c r="LAL61" s="969"/>
      <c r="LAM61" s="969"/>
      <c r="LAN61" s="969"/>
      <c r="LAO61" s="969"/>
      <c r="LAP61" s="969"/>
      <c r="LAQ61" s="969"/>
      <c r="LAR61" s="969"/>
      <c r="LAS61" s="969"/>
      <c r="LAT61" s="969"/>
      <c r="LAU61" s="969"/>
      <c r="LAV61" s="969"/>
      <c r="LAW61" s="969"/>
      <c r="LAX61" s="969"/>
      <c r="LAY61" s="969"/>
      <c r="LAZ61" s="969"/>
      <c r="LBA61" s="969"/>
      <c r="LBB61" s="969"/>
      <c r="LBC61" s="969"/>
      <c r="LBD61" s="969"/>
      <c r="LBE61" s="969"/>
      <c r="LBF61" s="969"/>
      <c r="LBG61" s="969"/>
      <c r="LBH61" s="969"/>
      <c r="LBI61" s="969"/>
      <c r="LBJ61" s="969"/>
      <c r="LBK61" s="969"/>
      <c r="LBL61" s="969"/>
      <c r="LBM61" s="969"/>
      <c r="LBN61" s="969"/>
      <c r="LBO61" s="969"/>
      <c r="LBP61" s="969"/>
      <c r="LBQ61" s="969"/>
      <c r="LBR61" s="969"/>
      <c r="LBS61" s="969"/>
      <c r="LBT61" s="969"/>
      <c r="LBU61" s="969"/>
      <c r="LBV61" s="969"/>
      <c r="LBW61" s="969"/>
      <c r="LBX61" s="969"/>
      <c r="LBY61" s="969"/>
      <c r="LBZ61" s="969"/>
      <c r="LCA61" s="969"/>
      <c r="LCB61" s="969"/>
      <c r="LCC61" s="969"/>
      <c r="LCD61" s="969"/>
      <c r="LCE61" s="969"/>
      <c r="LCF61" s="969"/>
      <c r="LCG61" s="969"/>
      <c r="LCH61" s="969"/>
      <c r="LCI61" s="969"/>
      <c r="LCJ61" s="969"/>
      <c r="LCK61" s="969"/>
      <c r="LCL61" s="969"/>
      <c r="LCM61" s="969"/>
      <c r="LCN61" s="969"/>
      <c r="LCO61" s="969"/>
      <c r="LCP61" s="969"/>
      <c r="LCQ61" s="969"/>
      <c r="LCR61" s="969"/>
      <c r="LCS61" s="969"/>
      <c r="LCT61" s="969"/>
      <c r="LCU61" s="969"/>
      <c r="LCV61" s="969"/>
      <c r="LCW61" s="969"/>
      <c r="LCX61" s="969"/>
      <c r="LCY61" s="969"/>
      <c r="LCZ61" s="969"/>
      <c r="LDA61" s="969"/>
      <c r="LDB61" s="969"/>
      <c r="LDC61" s="969"/>
      <c r="LDD61" s="969"/>
      <c r="LDE61" s="969"/>
      <c r="LDF61" s="969"/>
      <c r="LDG61" s="969"/>
      <c r="LDH61" s="969"/>
      <c r="LDI61" s="969"/>
      <c r="LDJ61" s="969"/>
      <c r="LDK61" s="969"/>
      <c r="LDL61" s="969"/>
      <c r="LDM61" s="969"/>
      <c r="LDN61" s="969"/>
      <c r="LDO61" s="969"/>
      <c r="LDP61" s="969"/>
      <c r="LDQ61" s="969"/>
      <c r="LDR61" s="969"/>
      <c r="LDS61" s="969"/>
      <c r="LDT61" s="969"/>
      <c r="LDU61" s="969"/>
      <c r="LDV61" s="969"/>
      <c r="LDW61" s="969"/>
      <c r="LDX61" s="969"/>
      <c r="LDY61" s="969"/>
      <c r="LDZ61" s="969"/>
      <c r="LEA61" s="969"/>
      <c r="LEB61" s="969"/>
      <c r="LEC61" s="969"/>
      <c r="LED61" s="969"/>
      <c r="LEE61" s="969"/>
      <c r="LEF61" s="969"/>
      <c r="LEG61" s="969"/>
      <c r="LEH61" s="969"/>
      <c r="LEI61" s="969"/>
      <c r="LEJ61" s="969"/>
      <c r="LEK61" s="969"/>
      <c r="LEL61" s="969"/>
      <c r="LEM61" s="969"/>
      <c r="LEN61" s="969"/>
      <c r="LEO61" s="969"/>
      <c r="LEP61" s="969"/>
      <c r="LEQ61" s="969"/>
      <c r="LER61" s="969"/>
      <c r="LES61" s="969"/>
      <c r="LET61" s="969"/>
      <c r="LEU61" s="969"/>
      <c r="LEV61" s="969"/>
      <c r="LEW61" s="969"/>
      <c r="LEX61" s="969"/>
      <c r="LEY61" s="969"/>
      <c r="LEZ61" s="969"/>
      <c r="LFA61" s="969"/>
      <c r="LFB61" s="969"/>
      <c r="LFC61" s="969"/>
      <c r="LFD61" s="969"/>
      <c r="LFE61" s="969"/>
      <c r="LFF61" s="969"/>
      <c r="LFG61" s="969"/>
      <c r="LFH61" s="969"/>
      <c r="LFI61" s="969"/>
      <c r="LFJ61" s="969"/>
      <c r="LFK61" s="969"/>
      <c r="LFL61" s="969"/>
      <c r="LFM61" s="969"/>
      <c r="LFN61" s="969"/>
      <c r="LFO61" s="969"/>
      <c r="LFP61" s="969"/>
      <c r="LFQ61" s="969"/>
      <c r="LFR61" s="969"/>
      <c r="LFS61" s="969"/>
      <c r="LFT61" s="969"/>
      <c r="LFU61" s="969"/>
      <c r="LFV61" s="969"/>
      <c r="LFW61" s="969"/>
      <c r="LFX61" s="969"/>
      <c r="LFY61" s="969"/>
      <c r="LFZ61" s="969"/>
      <c r="LGA61" s="969"/>
      <c r="LGB61" s="969"/>
      <c r="LGC61" s="969"/>
      <c r="LGD61" s="969"/>
      <c r="LGE61" s="969"/>
      <c r="LGF61" s="969"/>
      <c r="LGG61" s="969"/>
      <c r="LGH61" s="969"/>
      <c r="LGI61" s="969"/>
      <c r="LGJ61" s="969"/>
      <c r="LGK61" s="969"/>
      <c r="LGL61" s="969"/>
      <c r="LGM61" s="969"/>
      <c r="LGN61" s="969"/>
      <c r="LGO61" s="969"/>
      <c r="LGP61" s="969"/>
      <c r="LGQ61" s="969"/>
      <c r="LGR61" s="969"/>
      <c r="LGS61" s="969"/>
      <c r="LGT61" s="969"/>
      <c r="LGU61" s="969"/>
      <c r="LGV61" s="969"/>
      <c r="LGW61" s="969"/>
      <c r="LGX61" s="969"/>
      <c r="LGY61" s="969"/>
      <c r="LGZ61" s="969"/>
      <c r="LHA61" s="969"/>
      <c r="LHB61" s="969"/>
      <c r="LHC61" s="969"/>
      <c r="LHD61" s="969"/>
      <c r="LHE61" s="969"/>
      <c r="LHF61" s="969"/>
      <c r="LHG61" s="969"/>
      <c r="LHH61" s="969"/>
      <c r="LHI61" s="969"/>
      <c r="LHJ61" s="969"/>
      <c r="LHK61" s="969"/>
      <c r="LHL61" s="969"/>
      <c r="LHM61" s="969"/>
      <c r="LHN61" s="969"/>
      <c r="LHO61" s="969"/>
      <c r="LHP61" s="969"/>
      <c r="LHQ61" s="969"/>
      <c r="LHR61" s="969"/>
      <c r="LHS61" s="969"/>
      <c r="LHT61" s="969"/>
      <c r="LHU61" s="969"/>
      <c r="LHV61" s="969"/>
      <c r="LHW61" s="969"/>
      <c r="LHX61" s="969"/>
      <c r="LHY61" s="969"/>
      <c r="LHZ61" s="969"/>
      <c r="LIA61" s="969"/>
      <c r="LIB61" s="969"/>
      <c r="LIC61" s="969"/>
      <c r="LID61" s="969"/>
      <c r="LIE61" s="969"/>
      <c r="LIF61" s="969"/>
      <c r="LIG61" s="969"/>
      <c r="LIH61" s="969"/>
      <c r="LII61" s="969"/>
      <c r="LIJ61" s="969"/>
      <c r="LIK61" s="969"/>
      <c r="LIL61" s="969"/>
      <c r="LIM61" s="969"/>
      <c r="LIN61" s="969"/>
      <c r="LIO61" s="969"/>
      <c r="LIP61" s="969"/>
      <c r="LIQ61" s="969"/>
      <c r="LIR61" s="969"/>
      <c r="LIS61" s="969"/>
      <c r="LIT61" s="969"/>
      <c r="LIU61" s="969"/>
      <c r="LIV61" s="969"/>
      <c r="LIW61" s="969"/>
      <c r="LIX61" s="969"/>
      <c r="LIY61" s="969"/>
      <c r="LIZ61" s="969"/>
      <c r="LJA61" s="969"/>
      <c r="LJB61" s="969"/>
      <c r="LJC61" s="969"/>
      <c r="LJD61" s="969"/>
      <c r="LJE61" s="969"/>
      <c r="LJF61" s="969"/>
      <c r="LJG61" s="969"/>
      <c r="LJH61" s="969"/>
      <c r="LJI61" s="969"/>
      <c r="LJJ61" s="969"/>
      <c r="LJK61" s="969"/>
      <c r="LJL61" s="969"/>
      <c r="LJM61" s="969"/>
      <c r="LJN61" s="969"/>
      <c r="LJO61" s="969"/>
      <c r="LJP61" s="969"/>
      <c r="LJQ61" s="969"/>
      <c r="LJR61" s="969"/>
      <c r="LJS61" s="969"/>
      <c r="LJT61" s="969"/>
      <c r="LJU61" s="969"/>
      <c r="LJV61" s="969"/>
      <c r="LJW61" s="969"/>
      <c r="LJX61" s="969"/>
      <c r="LJY61" s="969"/>
      <c r="LJZ61" s="969"/>
      <c r="LKA61" s="969"/>
      <c r="LKB61" s="969"/>
      <c r="LKC61" s="969"/>
      <c r="LKD61" s="969"/>
      <c r="LKE61" s="969"/>
      <c r="LKF61" s="969"/>
      <c r="LKG61" s="969"/>
      <c r="LKH61" s="969"/>
      <c r="LKI61" s="969"/>
      <c r="LKJ61" s="969"/>
      <c r="LKK61" s="969"/>
      <c r="LKL61" s="969"/>
      <c r="LKM61" s="969"/>
      <c r="LKN61" s="969"/>
      <c r="LKO61" s="969"/>
      <c r="LKP61" s="969"/>
      <c r="LKQ61" s="969"/>
      <c r="LKR61" s="969"/>
      <c r="LKS61" s="969"/>
      <c r="LKT61" s="969"/>
      <c r="LKU61" s="969"/>
      <c r="LKV61" s="969"/>
      <c r="LKW61" s="969"/>
      <c r="LKX61" s="969"/>
      <c r="LKY61" s="969"/>
      <c r="LKZ61" s="969"/>
      <c r="LLA61" s="969"/>
      <c r="LLB61" s="969"/>
      <c r="LLC61" s="969"/>
      <c r="LLD61" s="969"/>
      <c r="LLE61" s="969"/>
      <c r="LLF61" s="969"/>
      <c r="LLG61" s="969"/>
      <c r="LLH61" s="969"/>
      <c r="LLI61" s="969"/>
      <c r="LLJ61" s="969"/>
      <c r="LLK61" s="969"/>
      <c r="LLL61" s="969"/>
      <c r="LLM61" s="969"/>
      <c r="LLN61" s="969"/>
      <c r="LLO61" s="969"/>
      <c r="LLP61" s="969"/>
      <c r="LLQ61" s="969"/>
      <c r="LLR61" s="969"/>
      <c r="LLS61" s="969"/>
      <c r="LLT61" s="969"/>
      <c r="LLU61" s="969"/>
      <c r="LLV61" s="969"/>
      <c r="LLW61" s="969"/>
      <c r="LLX61" s="969"/>
      <c r="LLY61" s="969"/>
      <c r="LLZ61" s="969"/>
      <c r="LMA61" s="969"/>
      <c r="LMB61" s="969"/>
      <c r="LMC61" s="969"/>
      <c r="LMD61" s="969"/>
      <c r="LME61" s="969"/>
      <c r="LMF61" s="969"/>
      <c r="LMG61" s="969"/>
      <c r="LMH61" s="969"/>
      <c r="LMI61" s="969"/>
      <c r="LMJ61" s="969"/>
      <c r="LMK61" s="969"/>
      <c r="LML61" s="969"/>
      <c r="LMM61" s="969"/>
      <c r="LMN61" s="969"/>
      <c r="LMO61" s="969"/>
      <c r="LMP61" s="969"/>
      <c r="LMQ61" s="969"/>
      <c r="LMR61" s="969"/>
      <c r="LMS61" s="969"/>
      <c r="LMT61" s="969"/>
      <c r="LMU61" s="969"/>
      <c r="LMV61" s="969"/>
      <c r="LMW61" s="969"/>
      <c r="LMX61" s="969"/>
      <c r="LMY61" s="969"/>
      <c r="LMZ61" s="969"/>
      <c r="LNA61" s="969"/>
      <c r="LNB61" s="969"/>
      <c r="LNC61" s="969"/>
      <c r="LND61" s="969"/>
      <c r="LNE61" s="969"/>
      <c r="LNF61" s="969"/>
      <c r="LNG61" s="969"/>
      <c r="LNH61" s="969"/>
      <c r="LNI61" s="969"/>
      <c r="LNJ61" s="969"/>
      <c r="LNK61" s="969"/>
      <c r="LNL61" s="969"/>
      <c r="LNM61" s="969"/>
      <c r="LNN61" s="969"/>
      <c r="LNO61" s="969"/>
      <c r="LNP61" s="969"/>
      <c r="LNQ61" s="969"/>
      <c r="LNR61" s="969"/>
      <c r="LNS61" s="969"/>
      <c r="LNT61" s="969"/>
      <c r="LNU61" s="969"/>
      <c r="LNV61" s="969"/>
      <c r="LNW61" s="969"/>
      <c r="LNX61" s="969"/>
      <c r="LNY61" s="969"/>
      <c r="LNZ61" s="969"/>
      <c r="LOA61" s="969"/>
      <c r="LOB61" s="969"/>
      <c r="LOC61" s="969"/>
      <c r="LOD61" s="969"/>
      <c r="LOE61" s="969"/>
      <c r="LOF61" s="969"/>
      <c r="LOG61" s="969"/>
      <c r="LOH61" s="969"/>
      <c r="LOI61" s="969"/>
      <c r="LOJ61" s="969"/>
      <c r="LOK61" s="969"/>
      <c r="LOL61" s="969"/>
      <c r="LOM61" s="969"/>
      <c r="LON61" s="969"/>
      <c r="LOO61" s="969"/>
      <c r="LOP61" s="969"/>
      <c r="LOQ61" s="969"/>
      <c r="LOR61" s="969"/>
      <c r="LOS61" s="969"/>
      <c r="LOT61" s="969"/>
      <c r="LOU61" s="969"/>
      <c r="LOV61" s="969"/>
      <c r="LOW61" s="969"/>
      <c r="LOX61" s="969"/>
      <c r="LOY61" s="969"/>
      <c r="LOZ61" s="969"/>
      <c r="LPA61" s="969"/>
      <c r="LPB61" s="969"/>
      <c r="LPC61" s="969"/>
      <c r="LPD61" s="969"/>
      <c r="LPE61" s="969"/>
      <c r="LPF61" s="969"/>
      <c r="LPG61" s="969"/>
      <c r="LPH61" s="969"/>
      <c r="LPI61" s="969"/>
      <c r="LPJ61" s="969"/>
      <c r="LPK61" s="969"/>
      <c r="LPL61" s="969"/>
      <c r="LPM61" s="969"/>
      <c r="LPN61" s="969"/>
      <c r="LPO61" s="969"/>
      <c r="LPP61" s="969"/>
      <c r="LPQ61" s="969"/>
      <c r="LPR61" s="969"/>
      <c r="LPS61" s="969"/>
      <c r="LPT61" s="969"/>
      <c r="LPU61" s="969"/>
      <c r="LPV61" s="969"/>
      <c r="LPW61" s="969"/>
      <c r="LPX61" s="969"/>
      <c r="LPY61" s="969"/>
      <c r="LPZ61" s="969"/>
      <c r="LQA61" s="969"/>
      <c r="LQB61" s="969"/>
      <c r="LQC61" s="969"/>
      <c r="LQD61" s="969"/>
      <c r="LQE61" s="969"/>
      <c r="LQF61" s="969"/>
      <c r="LQG61" s="969"/>
      <c r="LQH61" s="969"/>
      <c r="LQI61" s="969"/>
      <c r="LQJ61" s="969"/>
      <c r="LQK61" s="969"/>
      <c r="LQL61" s="969"/>
      <c r="LQM61" s="969"/>
      <c r="LQN61" s="969"/>
      <c r="LQO61" s="969"/>
      <c r="LQP61" s="969"/>
      <c r="LQQ61" s="969"/>
      <c r="LQR61" s="969"/>
      <c r="LQS61" s="969"/>
      <c r="LQT61" s="969"/>
      <c r="LQU61" s="969"/>
      <c r="LQV61" s="969"/>
      <c r="LQW61" s="969"/>
      <c r="LQX61" s="969"/>
      <c r="LQY61" s="969"/>
      <c r="LQZ61" s="969"/>
      <c r="LRA61" s="969"/>
      <c r="LRB61" s="969"/>
      <c r="LRC61" s="969"/>
      <c r="LRD61" s="969"/>
      <c r="LRE61" s="969"/>
      <c r="LRF61" s="969"/>
      <c r="LRG61" s="969"/>
      <c r="LRH61" s="969"/>
      <c r="LRI61" s="969"/>
      <c r="LRJ61" s="969"/>
      <c r="LRK61" s="969"/>
      <c r="LRL61" s="969"/>
      <c r="LRM61" s="969"/>
      <c r="LRN61" s="969"/>
      <c r="LRO61" s="969"/>
      <c r="LRP61" s="969"/>
      <c r="LRQ61" s="969"/>
      <c r="LRR61" s="969"/>
      <c r="LRS61" s="969"/>
      <c r="LRT61" s="969"/>
      <c r="LRU61" s="969"/>
      <c r="LRV61" s="969"/>
      <c r="LRW61" s="969"/>
      <c r="LRX61" s="969"/>
      <c r="LRY61" s="969"/>
      <c r="LRZ61" s="969"/>
      <c r="LSA61" s="969"/>
      <c r="LSB61" s="969"/>
      <c r="LSC61" s="969"/>
      <c r="LSD61" s="969"/>
      <c r="LSE61" s="969"/>
      <c r="LSF61" s="969"/>
      <c r="LSG61" s="969"/>
      <c r="LSH61" s="969"/>
      <c r="LSI61" s="969"/>
      <c r="LSJ61" s="969"/>
      <c r="LSK61" s="969"/>
      <c r="LSL61" s="969"/>
      <c r="LSM61" s="969"/>
      <c r="LSN61" s="969"/>
      <c r="LSO61" s="969"/>
      <c r="LSP61" s="969"/>
      <c r="LSQ61" s="969"/>
      <c r="LSR61" s="969"/>
      <c r="LSS61" s="969"/>
      <c r="LST61" s="969"/>
      <c r="LSU61" s="969"/>
      <c r="LSV61" s="969"/>
      <c r="LSW61" s="969"/>
      <c r="LSX61" s="969"/>
      <c r="LSY61" s="969"/>
      <c r="LSZ61" s="969"/>
      <c r="LTA61" s="969"/>
      <c r="LTB61" s="969"/>
      <c r="LTC61" s="969"/>
      <c r="LTD61" s="969"/>
      <c r="LTE61" s="969"/>
      <c r="LTF61" s="969"/>
      <c r="LTG61" s="969"/>
      <c r="LTH61" s="969"/>
      <c r="LTI61" s="969"/>
      <c r="LTJ61" s="969"/>
      <c r="LTK61" s="969"/>
      <c r="LTL61" s="969"/>
      <c r="LTM61" s="969"/>
      <c r="LTN61" s="969"/>
      <c r="LTO61" s="969"/>
      <c r="LTP61" s="969"/>
      <c r="LTQ61" s="969"/>
      <c r="LTR61" s="969"/>
      <c r="LTS61" s="969"/>
      <c r="LTT61" s="969"/>
      <c r="LTU61" s="969"/>
      <c r="LTV61" s="969"/>
      <c r="LTW61" s="969"/>
      <c r="LTX61" s="969"/>
      <c r="LTY61" s="969"/>
      <c r="LTZ61" s="969"/>
      <c r="LUA61" s="969"/>
      <c r="LUB61" s="969"/>
      <c r="LUC61" s="969"/>
      <c r="LUD61" s="969"/>
      <c r="LUE61" s="969"/>
      <c r="LUF61" s="969"/>
      <c r="LUG61" s="969"/>
      <c r="LUH61" s="969"/>
      <c r="LUI61" s="969"/>
      <c r="LUJ61" s="969"/>
      <c r="LUK61" s="969"/>
      <c r="LUL61" s="969"/>
      <c r="LUM61" s="969"/>
      <c r="LUN61" s="969"/>
      <c r="LUO61" s="969"/>
      <c r="LUP61" s="969"/>
      <c r="LUQ61" s="969"/>
      <c r="LUR61" s="969"/>
      <c r="LUS61" s="969"/>
      <c r="LUT61" s="969"/>
      <c r="LUU61" s="969"/>
      <c r="LUV61" s="969"/>
      <c r="LUW61" s="969"/>
      <c r="LUX61" s="969"/>
      <c r="LUY61" s="969"/>
      <c r="LUZ61" s="969"/>
      <c r="LVA61" s="969"/>
      <c r="LVB61" s="969"/>
      <c r="LVC61" s="969"/>
      <c r="LVD61" s="969"/>
      <c r="LVE61" s="969"/>
      <c r="LVF61" s="969"/>
      <c r="LVG61" s="969"/>
      <c r="LVH61" s="969"/>
      <c r="LVI61" s="969"/>
      <c r="LVJ61" s="969"/>
      <c r="LVK61" s="969"/>
      <c r="LVL61" s="969"/>
      <c r="LVM61" s="969"/>
      <c r="LVN61" s="969"/>
      <c r="LVO61" s="969"/>
      <c r="LVP61" s="969"/>
      <c r="LVQ61" s="969"/>
      <c r="LVR61" s="969"/>
      <c r="LVS61" s="969"/>
      <c r="LVT61" s="969"/>
      <c r="LVU61" s="969"/>
      <c r="LVV61" s="969"/>
      <c r="LVW61" s="969"/>
      <c r="LVX61" s="969"/>
      <c r="LVY61" s="969"/>
      <c r="LVZ61" s="969"/>
      <c r="LWA61" s="969"/>
      <c r="LWB61" s="969"/>
      <c r="LWC61" s="969"/>
      <c r="LWD61" s="969"/>
      <c r="LWE61" s="969"/>
      <c r="LWF61" s="969"/>
      <c r="LWG61" s="969"/>
      <c r="LWH61" s="969"/>
      <c r="LWI61" s="969"/>
      <c r="LWJ61" s="969"/>
      <c r="LWK61" s="969"/>
      <c r="LWL61" s="969"/>
      <c r="LWM61" s="969"/>
      <c r="LWN61" s="969"/>
      <c r="LWO61" s="969"/>
      <c r="LWP61" s="969"/>
      <c r="LWQ61" s="969"/>
      <c r="LWR61" s="969"/>
      <c r="LWS61" s="969"/>
      <c r="LWT61" s="969"/>
      <c r="LWU61" s="969"/>
      <c r="LWV61" s="969"/>
      <c r="LWW61" s="969"/>
      <c r="LWX61" s="969"/>
      <c r="LWY61" s="969"/>
      <c r="LWZ61" s="969"/>
      <c r="LXA61" s="969"/>
      <c r="LXB61" s="969"/>
      <c r="LXC61" s="969"/>
      <c r="LXD61" s="969"/>
      <c r="LXE61" s="969"/>
      <c r="LXF61" s="969"/>
      <c r="LXG61" s="969"/>
      <c r="LXH61" s="969"/>
      <c r="LXI61" s="969"/>
      <c r="LXJ61" s="969"/>
      <c r="LXK61" s="969"/>
      <c r="LXL61" s="969"/>
      <c r="LXM61" s="969"/>
      <c r="LXN61" s="969"/>
      <c r="LXO61" s="969"/>
      <c r="LXP61" s="969"/>
      <c r="LXQ61" s="969"/>
      <c r="LXR61" s="969"/>
      <c r="LXS61" s="969"/>
      <c r="LXT61" s="969"/>
      <c r="LXU61" s="969"/>
      <c r="LXV61" s="969"/>
      <c r="LXW61" s="969"/>
      <c r="LXX61" s="969"/>
      <c r="LXY61" s="969"/>
      <c r="LXZ61" s="969"/>
      <c r="LYA61" s="969"/>
      <c r="LYB61" s="969"/>
      <c r="LYC61" s="969"/>
      <c r="LYD61" s="969"/>
      <c r="LYE61" s="969"/>
      <c r="LYF61" s="969"/>
      <c r="LYG61" s="969"/>
      <c r="LYH61" s="969"/>
      <c r="LYI61" s="969"/>
      <c r="LYJ61" s="969"/>
      <c r="LYK61" s="969"/>
      <c r="LYL61" s="969"/>
      <c r="LYM61" s="969"/>
      <c r="LYN61" s="969"/>
      <c r="LYO61" s="969"/>
      <c r="LYP61" s="969"/>
      <c r="LYQ61" s="969"/>
      <c r="LYR61" s="969"/>
      <c r="LYS61" s="969"/>
      <c r="LYT61" s="969"/>
      <c r="LYU61" s="969"/>
      <c r="LYV61" s="969"/>
      <c r="LYW61" s="969"/>
      <c r="LYX61" s="969"/>
      <c r="LYY61" s="969"/>
      <c r="LYZ61" s="969"/>
      <c r="LZA61" s="969"/>
      <c r="LZB61" s="969"/>
      <c r="LZC61" s="969"/>
      <c r="LZD61" s="969"/>
      <c r="LZE61" s="969"/>
      <c r="LZF61" s="969"/>
      <c r="LZG61" s="969"/>
      <c r="LZH61" s="969"/>
      <c r="LZI61" s="969"/>
      <c r="LZJ61" s="969"/>
      <c r="LZK61" s="969"/>
      <c r="LZL61" s="969"/>
      <c r="LZM61" s="969"/>
      <c r="LZN61" s="969"/>
      <c r="LZO61" s="969"/>
      <c r="LZP61" s="969"/>
      <c r="LZQ61" s="969"/>
      <c r="LZR61" s="969"/>
      <c r="LZS61" s="969"/>
      <c r="LZT61" s="969"/>
      <c r="LZU61" s="969"/>
      <c r="LZV61" s="969"/>
      <c r="LZW61" s="969"/>
      <c r="LZX61" s="969"/>
      <c r="LZY61" s="969"/>
      <c r="LZZ61" s="969"/>
      <c r="MAA61" s="969"/>
      <c r="MAB61" s="969"/>
      <c r="MAC61" s="969"/>
      <c r="MAD61" s="969"/>
      <c r="MAE61" s="969"/>
      <c r="MAF61" s="969"/>
      <c r="MAG61" s="969"/>
      <c r="MAH61" s="969"/>
      <c r="MAI61" s="969"/>
      <c r="MAJ61" s="969"/>
      <c r="MAK61" s="969"/>
      <c r="MAL61" s="969"/>
      <c r="MAM61" s="969"/>
      <c r="MAN61" s="969"/>
      <c r="MAO61" s="969"/>
      <c r="MAP61" s="969"/>
      <c r="MAQ61" s="969"/>
      <c r="MAR61" s="969"/>
      <c r="MAS61" s="969"/>
      <c r="MAT61" s="969"/>
      <c r="MAU61" s="969"/>
      <c r="MAV61" s="969"/>
      <c r="MAW61" s="969"/>
      <c r="MAX61" s="969"/>
      <c r="MAY61" s="969"/>
      <c r="MAZ61" s="969"/>
      <c r="MBA61" s="969"/>
      <c r="MBB61" s="969"/>
      <c r="MBC61" s="969"/>
      <c r="MBD61" s="969"/>
      <c r="MBE61" s="969"/>
      <c r="MBF61" s="969"/>
      <c r="MBG61" s="969"/>
      <c r="MBH61" s="969"/>
      <c r="MBI61" s="969"/>
      <c r="MBJ61" s="969"/>
      <c r="MBK61" s="969"/>
      <c r="MBL61" s="969"/>
      <c r="MBM61" s="969"/>
      <c r="MBN61" s="969"/>
      <c r="MBO61" s="969"/>
      <c r="MBP61" s="969"/>
      <c r="MBQ61" s="969"/>
      <c r="MBR61" s="969"/>
      <c r="MBS61" s="969"/>
      <c r="MBT61" s="969"/>
      <c r="MBU61" s="969"/>
      <c r="MBV61" s="969"/>
      <c r="MBW61" s="969"/>
      <c r="MBX61" s="969"/>
      <c r="MBY61" s="969"/>
      <c r="MBZ61" s="969"/>
      <c r="MCA61" s="969"/>
      <c r="MCB61" s="969"/>
      <c r="MCC61" s="969"/>
      <c r="MCD61" s="969"/>
      <c r="MCE61" s="969"/>
      <c r="MCF61" s="969"/>
      <c r="MCG61" s="969"/>
      <c r="MCH61" s="969"/>
      <c r="MCI61" s="969"/>
      <c r="MCJ61" s="969"/>
      <c r="MCK61" s="969"/>
      <c r="MCL61" s="969"/>
      <c r="MCM61" s="969"/>
      <c r="MCN61" s="969"/>
      <c r="MCO61" s="969"/>
      <c r="MCP61" s="969"/>
      <c r="MCQ61" s="969"/>
      <c r="MCR61" s="969"/>
      <c r="MCS61" s="969"/>
      <c r="MCT61" s="969"/>
      <c r="MCU61" s="969"/>
      <c r="MCV61" s="969"/>
      <c r="MCW61" s="969"/>
      <c r="MCX61" s="969"/>
      <c r="MCY61" s="969"/>
      <c r="MCZ61" s="969"/>
      <c r="MDA61" s="969"/>
      <c r="MDB61" s="969"/>
      <c r="MDC61" s="969"/>
      <c r="MDD61" s="969"/>
      <c r="MDE61" s="969"/>
      <c r="MDF61" s="969"/>
      <c r="MDG61" s="969"/>
      <c r="MDH61" s="969"/>
      <c r="MDI61" s="969"/>
      <c r="MDJ61" s="969"/>
      <c r="MDK61" s="969"/>
      <c r="MDL61" s="969"/>
      <c r="MDM61" s="969"/>
      <c r="MDN61" s="969"/>
      <c r="MDO61" s="969"/>
      <c r="MDP61" s="969"/>
      <c r="MDQ61" s="969"/>
      <c r="MDR61" s="969"/>
      <c r="MDS61" s="969"/>
      <c r="MDT61" s="969"/>
      <c r="MDU61" s="969"/>
      <c r="MDV61" s="969"/>
      <c r="MDW61" s="969"/>
      <c r="MDX61" s="969"/>
      <c r="MDY61" s="969"/>
      <c r="MDZ61" s="969"/>
      <c r="MEA61" s="969"/>
      <c r="MEB61" s="969"/>
      <c r="MEC61" s="969"/>
      <c r="MED61" s="969"/>
      <c r="MEE61" s="969"/>
      <c r="MEF61" s="969"/>
      <c r="MEG61" s="969"/>
      <c r="MEH61" s="969"/>
      <c r="MEI61" s="969"/>
      <c r="MEJ61" s="969"/>
      <c r="MEK61" s="969"/>
      <c r="MEL61" s="969"/>
      <c r="MEM61" s="969"/>
      <c r="MEN61" s="969"/>
      <c r="MEO61" s="969"/>
      <c r="MEP61" s="969"/>
      <c r="MEQ61" s="969"/>
      <c r="MER61" s="969"/>
      <c r="MES61" s="969"/>
      <c r="MET61" s="969"/>
      <c r="MEU61" s="969"/>
      <c r="MEV61" s="969"/>
      <c r="MEW61" s="969"/>
      <c r="MEX61" s="969"/>
      <c r="MEY61" s="969"/>
      <c r="MEZ61" s="969"/>
      <c r="MFA61" s="969"/>
      <c r="MFB61" s="969"/>
      <c r="MFC61" s="969"/>
      <c r="MFD61" s="969"/>
      <c r="MFE61" s="969"/>
      <c r="MFF61" s="969"/>
      <c r="MFG61" s="969"/>
      <c r="MFH61" s="969"/>
      <c r="MFI61" s="969"/>
      <c r="MFJ61" s="969"/>
      <c r="MFK61" s="969"/>
      <c r="MFL61" s="969"/>
      <c r="MFM61" s="969"/>
      <c r="MFN61" s="969"/>
      <c r="MFO61" s="969"/>
      <c r="MFP61" s="969"/>
      <c r="MFQ61" s="969"/>
      <c r="MFR61" s="969"/>
      <c r="MFS61" s="969"/>
      <c r="MFT61" s="969"/>
      <c r="MFU61" s="969"/>
      <c r="MFV61" s="969"/>
      <c r="MFW61" s="969"/>
      <c r="MFX61" s="969"/>
      <c r="MFY61" s="969"/>
      <c r="MFZ61" s="969"/>
      <c r="MGA61" s="969"/>
      <c r="MGB61" s="969"/>
      <c r="MGC61" s="969"/>
      <c r="MGD61" s="969"/>
      <c r="MGE61" s="969"/>
      <c r="MGF61" s="969"/>
      <c r="MGG61" s="969"/>
      <c r="MGH61" s="969"/>
      <c r="MGI61" s="969"/>
      <c r="MGJ61" s="969"/>
      <c r="MGK61" s="969"/>
      <c r="MGL61" s="969"/>
      <c r="MGM61" s="969"/>
      <c r="MGN61" s="969"/>
      <c r="MGO61" s="969"/>
      <c r="MGP61" s="969"/>
      <c r="MGQ61" s="969"/>
      <c r="MGR61" s="969"/>
      <c r="MGS61" s="969"/>
      <c r="MGT61" s="969"/>
      <c r="MGU61" s="969"/>
      <c r="MGV61" s="969"/>
      <c r="MGW61" s="969"/>
      <c r="MGX61" s="969"/>
      <c r="MGY61" s="969"/>
      <c r="MGZ61" s="969"/>
      <c r="MHA61" s="969"/>
      <c r="MHB61" s="969"/>
      <c r="MHC61" s="969"/>
      <c r="MHD61" s="969"/>
      <c r="MHE61" s="969"/>
      <c r="MHF61" s="969"/>
      <c r="MHG61" s="969"/>
      <c r="MHH61" s="969"/>
      <c r="MHI61" s="969"/>
      <c r="MHJ61" s="969"/>
      <c r="MHK61" s="969"/>
      <c r="MHL61" s="969"/>
      <c r="MHM61" s="969"/>
      <c r="MHN61" s="969"/>
      <c r="MHO61" s="969"/>
      <c r="MHP61" s="969"/>
      <c r="MHQ61" s="969"/>
      <c r="MHR61" s="969"/>
      <c r="MHS61" s="969"/>
      <c r="MHT61" s="969"/>
      <c r="MHU61" s="969"/>
      <c r="MHV61" s="969"/>
      <c r="MHW61" s="969"/>
      <c r="MHX61" s="969"/>
      <c r="MHY61" s="969"/>
      <c r="MHZ61" s="969"/>
      <c r="MIA61" s="969"/>
      <c r="MIB61" s="969"/>
      <c r="MIC61" s="969"/>
      <c r="MID61" s="969"/>
      <c r="MIE61" s="969"/>
      <c r="MIF61" s="969"/>
      <c r="MIG61" s="969"/>
      <c r="MIH61" s="969"/>
      <c r="MII61" s="969"/>
      <c r="MIJ61" s="969"/>
      <c r="MIK61" s="969"/>
      <c r="MIL61" s="969"/>
      <c r="MIM61" s="969"/>
      <c r="MIN61" s="969"/>
      <c r="MIO61" s="969"/>
      <c r="MIP61" s="969"/>
      <c r="MIQ61" s="969"/>
      <c r="MIR61" s="969"/>
      <c r="MIS61" s="969"/>
      <c r="MIT61" s="969"/>
      <c r="MIU61" s="969"/>
      <c r="MIV61" s="969"/>
      <c r="MIW61" s="969"/>
      <c r="MIX61" s="969"/>
      <c r="MIY61" s="969"/>
      <c r="MIZ61" s="969"/>
      <c r="MJA61" s="969"/>
      <c r="MJB61" s="969"/>
      <c r="MJC61" s="969"/>
      <c r="MJD61" s="969"/>
      <c r="MJE61" s="969"/>
      <c r="MJF61" s="969"/>
      <c r="MJG61" s="969"/>
      <c r="MJH61" s="969"/>
      <c r="MJI61" s="969"/>
      <c r="MJJ61" s="969"/>
      <c r="MJK61" s="969"/>
      <c r="MJL61" s="969"/>
      <c r="MJM61" s="969"/>
      <c r="MJN61" s="969"/>
      <c r="MJO61" s="969"/>
      <c r="MJP61" s="969"/>
      <c r="MJQ61" s="969"/>
      <c r="MJR61" s="969"/>
      <c r="MJS61" s="969"/>
      <c r="MJT61" s="969"/>
      <c r="MJU61" s="969"/>
      <c r="MJV61" s="969"/>
      <c r="MJW61" s="969"/>
      <c r="MJX61" s="969"/>
      <c r="MJY61" s="969"/>
      <c r="MJZ61" s="969"/>
      <c r="MKA61" s="969"/>
      <c r="MKB61" s="969"/>
      <c r="MKC61" s="969"/>
      <c r="MKD61" s="969"/>
      <c r="MKE61" s="969"/>
      <c r="MKF61" s="969"/>
      <c r="MKG61" s="969"/>
      <c r="MKH61" s="969"/>
      <c r="MKI61" s="969"/>
      <c r="MKJ61" s="969"/>
      <c r="MKK61" s="969"/>
      <c r="MKL61" s="969"/>
      <c r="MKM61" s="969"/>
      <c r="MKN61" s="969"/>
      <c r="MKO61" s="969"/>
      <c r="MKP61" s="969"/>
      <c r="MKQ61" s="969"/>
      <c r="MKR61" s="969"/>
      <c r="MKS61" s="969"/>
      <c r="MKT61" s="969"/>
      <c r="MKU61" s="969"/>
      <c r="MKV61" s="969"/>
      <c r="MKW61" s="969"/>
      <c r="MKX61" s="969"/>
      <c r="MKY61" s="969"/>
      <c r="MKZ61" s="969"/>
      <c r="MLA61" s="969"/>
      <c r="MLB61" s="969"/>
      <c r="MLC61" s="969"/>
      <c r="MLD61" s="969"/>
      <c r="MLE61" s="969"/>
      <c r="MLF61" s="969"/>
      <c r="MLG61" s="969"/>
      <c r="MLH61" s="969"/>
      <c r="MLI61" s="969"/>
      <c r="MLJ61" s="969"/>
      <c r="MLK61" s="969"/>
      <c r="MLL61" s="969"/>
      <c r="MLM61" s="969"/>
      <c r="MLN61" s="969"/>
      <c r="MLO61" s="969"/>
      <c r="MLP61" s="969"/>
      <c r="MLQ61" s="969"/>
      <c r="MLR61" s="969"/>
      <c r="MLS61" s="969"/>
      <c r="MLT61" s="969"/>
      <c r="MLU61" s="969"/>
      <c r="MLV61" s="969"/>
      <c r="MLW61" s="969"/>
      <c r="MLX61" s="969"/>
      <c r="MLY61" s="969"/>
      <c r="MLZ61" s="969"/>
      <c r="MMA61" s="969"/>
      <c r="MMB61" s="969"/>
      <c r="MMC61" s="969"/>
      <c r="MMD61" s="969"/>
      <c r="MME61" s="969"/>
      <c r="MMF61" s="969"/>
      <c r="MMG61" s="969"/>
      <c r="MMH61" s="969"/>
      <c r="MMI61" s="969"/>
      <c r="MMJ61" s="969"/>
      <c r="MMK61" s="969"/>
      <c r="MML61" s="969"/>
      <c r="MMM61" s="969"/>
      <c r="MMN61" s="969"/>
      <c r="MMO61" s="969"/>
      <c r="MMP61" s="969"/>
      <c r="MMQ61" s="969"/>
      <c r="MMR61" s="969"/>
      <c r="MMS61" s="969"/>
      <c r="MMT61" s="969"/>
      <c r="MMU61" s="969"/>
      <c r="MMV61" s="969"/>
      <c r="MMW61" s="969"/>
      <c r="MMX61" s="969"/>
      <c r="MMY61" s="969"/>
      <c r="MMZ61" s="969"/>
      <c r="MNA61" s="969"/>
      <c r="MNB61" s="969"/>
      <c r="MNC61" s="969"/>
      <c r="MND61" s="969"/>
      <c r="MNE61" s="969"/>
      <c r="MNF61" s="969"/>
      <c r="MNG61" s="969"/>
      <c r="MNH61" s="969"/>
      <c r="MNI61" s="969"/>
      <c r="MNJ61" s="969"/>
      <c r="MNK61" s="969"/>
      <c r="MNL61" s="969"/>
      <c r="MNM61" s="969"/>
      <c r="MNN61" s="969"/>
      <c r="MNO61" s="969"/>
      <c r="MNP61" s="969"/>
      <c r="MNQ61" s="969"/>
      <c r="MNR61" s="969"/>
      <c r="MNS61" s="969"/>
      <c r="MNT61" s="969"/>
      <c r="MNU61" s="969"/>
      <c r="MNV61" s="969"/>
      <c r="MNW61" s="969"/>
      <c r="MNX61" s="969"/>
      <c r="MNY61" s="969"/>
      <c r="MNZ61" s="969"/>
      <c r="MOA61" s="969"/>
      <c r="MOB61" s="969"/>
      <c r="MOC61" s="969"/>
      <c r="MOD61" s="969"/>
      <c r="MOE61" s="969"/>
      <c r="MOF61" s="969"/>
      <c r="MOG61" s="969"/>
      <c r="MOH61" s="969"/>
      <c r="MOI61" s="969"/>
      <c r="MOJ61" s="969"/>
      <c r="MOK61" s="969"/>
      <c r="MOL61" s="969"/>
      <c r="MOM61" s="969"/>
      <c r="MON61" s="969"/>
      <c r="MOO61" s="969"/>
      <c r="MOP61" s="969"/>
      <c r="MOQ61" s="969"/>
      <c r="MOR61" s="969"/>
      <c r="MOS61" s="969"/>
      <c r="MOT61" s="969"/>
      <c r="MOU61" s="969"/>
      <c r="MOV61" s="969"/>
      <c r="MOW61" s="969"/>
      <c r="MOX61" s="969"/>
      <c r="MOY61" s="969"/>
      <c r="MOZ61" s="969"/>
      <c r="MPA61" s="969"/>
      <c r="MPB61" s="969"/>
      <c r="MPC61" s="969"/>
      <c r="MPD61" s="969"/>
      <c r="MPE61" s="969"/>
      <c r="MPF61" s="969"/>
      <c r="MPG61" s="969"/>
      <c r="MPH61" s="969"/>
      <c r="MPI61" s="969"/>
      <c r="MPJ61" s="969"/>
      <c r="MPK61" s="969"/>
      <c r="MPL61" s="969"/>
      <c r="MPM61" s="969"/>
      <c r="MPN61" s="969"/>
      <c r="MPO61" s="969"/>
      <c r="MPP61" s="969"/>
      <c r="MPQ61" s="969"/>
      <c r="MPR61" s="969"/>
      <c r="MPS61" s="969"/>
      <c r="MPT61" s="969"/>
      <c r="MPU61" s="969"/>
      <c r="MPV61" s="969"/>
      <c r="MPW61" s="969"/>
      <c r="MPX61" s="969"/>
      <c r="MPY61" s="969"/>
      <c r="MPZ61" s="969"/>
      <c r="MQA61" s="969"/>
      <c r="MQB61" s="969"/>
      <c r="MQC61" s="969"/>
      <c r="MQD61" s="969"/>
      <c r="MQE61" s="969"/>
      <c r="MQF61" s="969"/>
      <c r="MQG61" s="969"/>
      <c r="MQH61" s="969"/>
      <c r="MQI61" s="969"/>
      <c r="MQJ61" s="969"/>
      <c r="MQK61" s="969"/>
      <c r="MQL61" s="969"/>
      <c r="MQM61" s="969"/>
      <c r="MQN61" s="969"/>
      <c r="MQO61" s="969"/>
      <c r="MQP61" s="969"/>
      <c r="MQQ61" s="969"/>
      <c r="MQR61" s="969"/>
      <c r="MQS61" s="969"/>
      <c r="MQT61" s="969"/>
      <c r="MQU61" s="969"/>
      <c r="MQV61" s="969"/>
      <c r="MQW61" s="969"/>
      <c r="MQX61" s="969"/>
      <c r="MQY61" s="969"/>
      <c r="MQZ61" s="969"/>
      <c r="MRA61" s="969"/>
      <c r="MRB61" s="969"/>
      <c r="MRC61" s="969"/>
      <c r="MRD61" s="969"/>
      <c r="MRE61" s="969"/>
      <c r="MRF61" s="969"/>
      <c r="MRG61" s="969"/>
      <c r="MRH61" s="969"/>
      <c r="MRI61" s="969"/>
      <c r="MRJ61" s="969"/>
      <c r="MRK61" s="969"/>
      <c r="MRL61" s="969"/>
      <c r="MRM61" s="969"/>
      <c r="MRN61" s="969"/>
      <c r="MRO61" s="969"/>
      <c r="MRP61" s="969"/>
      <c r="MRQ61" s="969"/>
      <c r="MRR61" s="969"/>
      <c r="MRS61" s="969"/>
      <c r="MRT61" s="969"/>
      <c r="MRU61" s="969"/>
      <c r="MRV61" s="969"/>
      <c r="MRW61" s="969"/>
      <c r="MRX61" s="969"/>
      <c r="MRY61" s="969"/>
      <c r="MRZ61" s="969"/>
      <c r="MSA61" s="969"/>
      <c r="MSB61" s="969"/>
      <c r="MSC61" s="969"/>
      <c r="MSD61" s="969"/>
      <c r="MSE61" s="969"/>
      <c r="MSF61" s="969"/>
      <c r="MSG61" s="969"/>
      <c r="MSH61" s="969"/>
      <c r="MSI61" s="969"/>
      <c r="MSJ61" s="969"/>
      <c r="MSK61" s="969"/>
      <c r="MSL61" s="969"/>
      <c r="MSM61" s="969"/>
      <c r="MSN61" s="969"/>
      <c r="MSO61" s="969"/>
      <c r="MSP61" s="969"/>
      <c r="MSQ61" s="969"/>
      <c r="MSR61" s="969"/>
      <c r="MSS61" s="969"/>
      <c r="MST61" s="969"/>
      <c r="MSU61" s="969"/>
      <c r="MSV61" s="969"/>
      <c r="MSW61" s="969"/>
      <c r="MSX61" s="969"/>
      <c r="MSY61" s="969"/>
      <c r="MSZ61" s="969"/>
      <c r="MTA61" s="969"/>
      <c r="MTB61" s="969"/>
      <c r="MTC61" s="969"/>
      <c r="MTD61" s="969"/>
      <c r="MTE61" s="969"/>
      <c r="MTF61" s="969"/>
      <c r="MTG61" s="969"/>
      <c r="MTH61" s="969"/>
      <c r="MTI61" s="969"/>
      <c r="MTJ61" s="969"/>
      <c r="MTK61" s="969"/>
      <c r="MTL61" s="969"/>
      <c r="MTM61" s="969"/>
      <c r="MTN61" s="969"/>
      <c r="MTO61" s="969"/>
      <c r="MTP61" s="969"/>
      <c r="MTQ61" s="969"/>
      <c r="MTR61" s="969"/>
      <c r="MTS61" s="969"/>
      <c r="MTT61" s="969"/>
      <c r="MTU61" s="969"/>
      <c r="MTV61" s="969"/>
      <c r="MTW61" s="969"/>
      <c r="MTX61" s="969"/>
      <c r="MTY61" s="969"/>
      <c r="MTZ61" s="969"/>
      <c r="MUA61" s="969"/>
      <c r="MUB61" s="969"/>
      <c r="MUC61" s="969"/>
      <c r="MUD61" s="969"/>
      <c r="MUE61" s="969"/>
      <c r="MUF61" s="969"/>
      <c r="MUG61" s="969"/>
      <c r="MUH61" s="969"/>
      <c r="MUI61" s="969"/>
      <c r="MUJ61" s="969"/>
      <c r="MUK61" s="969"/>
      <c r="MUL61" s="969"/>
      <c r="MUM61" s="969"/>
      <c r="MUN61" s="969"/>
      <c r="MUO61" s="969"/>
      <c r="MUP61" s="969"/>
      <c r="MUQ61" s="969"/>
      <c r="MUR61" s="969"/>
      <c r="MUS61" s="969"/>
      <c r="MUT61" s="969"/>
      <c r="MUU61" s="969"/>
      <c r="MUV61" s="969"/>
      <c r="MUW61" s="969"/>
      <c r="MUX61" s="969"/>
      <c r="MUY61" s="969"/>
      <c r="MUZ61" s="969"/>
      <c r="MVA61" s="969"/>
      <c r="MVB61" s="969"/>
      <c r="MVC61" s="969"/>
      <c r="MVD61" s="969"/>
      <c r="MVE61" s="969"/>
      <c r="MVF61" s="969"/>
      <c r="MVG61" s="969"/>
      <c r="MVH61" s="969"/>
      <c r="MVI61" s="969"/>
      <c r="MVJ61" s="969"/>
      <c r="MVK61" s="969"/>
      <c r="MVL61" s="969"/>
      <c r="MVM61" s="969"/>
      <c r="MVN61" s="969"/>
      <c r="MVO61" s="969"/>
      <c r="MVP61" s="969"/>
      <c r="MVQ61" s="969"/>
      <c r="MVR61" s="969"/>
      <c r="MVS61" s="969"/>
      <c r="MVT61" s="969"/>
      <c r="MVU61" s="969"/>
      <c r="MVV61" s="969"/>
      <c r="MVW61" s="969"/>
      <c r="MVX61" s="969"/>
      <c r="MVY61" s="969"/>
      <c r="MVZ61" s="969"/>
      <c r="MWA61" s="969"/>
      <c r="MWB61" s="969"/>
      <c r="MWC61" s="969"/>
      <c r="MWD61" s="969"/>
      <c r="MWE61" s="969"/>
      <c r="MWF61" s="969"/>
      <c r="MWG61" s="969"/>
      <c r="MWH61" s="969"/>
      <c r="MWI61" s="969"/>
      <c r="MWJ61" s="969"/>
      <c r="MWK61" s="969"/>
      <c r="MWL61" s="969"/>
      <c r="MWM61" s="969"/>
      <c r="MWN61" s="969"/>
      <c r="MWO61" s="969"/>
      <c r="MWP61" s="969"/>
      <c r="MWQ61" s="969"/>
      <c r="MWR61" s="969"/>
      <c r="MWS61" s="969"/>
      <c r="MWT61" s="969"/>
      <c r="MWU61" s="969"/>
      <c r="MWV61" s="969"/>
      <c r="MWW61" s="969"/>
      <c r="MWX61" s="969"/>
      <c r="MWY61" s="969"/>
      <c r="MWZ61" s="969"/>
      <c r="MXA61" s="969"/>
      <c r="MXB61" s="969"/>
      <c r="MXC61" s="969"/>
      <c r="MXD61" s="969"/>
      <c r="MXE61" s="969"/>
      <c r="MXF61" s="969"/>
      <c r="MXG61" s="969"/>
      <c r="MXH61" s="969"/>
      <c r="MXI61" s="969"/>
      <c r="MXJ61" s="969"/>
      <c r="MXK61" s="969"/>
      <c r="MXL61" s="969"/>
      <c r="MXM61" s="969"/>
      <c r="MXN61" s="969"/>
      <c r="MXO61" s="969"/>
      <c r="MXP61" s="969"/>
      <c r="MXQ61" s="969"/>
      <c r="MXR61" s="969"/>
      <c r="MXS61" s="969"/>
      <c r="MXT61" s="969"/>
      <c r="MXU61" s="969"/>
      <c r="MXV61" s="969"/>
      <c r="MXW61" s="969"/>
      <c r="MXX61" s="969"/>
      <c r="MXY61" s="969"/>
      <c r="MXZ61" s="969"/>
      <c r="MYA61" s="969"/>
      <c r="MYB61" s="969"/>
      <c r="MYC61" s="969"/>
      <c r="MYD61" s="969"/>
      <c r="MYE61" s="969"/>
      <c r="MYF61" s="969"/>
      <c r="MYG61" s="969"/>
      <c r="MYH61" s="969"/>
      <c r="MYI61" s="969"/>
      <c r="MYJ61" s="969"/>
      <c r="MYK61" s="969"/>
      <c r="MYL61" s="969"/>
      <c r="MYM61" s="969"/>
      <c r="MYN61" s="969"/>
      <c r="MYO61" s="969"/>
      <c r="MYP61" s="969"/>
      <c r="MYQ61" s="969"/>
      <c r="MYR61" s="969"/>
      <c r="MYS61" s="969"/>
      <c r="MYT61" s="969"/>
      <c r="MYU61" s="969"/>
      <c r="MYV61" s="969"/>
      <c r="MYW61" s="969"/>
      <c r="MYX61" s="969"/>
      <c r="MYY61" s="969"/>
      <c r="MYZ61" s="969"/>
      <c r="MZA61" s="969"/>
      <c r="MZB61" s="969"/>
      <c r="MZC61" s="969"/>
      <c r="MZD61" s="969"/>
      <c r="MZE61" s="969"/>
      <c r="MZF61" s="969"/>
      <c r="MZG61" s="969"/>
      <c r="MZH61" s="969"/>
      <c r="MZI61" s="969"/>
      <c r="MZJ61" s="969"/>
      <c r="MZK61" s="969"/>
      <c r="MZL61" s="969"/>
      <c r="MZM61" s="969"/>
      <c r="MZN61" s="969"/>
      <c r="MZO61" s="969"/>
      <c r="MZP61" s="969"/>
      <c r="MZQ61" s="969"/>
      <c r="MZR61" s="969"/>
      <c r="MZS61" s="969"/>
      <c r="MZT61" s="969"/>
      <c r="MZU61" s="969"/>
      <c r="MZV61" s="969"/>
      <c r="MZW61" s="969"/>
      <c r="MZX61" s="969"/>
      <c r="MZY61" s="969"/>
      <c r="MZZ61" s="969"/>
      <c r="NAA61" s="969"/>
      <c r="NAB61" s="969"/>
      <c r="NAC61" s="969"/>
      <c r="NAD61" s="969"/>
      <c r="NAE61" s="969"/>
      <c r="NAF61" s="969"/>
      <c r="NAG61" s="969"/>
      <c r="NAH61" s="969"/>
      <c r="NAI61" s="969"/>
      <c r="NAJ61" s="969"/>
      <c r="NAK61" s="969"/>
      <c r="NAL61" s="969"/>
      <c r="NAM61" s="969"/>
      <c r="NAN61" s="969"/>
      <c r="NAO61" s="969"/>
      <c r="NAP61" s="969"/>
      <c r="NAQ61" s="969"/>
      <c r="NAR61" s="969"/>
      <c r="NAS61" s="969"/>
      <c r="NAT61" s="969"/>
      <c r="NAU61" s="969"/>
      <c r="NAV61" s="969"/>
      <c r="NAW61" s="969"/>
      <c r="NAX61" s="969"/>
      <c r="NAY61" s="969"/>
      <c r="NAZ61" s="969"/>
      <c r="NBA61" s="969"/>
      <c r="NBB61" s="969"/>
      <c r="NBC61" s="969"/>
      <c r="NBD61" s="969"/>
      <c r="NBE61" s="969"/>
      <c r="NBF61" s="969"/>
      <c r="NBG61" s="969"/>
      <c r="NBH61" s="969"/>
      <c r="NBI61" s="969"/>
      <c r="NBJ61" s="969"/>
      <c r="NBK61" s="969"/>
      <c r="NBL61" s="969"/>
      <c r="NBM61" s="969"/>
      <c r="NBN61" s="969"/>
      <c r="NBO61" s="969"/>
      <c r="NBP61" s="969"/>
      <c r="NBQ61" s="969"/>
      <c r="NBR61" s="969"/>
      <c r="NBS61" s="969"/>
      <c r="NBT61" s="969"/>
      <c r="NBU61" s="969"/>
      <c r="NBV61" s="969"/>
      <c r="NBW61" s="969"/>
      <c r="NBX61" s="969"/>
      <c r="NBY61" s="969"/>
      <c r="NBZ61" s="969"/>
      <c r="NCA61" s="969"/>
      <c r="NCB61" s="969"/>
      <c r="NCC61" s="969"/>
      <c r="NCD61" s="969"/>
      <c r="NCE61" s="969"/>
      <c r="NCF61" s="969"/>
      <c r="NCG61" s="969"/>
      <c r="NCH61" s="969"/>
      <c r="NCI61" s="969"/>
      <c r="NCJ61" s="969"/>
      <c r="NCK61" s="969"/>
      <c r="NCL61" s="969"/>
      <c r="NCM61" s="969"/>
      <c r="NCN61" s="969"/>
      <c r="NCO61" s="969"/>
      <c r="NCP61" s="969"/>
      <c r="NCQ61" s="969"/>
      <c r="NCR61" s="969"/>
      <c r="NCS61" s="969"/>
      <c r="NCT61" s="969"/>
      <c r="NCU61" s="969"/>
      <c r="NCV61" s="969"/>
      <c r="NCW61" s="969"/>
      <c r="NCX61" s="969"/>
      <c r="NCY61" s="969"/>
      <c r="NCZ61" s="969"/>
      <c r="NDA61" s="969"/>
      <c r="NDB61" s="969"/>
      <c r="NDC61" s="969"/>
      <c r="NDD61" s="969"/>
      <c r="NDE61" s="969"/>
      <c r="NDF61" s="969"/>
      <c r="NDG61" s="969"/>
      <c r="NDH61" s="969"/>
      <c r="NDI61" s="969"/>
      <c r="NDJ61" s="969"/>
      <c r="NDK61" s="969"/>
      <c r="NDL61" s="969"/>
      <c r="NDM61" s="969"/>
      <c r="NDN61" s="969"/>
      <c r="NDO61" s="969"/>
      <c r="NDP61" s="969"/>
      <c r="NDQ61" s="969"/>
      <c r="NDR61" s="969"/>
      <c r="NDS61" s="969"/>
      <c r="NDT61" s="969"/>
      <c r="NDU61" s="969"/>
      <c r="NDV61" s="969"/>
      <c r="NDW61" s="969"/>
      <c r="NDX61" s="969"/>
      <c r="NDY61" s="969"/>
      <c r="NDZ61" s="969"/>
      <c r="NEA61" s="969"/>
      <c r="NEB61" s="969"/>
      <c r="NEC61" s="969"/>
      <c r="NED61" s="969"/>
      <c r="NEE61" s="969"/>
      <c r="NEF61" s="969"/>
      <c r="NEG61" s="969"/>
      <c r="NEH61" s="969"/>
      <c r="NEI61" s="969"/>
      <c r="NEJ61" s="969"/>
      <c r="NEK61" s="969"/>
      <c r="NEL61" s="969"/>
      <c r="NEM61" s="969"/>
      <c r="NEN61" s="969"/>
      <c r="NEO61" s="969"/>
      <c r="NEP61" s="969"/>
      <c r="NEQ61" s="969"/>
      <c r="NER61" s="969"/>
      <c r="NES61" s="969"/>
      <c r="NET61" s="969"/>
      <c r="NEU61" s="969"/>
      <c r="NEV61" s="969"/>
      <c r="NEW61" s="969"/>
      <c r="NEX61" s="969"/>
      <c r="NEY61" s="969"/>
      <c r="NEZ61" s="969"/>
      <c r="NFA61" s="969"/>
      <c r="NFB61" s="969"/>
      <c r="NFC61" s="969"/>
      <c r="NFD61" s="969"/>
      <c r="NFE61" s="969"/>
      <c r="NFF61" s="969"/>
      <c r="NFG61" s="969"/>
      <c r="NFH61" s="969"/>
      <c r="NFI61" s="969"/>
      <c r="NFJ61" s="969"/>
      <c r="NFK61" s="969"/>
      <c r="NFL61" s="969"/>
      <c r="NFM61" s="969"/>
      <c r="NFN61" s="969"/>
      <c r="NFO61" s="969"/>
      <c r="NFP61" s="969"/>
      <c r="NFQ61" s="969"/>
      <c r="NFR61" s="969"/>
      <c r="NFS61" s="969"/>
      <c r="NFT61" s="969"/>
      <c r="NFU61" s="969"/>
      <c r="NFV61" s="969"/>
      <c r="NFW61" s="969"/>
      <c r="NFX61" s="969"/>
      <c r="NFY61" s="969"/>
      <c r="NFZ61" s="969"/>
      <c r="NGA61" s="969"/>
      <c r="NGB61" s="969"/>
      <c r="NGC61" s="969"/>
      <c r="NGD61" s="969"/>
      <c r="NGE61" s="969"/>
      <c r="NGF61" s="969"/>
      <c r="NGG61" s="969"/>
      <c r="NGH61" s="969"/>
      <c r="NGI61" s="969"/>
      <c r="NGJ61" s="969"/>
      <c r="NGK61" s="969"/>
      <c r="NGL61" s="969"/>
      <c r="NGM61" s="969"/>
      <c r="NGN61" s="969"/>
      <c r="NGO61" s="969"/>
      <c r="NGP61" s="969"/>
      <c r="NGQ61" s="969"/>
      <c r="NGR61" s="969"/>
      <c r="NGS61" s="969"/>
      <c r="NGT61" s="969"/>
      <c r="NGU61" s="969"/>
      <c r="NGV61" s="969"/>
      <c r="NGW61" s="969"/>
      <c r="NGX61" s="969"/>
      <c r="NGY61" s="969"/>
      <c r="NGZ61" s="969"/>
      <c r="NHA61" s="969"/>
      <c r="NHB61" s="969"/>
      <c r="NHC61" s="969"/>
      <c r="NHD61" s="969"/>
      <c r="NHE61" s="969"/>
      <c r="NHF61" s="969"/>
      <c r="NHG61" s="969"/>
      <c r="NHH61" s="969"/>
      <c r="NHI61" s="969"/>
      <c r="NHJ61" s="969"/>
      <c r="NHK61" s="969"/>
      <c r="NHL61" s="969"/>
      <c r="NHM61" s="969"/>
      <c r="NHN61" s="969"/>
      <c r="NHO61" s="969"/>
      <c r="NHP61" s="969"/>
      <c r="NHQ61" s="969"/>
      <c r="NHR61" s="969"/>
      <c r="NHS61" s="969"/>
      <c r="NHT61" s="969"/>
      <c r="NHU61" s="969"/>
      <c r="NHV61" s="969"/>
      <c r="NHW61" s="969"/>
      <c r="NHX61" s="969"/>
      <c r="NHY61" s="969"/>
      <c r="NHZ61" s="969"/>
      <c r="NIA61" s="969"/>
      <c r="NIB61" s="969"/>
      <c r="NIC61" s="969"/>
      <c r="NID61" s="969"/>
      <c r="NIE61" s="969"/>
      <c r="NIF61" s="969"/>
      <c r="NIG61" s="969"/>
      <c r="NIH61" s="969"/>
      <c r="NII61" s="969"/>
      <c r="NIJ61" s="969"/>
      <c r="NIK61" s="969"/>
      <c r="NIL61" s="969"/>
      <c r="NIM61" s="969"/>
      <c r="NIN61" s="969"/>
      <c r="NIO61" s="969"/>
      <c r="NIP61" s="969"/>
      <c r="NIQ61" s="969"/>
      <c r="NIR61" s="969"/>
      <c r="NIS61" s="969"/>
      <c r="NIT61" s="969"/>
      <c r="NIU61" s="969"/>
      <c r="NIV61" s="969"/>
      <c r="NIW61" s="969"/>
      <c r="NIX61" s="969"/>
      <c r="NIY61" s="969"/>
      <c r="NIZ61" s="969"/>
      <c r="NJA61" s="969"/>
      <c r="NJB61" s="969"/>
      <c r="NJC61" s="969"/>
      <c r="NJD61" s="969"/>
      <c r="NJE61" s="969"/>
      <c r="NJF61" s="969"/>
      <c r="NJG61" s="969"/>
      <c r="NJH61" s="969"/>
      <c r="NJI61" s="969"/>
      <c r="NJJ61" s="969"/>
      <c r="NJK61" s="969"/>
      <c r="NJL61" s="969"/>
      <c r="NJM61" s="969"/>
      <c r="NJN61" s="969"/>
      <c r="NJO61" s="969"/>
      <c r="NJP61" s="969"/>
      <c r="NJQ61" s="969"/>
      <c r="NJR61" s="969"/>
      <c r="NJS61" s="969"/>
      <c r="NJT61" s="969"/>
      <c r="NJU61" s="969"/>
      <c r="NJV61" s="969"/>
      <c r="NJW61" s="969"/>
      <c r="NJX61" s="969"/>
      <c r="NJY61" s="969"/>
      <c r="NJZ61" s="969"/>
      <c r="NKA61" s="969"/>
      <c r="NKB61" s="969"/>
      <c r="NKC61" s="969"/>
      <c r="NKD61" s="969"/>
      <c r="NKE61" s="969"/>
      <c r="NKF61" s="969"/>
      <c r="NKG61" s="969"/>
      <c r="NKH61" s="969"/>
      <c r="NKI61" s="969"/>
      <c r="NKJ61" s="969"/>
      <c r="NKK61" s="969"/>
      <c r="NKL61" s="969"/>
      <c r="NKM61" s="969"/>
      <c r="NKN61" s="969"/>
      <c r="NKO61" s="969"/>
      <c r="NKP61" s="969"/>
      <c r="NKQ61" s="969"/>
      <c r="NKR61" s="969"/>
      <c r="NKS61" s="969"/>
      <c r="NKT61" s="969"/>
      <c r="NKU61" s="969"/>
      <c r="NKV61" s="969"/>
      <c r="NKW61" s="969"/>
      <c r="NKX61" s="969"/>
      <c r="NKY61" s="969"/>
      <c r="NKZ61" s="969"/>
      <c r="NLA61" s="969"/>
      <c r="NLB61" s="969"/>
      <c r="NLC61" s="969"/>
      <c r="NLD61" s="969"/>
      <c r="NLE61" s="969"/>
      <c r="NLF61" s="969"/>
      <c r="NLG61" s="969"/>
      <c r="NLH61" s="969"/>
      <c r="NLI61" s="969"/>
      <c r="NLJ61" s="969"/>
      <c r="NLK61" s="969"/>
      <c r="NLL61" s="969"/>
      <c r="NLM61" s="969"/>
      <c r="NLN61" s="969"/>
      <c r="NLO61" s="969"/>
      <c r="NLP61" s="969"/>
      <c r="NLQ61" s="969"/>
      <c r="NLR61" s="969"/>
      <c r="NLS61" s="969"/>
      <c r="NLT61" s="969"/>
      <c r="NLU61" s="969"/>
      <c r="NLV61" s="969"/>
      <c r="NLW61" s="969"/>
      <c r="NLX61" s="969"/>
      <c r="NLY61" s="969"/>
      <c r="NLZ61" s="969"/>
      <c r="NMA61" s="969"/>
      <c r="NMB61" s="969"/>
      <c r="NMC61" s="969"/>
      <c r="NMD61" s="969"/>
      <c r="NME61" s="969"/>
      <c r="NMF61" s="969"/>
      <c r="NMG61" s="969"/>
      <c r="NMH61" s="969"/>
      <c r="NMI61" s="969"/>
      <c r="NMJ61" s="969"/>
      <c r="NMK61" s="969"/>
      <c r="NML61" s="969"/>
      <c r="NMM61" s="969"/>
      <c r="NMN61" s="969"/>
      <c r="NMO61" s="969"/>
      <c r="NMP61" s="969"/>
      <c r="NMQ61" s="969"/>
      <c r="NMR61" s="969"/>
      <c r="NMS61" s="969"/>
      <c r="NMT61" s="969"/>
      <c r="NMU61" s="969"/>
      <c r="NMV61" s="969"/>
      <c r="NMW61" s="969"/>
      <c r="NMX61" s="969"/>
      <c r="NMY61" s="969"/>
      <c r="NMZ61" s="969"/>
      <c r="NNA61" s="969"/>
      <c r="NNB61" s="969"/>
      <c r="NNC61" s="969"/>
      <c r="NND61" s="969"/>
      <c r="NNE61" s="969"/>
      <c r="NNF61" s="969"/>
      <c r="NNG61" s="969"/>
      <c r="NNH61" s="969"/>
      <c r="NNI61" s="969"/>
      <c r="NNJ61" s="969"/>
      <c r="NNK61" s="969"/>
      <c r="NNL61" s="969"/>
      <c r="NNM61" s="969"/>
      <c r="NNN61" s="969"/>
      <c r="NNO61" s="969"/>
      <c r="NNP61" s="969"/>
      <c r="NNQ61" s="969"/>
      <c r="NNR61" s="969"/>
      <c r="NNS61" s="969"/>
      <c r="NNT61" s="969"/>
      <c r="NNU61" s="969"/>
      <c r="NNV61" s="969"/>
      <c r="NNW61" s="969"/>
      <c r="NNX61" s="969"/>
      <c r="NNY61" s="969"/>
      <c r="NNZ61" s="969"/>
      <c r="NOA61" s="969"/>
      <c r="NOB61" s="969"/>
      <c r="NOC61" s="969"/>
      <c r="NOD61" s="969"/>
      <c r="NOE61" s="969"/>
      <c r="NOF61" s="969"/>
      <c r="NOG61" s="969"/>
      <c r="NOH61" s="969"/>
      <c r="NOI61" s="969"/>
      <c r="NOJ61" s="969"/>
      <c r="NOK61" s="969"/>
      <c r="NOL61" s="969"/>
      <c r="NOM61" s="969"/>
      <c r="NON61" s="969"/>
      <c r="NOO61" s="969"/>
      <c r="NOP61" s="969"/>
      <c r="NOQ61" s="969"/>
      <c r="NOR61" s="969"/>
      <c r="NOS61" s="969"/>
      <c r="NOT61" s="969"/>
      <c r="NOU61" s="969"/>
      <c r="NOV61" s="969"/>
      <c r="NOW61" s="969"/>
      <c r="NOX61" s="969"/>
      <c r="NOY61" s="969"/>
      <c r="NOZ61" s="969"/>
      <c r="NPA61" s="969"/>
      <c r="NPB61" s="969"/>
      <c r="NPC61" s="969"/>
      <c r="NPD61" s="969"/>
      <c r="NPE61" s="969"/>
      <c r="NPF61" s="969"/>
      <c r="NPG61" s="969"/>
      <c r="NPH61" s="969"/>
      <c r="NPI61" s="969"/>
      <c r="NPJ61" s="969"/>
      <c r="NPK61" s="969"/>
      <c r="NPL61" s="969"/>
      <c r="NPM61" s="969"/>
      <c r="NPN61" s="969"/>
      <c r="NPO61" s="969"/>
      <c r="NPP61" s="969"/>
      <c r="NPQ61" s="969"/>
      <c r="NPR61" s="969"/>
      <c r="NPS61" s="969"/>
      <c r="NPT61" s="969"/>
      <c r="NPU61" s="969"/>
      <c r="NPV61" s="969"/>
      <c r="NPW61" s="969"/>
      <c r="NPX61" s="969"/>
      <c r="NPY61" s="969"/>
      <c r="NPZ61" s="969"/>
      <c r="NQA61" s="969"/>
      <c r="NQB61" s="969"/>
      <c r="NQC61" s="969"/>
      <c r="NQD61" s="969"/>
      <c r="NQE61" s="969"/>
      <c r="NQF61" s="969"/>
      <c r="NQG61" s="969"/>
      <c r="NQH61" s="969"/>
      <c r="NQI61" s="969"/>
      <c r="NQJ61" s="969"/>
      <c r="NQK61" s="969"/>
      <c r="NQL61" s="969"/>
      <c r="NQM61" s="969"/>
      <c r="NQN61" s="969"/>
      <c r="NQO61" s="969"/>
      <c r="NQP61" s="969"/>
      <c r="NQQ61" s="969"/>
      <c r="NQR61" s="969"/>
      <c r="NQS61" s="969"/>
      <c r="NQT61" s="969"/>
      <c r="NQU61" s="969"/>
      <c r="NQV61" s="969"/>
      <c r="NQW61" s="969"/>
      <c r="NQX61" s="969"/>
      <c r="NQY61" s="969"/>
      <c r="NQZ61" s="969"/>
      <c r="NRA61" s="969"/>
      <c r="NRB61" s="969"/>
      <c r="NRC61" s="969"/>
      <c r="NRD61" s="969"/>
      <c r="NRE61" s="969"/>
      <c r="NRF61" s="969"/>
      <c r="NRG61" s="969"/>
      <c r="NRH61" s="969"/>
      <c r="NRI61" s="969"/>
      <c r="NRJ61" s="969"/>
      <c r="NRK61" s="969"/>
      <c r="NRL61" s="969"/>
      <c r="NRM61" s="969"/>
      <c r="NRN61" s="969"/>
      <c r="NRO61" s="969"/>
      <c r="NRP61" s="969"/>
      <c r="NRQ61" s="969"/>
      <c r="NRR61" s="969"/>
      <c r="NRS61" s="969"/>
      <c r="NRT61" s="969"/>
      <c r="NRU61" s="969"/>
      <c r="NRV61" s="969"/>
      <c r="NRW61" s="969"/>
      <c r="NRX61" s="969"/>
      <c r="NRY61" s="969"/>
      <c r="NRZ61" s="969"/>
      <c r="NSA61" s="969"/>
      <c r="NSB61" s="969"/>
      <c r="NSC61" s="969"/>
      <c r="NSD61" s="969"/>
      <c r="NSE61" s="969"/>
      <c r="NSF61" s="969"/>
      <c r="NSG61" s="969"/>
      <c r="NSH61" s="969"/>
      <c r="NSI61" s="969"/>
      <c r="NSJ61" s="969"/>
      <c r="NSK61" s="969"/>
      <c r="NSL61" s="969"/>
      <c r="NSM61" s="969"/>
      <c r="NSN61" s="969"/>
      <c r="NSO61" s="969"/>
      <c r="NSP61" s="969"/>
      <c r="NSQ61" s="969"/>
      <c r="NSR61" s="969"/>
      <c r="NSS61" s="969"/>
      <c r="NST61" s="969"/>
      <c r="NSU61" s="969"/>
      <c r="NSV61" s="969"/>
      <c r="NSW61" s="969"/>
      <c r="NSX61" s="969"/>
      <c r="NSY61" s="969"/>
      <c r="NSZ61" s="969"/>
      <c r="NTA61" s="969"/>
      <c r="NTB61" s="969"/>
      <c r="NTC61" s="969"/>
      <c r="NTD61" s="969"/>
      <c r="NTE61" s="969"/>
      <c r="NTF61" s="969"/>
      <c r="NTG61" s="969"/>
      <c r="NTH61" s="969"/>
      <c r="NTI61" s="969"/>
      <c r="NTJ61" s="969"/>
      <c r="NTK61" s="969"/>
      <c r="NTL61" s="969"/>
      <c r="NTM61" s="969"/>
      <c r="NTN61" s="969"/>
      <c r="NTO61" s="969"/>
      <c r="NTP61" s="969"/>
      <c r="NTQ61" s="969"/>
      <c r="NTR61" s="969"/>
      <c r="NTS61" s="969"/>
      <c r="NTT61" s="969"/>
      <c r="NTU61" s="969"/>
      <c r="NTV61" s="969"/>
      <c r="NTW61" s="969"/>
      <c r="NTX61" s="969"/>
      <c r="NTY61" s="969"/>
      <c r="NTZ61" s="969"/>
      <c r="NUA61" s="969"/>
      <c r="NUB61" s="969"/>
      <c r="NUC61" s="969"/>
      <c r="NUD61" s="969"/>
      <c r="NUE61" s="969"/>
      <c r="NUF61" s="969"/>
      <c r="NUG61" s="969"/>
      <c r="NUH61" s="969"/>
      <c r="NUI61" s="969"/>
      <c r="NUJ61" s="969"/>
      <c r="NUK61" s="969"/>
      <c r="NUL61" s="969"/>
      <c r="NUM61" s="969"/>
      <c r="NUN61" s="969"/>
      <c r="NUO61" s="969"/>
      <c r="NUP61" s="969"/>
      <c r="NUQ61" s="969"/>
      <c r="NUR61" s="969"/>
      <c r="NUS61" s="969"/>
      <c r="NUT61" s="969"/>
      <c r="NUU61" s="969"/>
      <c r="NUV61" s="969"/>
      <c r="NUW61" s="969"/>
      <c r="NUX61" s="969"/>
      <c r="NUY61" s="969"/>
      <c r="NUZ61" s="969"/>
      <c r="NVA61" s="969"/>
      <c r="NVB61" s="969"/>
      <c r="NVC61" s="969"/>
      <c r="NVD61" s="969"/>
      <c r="NVE61" s="969"/>
      <c r="NVF61" s="969"/>
      <c r="NVG61" s="969"/>
      <c r="NVH61" s="969"/>
      <c r="NVI61" s="969"/>
      <c r="NVJ61" s="969"/>
      <c r="NVK61" s="969"/>
      <c r="NVL61" s="969"/>
      <c r="NVM61" s="969"/>
      <c r="NVN61" s="969"/>
      <c r="NVO61" s="969"/>
      <c r="NVP61" s="969"/>
      <c r="NVQ61" s="969"/>
      <c r="NVR61" s="969"/>
      <c r="NVS61" s="969"/>
      <c r="NVT61" s="969"/>
      <c r="NVU61" s="969"/>
      <c r="NVV61" s="969"/>
      <c r="NVW61" s="969"/>
      <c r="NVX61" s="969"/>
      <c r="NVY61" s="969"/>
      <c r="NVZ61" s="969"/>
      <c r="NWA61" s="969"/>
      <c r="NWB61" s="969"/>
      <c r="NWC61" s="969"/>
      <c r="NWD61" s="969"/>
      <c r="NWE61" s="969"/>
      <c r="NWF61" s="969"/>
      <c r="NWG61" s="969"/>
      <c r="NWH61" s="969"/>
      <c r="NWI61" s="969"/>
      <c r="NWJ61" s="969"/>
      <c r="NWK61" s="969"/>
      <c r="NWL61" s="969"/>
      <c r="NWM61" s="969"/>
      <c r="NWN61" s="969"/>
      <c r="NWO61" s="969"/>
      <c r="NWP61" s="969"/>
      <c r="NWQ61" s="969"/>
      <c r="NWR61" s="969"/>
      <c r="NWS61" s="969"/>
      <c r="NWT61" s="969"/>
      <c r="NWU61" s="969"/>
      <c r="NWV61" s="969"/>
      <c r="NWW61" s="969"/>
      <c r="NWX61" s="969"/>
      <c r="NWY61" s="969"/>
      <c r="NWZ61" s="969"/>
      <c r="NXA61" s="969"/>
      <c r="NXB61" s="969"/>
      <c r="NXC61" s="969"/>
      <c r="NXD61" s="969"/>
      <c r="NXE61" s="969"/>
      <c r="NXF61" s="969"/>
      <c r="NXG61" s="969"/>
      <c r="NXH61" s="969"/>
      <c r="NXI61" s="969"/>
      <c r="NXJ61" s="969"/>
      <c r="NXK61" s="969"/>
      <c r="NXL61" s="969"/>
      <c r="NXM61" s="969"/>
      <c r="NXN61" s="969"/>
      <c r="NXO61" s="969"/>
      <c r="NXP61" s="969"/>
      <c r="NXQ61" s="969"/>
      <c r="NXR61" s="969"/>
      <c r="NXS61" s="969"/>
      <c r="NXT61" s="969"/>
      <c r="NXU61" s="969"/>
      <c r="NXV61" s="969"/>
      <c r="NXW61" s="969"/>
      <c r="NXX61" s="969"/>
      <c r="NXY61" s="969"/>
      <c r="NXZ61" s="969"/>
      <c r="NYA61" s="969"/>
      <c r="NYB61" s="969"/>
      <c r="NYC61" s="969"/>
      <c r="NYD61" s="969"/>
      <c r="NYE61" s="969"/>
      <c r="NYF61" s="969"/>
      <c r="NYG61" s="969"/>
      <c r="NYH61" s="969"/>
      <c r="NYI61" s="969"/>
      <c r="NYJ61" s="969"/>
      <c r="NYK61" s="969"/>
      <c r="NYL61" s="969"/>
      <c r="NYM61" s="969"/>
      <c r="NYN61" s="969"/>
      <c r="NYO61" s="969"/>
      <c r="NYP61" s="969"/>
      <c r="NYQ61" s="969"/>
      <c r="NYR61" s="969"/>
      <c r="NYS61" s="969"/>
      <c r="NYT61" s="969"/>
      <c r="NYU61" s="969"/>
      <c r="NYV61" s="969"/>
      <c r="NYW61" s="969"/>
      <c r="NYX61" s="969"/>
      <c r="NYY61" s="969"/>
      <c r="NYZ61" s="969"/>
      <c r="NZA61" s="969"/>
      <c r="NZB61" s="969"/>
      <c r="NZC61" s="969"/>
      <c r="NZD61" s="969"/>
      <c r="NZE61" s="969"/>
      <c r="NZF61" s="969"/>
      <c r="NZG61" s="969"/>
      <c r="NZH61" s="969"/>
      <c r="NZI61" s="969"/>
      <c r="NZJ61" s="969"/>
      <c r="NZK61" s="969"/>
      <c r="NZL61" s="969"/>
      <c r="NZM61" s="969"/>
      <c r="NZN61" s="969"/>
      <c r="NZO61" s="969"/>
      <c r="NZP61" s="969"/>
      <c r="NZQ61" s="969"/>
      <c r="NZR61" s="969"/>
      <c r="NZS61" s="969"/>
      <c r="NZT61" s="969"/>
      <c r="NZU61" s="969"/>
      <c r="NZV61" s="969"/>
      <c r="NZW61" s="969"/>
      <c r="NZX61" s="969"/>
      <c r="NZY61" s="969"/>
      <c r="NZZ61" s="969"/>
      <c r="OAA61" s="969"/>
      <c r="OAB61" s="969"/>
      <c r="OAC61" s="969"/>
      <c r="OAD61" s="969"/>
      <c r="OAE61" s="969"/>
      <c r="OAF61" s="969"/>
      <c r="OAG61" s="969"/>
      <c r="OAH61" s="969"/>
      <c r="OAI61" s="969"/>
      <c r="OAJ61" s="969"/>
      <c r="OAK61" s="969"/>
      <c r="OAL61" s="969"/>
      <c r="OAM61" s="969"/>
      <c r="OAN61" s="969"/>
      <c r="OAO61" s="969"/>
      <c r="OAP61" s="969"/>
      <c r="OAQ61" s="969"/>
      <c r="OAR61" s="969"/>
      <c r="OAS61" s="969"/>
      <c r="OAT61" s="969"/>
      <c r="OAU61" s="969"/>
      <c r="OAV61" s="969"/>
      <c r="OAW61" s="969"/>
      <c r="OAX61" s="969"/>
      <c r="OAY61" s="969"/>
      <c r="OAZ61" s="969"/>
      <c r="OBA61" s="969"/>
      <c r="OBB61" s="969"/>
      <c r="OBC61" s="969"/>
      <c r="OBD61" s="969"/>
      <c r="OBE61" s="969"/>
      <c r="OBF61" s="969"/>
      <c r="OBG61" s="969"/>
      <c r="OBH61" s="969"/>
      <c r="OBI61" s="969"/>
      <c r="OBJ61" s="969"/>
      <c r="OBK61" s="969"/>
      <c r="OBL61" s="969"/>
      <c r="OBM61" s="969"/>
      <c r="OBN61" s="969"/>
      <c r="OBO61" s="969"/>
      <c r="OBP61" s="969"/>
      <c r="OBQ61" s="969"/>
      <c r="OBR61" s="969"/>
      <c r="OBS61" s="969"/>
      <c r="OBT61" s="969"/>
      <c r="OBU61" s="969"/>
      <c r="OBV61" s="969"/>
      <c r="OBW61" s="969"/>
      <c r="OBX61" s="969"/>
      <c r="OBY61" s="969"/>
      <c r="OBZ61" s="969"/>
      <c r="OCA61" s="969"/>
      <c r="OCB61" s="969"/>
      <c r="OCC61" s="969"/>
      <c r="OCD61" s="969"/>
      <c r="OCE61" s="969"/>
      <c r="OCF61" s="969"/>
      <c r="OCG61" s="969"/>
      <c r="OCH61" s="969"/>
      <c r="OCI61" s="969"/>
      <c r="OCJ61" s="969"/>
      <c r="OCK61" s="969"/>
      <c r="OCL61" s="969"/>
      <c r="OCM61" s="969"/>
      <c r="OCN61" s="969"/>
      <c r="OCO61" s="969"/>
      <c r="OCP61" s="969"/>
      <c r="OCQ61" s="969"/>
      <c r="OCR61" s="969"/>
      <c r="OCS61" s="969"/>
      <c r="OCT61" s="969"/>
      <c r="OCU61" s="969"/>
      <c r="OCV61" s="969"/>
      <c r="OCW61" s="969"/>
      <c r="OCX61" s="969"/>
      <c r="OCY61" s="969"/>
      <c r="OCZ61" s="969"/>
      <c r="ODA61" s="969"/>
      <c r="ODB61" s="969"/>
      <c r="ODC61" s="969"/>
      <c r="ODD61" s="969"/>
      <c r="ODE61" s="969"/>
      <c r="ODF61" s="969"/>
      <c r="ODG61" s="969"/>
      <c r="ODH61" s="969"/>
      <c r="ODI61" s="969"/>
      <c r="ODJ61" s="969"/>
      <c r="ODK61" s="969"/>
      <c r="ODL61" s="969"/>
      <c r="ODM61" s="969"/>
      <c r="ODN61" s="969"/>
      <c r="ODO61" s="969"/>
      <c r="ODP61" s="969"/>
      <c r="ODQ61" s="969"/>
      <c r="ODR61" s="969"/>
      <c r="ODS61" s="969"/>
      <c r="ODT61" s="969"/>
      <c r="ODU61" s="969"/>
      <c r="ODV61" s="969"/>
      <c r="ODW61" s="969"/>
      <c r="ODX61" s="969"/>
      <c r="ODY61" s="969"/>
      <c r="ODZ61" s="969"/>
      <c r="OEA61" s="969"/>
      <c r="OEB61" s="969"/>
      <c r="OEC61" s="969"/>
      <c r="OED61" s="969"/>
      <c r="OEE61" s="969"/>
      <c r="OEF61" s="969"/>
      <c r="OEG61" s="969"/>
      <c r="OEH61" s="969"/>
      <c r="OEI61" s="969"/>
      <c r="OEJ61" s="969"/>
      <c r="OEK61" s="969"/>
      <c r="OEL61" s="969"/>
      <c r="OEM61" s="969"/>
      <c r="OEN61" s="969"/>
      <c r="OEO61" s="969"/>
      <c r="OEP61" s="969"/>
      <c r="OEQ61" s="969"/>
      <c r="OER61" s="969"/>
      <c r="OES61" s="969"/>
      <c r="OET61" s="969"/>
      <c r="OEU61" s="969"/>
      <c r="OEV61" s="969"/>
      <c r="OEW61" s="969"/>
      <c r="OEX61" s="969"/>
      <c r="OEY61" s="969"/>
      <c r="OEZ61" s="969"/>
      <c r="OFA61" s="969"/>
      <c r="OFB61" s="969"/>
      <c r="OFC61" s="969"/>
      <c r="OFD61" s="969"/>
      <c r="OFE61" s="969"/>
      <c r="OFF61" s="969"/>
      <c r="OFG61" s="969"/>
      <c r="OFH61" s="969"/>
      <c r="OFI61" s="969"/>
      <c r="OFJ61" s="969"/>
      <c r="OFK61" s="969"/>
      <c r="OFL61" s="969"/>
      <c r="OFM61" s="969"/>
      <c r="OFN61" s="969"/>
      <c r="OFO61" s="969"/>
      <c r="OFP61" s="969"/>
      <c r="OFQ61" s="969"/>
      <c r="OFR61" s="969"/>
      <c r="OFS61" s="969"/>
      <c r="OFT61" s="969"/>
      <c r="OFU61" s="969"/>
      <c r="OFV61" s="969"/>
      <c r="OFW61" s="969"/>
      <c r="OFX61" s="969"/>
      <c r="OFY61" s="969"/>
      <c r="OFZ61" s="969"/>
      <c r="OGA61" s="969"/>
      <c r="OGB61" s="969"/>
      <c r="OGC61" s="969"/>
      <c r="OGD61" s="969"/>
      <c r="OGE61" s="969"/>
      <c r="OGF61" s="969"/>
      <c r="OGG61" s="969"/>
      <c r="OGH61" s="969"/>
      <c r="OGI61" s="969"/>
      <c r="OGJ61" s="969"/>
      <c r="OGK61" s="969"/>
      <c r="OGL61" s="969"/>
      <c r="OGM61" s="969"/>
      <c r="OGN61" s="969"/>
      <c r="OGO61" s="969"/>
      <c r="OGP61" s="969"/>
      <c r="OGQ61" s="969"/>
      <c r="OGR61" s="969"/>
      <c r="OGS61" s="969"/>
      <c r="OGT61" s="969"/>
      <c r="OGU61" s="969"/>
      <c r="OGV61" s="969"/>
      <c r="OGW61" s="969"/>
      <c r="OGX61" s="969"/>
      <c r="OGY61" s="969"/>
      <c r="OGZ61" s="969"/>
      <c r="OHA61" s="969"/>
      <c r="OHB61" s="969"/>
      <c r="OHC61" s="969"/>
      <c r="OHD61" s="969"/>
      <c r="OHE61" s="969"/>
      <c r="OHF61" s="969"/>
      <c r="OHG61" s="969"/>
      <c r="OHH61" s="969"/>
      <c r="OHI61" s="969"/>
      <c r="OHJ61" s="969"/>
      <c r="OHK61" s="969"/>
      <c r="OHL61" s="969"/>
      <c r="OHM61" s="969"/>
      <c r="OHN61" s="969"/>
      <c r="OHO61" s="969"/>
      <c r="OHP61" s="969"/>
      <c r="OHQ61" s="969"/>
      <c r="OHR61" s="969"/>
      <c r="OHS61" s="969"/>
      <c r="OHT61" s="969"/>
      <c r="OHU61" s="969"/>
      <c r="OHV61" s="969"/>
      <c r="OHW61" s="969"/>
      <c r="OHX61" s="969"/>
      <c r="OHY61" s="969"/>
      <c r="OHZ61" s="969"/>
      <c r="OIA61" s="969"/>
      <c r="OIB61" s="969"/>
      <c r="OIC61" s="969"/>
      <c r="OID61" s="969"/>
      <c r="OIE61" s="969"/>
      <c r="OIF61" s="969"/>
      <c r="OIG61" s="969"/>
      <c r="OIH61" s="969"/>
      <c r="OII61" s="969"/>
      <c r="OIJ61" s="969"/>
      <c r="OIK61" s="969"/>
      <c r="OIL61" s="969"/>
      <c r="OIM61" s="969"/>
      <c r="OIN61" s="969"/>
      <c r="OIO61" s="969"/>
      <c r="OIP61" s="969"/>
      <c r="OIQ61" s="969"/>
      <c r="OIR61" s="969"/>
      <c r="OIS61" s="969"/>
      <c r="OIT61" s="969"/>
      <c r="OIU61" s="969"/>
      <c r="OIV61" s="969"/>
      <c r="OIW61" s="969"/>
      <c r="OIX61" s="969"/>
      <c r="OIY61" s="969"/>
      <c r="OIZ61" s="969"/>
      <c r="OJA61" s="969"/>
      <c r="OJB61" s="969"/>
      <c r="OJC61" s="969"/>
      <c r="OJD61" s="969"/>
      <c r="OJE61" s="969"/>
      <c r="OJF61" s="969"/>
      <c r="OJG61" s="969"/>
      <c r="OJH61" s="969"/>
      <c r="OJI61" s="969"/>
      <c r="OJJ61" s="969"/>
      <c r="OJK61" s="969"/>
      <c r="OJL61" s="969"/>
      <c r="OJM61" s="969"/>
      <c r="OJN61" s="969"/>
      <c r="OJO61" s="969"/>
      <c r="OJP61" s="969"/>
      <c r="OJQ61" s="969"/>
      <c r="OJR61" s="969"/>
      <c r="OJS61" s="969"/>
      <c r="OJT61" s="969"/>
      <c r="OJU61" s="969"/>
      <c r="OJV61" s="969"/>
      <c r="OJW61" s="969"/>
      <c r="OJX61" s="969"/>
      <c r="OJY61" s="969"/>
      <c r="OJZ61" s="969"/>
      <c r="OKA61" s="969"/>
      <c r="OKB61" s="969"/>
      <c r="OKC61" s="969"/>
      <c r="OKD61" s="969"/>
      <c r="OKE61" s="969"/>
      <c r="OKF61" s="969"/>
      <c r="OKG61" s="969"/>
      <c r="OKH61" s="969"/>
      <c r="OKI61" s="969"/>
      <c r="OKJ61" s="969"/>
      <c r="OKK61" s="969"/>
      <c r="OKL61" s="969"/>
      <c r="OKM61" s="969"/>
      <c r="OKN61" s="969"/>
      <c r="OKO61" s="969"/>
      <c r="OKP61" s="969"/>
      <c r="OKQ61" s="969"/>
      <c r="OKR61" s="969"/>
      <c r="OKS61" s="969"/>
      <c r="OKT61" s="969"/>
      <c r="OKU61" s="969"/>
      <c r="OKV61" s="969"/>
      <c r="OKW61" s="969"/>
      <c r="OKX61" s="969"/>
      <c r="OKY61" s="969"/>
      <c r="OKZ61" s="969"/>
      <c r="OLA61" s="969"/>
      <c r="OLB61" s="969"/>
      <c r="OLC61" s="969"/>
      <c r="OLD61" s="969"/>
      <c r="OLE61" s="969"/>
      <c r="OLF61" s="969"/>
      <c r="OLG61" s="969"/>
      <c r="OLH61" s="969"/>
      <c r="OLI61" s="969"/>
      <c r="OLJ61" s="969"/>
      <c r="OLK61" s="969"/>
      <c r="OLL61" s="969"/>
      <c r="OLM61" s="969"/>
      <c r="OLN61" s="969"/>
      <c r="OLO61" s="969"/>
      <c r="OLP61" s="969"/>
      <c r="OLQ61" s="969"/>
      <c r="OLR61" s="969"/>
      <c r="OLS61" s="969"/>
      <c r="OLT61" s="969"/>
      <c r="OLU61" s="969"/>
      <c r="OLV61" s="969"/>
      <c r="OLW61" s="969"/>
      <c r="OLX61" s="969"/>
      <c r="OLY61" s="969"/>
      <c r="OLZ61" s="969"/>
      <c r="OMA61" s="969"/>
      <c r="OMB61" s="969"/>
      <c r="OMC61" s="969"/>
      <c r="OMD61" s="969"/>
      <c r="OME61" s="969"/>
      <c r="OMF61" s="969"/>
      <c r="OMG61" s="969"/>
      <c r="OMH61" s="969"/>
      <c r="OMI61" s="969"/>
      <c r="OMJ61" s="969"/>
      <c r="OMK61" s="969"/>
      <c r="OML61" s="969"/>
      <c r="OMM61" s="969"/>
      <c r="OMN61" s="969"/>
      <c r="OMO61" s="969"/>
      <c r="OMP61" s="969"/>
      <c r="OMQ61" s="969"/>
      <c r="OMR61" s="969"/>
      <c r="OMS61" s="969"/>
      <c r="OMT61" s="969"/>
      <c r="OMU61" s="969"/>
      <c r="OMV61" s="969"/>
      <c r="OMW61" s="969"/>
      <c r="OMX61" s="969"/>
      <c r="OMY61" s="969"/>
      <c r="OMZ61" s="969"/>
      <c r="ONA61" s="969"/>
      <c r="ONB61" s="969"/>
      <c r="ONC61" s="969"/>
      <c r="OND61" s="969"/>
      <c r="ONE61" s="969"/>
      <c r="ONF61" s="969"/>
      <c r="ONG61" s="969"/>
      <c r="ONH61" s="969"/>
      <c r="ONI61" s="969"/>
      <c r="ONJ61" s="969"/>
      <c r="ONK61" s="969"/>
      <c r="ONL61" s="969"/>
      <c r="ONM61" s="969"/>
      <c r="ONN61" s="969"/>
      <c r="ONO61" s="969"/>
      <c r="ONP61" s="969"/>
      <c r="ONQ61" s="969"/>
      <c r="ONR61" s="969"/>
      <c r="ONS61" s="969"/>
      <c r="ONT61" s="969"/>
      <c r="ONU61" s="969"/>
      <c r="ONV61" s="969"/>
      <c r="ONW61" s="969"/>
      <c r="ONX61" s="969"/>
      <c r="ONY61" s="969"/>
      <c r="ONZ61" s="969"/>
      <c r="OOA61" s="969"/>
      <c r="OOB61" s="969"/>
      <c r="OOC61" s="969"/>
      <c r="OOD61" s="969"/>
      <c r="OOE61" s="969"/>
      <c r="OOF61" s="969"/>
      <c r="OOG61" s="969"/>
      <c r="OOH61" s="969"/>
      <c r="OOI61" s="969"/>
      <c r="OOJ61" s="969"/>
      <c r="OOK61" s="969"/>
      <c r="OOL61" s="969"/>
      <c r="OOM61" s="969"/>
      <c r="OON61" s="969"/>
      <c r="OOO61" s="969"/>
      <c r="OOP61" s="969"/>
      <c r="OOQ61" s="969"/>
      <c r="OOR61" s="969"/>
      <c r="OOS61" s="969"/>
      <c r="OOT61" s="969"/>
      <c r="OOU61" s="969"/>
      <c r="OOV61" s="969"/>
      <c r="OOW61" s="969"/>
      <c r="OOX61" s="969"/>
      <c r="OOY61" s="969"/>
      <c r="OOZ61" s="969"/>
      <c r="OPA61" s="969"/>
      <c r="OPB61" s="969"/>
      <c r="OPC61" s="969"/>
      <c r="OPD61" s="969"/>
      <c r="OPE61" s="969"/>
      <c r="OPF61" s="969"/>
      <c r="OPG61" s="969"/>
      <c r="OPH61" s="969"/>
      <c r="OPI61" s="969"/>
      <c r="OPJ61" s="969"/>
      <c r="OPK61" s="969"/>
      <c r="OPL61" s="969"/>
      <c r="OPM61" s="969"/>
      <c r="OPN61" s="969"/>
      <c r="OPO61" s="969"/>
      <c r="OPP61" s="969"/>
      <c r="OPQ61" s="969"/>
      <c r="OPR61" s="969"/>
      <c r="OPS61" s="969"/>
      <c r="OPT61" s="969"/>
      <c r="OPU61" s="969"/>
      <c r="OPV61" s="969"/>
      <c r="OPW61" s="969"/>
      <c r="OPX61" s="969"/>
      <c r="OPY61" s="969"/>
      <c r="OPZ61" s="969"/>
      <c r="OQA61" s="969"/>
      <c r="OQB61" s="969"/>
      <c r="OQC61" s="969"/>
      <c r="OQD61" s="969"/>
      <c r="OQE61" s="969"/>
      <c r="OQF61" s="969"/>
      <c r="OQG61" s="969"/>
      <c r="OQH61" s="969"/>
      <c r="OQI61" s="969"/>
      <c r="OQJ61" s="969"/>
      <c r="OQK61" s="969"/>
      <c r="OQL61" s="969"/>
      <c r="OQM61" s="969"/>
      <c r="OQN61" s="969"/>
      <c r="OQO61" s="969"/>
      <c r="OQP61" s="969"/>
      <c r="OQQ61" s="969"/>
      <c r="OQR61" s="969"/>
      <c r="OQS61" s="969"/>
      <c r="OQT61" s="969"/>
      <c r="OQU61" s="969"/>
      <c r="OQV61" s="969"/>
      <c r="OQW61" s="969"/>
      <c r="OQX61" s="969"/>
      <c r="OQY61" s="969"/>
      <c r="OQZ61" s="969"/>
      <c r="ORA61" s="969"/>
      <c r="ORB61" s="969"/>
      <c r="ORC61" s="969"/>
      <c r="ORD61" s="969"/>
      <c r="ORE61" s="969"/>
      <c r="ORF61" s="969"/>
      <c r="ORG61" s="969"/>
      <c r="ORH61" s="969"/>
      <c r="ORI61" s="969"/>
      <c r="ORJ61" s="969"/>
      <c r="ORK61" s="969"/>
      <c r="ORL61" s="969"/>
      <c r="ORM61" s="969"/>
      <c r="ORN61" s="969"/>
      <c r="ORO61" s="969"/>
      <c r="ORP61" s="969"/>
      <c r="ORQ61" s="969"/>
      <c r="ORR61" s="969"/>
      <c r="ORS61" s="969"/>
      <c r="ORT61" s="969"/>
      <c r="ORU61" s="969"/>
      <c r="ORV61" s="969"/>
      <c r="ORW61" s="969"/>
      <c r="ORX61" s="969"/>
      <c r="ORY61" s="969"/>
      <c r="ORZ61" s="969"/>
      <c r="OSA61" s="969"/>
      <c r="OSB61" s="969"/>
      <c r="OSC61" s="969"/>
      <c r="OSD61" s="969"/>
      <c r="OSE61" s="969"/>
      <c r="OSF61" s="969"/>
      <c r="OSG61" s="969"/>
      <c r="OSH61" s="969"/>
      <c r="OSI61" s="969"/>
      <c r="OSJ61" s="969"/>
      <c r="OSK61" s="969"/>
      <c r="OSL61" s="969"/>
      <c r="OSM61" s="969"/>
      <c r="OSN61" s="969"/>
      <c r="OSO61" s="969"/>
      <c r="OSP61" s="969"/>
      <c r="OSQ61" s="969"/>
      <c r="OSR61" s="969"/>
      <c r="OSS61" s="969"/>
      <c r="OST61" s="969"/>
      <c r="OSU61" s="969"/>
      <c r="OSV61" s="969"/>
      <c r="OSW61" s="969"/>
      <c r="OSX61" s="969"/>
      <c r="OSY61" s="969"/>
      <c r="OSZ61" s="969"/>
      <c r="OTA61" s="969"/>
      <c r="OTB61" s="969"/>
      <c r="OTC61" s="969"/>
      <c r="OTD61" s="969"/>
      <c r="OTE61" s="969"/>
      <c r="OTF61" s="969"/>
      <c r="OTG61" s="969"/>
      <c r="OTH61" s="969"/>
      <c r="OTI61" s="969"/>
      <c r="OTJ61" s="969"/>
      <c r="OTK61" s="969"/>
      <c r="OTL61" s="969"/>
      <c r="OTM61" s="969"/>
      <c r="OTN61" s="969"/>
      <c r="OTO61" s="969"/>
      <c r="OTP61" s="969"/>
      <c r="OTQ61" s="969"/>
      <c r="OTR61" s="969"/>
      <c r="OTS61" s="969"/>
      <c r="OTT61" s="969"/>
      <c r="OTU61" s="969"/>
      <c r="OTV61" s="969"/>
      <c r="OTW61" s="969"/>
      <c r="OTX61" s="969"/>
      <c r="OTY61" s="969"/>
      <c r="OTZ61" s="969"/>
      <c r="OUA61" s="969"/>
      <c r="OUB61" s="969"/>
      <c r="OUC61" s="969"/>
      <c r="OUD61" s="969"/>
      <c r="OUE61" s="969"/>
      <c r="OUF61" s="969"/>
      <c r="OUG61" s="969"/>
      <c r="OUH61" s="969"/>
      <c r="OUI61" s="969"/>
      <c r="OUJ61" s="969"/>
      <c r="OUK61" s="969"/>
      <c r="OUL61" s="969"/>
      <c r="OUM61" s="969"/>
      <c r="OUN61" s="969"/>
      <c r="OUO61" s="969"/>
      <c r="OUP61" s="969"/>
      <c r="OUQ61" s="969"/>
      <c r="OUR61" s="969"/>
      <c r="OUS61" s="969"/>
      <c r="OUT61" s="969"/>
      <c r="OUU61" s="969"/>
      <c r="OUV61" s="969"/>
      <c r="OUW61" s="969"/>
      <c r="OUX61" s="969"/>
      <c r="OUY61" s="969"/>
      <c r="OUZ61" s="969"/>
      <c r="OVA61" s="969"/>
      <c r="OVB61" s="969"/>
      <c r="OVC61" s="969"/>
      <c r="OVD61" s="969"/>
      <c r="OVE61" s="969"/>
      <c r="OVF61" s="969"/>
      <c r="OVG61" s="969"/>
      <c r="OVH61" s="969"/>
      <c r="OVI61" s="969"/>
      <c r="OVJ61" s="969"/>
      <c r="OVK61" s="969"/>
      <c r="OVL61" s="969"/>
      <c r="OVM61" s="969"/>
      <c r="OVN61" s="969"/>
      <c r="OVO61" s="969"/>
      <c r="OVP61" s="969"/>
      <c r="OVQ61" s="969"/>
      <c r="OVR61" s="969"/>
      <c r="OVS61" s="969"/>
      <c r="OVT61" s="969"/>
      <c r="OVU61" s="969"/>
      <c r="OVV61" s="969"/>
      <c r="OVW61" s="969"/>
      <c r="OVX61" s="969"/>
      <c r="OVY61" s="969"/>
      <c r="OVZ61" s="969"/>
      <c r="OWA61" s="969"/>
      <c r="OWB61" s="969"/>
      <c r="OWC61" s="969"/>
      <c r="OWD61" s="969"/>
      <c r="OWE61" s="969"/>
      <c r="OWF61" s="969"/>
      <c r="OWG61" s="969"/>
      <c r="OWH61" s="969"/>
      <c r="OWI61" s="969"/>
      <c r="OWJ61" s="969"/>
      <c r="OWK61" s="969"/>
      <c r="OWL61" s="969"/>
      <c r="OWM61" s="969"/>
      <c r="OWN61" s="969"/>
      <c r="OWO61" s="969"/>
      <c r="OWP61" s="969"/>
      <c r="OWQ61" s="969"/>
      <c r="OWR61" s="969"/>
      <c r="OWS61" s="969"/>
      <c r="OWT61" s="969"/>
      <c r="OWU61" s="969"/>
      <c r="OWV61" s="969"/>
      <c r="OWW61" s="969"/>
      <c r="OWX61" s="969"/>
      <c r="OWY61" s="969"/>
      <c r="OWZ61" s="969"/>
      <c r="OXA61" s="969"/>
      <c r="OXB61" s="969"/>
      <c r="OXC61" s="969"/>
      <c r="OXD61" s="969"/>
      <c r="OXE61" s="969"/>
      <c r="OXF61" s="969"/>
      <c r="OXG61" s="969"/>
      <c r="OXH61" s="969"/>
      <c r="OXI61" s="969"/>
      <c r="OXJ61" s="969"/>
      <c r="OXK61" s="969"/>
      <c r="OXL61" s="969"/>
      <c r="OXM61" s="969"/>
      <c r="OXN61" s="969"/>
      <c r="OXO61" s="969"/>
      <c r="OXP61" s="969"/>
      <c r="OXQ61" s="969"/>
      <c r="OXR61" s="969"/>
      <c r="OXS61" s="969"/>
      <c r="OXT61" s="969"/>
      <c r="OXU61" s="969"/>
      <c r="OXV61" s="969"/>
      <c r="OXW61" s="969"/>
      <c r="OXX61" s="969"/>
      <c r="OXY61" s="969"/>
      <c r="OXZ61" s="969"/>
      <c r="OYA61" s="969"/>
      <c r="OYB61" s="969"/>
      <c r="OYC61" s="969"/>
      <c r="OYD61" s="969"/>
      <c r="OYE61" s="969"/>
      <c r="OYF61" s="969"/>
      <c r="OYG61" s="969"/>
      <c r="OYH61" s="969"/>
      <c r="OYI61" s="969"/>
      <c r="OYJ61" s="969"/>
      <c r="OYK61" s="969"/>
      <c r="OYL61" s="969"/>
      <c r="OYM61" s="969"/>
      <c r="OYN61" s="969"/>
      <c r="OYO61" s="969"/>
      <c r="OYP61" s="969"/>
      <c r="OYQ61" s="969"/>
      <c r="OYR61" s="969"/>
      <c r="OYS61" s="969"/>
      <c r="OYT61" s="969"/>
      <c r="OYU61" s="969"/>
      <c r="OYV61" s="969"/>
      <c r="OYW61" s="969"/>
      <c r="OYX61" s="969"/>
      <c r="OYY61" s="969"/>
      <c r="OYZ61" s="969"/>
      <c r="OZA61" s="969"/>
      <c r="OZB61" s="969"/>
      <c r="OZC61" s="969"/>
      <c r="OZD61" s="969"/>
      <c r="OZE61" s="969"/>
      <c r="OZF61" s="969"/>
      <c r="OZG61" s="969"/>
      <c r="OZH61" s="969"/>
      <c r="OZI61" s="969"/>
      <c r="OZJ61" s="969"/>
      <c r="OZK61" s="969"/>
      <c r="OZL61" s="969"/>
      <c r="OZM61" s="969"/>
      <c r="OZN61" s="969"/>
      <c r="OZO61" s="969"/>
      <c r="OZP61" s="969"/>
      <c r="OZQ61" s="969"/>
      <c r="OZR61" s="969"/>
      <c r="OZS61" s="969"/>
      <c r="OZT61" s="969"/>
      <c r="OZU61" s="969"/>
      <c r="OZV61" s="969"/>
      <c r="OZW61" s="969"/>
      <c r="OZX61" s="969"/>
      <c r="OZY61" s="969"/>
      <c r="OZZ61" s="969"/>
      <c r="PAA61" s="969"/>
      <c r="PAB61" s="969"/>
      <c r="PAC61" s="969"/>
      <c r="PAD61" s="969"/>
      <c r="PAE61" s="969"/>
      <c r="PAF61" s="969"/>
      <c r="PAG61" s="969"/>
      <c r="PAH61" s="969"/>
      <c r="PAI61" s="969"/>
      <c r="PAJ61" s="969"/>
      <c r="PAK61" s="969"/>
      <c r="PAL61" s="969"/>
      <c r="PAM61" s="969"/>
      <c r="PAN61" s="969"/>
      <c r="PAO61" s="969"/>
      <c r="PAP61" s="969"/>
      <c r="PAQ61" s="969"/>
      <c r="PAR61" s="969"/>
      <c r="PAS61" s="969"/>
      <c r="PAT61" s="969"/>
      <c r="PAU61" s="969"/>
      <c r="PAV61" s="969"/>
      <c r="PAW61" s="969"/>
      <c r="PAX61" s="969"/>
      <c r="PAY61" s="969"/>
      <c r="PAZ61" s="969"/>
      <c r="PBA61" s="969"/>
      <c r="PBB61" s="969"/>
      <c r="PBC61" s="969"/>
      <c r="PBD61" s="969"/>
      <c r="PBE61" s="969"/>
      <c r="PBF61" s="969"/>
      <c r="PBG61" s="969"/>
      <c r="PBH61" s="969"/>
      <c r="PBI61" s="969"/>
      <c r="PBJ61" s="969"/>
      <c r="PBK61" s="969"/>
      <c r="PBL61" s="969"/>
      <c r="PBM61" s="969"/>
      <c r="PBN61" s="969"/>
      <c r="PBO61" s="969"/>
      <c r="PBP61" s="969"/>
      <c r="PBQ61" s="969"/>
      <c r="PBR61" s="969"/>
      <c r="PBS61" s="969"/>
      <c r="PBT61" s="969"/>
      <c r="PBU61" s="969"/>
      <c r="PBV61" s="969"/>
      <c r="PBW61" s="969"/>
      <c r="PBX61" s="969"/>
      <c r="PBY61" s="969"/>
      <c r="PBZ61" s="969"/>
      <c r="PCA61" s="969"/>
      <c r="PCB61" s="969"/>
      <c r="PCC61" s="969"/>
      <c r="PCD61" s="969"/>
      <c r="PCE61" s="969"/>
      <c r="PCF61" s="969"/>
      <c r="PCG61" s="969"/>
      <c r="PCH61" s="969"/>
      <c r="PCI61" s="969"/>
      <c r="PCJ61" s="969"/>
      <c r="PCK61" s="969"/>
      <c r="PCL61" s="969"/>
      <c r="PCM61" s="969"/>
      <c r="PCN61" s="969"/>
      <c r="PCO61" s="969"/>
      <c r="PCP61" s="969"/>
      <c r="PCQ61" s="969"/>
      <c r="PCR61" s="969"/>
      <c r="PCS61" s="969"/>
      <c r="PCT61" s="969"/>
      <c r="PCU61" s="969"/>
      <c r="PCV61" s="969"/>
      <c r="PCW61" s="969"/>
      <c r="PCX61" s="969"/>
      <c r="PCY61" s="969"/>
      <c r="PCZ61" s="969"/>
      <c r="PDA61" s="969"/>
      <c r="PDB61" s="969"/>
      <c r="PDC61" s="969"/>
      <c r="PDD61" s="969"/>
      <c r="PDE61" s="969"/>
      <c r="PDF61" s="969"/>
      <c r="PDG61" s="969"/>
      <c r="PDH61" s="969"/>
      <c r="PDI61" s="969"/>
      <c r="PDJ61" s="969"/>
      <c r="PDK61" s="969"/>
      <c r="PDL61" s="969"/>
      <c r="PDM61" s="969"/>
      <c r="PDN61" s="969"/>
      <c r="PDO61" s="969"/>
      <c r="PDP61" s="969"/>
      <c r="PDQ61" s="969"/>
      <c r="PDR61" s="969"/>
      <c r="PDS61" s="969"/>
      <c r="PDT61" s="969"/>
      <c r="PDU61" s="969"/>
      <c r="PDV61" s="969"/>
      <c r="PDW61" s="969"/>
      <c r="PDX61" s="969"/>
      <c r="PDY61" s="969"/>
      <c r="PDZ61" s="969"/>
      <c r="PEA61" s="969"/>
      <c r="PEB61" s="969"/>
      <c r="PEC61" s="969"/>
      <c r="PED61" s="969"/>
      <c r="PEE61" s="969"/>
      <c r="PEF61" s="969"/>
      <c r="PEG61" s="969"/>
      <c r="PEH61" s="969"/>
      <c r="PEI61" s="969"/>
      <c r="PEJ61" s="969"/>
      <c r="PEK61" s="969"/>
      <c r="PEL61" s="969"/>
      <c r="PEM61" s="969"/>
      <c r="PEN61" s="969"/>
      <c r="PEO61" s="969"/>
      <c r="PEP61" s="969"/>
      <c r="PEQ61" s="969"/>
      <c r="PER61" s="969"/>
      <c r="PES61" s="969"/>
      <c r="PET61" s="969"/>
      <c r="PEU61" s="969"/>
      <c r="PEV61" s="969"/>
      <c r="PEW61" s="969"/>
      <c r="PEX61" s="969"/>
      <c r="PEY61" s="969"/>
      <c r="PEZ61" s="969"/>
      <c r="PFA61" s="969"/>
      <c r="PFB61" s="969"/>
      <c r="PFC61" s="969"/>
      <c r="PFD61" s="969"/>
      <c r="PFE61" s="969"/>
      <c r="PFF61" s="969"/>
      <c r="PFG61" s="969"/>
      <c r="PFH61" s="969"/>
      <c r="PFI61" s="969"/>
      <c r="PFJ61" s="969"/>
      <c r="PFK61" s="969"/>
      <c r="PFL61" s="969"/>
      <c r="PFM61" s="969"/>
      <c r="PFN61" s="969"/>
      <c r="PFO61" s="969"/>
      <c r="PFP61" s="969"/>
      <c r="PFQ61" s="969"/>
      <c r="PFR61" s="969"/>
      <c r="PFS61" s="969"/>
      <c r="PFT61" s="969"/>
      <c r="PFU61" s="969"/>
      <c r="PFV61" s="969"/>
      <c r="PFW61" s="969"/>
      <c r="PFX61" s="969"/>
      <c r="PFY61" s="969"/>
      <c r="PFZ61" s="969"/>
      <c r="PGA61" s="969"/>
      <c r="PGB61" s="969"/>
      <c r="PGC61" s="969"/>
      <c r="PGD61" s="969"/>
      <c r="PGE61" s="969"/>
      <c r="PGF61" s="969"/>
      <c r="PGG61" s="969"/>
      <c r="PGH61" s="969"/>
      <c r="PGI61" s="969"/>
      <c r="PGJ61" s="969"/>
      <c r="PGK61" s="969"/>
      <c r="PGL61" s="969"/>
      <c r="PGM61" s="969"/>
      <c r="PGN61" s="969"/>
      <c r="PGO61" s="969"/>
      <c r="PGP61" s="969"/>
      <c r="PGQ61" s="969"/>
      <c r="PGR61" s="969"/>
      <c r="PGS61" s="969"/>
      <c r="PGT61" s="969"/>
      <c r="PGU61" s="969"/>
      <c r="PGV61" s="969"/>
      <c r="PGW61" s="969"/>
      <c r="PGX61" s="969"/>
      <c r="PGY61" s="969"/>
      <c r="PGZ61" s="969"/>
      <c r="PHA61" s="969"/>
      <c r="PHB61" s="969"/>
      <c r="PHC61" s="969"/>
      <c r="PHD61" s="969"/>
      <c r="PHE61" s="969"/>
      <c r="PHF61" s="969"/>
      <c r="PHG61" s="969"/>
      <c r="PHH61" s="969"/>
      <c r="PHI61" s="969"/>
      <c r="PHJ61" s="969"/>
      <c r="PHK61" s="969"/>
      <c r="PHL61" s="969"/>
      <c r="PHM61" s="969"/>
      <c r="PHN61" s="969"/>
      <c r="PHO61" s="969"/>
      <c r="PHP61" s="969"/>
      <c r="PHQ61" s="969"/>
      <c r="PHR61" s="969"/>
      <c r="PHS61" s="969"/>
      <c r="PHT61" s="969"/>
      <c r="PHU61" s="969"/>
      <c r="PHV61" s="969"/>
      <c r="PHW61" s="969"/>
      <c r="PHX61" s="969"/>
      <c r="PHY61" s="969"/>
      <c r="PHZ61" s="969"/>
      <c r="PIA61" s="969"/>
      <c r="PIB61" s="969"/>
      <c r="PIC61" s="969"/>
      <c r="PID61" s="969"/>
      <c r="PIE61" s="969"/>
      <c r="PIF61" s="969"/>
      <c r="PIG61" s="969"/>
      <c r="PIH61" s="969"/>
      <c r="PII61" s="969"/>
      <c r="PIJ61" s="969"/>
      <c r="PIK61" s="969"/>
      <c r="PIL61" s="969"/>
      <c r="PIM61" s="969"/>
      <c r="PIN61" s="969"/>
      <c r="PIO61" s="969"/>
      <c r="PIP61" s="969"/>
      <c r="PIQ61" s="969"/>
      <c r="PIR61" s="969"/>
      <c r="PIS61" s="969"/>
      <c r="PIT61" s="969"/>
      <c r="PIU61" s="969"/>
      <c r="PIV61" s="969"/>
      <c r="PIW61" s="969"/>
      <c r="PIX61" s="969"/>
      <c r="PIY61" s="969"/>
      <c r="PIZ61" s="969"/>
      <c r="PJA61" s="969"/>
      <c r="PJB61" s="969"/>
      <c r="PJC61" s="969"/>
      <c r="PJD61" s="969"/>
      <c r="PJE61" s="969"/>
      <c r="PJF61" s="969"/>
      <c r="PJG61" s="969"/>
      <c r="PJH61" s="969"/>
      <c r="PJI61" s="969"/>
      <c r="PJJ61" s="969"/>
      <c r="PJK61" s="969"/>
      <c r="PJL61" s="969"/>
      <c r="PJM61" s="969"/>
      <c r="PJN61" s="969"/>
      <c r="PJO61" s="969"/>
      <c r="PJP61" s="969"/>
      <c r="PJQ61" s="969"/>
      <c r="PJR61" s="969"/>
      <c r="PJS61" s="969"/>
      <c r="PJT61" s="969"/>
      <c r="PJU61" s="969"/>
      <c r="PJV61" s="969"/>
      <c r="PJW61" s="969"/>
      <c r="PJX61" s="969"/>
      <c r="PJY61" s="969"/>
      <c r="PJZ61" s="969"/>
      <c r="PKA61" s="969"/>
      <c r="PKB61" s="969"/>
      <c r="PKC61" s="969"/>
      <c r="PKD61" s="969"/>
      <c r="PKE61" s="969"/>
      <c r="PKF61" s="969"/>
      <c r="PKG61" s="969"/>
      <c r="PKH61" s="969"/>
      <c r="PKI61" s="969"/>
      <c r="PKJ61" s="969"/>
      <c r="PKK61" s="969"/>
      <c r="PKL61" s="969"/>
      <c r="PKM61" s="969"/>
      <c r="PKN61" s="969"/>
      <c r="PKO61" s="969"/>
      <c r="PKP61" s="969"/>
      <c r="PKQ61" s="969"/>
      <c r="PKR61" s="969"/>
      <c r="PKS61" s="969"/>
      <c r="PKT61" s="969"/>
      <c r="PKU61" s="969"/>
      <c r="PKV61" s="969"/>
      <c r="PKW61" s="969"/>
      <c r="PKX61" s="969"/>
      <c r="PKY61" s="969"/>
      <c r="PKZ61" s="969"/>
      <c r="PLA61" s="969"/>
      <c r="PLB61" s="969"/>
      <c r="PLC61" s="969"/>
      <c r="PLD61" s="969"/>
      <c r="PLE61" s="969"/>
      <c r="PLF61" s="969"/>
      <c r="PLG61" s="969"/>
      <c r="PLH61" s="969"/>
      <c r="PLI61" s="969"/>
      <c r="PLJ61" s="969"/>
      <c r="PLK61" s="969"/>
      <c r="PLL61" s="969"/>
      <c r="PLM61" s="969"/>
      <c r="PLN61" s="969"/>
      <c r="PLO61" s="969"/>
      <c r="PLP61" s="969"/>
      <c r="PLQ61" s="969"/>
      <c r="PLR61" s="969"/>
      <c r="PLS61" s="969"/>
      <c r="PLT61" s="969"/>
      <c r="PLU61" s="969"/>
      <c r="PLV61" s="969"/>
      <c r="PLW61" s="969"/>
      <c r="PLX61" s="969"/>
      <c r="PLY61" s="969"/>
      <c r="PLZ61" s="969"/>
      <c r="PMA61" s="969"/>
      <c r="PMB61" s="969"/>
      <c r="PMC61" s="969"/>
      <c r="PMD61" s="969"/>
      <c r="PME61" s="969"/>
      <c r="PMF61" s="969"/>
      <c r="PMG61" s="969"/>
      <c r="PMH61" s="969"/>
      <c r="PMI61" s="969"/>
      <c r="PMJ61" s="969"/>
      <c r="PMK61" s="969"/>
      <c r="PML61" s="969"/>
      <c r="PMM61" s="969"/>
      <c r="PMN61" s="969"/>
      <c r="PMO61" s="969"/>
      <c r="PMP61" s="969"/>
      <c r="PMQ61" s="969"/>
      <c r="PMR61" s="969"/>
      <c r="PMS61" s="969"/>
      <c r="PMT61" s="969"/>
      <c r="PMU61" s="969"/>
      <c r="PMV61" s="969"/>
      <c r="PMW61" s="969"/>
      <c r="PMX61" s="969"/>
      <c r="PMY61" s="969"/>
      <c r="PMZ61" s="969"/>
      <c r="PNA61" s="969"/>
      <c r="PNB61" s="969"/>
      <c r="PNC61" s="969"/>
      <c r="PND61" s="969"/>
      <c r="PNE61" s="969"/>
      <c r="PNF61" s="969"/>
      <c r="PNG61" s="969"/>
      <c r="PNH61" s="969"/>
      <c r="PNI61" s="969"/>
      <c r="PNJ61" s="969"/>
      <c r="PNK61" s="969"/>
      <c r="PNL61" s="969"/>
      <c r="PNM61" s="969"/>
      <c r="PNN61" s="969"/>
      <c r="PNO61" s="969"/>
      <c r="PNP61" s="969"/>
      <c r="PNQ61" s="969"/>
      <c r="PNR61" s="969"/>
      <c r="PNS61" s="969"/>
      <c r="PNT61" s="969"/>
      <c r="PNU61" s="969"/>
      <c r="PNV61" s="969"/>
      <c r="PNW61" s="969"/>
      <c r="PNX61" s="969"/>
      <c r="PNY61" s="969"/>
      <c r="PNZ61" s="969"/>
      <c r="POA61" s="969"/>
      <c r="POB61" s="969"/>
      <c r="POC61" s="969"/>
      <c r="POD61" s="969"/>
      <c r="POE61" s="969"/>
      <c r="POF61" s="969"/>
      <c r="POG61" s="969"/>
      <c r="POH61" s="969"/>
      <c r="POI61" s="969"/>
      <c r="POJ61" s="969"/>
      <c r="POK61" s="969"/>
      <c r="POL61" s="969"/>
      <c r="POM61" s="969"/>
      <c r="PON61" s="969"/>
      <c r="POO61" s="969"/>
      <c r="POP61" s="969"/>
      <c r="POQ61" s="969"/>
      <c r="POR61" s="969"/>
      <c r="POS61" s="969"/>
      <c r="POT61" s="969"/>
      <c r="POU61" s="969"/>
      <c r="POV61" s="969"/>
      <c r="POW61" s="969"/>
      <c r="POX61" s="969"/>
      <c r="POY61" s="969"/>
      <c r="POZ61" s="969"/>
      <c r="PPA61" s="969"/>
      <c r="PPB61" s="969"/>
      <c r="PPC61" s="969"/>
      <c r="PPD61" s="969"/>
      <c r="PPE61" s="969"/>
      <c r="PPF61" s="969"/>
      <c r="PPG61" s="969"/>
      <c r="PPH61" s="969"/>
      <c r="PPI61" s="969"/>
      <c r="PPJ61" s="969"/>
      <c r="PPK61" s="969"/>
      <c r="PPL61" s="969"/>
      <c r="PPM61" s="969"/>
      <c r="PPN61" s="969"/>
      <c r="PPO61" s="969"/>
      <c r="PPP61" s="969"/>
      <c r="PPQ61" s="969"/>
      <c r="PPR61" s="969"/>
      <c r="PPS61" s="969"/>
      <c r="PPT61" s="969"/>
      <c r="PPU61" s="969"/>
      <c r="PPV61" s="969"/>
      <c r="PPW61" s="969"/>
      <c r="PPX61" s="969"/>
      <c r="PPY61" s="969"/>
      <c r="PPZ61" s="969"/>
      <c r="PQA61" s="969"/>
      <c r="PQB61" s="969"/>
      <c r="PQC61" s="969"/>
      <c r="PQD61" s="969"/>
      <c r="PQE61" s="969"/>
      <c r="PQF61" s="969"/>
      <c r="PQG61" s="969"/>
      <c r="PQH61" s="969"/>
      <c r="PQI61" s="969"/>
      <c r="PQJ61" s="969"/>
      <c r="PQK61" s="969"/>
      <c r="PQL61" s="969"/>
      <c r="PQM61" s="969"/>
      <c r="PQN61" s="969"/>
      <c r="PQO61" s="969"/>
      <c r="PQP61" s="969"/>
      <c r="PQQ61" s="969"/>
      <c r="PQR61" s="969"/>
      <c r="PQS61" s="969"/>
      <c r="PQT61" s="969"/>
      <c r="PQU61" s="969"/>
      <c r="PQV61" s="969"/>
      <c r="PQW61" s="969"/>
      <c r="PQX61" s="969"/>
      <c r="PQY61" s="969"/>
      <c r="PQZ61" s="969"/>
      <c r="PRA61" s="969"/>
      <c r="PRB61" s="969"/>
      <c r="PRC61" s="969"/>
      <c r="PRD61" s="969"/>
      <c r="PRE61" s="969"/>
      <c r="PRF61" s="969"/>
      <c r="PRG61" s="969"/>
      <c r="PRH61" s="969"/>
      <c r="PRI61" s="969"/>
      <c r="PRJ61" s="969"/>
      <c r="PRK61" s="969"/>
      <c r="PRL61" s="969"/>
      <c r="PRM61" s="969"/>
      <c r="PRN61" s="969"/>
      <c r="PRO61" s="969"/>
      <c r="PRP61" s="969"/>
      <c r="PRQ61" s="969"/>
      <c r="PRR61" s="969"/>
      <c r="PRS61" s="969"/>
      <c r="PRT61" s="969"/>
      <c r="PRU61" s="969"/>
      <c r="PRV61" s="969"/>
      <c r="PRW61" s="969"/>
      <c r="PRX61" s="969"/>
      <c r="PRY61" s="969"/>
      <c r="PRZ61" s="969"/>
      <c r="PSA61" s="969"/>
      <c r="PSB61" s="969"/>
      <c r="PSC61" s="969"/>
      <c r="PSD61" s="969"/>
      <c r="PSE61" s="969"/>
      <c r="PSF61" s="969"/>
      <c r="PSG61" s="969"/>
      <c r="PSH61" s="969"/>
      <c r="PSI61" s="969"/>
      <c r="PSJ61" s="969"/>
      <c r="PSK61" s="969"/>
      <c r="PSL61" s="969"/>
      <c r="PSM61" s="969"/>
      <c r="PSN61" s="969"/>
      <c r="PSO61" s="969"/>
      <c r="PSP61" s="969"/>
      <c r="PSQ61" s="969"/>
      <c r="PSR61" s="969"/>
      <c r="PSS61" s="969"/>
      <c r="PST61" s="969"/>
      <c r="PSU61" s="969"/>
      <c r="PSV61" s="969"/>
      <c r="PSW61" s="969"/>
      <c r="PSX61" s="969"/>
      <c r="PSY61" s="969"/>
      <c r="PSZ61" s="969"/>
      <c r="PTA61" s="969"/>
      <c r="PTB61" s="969"/>
      <c r="PTC61" s="969"/>
      <c r="PTD61" s="969"/>
      <c r="PTE61" s="969"/>
      <c r="PTF61" s="969"/>
      <c r="PTG61" s="969"/>
      <c r="PTH61" s="969"/>
      <c r="PTI61" s="969"/>
      <c r="PTJ61" s="969"/>
      <c r="PTK61" s="969"/>
      <c r="PTL61" s="969"/>
      <c r="PTM61" s="969"/>
      <c r="PTN61" s="969"/>
      <c r="PTO61" s="969"/>
      <c r="PTP61" s="969"/>
      <c r="PTQ61" s="969"/>
      <c r="PTR61" s="969"/>
      <c r="PTS61" s="969"/>
      <c r="PTT61" s="969"/>
      <c r="PTU61" s="969"/>
      <c r="PTV61" s="969"/>
      <c r="PTW61" s="969"/>
      <c r="PTX61" s="969"/>
      <c r="PTY61" s="969"/>
      <c r="PTZ61" s="969"/>
      <c r="PUA61" s="969"/>
      <c r="PUB61" s="969"/>
      <c r="PUC61" s="969"/>
      <c r="PUD61" s="969"/>
      <c r="PUE61" s="969"/>
      <c r="PUF61" s="969"/>
      <c r="PUG61" s="969"/>
      <c r="PUH61" s="969"/>
      <c r="PUI61" s="969"/>
      <c r="PUJ61" s="969"/>
      <c r="PUK61" s="969"/>
      <c r="PUL61" s="969"/>
      <c r="PUM61" s="969"/>
      <c r="PUN61" s="969"/>
      <c r="PUO61" s="969"/>
      <c r="PUP61" s="969"/>
      <c r="PUQ61" s="969"/>
      <c r="PUR61" s="969"/>
      <c r="PUS61" s="969"/>
      <c r="PUT61" s="969"/>
      <c r="PUU61" s="969"/>
      <c r="PUV61" s="969"/>
      <c r="PUW61" s="969"/>
      <c r="PUX61" s="969"/>
      <c r="PUY61" s="969"/>
      <c r="PUZ61" s="969"/>
      <c r="PVA61" s="969"/>
      <c r="PVB61" s="969"/>
      <c r="PVC61" s="969"/>
      <c r="PVD61" s="969"/>
      <c r="PVE61" s="969"/>
      <c r="PVF61" s="969"/>
      <c r="PVG61" s="969"/>
      <c r="PVH61" s="969"/>
      <c r="PVI61" s="969"/>
      <c r="PVJ61" s="969"/>
      <c r="PVK61" s="969"/>
      <c r="PVL61" s="969"/>
      <c r="PVM61" s="969"/>
      <c r="PVN61" s="969"/>
      <c r="PVO61" s="969"/>
      <c r="PVP61" s="969"/>
      <c r="PVQ61" s="969"/>
      <c r="PVR61" s="969"/>
      <c r="PVS61" s="969"/>
      <c r="PVT61" s="969"/>
      <c r="PVU61" s="969"/>
      <c r="PVV61" s="969"/>
      <c r="PVW61" s="969"/>
      <c r="PVX61" s="969"/>
      <c r="PVY61" s="969"/>
      <c r="PVZ61" s="969"/>
      <c r="PWA61" s="969"/>
      <c r="PWB61" s="969"/>
      <c r="PWC61" s="969"/>
      <c r="PWD61" s="969"/>
      <c r="PWE61" s="969"/>
      <c r="PWF61" s="969"/>
      <c r="PWG61" s="969"/>
      <c r="PWH61" s="969"/>
      <c r="PWI61" s="969"/>
      <c r="PWJ61" s="969"/>
      <c r="PWK61" s="969"/>
      <c r="PWL61" s="969"/>
      <c r="PWM61" s="969"/>
      <c r="PWN61" s="969"/>
      <c r="PWO61" s="969"/>
      <c r="PWP61" s="969"/>
      <c r="PWQ61" s="969"/>
      <c r="PWR61" s="969"/>
      <c r="PWS61" s="969"/>
      <c r="PWT61" s="969"/>
      <c r="PWU61" s="969"/>
      <c r="PWV61" s="969"/>
      <c r="PWW61" s="969"/>
      <c r="PWX61" s="969"/>
      <c r="PWY61" s="969"/>
      <c r="PWZ61" s="969"/>
      <c r="PXA61" s="969"/>
      <c r="PXB61" s="969"/>
      <c r="PXC61" s="969"/>
      <c r="PXD61" s="969"/>
      <c r="PXE61" s="969"/>
      <c r="PXF61" s="969"/>
      <c r="PXG61" s="969"/>
      <c r="PXH61" s="969"/>
      <c r="PXI61" s="969"/>
      <c r="PXJ61" s="969"/>
      <c r="PXK61" s="969"/>
      <c r="PXL61" s="969"/>
      <c r="PXM61" s="969"/>
      <c r="PXN61" s="969"/>
      <c r="PXO61" s="969"/>
      <c r="PXP61" s="969"/>
      <c r="PXQ61" s="969"/>
      <c r="PXR61" s="969"/>
      <c r="PXS61" s="969"/>
      <c r="PXT61" s="969"/>
      <c r="PXU61" s="969"/>
      <c r="PXV61" s="969"/>
      <c r="PXW61" s="969"/>
      <c r="PXX61" s="969"/>
      <c r="PXY61" s="969"/>
      <c r="PXZ61" s="969"/>
      <c r="PYA61" s="969"/>
      <c r="PYB61" s="969"/>
      <c r="PYC61" s="969"/>
      <c r="PYD61" s="969"/>
      <c r="PYE61" s="969"/>
      <c r="PYF61" s="969"/>
      <c r="PYG61" s="969"/>
      <c r="PYH61" s="969"/>
      <c r="PYI61" s="969"/>
      <c r="PYJ61" s="969"/>
      <c r="PYK61" s="969"/>
      <c r="PYL61" s="969"/>
      <c r="PYM61" s="969"/>
      <c r="PYN61" s="969"/>
      <c r="PYO61" s="969"/>
      <c r="PYP61" s="969"/>
      <c r="PYQ61" s="969"/>
      <c r="PYR61" s="969"/>
      <c r="PYS61" s="969"/>
      <c r="PYT61" s="969"/>
      <c r="PYU61" s="969"/>
      <c r="PYV61" s="969"/>
      <c r="PYW61" s="969"/>
      <c r="PYX61" s="969"/>
      <c r="PYY61" s="969"/>
      <c r="PYZ61" s="969"/>
      <c r="PZA61" s="969"/>
      <c r="PZB61" s="969"/>
      <c r="PZC61" s="969"/>
      <c r="PZD61" s="969"/>
      <c r="PZE61" s="969"/>
      <c r="PZF61" s="969"/>
      <c r="PZG61" s="969"/>
      <c r="PZH61" s="969"/>
      <c r="PZI61" s="969"/>
      <c r="PZJ61" s="969"/>
      <c r="PZK61" s="969"/>
      <c r="PZL61" s="969"/>
      <c r="PZM61" s="969"/>
      <c r="PZN61" s="969"/>
      <c r="PZO61" s="969"/>
      <c r="PZP61" s="969"/>
      <c r="PZQ61" s="969"/>
      <c r="PZR61" s="969"/>
      <c r="PZS61" s="969"/>
      <c r="PZT61" s="969"/>
      <c r="PZU61" s="969"/>
      <c r="PZV61" s="969"/>
      <c r="PZW61" s="969"/>
      <c r="PZX61" s="969"/>
      <c r="PZY61" s="969"/>
      <c r="PZZ61" s="969"/>
      <c r="QAA61" s="969"/>
      <c r="QAB61" s="969"/>
      <c r="QAC61" s="969"/>
      <c r="QAD61" s="969"/>
      <c r="QAE61" s="969"/>
      <c r="QAF61" s="969"/>
      <c r="QAG61" s="969"/>
      <c r="QAH61" s="969"/>
      <c r="QAI61" s="969"/>
      <c r="QAJ61" s="969"/>
      <c r="QAK61" s="969"/>
      <c r="QAL61" s="969"/>
      <c r="QAM61" s="969"/>
      <c r="QAN61" s="969"/>
      <c r="QAO61" s="969"/>
      <c r="QAP61" s="969"/>
      <c r="QAQ61" s="969"/>
      <c r="QAR61" s="969"/>
      <c r="QAS61" s="969"/>
      <c r="QAT61" s="969"/>
      <c r="QAU61" s="969"/>
      <c r="QAV61" s="969"/>
      <c r="QAW61" s="969"/>
      <c r="QAX61" s="969"/>
      <c r="QAY61" s="969"/>
      <c r="QAZ61" s="969"/>
      <c r="QBA61" s="969"/>
      <c r="QBB61" s="969"/>
      <c r="QBC61" s="969"/>
      <c r="QBD61" s="969"/>
      <c r="QBE61" s="969"/>
      <c r="QBF61" s="969"/>
      <c r="QBG61" s="969"/>
      <c r="QBH61" s="969"/>
      <c r="QBI61" s="969"/>
      <c r="QBJ61" s="969"/>
      <c r="QBK61" s="969"/>
      <c r="QBL61" s="969"/>
      <c r="QBM61" s="969"/>
      <c r="QBN61" s="969"/>
      <c r="QBO61" s="969"/>
      <c r="QBP61" s="969"/>
      <c r="QBQ61" s="969"/>
      <c r="QBR61" s="969"/>
      <c r="QBS61" s="969"/>
      <c r="QBT61" s="969"/>
      <c r="QBU61" s="969"/>
      <c r="QBV61" s="969"/>
      <c r="QBW61" s="969"/>
      <c r="QBX61" s="969"/>
      <c r="QBY61" s="969"/>
      <c r="QBZ61" s="969"/>
      <c r="QCA61" s="969"/>
      <c r="QCB61" s="969"/>
      <c r="QCC61" s="969"/>
      <c r="QCD61" s="969"/>
      <c r="QCE61" s="969"/>
      <c r="QCF61" s="969"/>
      <c r="QCG61" s="969"/>
      <c r="QCH61" s="969"/>
      <c r="QCI61" s="969"/>
      <c r="QCJ61" s="969"/>
      <c r="QCK61" s="969"/>
      <c r="QCL61" s="969"/>
      <c r="QCM61" s="969"/>
      <c r="QCN61" s="969"/>
      <c r="QCO61" s="969"/>
      <c r="QCP61" s="969"/>
      <c r="QCQ61" s="969"/>
      <c r="QCR61" s="969"/>
      <c r="QCS61" s="969"/>
      <c r="QCT61" s="969"/>
      <c r="QCU61" s="969"/>
      <c r="QCV61" s="969"/>
      <c r="QCW61" s="969"/>
      <c r="QCX61" s="969"/>
      <c r="QCY61" s="969"/>
      <c r="QCZ61" s="969"/>
      <c r="QDA61" s="969"/>
      <c r="QDB61" s="969"/>
      <c r="QDC61" s="969"/>
      <c r="QDD61" s="969"/>
      <c r="QDE61" s="969"/>
      <c r="QDF61" s="969"/>
      <c r="QDG61" s="969"/>
      <c r="QDH61" s="969"/>
      <c r="QDI61" s="969"/>
      <c r="QDJ61" s="969"/>
      <c r="QDK61" s="969"/>
      <c r="QDL61" s="969"/>
      <c r="QDM61" s="969"/>
      <c r="QDN61" s="969"/>
      <c r="QDO61" s="969"/>
      <c r="QDP61" s="969"/>
      <c r="QDQ61" s="969"/>
      <c r="QDR61" s="969"/>
      <c r="QDS61" s="969"/>
      <c r="QDT61" s="969"/>
      <c r="QDU61" s="969"/>
      <c r="QDV61" s="969"/>
      <c r="QDW61" s="969"/>
      <c r="QDX61" s="969"/>
      <c r="QDY61" s="969"/>
      <c r="QDZ61" s="969"/>
      <c r="QEA61" s="969"/>
      <c r="QEB61" s="969"/>
      <c r="QEC61" s="969"/>
      <c r="QED61" s="969"/>
      <c r="QEE61" s="969"/>
      <c r="QEF61" s="969"/>
      <c r="QEG61" s="969"/>
      <c r="QEH61" s="969"/>
      <c r="QEI61" s="969"/>
      <c r="QEJ61" s="969"/>
      <c r="QEK61" s="969"/>
      <c r="QEL61" s="969"/>
      <c r="QEM61" s="969"/>
      <c r="QEN61" s="969"/>
      <c r="QEO61" s="969"/>
      <c r="QEP61" s="969"/>
      <c r="QEQ61" s="969"/>
      <c r="QER61" s="969"/>
      <c r="QES61" s="969"/>
      <c r="QET61" s="969"/>
      <c r="QEU61" s="969"/>
      <c r="QEV61" s="969"/>
      <c r="QEW61" s="969"/>
      <c r="QEX61" s="969"/>
      <c r="QEY61" s="969"/>
      <c r="QEZ61" s="969"/>
      <c r="QFA61" s="969"/>
      <c r="QFB61" s="969"/>
      <c r="QFC61" s="969"/>
      <c r="QFD61" s="969"/>
      <c r="QFE61" s="969"/>
      <c r="QFF61" s="969"/>
      <c r="QFG61" s="969"/>
      <c r="QFH61" s="969"/>
      <c r="QFI61" s="969"/>
      <c r="QFJ61" s="969"/>
      <c r="QFK61" s="969"/>
      <c r="QFL61" s="969"/>
      <c r="QFM61" s="969"/>
      <c r="QFN61" s="969"/>
      <c r="QFO61" s="969"/>
      <c r="QFP61" s="969"/>
      <c r="QFQ61" s="969"/>
      <c r="QFR61" s="969"/>
      <c r="QFS61" s="969"/>
      <c r="QFT61" s="969"/>
      <c r="QFU61" s="969"/>
      <c r="QFV61" s="969"/>
      <c r="QFW61" s="969"/>
      <c r="QFX61" s="969"/>
      <c r="QFY61" s="969"/>
      <c r="QFZ61" s="969"/>
      <c r="QGA61" s="969"/>
      <c r="QGB61" s="969"/>
      <c r="QGC61" s="969"/>
      <c r="QGD61" s="969"/>
      <c r="QGE61" s="969"/>
      <c r="QGF61" s="969"/>
      <c r="QGG61" s="969"/>
      <c r="QGH61" s="969"/>
      <c r="QGI61" s="969"/>
      <c r="QGJ61" s="969"/>
      <c r="QGK61" s="969"/>
      <c r="QGL61" s="969"/>
      <c r="QGM61" s="969"/>
      <c r="QGN61" s="969"/>
      <c r="QGO61" s="969"/>
      <c r="QGP61" s="969"/>
      <c r="QGQ61" s="969"/>
      <c r="QGR61" s="969"/>
      <c r="QGS61" s="969"/>
      <c r="QGT61" s="969"/>
      <c r="QGU61" s="969"/>
      <c r="QGV61" s="969"/>
      <c r="QGW61" s="969"/>
      <c r="QGX61" s="969"/>
      <c r="QGY61" s="969"/>
      <c r="QGZ61" s="969"/>
      <c r="QHA61" s="969"/>
      <c r="QHB61" s="969"/>
      <c r="QHC61" s="969"/>
      <c r="QHD61" s="969"/>
      <c r="QHE61" s="969"/>
      <c r="QHF61" s="969"/>
      <c r="QHG61" s="969"/>
      <c r="QHH61" s="969"/>
      <c r="QHI61" s="969"/>
      <c r="QHJ61" s="969"/>
      <c r="QHK61" s="969"/>
      <c r="QHL61" s="969"/>
      <c r="QHM61" s="969"/>
      <c r="QHN61" s="969"/>
      <c r="QHO61" s="969"/>
      <c r="QHP61" s="969"/>
      <c r="QHQ61" s="969"/>
      <c r="QHR61" s="969"/>
      <c r="QHS61" s="969"/>
      <c r="QHT61" s="969"/>
      <c r="QHU61" s="969"/>
      <c r="QHV61" s="969"/>
      <c r="QHW61" s="969"/>
      <c r="QHX61" s="969"/>
      <c r="QHY61" s="969"/>
      <c r="QHZ61" s="969"/>
      <c r="QIA61" s="969"/>
      <c r="QIB61" s="969"/>
      <c r="QIC61" s="969"/>
      <c r="QID61" s="969"/>
      <c r="QIE61" s="969"/>
      <c r="QIF61" s="969"/>
      <c r="QIG61" s="969"/>
      <c r="QIH61" s="969"/>
      <c r="QII61" s="969"/>
      <c r="QIJ61" s="969"/>
      <c r="QIK61" s="969"/>
      <c r="QIL61" s="969"/>
      <c r="QIM61" s="969"/>
      <c r="QIN61" s="969"/>
      <c r="QIO61" s="969"/>
      <c r="QIP61" s="969"/>
      <c r="QIQ61" s="969"/>
      <c r="QIR61" s="969"/>
      <c r="QIS61" s="969"/>
      <c r="QIT61" s="969"/>
      <c r="QIU61" s="969"/>
      <c r="QIV61" s="969"/>
      <c r="QIW61" s="969"/>
      <c r="QIX61" s="969"/>
      <c r="QIY61" s="969"/>
      <c r="QIZ61" s="969"/>
      <c r="QJA61" s="969"/>
      <c r="QJB61" s="969"/>
      <c r="QJC61" s="969"/>
      <c r="QJD61" s="969"/>
      <c r="QJE61" s="969"/>
      <c r="QJF61" s="969"/>
      <c r="QJG61" s="969"/>
      <c r="QJH61" s="969"/>
      <c r="QJI61" s="969"/>
      <c r="QJJ61" s="969"/>
      <c r="QJK61" s="969"/>
      <c r="QJL61" s="969"/>
      <c r="QJM61" s="969"/>
      <c r="QJN61" s="969"/>
      <c r="QJO61" s="969"/>
      <c r="QJP61" s="969"/>
      <c r="QJQ61" s="969"/>
      <c r="QJR61" s="969"/>
      <c r="QJS61" s="969"/>
      <c r="QJT61" s="969"/>
      <c r="QJU61" s="969"/>
      <c r="QJV61" s="969"/>
      <c r="QJW61" s="969"/>
      <c r="QJX61" s="969"/>
      <c r="QJY61" s="969"/>
      <c r="QJZ61" s="969"/>
      <c r="QKA61" s="969"/>
      <c r="QKB61" s="969"/>
      <c r="QKC61" s="969"/>
      <c r="QKD61" s="969"/>
      <c r="QKE61" s="969"/>
      <c r="QKF61" s="969"/>
      <c r="QKG61" s="969"/>
      <c r="QKH61" s="969"/>
      <c r="QKI61" s="969"/>
      <c r="QKJ61" s="969"/>
      <c r="QKK61" s="969"/>
      <c r="QKL61" s="969"/>
      <c r="QKM61" s="969"/>
      <c r="QKN61" s="969"/>
      <c r="QKO61" s="969"/>
      <c r="QKP61" s="969"/>
      <c r="QKQ61" s="969"/>
      <c r="QKR61" s="969"/>
      <c r="QKS61" s="969"/>
      <c r="QKT61" s="969"/>
      <c r="QKU61" s="969"/>
      <c r="QKV61" s="969"/>
      <c r="QKW61" s="969"/>
      <c r="QKX61" s="969"/>
      <c r="QKY61" s="969"/>
      <c r="QKZ61" s="969"/>
      <c r="QLA61" s="969"/>
      <c r="QLB61" s="969"/>
      <c r="QLC61" s="969"/>
      <c r="QLD61" s="969"/>
      <c r="QLE61" s="969"/>
      <c r="QLF61" s="969"/>
      <c r="QLG61" s="969"/>
      <c r="QLH61" s="969"/>
      <c r="QLI61" s="969"/>
      <c r="QLJ61" s="969"/>
      <c r="QLK61" s="969"/>
      <c r="QLL61" s="969"/>
      <c r="QLM61" s="969"/>
      <c r="QLN61" s="969"/>
      <c r="QLO61" s="969"/>
      <c r="QLP61" s="969"/>
      <c r="QLQ61" s="969"/>
      <c r="QLR61" s="969"/>
      <c r="QLS61" s="969"/>
      <c r="QLT61" s="969"/>
      <c r="QLU61" s="969"/>
      <c r="QLV61" s="969"/>
      <c r="QLW61" s="969"/>
      <c r="QLX61" s="969"/>
      <c r="QLY61" s="969"/>
      <c r="QLZ61" s="969"/>
      <c r="QMA61" s="969"/>
      <c r="QMB61" s="969"/>
      <c r="QMC61" s="969"/>
      <c r="QMD61" s="969"/>
      <c r="QME61" s="969"/>
      <c r="QMF61" s="969"/>
      <c r="QMG61" s="969"/>
      <c r="QMH61" s="969"/>
      <c r="QMI61" s="969"/>
      <c r="QMJ61" s="969"/>
      <c r="QMK61" s="969"/>
      <c r="QML61" s="969"/>
      <c r="QMM61" s="969"/>
      <c r="QMN61" s="969"/>
      <c r="QMO61" s="969"/>
      <c r="QMP61" s="969"/>
      <c r="QMQ61" s="969"/>
      <c r="QMR61" s="969"/>
      <c r="QMS61" s="969"/>
      <c r="QMT61" s="969"/>
      <c r="QMU61" s="969"/>
      <c r="QMV61" s="969"/>
      <c r="QMW61" s="969"/>
      <c r="QMX61" s="969"/>
      <c r="QMY61" s="969"/>
      <c r="QMZ61" s="969"/>
      <c r="QNA61" s="969"/>
      <c r="QNB61" s="969"/>
      <c r="QNC61" s="969"/>
      <c r="QND61" s="969"/>
      <c r="QNE61" s="969"/>
      <c r="QNF61" s="969"/>
      <c r="QNG61" s="969"/>
      <c r="QNH61" s="969"/>
      <c r="QNI61" s="969"/>
      <c r="QNJ61" s="969"/>
      <c r="QNK61" s="969"/>
      <c r="QNL61" s="969"/>
      <c r="QNM61" s="969"/>
      <c r="QNN61" s="969"/>
      <c r="QNO61" s="969"/>
      <c r="QNP61" s="969"/>
      <c r="QNQ61" s="969"/>
      <c r="QNR61" s="969"/>
      <c r="QNS61" s="969"/>
      <c r="QNT61" s="969"/>
      <c r="QNU61" s="969"/>
      <c r="QNV61" s="969"/>
      <c r="QNW61" s="969"/>
      <c r="QNX61" s="969"/>
      <c r="QNY61" s="969"/>
      <c r="QNZ61" s="969"/>
      <c r="QOA61" s="969"/>
      <c r="QOB61" s="969"/>
      <c r="QOC61" s="969"/>
      <c r="QOD61" s="969"/>
      <c r="QOE61" s="969"/>
      <c r="QOF61" s="969"/>
      <c r="QOG61" s="969"/>
      <c r="QOH61" s="969"/>
      <c r="QOI61" s="969"/>
      <c r="QOJ61" s="969"/>
      <c r="QOK61" s="969"/>
      <c r="QOL61" s="969"/>
      <c r="QOM61" s="969"/>
      <c r="QON61" s="969"/>
      <c r="QOO61" s="969"/>
      <c r="QOP61" s="969"/>
      <c r="QOQ61" s="969"/>
      <c r="QOR61" s="969"/>
      <c r="QOS61" s="969"/>
      <c r="QOT61" s="969"/>
      <c r="QOU61" s="969"/>
      <c r="QOV61" s="969"/>
      <c r="QOW61" s="969"/>
      <c r="QOX61" s="969"/>
      <c r="QOY61" s="969"/>
      <c r="QOZ61" s="969"/>
      <c r="QPA61" s="969"/>
      <c r="QPB61" s="969"/>
      <c r="QPC61" s="969"/>
      <c r="QPD61" s="969"/>
      <c r="QPE61" s="969"/>
      <c r="QPF61" s="969"/>
      <c r="QPG61" s="969"/>
      <c r="QPH61" s="969"/>
      <c r="QPI61" s="969"/>
      <c r="QPJ61" s="969"/>
      <c r="QPK61" s="969"/>
      <c r="QPL61" s="969"/>
      <c r="QPM61" s="969"/>
      <c r="QPN61" s="969"/>
      <c r="QPO61" s="969"/>
      <c r="QPP61" s="969"/>
      <c r="QPQ61" s="969"/>
      <c r="QPR61" s="969"/>
      <c r="QPS61" s="969"/>
      <c r="QPT61" s="969"/>
      <c r="QPU61" s="969"/>
      <c r="QPV61" s="969"/>
      <c r="QPW61" s="969"/>
      <c r="QPX61" s="969"/>
      <c r="QPY61" s="969"/>
      <c r="QPZ61" s="969"/>
      <c r="QQA61" s="969"/>
      <c r="QQB61" s="969"/>
      <c r="QQC61" s="969"/>
      <c r="QQD61" s="969"/>
      <c r="QQE61" s="969"/>
      <c r="QQF61" s="969"/>
      <c r="QQG61" s="969"/>
      <c r="QQH61" s="969"/>
      <c r="QQI61" s="969"/>
      <c r="QQJ61" s="969"/>
      <c r="QQK61" s="969"/>
      <c r="QQL61" s="969"/>
      <c r="QQM61" s="969"/>
      <c r="QQN61" s="969"/>
      <c r="QQO61" s="969"/>
      <c r="QQP61" s="969"/>
      <c r="QQQ61" s="969"/>
      <c r="QQR61" s="969"/>
      <c r="QQS61" s="969"/>
      <c r="QQT61" s="969"/>
      <c r="QQU61" s="969"/>
      <c r="QQV61" s="969"/>
      <c r="QQW61" s="969"/>
      <c r="QQX61" s="969"/>
      <c r="QQY61" s="969"/>
      <c r="QQZ61" s="969"/>
      <c r="QRA61" s="969"/>
      <c r="QRB61" s="969"/>
      <c r="QRC61" s="969"/>
      <c r="QRD61" s="969"/>
      <c r="QRE61" s="969"/>
      <c r="QRF61" s="969"/>
      <c r="QRG61" s="969"/>
      <c r="QRH61" s="969"/>
      <c r="QRI61" s="969"/>
      <c r="QRJ61" s="969"/>
      <c r="QRK61" s="969"/>
      <c r="QRL61" s="969"/>
      <c r="QRM61" s="969"/>
      <c r="QRN61" s="969"/>
      <c r="QRO61" s="969"/>
      <c r="QRP61" s="969"/>
      <c r="QRQ61" s="969"/>
      <c r="QRR61" s="969"/>
      <c r="QRS61" s="969"/>
      <c r="QRT61" s="969"/>
      <c r="QRU61" s="969"/>
      <c r="QRV61" s="969"/>
      <c r="QRW61" s="969"/>
      <c r="QRX61" s="969"/>
      <c r="QRY61" s="969"/>
      <c r="QRZ61" s="969"/>
      <c r="QSA61" s="969"/>
      <c r="QSB61" s="969"/>
      <c r="QSC61" s="969"/>
      <c r="QSD61" s="969"/>
      <c r="QSE61" s="969"/>
      <c r="QSF61" s="969"/>
      <c r="QSG61" s="969"/>
      <c r="QSH61" s="969"/>
      <c r="QSI61" s="969"/>
      <c r="QSJ61" s="969"/>
      <c r="QSK61" s="969"/>
      <c r="QSL61" s="969"/>
      <c r="QSM61" s="969"/>
      <c r="QSN61" s="969"/>
      <c r="QSO61" s="969"/>
      <c r="QSP61" s="969"/>
      <c r="QSQ61" s="969"/>
      <c r="QSR61" s="969"/>
      <c r="QSS61" s="969"/>
      <c r="QST61" s="969"/>
      <c r="QSU61" s="969"/>
      <c r="QSV61" s="969"/>
      <c r="QSW61" s="969"/>
      <c r="QSX61" s="969"/>
      <c r="QSY61" s="969"/>
      <c r="QSZ61" s="969"/>
      <c r="QTA61" s="969"/>
      <c r="QTB61" s="969"/>
      <c r="QTC61" s="969"/>
      <c r="QTD61" s="969"/>
      <c r="QTE61" s="969"/>
      <c r="QTF61" s="969"/>
      <c r="QTG61" s="969"/>
      <c r="QTH61" s="969"/>
      <c r="QTI61" s="969"/>
      <c r="QTJ61" s="969"/>
      <c r="QTK61" s="969"/>
      <c r="QTL61" s="969"/>
      <c r="QTM61" s="969"/>
      <c r="QTN61" s="969"/>
      <c r="QTO61" s="969"/>
      <c r="QTP61" s="969"/>
      <c r="QTQ61" s="969"/>
      <c r="QTR61" s="969"/>
      <c r="QTS61" s="969"/>
      <c r="QTT61" s="969"/>
      <c r="QTU61" s="969"/>
      <c r="QTV61" s="969"/>
      <c r="QTW61" s="969"/>
      <c r="QTX61" s="969"/>
      <c r="QTY61" s="969"/>
      <c r="QTZ61" s="969"/>
      <c r="QUA61" s="969"/>
      <c r="QUB61" s="969"/>
      <c r="QUC61" s="969"/>
      <c r="QUD61" s="969"/>
      <c r="QUE61" s="969"/>
      <c r="QUF61" s="969"/>
      <c r="QUG61" s="969"/>
      <c r="QUH61" s="969"/>
      <c r="QUI61" s="969"/>
      <c r="QUJ61" s="969"/>
      <c r="QUK61" s="969"/>
      <c r="QUL61" s="969"/>
      <c r="QUM61" s="969"/>
      <c r="QUN61" s="969"/>
      <c r="QUO61" s="969"/>
      <c r="QUP61" s="969"/>
      <c r="QUQ61" s="969"/>
      <c r="QUR61" s="969"/>
      <c r="QUS61" s="969"/>
      <c r="QUT61" s="969"/>
      <c r="QUU61" s="969"/>
      <c r="QUV61" s="969"/>
      <c r="QUW61" s="969"/>
      <c r="QUX61" s="969"/>
      <c r="QUY61" s="969"/>
      <c r="QUZ61" s="969"/>
      <c r="QVA61" s="969"/>
      <c r="QVB61" s="969"/>
      <c r="QVC61" s="969"/>
      <c r="QVD61" s="969"/>
      <c r="QVE61" s="969"/>
      <c r="QVF61" s="969"/>
      <c r="QVG61" s="969"/>
      <c r="QVH61" s="969"/>
      <c r="QVI61" s="969"/>
      <c r="QVJ61" s="969"/>
      <c r="QVK61" s="969"/>
      <c r="QVL61" s="969"/>
      <c r="QVM61" s="969"/>
      <c r="QVN61" s="969"/>
      <c r="QVO61" s="969"/>
      <c r="QVP61" s="969"/>
      <c r="QVQ61" s="969"/>
      <c r="QVR61" s="969"/>
      <c r="QVS61" s="969"/>
      <c r="QVT61" s="969"/>
      <c r="QVU61" s="969"/>
      <c r="QVV61" s="969"/>
      <c r="QVW61" s="969"/>
      <c r="QVX61" s="969"/>
      <c r="QVY61" s="969"/>
      <c r="QVZ61" s="969"/>
      <c r="QWA61" s="969"/>
      <c r="QWB61" s="969"/>
      <c r="QWC61" s="969"/>
      <c r="QWD61" s="969"/>
      <c r="QWE61" s="969"/>
      <c r="QWF61" s="969"/>
      <c r="QWG61" s="969"/>
      <c r="QWH61" s="969"/>
      <c r="QWI61" s="969"/>
      <c r="QWJ61" s="969"/>
      <c r="QWK61" s="969"/>
      <c r="QWL61" s="969"/>
      <c r="QWM61" s="969"/>
      <c r="QWN61" s="969"/>
      <c r="QWO61" s="969"/>
      <c r="QWP61" s="969"/>
      <c r="QWQ61" s="969"/>
      <c r="QWR61" s="969"/>
      <c r="QWS61" s="969"/>
      <c r="QWT61" s="969"/>
      <c r="QWU61" s="969"/>
      <c r="QWV61" s="969"/>
      <c r="QWW61" s="969"/>
      <c r="QWX61" s="969"/>
      <c r="QWY61" s="969"/>
      <c r="QWZ61" s="969"/>
      <c r="QXA61" s="969"/>
      <c r="QXB61" s="969"/>
      <c r="QXC61" s="969"/>
      <c r="QXD61" s="969"/>
      <c r="QXE61" s="969"/>
      <c r="QXF61" s="969"/>
      <c r="QXG61" s="969"/>
      <c r="QXH61" s="969"/>
      <c r="QXI61" s="969"/>
      <c r="QXJ61" s="969"/>
      <c r="QXK61" s="969"/>
      <c r="QXL61" s="969"/>
      <c r="QXM61" s="969"/>
      <c r="QXN61" s="969"/>
      <c r="QXO61" s="969"/>
      <c r="QXP61" s="969"/>
      <c r="QXQ61" s="969"/>
      <c r="QXR61" s="969"/>
      <c r="QXS61" s="969"/>
      <c r="QXT61" s="969"/>
      <c r="QXU61" s="969"/>
      <c r="QXV61" s="969"/>
      <c r="QXW61" s="969"/>
      <c r="QXX61" s="969"/>
      <c r="QXY61" s="969"/>
      <c r="QXZ61" s="969"/>
      <c r="QYA61" s="969"/>
      <c r="QYB61" s="969"/>
      <c r="QYC61" s="969"/>
      <c r="QYD61" s="969"/>
      <c r="QYE61" s="969"/>
      <c r="QYF61" s="969"/>
      <c r="QYG61" s="969"/>
      <c r="QYH61" s="969"/>
      <c r="QYI61" s="969"/>
      <c r="QYJ61" s="969"/>
      <c r="QYK61" s="969"/>
      <c r="QYL61" s="969"/>
      <c r="QYM61" s="969"/>
      <c r="QYN61" s="969"/>
      <c r="QYO61" s="969"/>
      <c r="QYP61" s="969"/>
      <c r="QYQ61" s="969"/>
      <c r="QYR61" s="969"/>
      <c r="QYS61" s="969"/>
      <c r="QYT61" s="969"/>
      <c r="QYU61" s="969"/>
      <c r="QYV61" s="969"/>
      <c r="QYW61" s="969"/>
      <c r="QYX61" s="969"/>
      <c r="QYY61" s="969"/>
      <c r="QYZ61" s="969"/>
      <c r="QZA61" s="969"/>
      <c r="QZB61" s="969"/>
      <c r="QZC61" s="969"/>
      <c r="QZD61" s="969"/>
      <c r="QZE61" s="969"/>
      <c r="QZF61" s="969"/>
      <c r="QZG61" s="969"/>
      <c r="QZH61" s="969"/>
      <c r="QZI61" s="969"/>
      <c r="QZJ61" s="969"/>
      <c r="QZK61" s="969"/>
      <c r="QZL61" s="969"/>
      <c r="QZM61" s="969"/>
      <c r="QZN61" s="969"/>
      <c r="QZO61" s="969"/>
      <c r="QZP61" s="969"/>
      <c r="QZQ61" s="969"/>
      <c r="QZR61" s="969"/>
      <c r="QZS61" s="969"/>
      <c r="QZT61" s="969"/>
      <c r="QZU61" s="969"/>
      <c r="QZV61" s="969"/>
      <c r="QZW61" s="969"/>
      <c r="QZX61" s="969"/>
      <c r="QZY61" s="969"/>
      <c r="QZZ61" s="969"/>
      <c r="RAA61" s="969"/>
      <c r="RAB61" s="969"/>
      <c r="RAC61" s="969"/>
      <c r="RAD61" s="969"/>
      <c r="RAE61" s="969"/>
      <c r="RAF61" s="969"/>
      <c r="RAG61" s="969"/>
      <c r="RAH61" s="969"/>
      <c r="RAI61" s="969"/>
      <c r="RAJ61" s="969"/>
      <c r="RAK61" s="969"/>
      <c r="RAL61" s="969"/>
      <c r="RAM61" s="969"/>
      <c r="RAN61" s="969"/>
      <c r="RAO61" s="969"/>
      <c r="RAP61" s="969"/>
      <c r="RAQ61" s="969"/>
      <c r="RAR61" s="969"/>
      <c r="RAS61" s="969"/>
      <c r="RAT61" s="969"/>
      <c r="RAU61" s="969"/>
      <c r="RAV61" s="969"/>
      <c r="RAW61" s="969"/>
      <c r="RAX61" s="969"/>
      <c r="RAY61" s="969"/>
      <c r="RAZ61" s="969"/>
      <c r="RBA61" s="969"/>
      <c r="RBB61" s="969"/>
      <c r="RBC61" s="969"/>
      <c r="RBD61" s="969"/>
      <c r="RBE61" s="969"/>
      <c r="RBF61" s="969"/>
      <c r="RBG61" s="969"/>
      <c r="RBH61" s="969"/>
      <c r="RBI61" s="969"/>
      <c r="RBJ61" s="969"/>
      <c r="RBK61" s="969"/>
      <c r="RBL61" s="969"/>
      <c r="RBM61" s="969"/>
      <c r="RBN61" s="969"/>
      <c r="RBO61" s="969"/>
      <c r="RBP61" s="969"/>
      <c r="RBQ61" s="969"/>
      <c r="RBR61" s="969"/>
      <c r="RBS61" s="969"/>
      <c r="RBT61" s="969"/>
      <c r="RBU61" s="969"/>
      <c r="RBV61" s="969"/>
      <c r="RBW61" s="969"/>
      <c r="RBX61" s="969"/>
      <c r="RBY61" s="969"/>
      <c r="RBZ61" s="969"/>
      <c r="RCA61" s="969"/>
      <c r="RCB61" s="969"/>
      <c r="RCC61" s="969"/>
      <c r="RCD61" s="969"/>
      <c r="RCE61" s="969"/>
      <c r="RCF61" s="969"/>
      <c r="RCG61" s="969"/>
      <c r="RCH61" s="969"/>
      <c r="RCI61" s="969"/>
      <c r="RCJ61" s="969"/>
      <c r="RCK61" s="969"/>
      <c r="RCL61" s="969"/>
      <c r="RCM61" s="969"/>
      <c r="RCN61" s="969"/>
      <c r="RCO61" s="969"/>
      <c r="RCP61" s="969"/>
      <c r="RCQ61" s="969"/>
      <c r="RCR61" s="969"/>
      <c r="RCS61" s="969"/>
      <c r="RCT61" s="969"/>
      <c r="RCU61" s="969"/>
      <c r="RCV61" s="969"/>
      <c r="RCW61" s="969"/>
      <c r="RCX61" s="969"/>
      <c r="RCY61" s="969"/>
      <c r="RCZ61" s="969"/>
      <c r="RDA61" s="969"/>
      <c r="RDB61" s="969"/>
      <c r="RDC61" s="969"/>
      <c r="RDD61" s="969"/>
      <c r="RDE61" s="969"/>
      <c r="RDF61" s="969"/>
      <c r="RDG61" s="969"/>
      <c r="RDH61" s="969"/>
      <c r="RDI61" s="969"/>
      <c r="RDJ61" s="969"/>
      <c r="RDK61" s="969"/>
      <c r="RDL61" s="969"/>
      <c r="RDM61" s="969"/>
      <c r="RDN61" s="969"/>
      <c r="RDO61" s="969"/>
      <c r="RDP61" s="969"/>
      <c r="RDQ61" s="969"/>
      <c r="RDR61" s="969"/>
      <c r="RDS61" s="969"/>
      <c r="RDT61" s="969"/>
      <c r="RDU61" s="969"/>
      <c r="RDV61" s="969"/>
      <c r="RDW61" s="969"/>
      <c r="RDX61" s="969"/>
      <c r="RDY61" s="969"/>
      <c r="RDZ61" s="969"/>
      <c r="REA61" s="969"/>
      <c r="REB61" s="969"/>
      <c r="REC61" s="969"/>
      <c r="RED61" s="969"/>
      <c r="REE61" s="969"/>
      <c r="REF61" s="969"/>
      <c r="REG61" s="969"/>
      <c r="REH61" s="969"/>
      <c r="REI61" s="969"/>
      <c r="REJ61" s="969"/>
      <c r="REK61" s="969"/>
      <c r="REL61" s="969"/>
      <c r="REM61" s="969"/>
      <c r="REN61" s="969"/>
      <c r="REO61" s="969"/>
      <c r="REP61" s="969"/>
      <c r="REQ61" s="969"/>
      <c r="RER61" s="969"/>
      <c r="RES61" s="969"/>
      <c r="RET61" s="969"/>
      <c r="REU61" s="969"/>
      <c r="REV61" s="969"/>
      <c r="REW61" s="969"/>
      <c r="REX61" s="969"/>
      <c r="REY61" s="969"/>
      <c r="REZ61" s="969"/>
      <c r="RFA61" s="969"/>
      <c r="RFB61" s="969"/>
      <c r="RFC61" s="969"/>
      <c r="RFD61" s="969"/>
      <c r="RFE61" s="969"/>
      <c r="RFF61" s="969"/>
      <c r="RFG61" s="969"/>
      <c r="RFH61" s="969"/>
      <c r="RFI61" s="969"/>
      <c r="RFJ61" s="969"/>
      <c r="RFK61" s="969"/>
      <c r="RFL61" s="969"/>
      <c r="RFM61" s="969"/>
      <c r="RFN61" s="969"/>
      <c r="RFO61" s="969"/>
      <c r="RFP61" s="969"/>
      <c r="RFQ61" s="969"/>
      <c r="RFR61" s="969"/>
      <c r="RFS61" s="969"/>
      <c r="RFT61" s="969"/>
      <c r="RFU61" s="969"/>
      <c r="RFV61" s="969"/>
      <c r="RFW61" s="969"/>
      <c r="RFX61" s="969"/>
      <c r="RFY61" s="969"/>
      <c r="RFZ61" s="969"/>
      <c r="RGA61" s="969"/>
      <c r="RGB61" s="969"/>
      <c r="RGC61" s="969"/>
      <c r="RGD61" s="969"/>
      <c r="RGE61" s="969"/>
      <c r="RGF61" s="969"/>
      <c r="RGG61" s="969"/>
      <c r="RGH61" s="969"/>
      <c r="RGI61" s="969"/>
      <c r="RGJ61" s="969"/>
      <c r="RGK61" s="969"/>
      <c r="RGL61" s="969"/>
      <c r="RGM61" s="969"/>
      <c r="RGN61" s="969"/>
      <c r="RGO61" s="969"/>
      <c r="RGP61" s="969"/>
      <c r="RGQ61" s="969"/>
      <c r="RGR61" s="969"/>
      <c r="RGS61" s="969"/>
      <c r="RGT61" s="969"/>
      <c r="RGU61" s="969"/>
      <c r="RGV61" s="969"/>
      <c r="RGW61" s="969"/>
      <c r="RGX61" s="969"/>
      <c r="RGY61" s="969"/>
      <c r="RGZ61" s="969"/>
      <c r="RHA61" s="969"/>
      <c r="RHB61" s="969"/>
      <c r="RHC61" s="969"/>
      <c r="RHD61" s="969"/>
      <c r="RHE61" s="969"/>
      <c r="RHF61" s="969"/>
      <c r="RHG61" s="969"/>
      <c r="RHH61" s="969"/>
      <c r="RHI61" s="969"/>
      <c r="RHJ61" s="969"/>
      <c r="RHK61" s="969"/>
      <c r="RHL61" s="969"/>
      <c r="RHM61" s="969"/>
      <c r="RHN61" s="969"/>
      <c r="RHO61" s="969"/>
      <c r="RHP61" s="969"/>
      <c r="RHQ61" s="969"/>
      <c r="RHR61" s="969"/>
      <c r="RHS61" s="969"/>
      <c r="RHT61" s="969"/>
      <c r="RHU61" s="969"/>
      <c r="RHV61" s="969"/>
      <c r="RHW61" s="969"/>
      <c r="RHX61" s="969"/>
      <c r="RHY61" s="969"/>
      <c r="RHZ61" s="969"/>
      <c r="RIA61" s="969"/>
      <c r="RIB61" s="969"/>
      <c r="RIC61" s="969"/>
      <c r="RID61" s="969"/>
      <c r="RIE61" s="969"/>
      <c r="RIF61" s="969"/>
      <c r="RIG61" s="969"/>
      <c r="RIH61" s="969"/>
      <c r="RII61" s="969"/>
      <c r="RIJ61" s="969"/>
      <c r="RIK61" s="969"/>
      <c r="RIL61" s="969"/>
      <c r="RIM61" s="969"/>
      <c r="RIN61" s="969"/>
      <c r="RIO61" s="969"/>
      <c r="RIP61" s="969"/>
      <c r="RIQ61" s="969"/>
      <c r="RIR61" s="969"/>
      <c r="RIS61" s="969"/>
      <c r="RIT61" s="969"/>
      <c r="RIU61" s="969"/>
      <c r="RIV61" s="969"/>
      <c r="RIW61" s="969"/>
      <c r="RIX61" s="969"/>
      <c r="RIY61" s="969"/>
      <c r="RIZ61" s="969"/>
      <c r="RJA61" s="969"/>
      <c r="RJB61" s="969"/>
      <c r="RJC61" s="969"/>
      <c r="RJD61" s="969"/>
      <c r="RJE61" s="969"/>
      <c r="RJF61" s="969"/>
      <c r="RJG61" s="969"/>
      <c r="RJH61" s="969"/>
      <c r="RJI61" s="969"/>
      <c r="RJJ61" s="969"/>
      <c r="RJK61" s="969"/>
      <c r="RJL61" s="969"/>
      <c r="RJM61" s="969"/>
      <c r="RJN61" s="969"/>
      <c r="RJO61" s="969"/>
      <c r="RJP61" s="969"/>
      <c r="RJQ61" s="969"/>
      <c r="RJR61" s="969"/>
      <c r="RJS61" s="969"/>
      <c r="RJT61" s="969"/>
      <c r="RJU61" s="969"/>
      <c r="RJV61" s="969"/>
      <c r="RJW61" s="969"/>
      <c r="RJX61" s="969"/>
      <c r="RJY61" s="969"/>
      <c r="RJZ61" s="969"/>
      <c r="RKA61" s="969"/>
      <c r="RKB61" s="969"/>
      <c r="RKC61" s="969"/>
      <c r="RKD61" s="969"/>
      <c r="RKE61" s="969"/>
      <c r="RKF61" s="969"/>
      <c r="RKG61" s="969"/>
      <c r="RKH61" s="969"/>
      <c r="RKI61" s="969"/>
      <c r="RKJ61" s="969"/>
      <c r="RKK61" s="969"/>
      <c r="RKL61" s="969"/>
      <c r="RKM61" s="969"/>
      <c r="RKN61" s="969"/>
      <c r="RKO61" s="969"/>
      <c r="RKP61" s="969"/>
      <c r="RKQ61" s="969"/>
      <c r="RKR61" s="969"/>
      <c r="RKS61" s="969"/>
      <c r="RKT61" s="969"/>
      <c r="RKU61" s="969"/>
      <c r="RKV61" s="969"/>
      <c r="RKW61" s="969"/>
      <c r="RKX61" s="969"/>
      <c r="RKY61" s="969"/>
      <c r="RKZ61" s="969"/>
      <c r="RLA61" s="969"/>
      <c r="RLB61" s="969"/>
      <c r="RLC61" s="969"/>
      <c r="RLD61" s="969"/>
      <c r="RLE61" s="969"/>
      <c r="RLF61" s="969"/>
      <c r="RLG61" s="969"/>
      <c r="RLH61" s="969"/>
      <c r="RLI61" s="969"/>
      <c r="RLJ61" s="969"/>
      <c r="RLK61" s="969"/>
      <c r="RLL61" s="969"/>
      <c r="RLM61" s="969"/>
      <c r="RLN61" s="969"/>
      <c r="RLO61" s="969"/>
      <c r="RLP61" s="969"/>
      <c r="RLQ61" s="969"/>
      <c r="RLR61" s="969"/>
      <c r="RLS61" s="969"/>
      <c r="RLT61" s="969"/>
      <c r="RLU61" s="969"/>
      <c r="RLV61" s="969"/>
      <c r="RLW61" s="969"/>
      <c r="RLX61" s="969"/>
      <c r="RLY61" s="969"/>
      <c r="RLZ61" s="969"/>
      <c r="RMA61" s="969"/>
      <c r="RMB61" s="969"/>
      <c r="RMC61" s="969"/>
      <c r="RMD61" s="969"/>
      <c r="RME61" s="969"/>
      <c r="RMF61" s="969"/>
      <c r="RMG61" s="969"/>
      <c r="RMH61" s="969"/>
      <c r="RMI61" s="969"/>
      <c r="RMJ61" s="969"/>
      <c r="RMK61" s="969"/>
      <c r="RML61" s="969"/>
      <c r="RMM61" s="969"/>
      <c r="RMN61" s="969"/>
      <c r="RMO61" s="969"/>
      <c r="RMP61" s="969"/>
      <c r="RMQ61" s="969"/>
      <c r="RMR61" s="969"/>
      <c r="RMS61" s="969"/>
      <c r="RMT61" s="969"/>
      <c r="RMU61" s="969"/>
      <c r="RMV61" s="969"/>
      <c r="RMW61" s="969"/>
      <c r="RMX61" s="969"/>
      <c r="RMY61" s="969"/>
      <c r="RMZ61" s="969"/>
      <c r="RNA61" s="969"/>
      <c r="RNB61" s="969"/>
      <c r="RNC61" s="969"/>
      <c r="RND61" s="969"/>
      <c r="RNE61" s="969"/>
      <c r="RNF61" s="969"/>
      <c r="RNG61" s="969"/>
      <c r="RNH61" s="969"/>
      <c r="RNI61" s="969"/>
      <c r="RNJ61" s="969"/>
      <c r="RNK61" s="969"/>
      <c r="RNL61" s="969"/>
      <c r="RNM61" s="969"/>
      <c r="RNN61" s="969"/>
      <c r="RNO61" s="969"/>
      <c r="RNP61" s="969"/>
      <c r="RNQ61" s="969"/>
      <c r="RNR61" s="969"/>
      <c r="RNS61" s="969"/>
      <c r="RNT61" s="969"/>
      <c r="RNU61" s="969"/>
      <c r="RNV61" s="969"/>
      <c r="RNW61" s="969"/>
      <c r="RNX61" s="969"/>
      <c r="RNY61" s="969"/>
      <c r="RNZ61" s="969"/>
      <c r="ROA61" s="969"/>
      <c r="ROB61" s="969"/>
      <c r="ROC61" s="969"/>
      <c r="ROD61" s="969"/>
      <c r="ROE61" s="969"/>
      <c r="ROF61" s="969"/>
      <c r="ROG61" s="969"/>
      <c r="ROH61" s="969"/>
      <c r="ROI61" s="969"/>
      <c r="ROJ61" s="969"/>
      <c r="ROK61" s="969"/>
      <c r="ROL61" s="969"/>
      <c r="ROM61" s="969"/>
      <c r="RON61" s="969"/>
      <c r="ROO61" s="969"/>
      <c r="ROP61" s="969"/>
      <c r="ROQ61" s="969"/>
      <c r="ROR61" s="969"/>
      <c r="ROS61" s="969"/>
      <c r="ROT61" s="969"/>
      <c r="ROU61" s="969"/>
      <c r="ROV61" s="969"/>
      <c r="ROW61" s="969"/>
      <c r="ROX61" s="969"/>
      <c r="ROY61" s="969"/>
      <c r="ROZ61" s="969"/>
      <c r="RPA61" s="969"/>
      <c r="RPB61" s="969"/>
      <c r="RPC61" s="969"/>
      <c r="RPD61" s="969"/>
      <c r="RPE61" s="969"/>
      <c r="RPF61" s="969"/>
      <c r="RPG61" s="969"/>
      <c r="RPH61" s="969"/>
      <c r="RPI61" s="969"/>
      <c r="RPJ61" s="969"/>
      <c r="RPK61" s="969"/>
      <c r="RPL61" s="969"/>
      <c r="RPM61" s="969"/>
      <c r="RPN61" s="969"/>
      <c r="RPO61" s="969"/>
      <c r="RPP61" s="969"/>
      <c r="RPQ61" s="969"/>
      <c r="RPR61" s="969"/>
      <c r="RPS61" s="969"/>
      <c r="RPT61" s="969"/>
      <c r="RPU61" s="969"/>
      <c r="RPV61" s="969"/>
      <c r="RPW61" s="969"/>
      <c r="RPX61" s="969"/>
      <c r="RPY61" s="969"/>
      <c r="RPZ61" s="969"/>
      <c r="RQA61" s="969"/>
      <c r="RQB61" s="969"/>
      <c r="RQC61" s="969"/>
      <c r="RQD61" s="969"/>
      <c r="RQE61" s="969"/>
      <c r="RQF61" s="969"/>
      <c r="RQG61" s="969"/>
      <c r="RQH61" s="969"/>
      <c r="RQI61" s="969"/>
      <c r="RQJ61" s="969"/>
      <c r="RQK61" s="969"/>
      <c r="RQL61" s="969"/>
      <c r="RQM61" s="969"/>
      <c r="RQN61" s="969"/>
      <c r="RQO61" s="969"/>
      <c r="RQP61" s="969"/>
      <c r="RQQ61" s="969"/>
      <c r="RQR61" s="969"/>
      <c r="RQS61" s="969"/>
      <c r="RQT61" s="969"/>
      <c r="RQU61" s="969"/>
      <c r="RQV61" s="969"/>
      <c r="RQW61" s="969"/>
      <c r="RQX61" s="969"/>
      <c r="RQY61" s="969"/>
      <c r="RQZ61" s="969"/>
      <c r="RRA61" s="969"/>
      <c r="RRB61" s="969"/>
      <c r="RRC61" s="969"/>
      <c r="RRD61" s="969"/>
      <c r="RRE61" s="969"/>
      <c r="RRF61" s="969"/>
      <c r="RRG61" s="969"/>
      <c r="RRH61" s="969"/>
      <c r="RRI61" s="969"/>
      <c r="RRJ61" s="969"/>
      <c r="RRK61" s="969"/>
      <c r="RRL61" s="969"/>
      <c r="RRM61" s="969"/>
      <c r="RRN61" s="969"/>
      <c r="RRO61" s="969"/>
      <c r="RRP61" s="969"/>
      <c r="RRQ61" s="969"/>
      <c r="RRR61" s="969"/>
      <c r="RRS61" s="969"/>
      <c r="RRT61" s="969"/>
      <c r="RRU61" s="969"/>
      <c r="RRV61" s="969"/>
      <c r="RRW61" s="969"/>
      <c r="RRX61" s="969"/>
      <c r="RRY61" s="969"/>
      <c r="RRZ61" s="969"/>
      <c r="RSA61" s="969"/>
      <c r="RSB61" s="969"/>
      <c r="RSC61" s="969"/>
      <c r="RSD61" s="969"/>
      <c r="RSE61" s="969"/>
      <c r="RSF61" s="969"/>
      <c r="RSG61" s="969"/>
      <c r="RSH61" s="969"/>
      <c r="RSI61" s="969"/>
      <c r="RSJ61" s="969"/>
      <c r="RSK61" s="969"/>
      <c r="RSL61" s="969"/>
      <c r="RSM61" s="969"/>
      <c r="RSN61" s="969"/>
      <c r="RSO61" s="969"/>
      <c r="RSP61" s="969"/>
      <c r="RSQ61" s="969"/>
      <c r="RSR61" s="969"/>
      <c r="RSS61" s="969"/>
      <c r="RST61" s="969"/>
      <c r="RSU61" s="969"/>
      <c r="RSV61" s="969"/>
      <c r="RSW61" s="969"/>
      <c r="RSX61" s="969"/>
      <c r="RSY61" s="969"/>
      <c r="RSZ61" s="969"/>
      <c r="RTA61" s="969"/>
      <c r="RTB61" s="969"/>
      <c r="RTC61" s="969"/>
      <c r="RTD61" s="969"/>
      <c r="RTE61" s="969"/>
      <c r="RTF61" s="969"/>
      <c r="RTG61" s="969"/>
      <c r="RTH61" s="969"/>
      <c r="RTI61" s="969"/>
      <c r="RTJ61" s="969"/>
      <c r="RTK61" s="969"/>
      <c r="RTL61" s="969"/>
      <c r="RTM61" s="969"/>
      <c r="RTN61" s="969"/>
      <c r="RTO61" s="969"/>
      <c r="RTP61" s="969"/>
      <c r="RTQ61" s="969"/>
      <c r="RTR61" s="969"/>
      <c r="RTS61" s="969"/>
      <c r="RTT61" s="969"/>
      <c r="RTU61" s="969"/>
      <c r="RTV61" s="969"/>
      <c r="RTW61" s="969"/>
      <c r="RTX61" s="969"/>
      <c r="RTY61" s="969"/>
      <c r="RTZ61" s="969"/>
      <c r="RUA61" s="969"/>
      <c r="RUB61" s="969"/>
      <c r="RUC61" s="969"/>
      <c r="RUD61" s="969"/>
      <c r="RUE61" s="969"/>
      <c r="RUF61" s="969"/>
      <c r="RUG61" s="969"/>
      <c r="RUH61" s="969"/>
      <c r="RUI61" s="969"/>
      <c r="RUJ61" s="969"/>
      <c r="RUK61" s="969"/>
      <c r="RUL61" s="969"/>
      <c r="RUM61" s="969"/>
      <c r="RUN61" s="969"/>
      <c r="RUO61" s="969"/>
      <c r="RUP61" s="969"/>
      <c r="RUQ61" s="969"/>
      <c r="RUR61" s="969"/>
      <c r="RUS61" s="969"/>
      <c r="RUT61" s="969"/>
      <c r="RUU61" s="969"/>
      <c r="RUV61" s="969"/>
      <c r="RUW61" s="969"/>
      <c r="RUX61" s="969"/>
      <c r="RUY61" s="969"/>
      <c r="RUZ61" s="969"/>
      <c r="RVA61" s="969"/>
      <c r="RVB61" s="969"/>
      <c r="RVC61" s="969"/>
      <c r="RVD61" s="969"/>
      <c r="RVE61" s="969"/>
      <c r="RVF61" s="969"/>
      <c r="RVG61" s="969"/>
      <c r="RVH61" s="969"/>
      <c r="RVI61" s="969"/>
      <c r="RVJ61" s="969"/>
      <c r="RVK61" s="969"/>
      <c r="RVL61" s="969"/>
      <c r="RVM61" s="969"/>
      <c r="RVN61" s="969"/>
      <c r="RVO61" s="969"/>
      <c r="RVP61" s="969"/>
      <c r="RVQ61" s="969"/>
      <c r="RVR61" s="969"/>
      <c r="RVS61" s="969"/>
      <c r="RVT61" s="969"/>
      <c r="RVU61" s="969"/>
      <c r="RVV61" s="969"/>
      <c r="RVW61" s="969"/>
      <c r="RVX61" s="969"/>
      <c r="RVY61" s="969"/>
      <c r="RVZ61" s="969"/>
      <c r="RWA61" s="969"/>
      <c r="RWB61" s="969"/>
      <c r="RWC61" s="969"/>
      <c r="RWD61" s="969"/>
      <c r="RWE61" s="969"/>
      <c r="RWF61" s="969"/>
      <c r="RWG61" s="969"/>
      <c r="RWH61" s="969"/>
      <c r="RWI61" s="969"/>
      <c r="RWJ61" s="969"/>
      <c r="RWK61" s="969"/>
      <c r="RWL61" s="969"/>
      <c r="RWM61" s="969"/>
      <c r="RWN61" s="969"/>
      <c r="RWO61" s="969"/>
      <c r="RWP61" s="969"/>
      <c r="RWQ61" s="969"/>
      <c r="RWR61" s="969"/>
      <c r="RWS61" s="969"/>
      <c r="RWT61" s="969"/>
      <c r="RWU61" s="969"/>
      <c r="RWV61" s="969"/>
      <c r="RWW61" s="969"/>
      <c r="RWX61" s="969"/>
      <c r="RWY61" s="969"/>
      <c r="RWZ61" s="969"/>
      <c r="RXA61" s="969"/>
      <c r="RXB61" s="969"/>
      <c r="RXC61" s="969"/>
      <c r="RXD61" s="969"/>
      <c r="RXE61" s="969"/>
      <c r="RXF61" s="969"/>
      <c r="RXG61" s="969"/>
      <c r="RXH61" s="969"/>
      <c r="RXI61" s="969"/>
      <c r="RXJ61" s="969"/>
      <c r="RXK61" s="969"/>
      <c r="RXL61" s="969"/>
      <c r="RXM61" s="969"/>
      <c r="RXN61" s="969"/>
      <c r="RXO61" s="969"/>
      <c r="RXP61" s="969"/>
      <c r="RXQ61" s="969"/>
      <c r="RXR61" s="969"/>
      <c r="RXS61" s="969"/>
      <c r="RXT61" s="969"/>
      <c r="RXU61" s="969"/>
      <c r="RXV61" s="969"/>
      <c r="RXW61" s="969"/>
      <c r="RXX61" s="969"/>
      <c r="RXY61" s="969"/>
      <c r="RXZ61" s="969"/>
      <c r="RYA61" s="969"/>
      <c r="RYB61" s="969"/>
      <c r="RYC61" s="969"/>
      <c r="RYD61" s="969"/>
      <c r="RYE61" s="969"/>
      <c r="RYF61" s="969"/>
      <c r="RYG61" s="969"/>
      <c r="RYH61" s="969"/>
      <c r="RYI61" s="969"/>
      <c r="RYJ61" s="969"/>
      <c r="RYK61" s="969"/>
      <c r="RYL61" s="969"/>
      <c r="RYM61" s="969"/>
      <c r="RYN61" s="969"/>
      <c r="RYO61" s="969"/>
      <c r="RYP61" s="969"/>
      <c r="RYQ61" s="969"/>
      <c r="RYR61" s="969"/>
      <c r="RYS61" s="969"/>
      <c r="RYT61" s="969"/>
      <c r="RYU61" s="969"/>
      <c r="RYV61" s="969"/>
      <c r="RYW61" s="969"/>
      <c r="RYX61" s="969"/>
      <c r="RYY61" s="969"/>
      <c r="RYZ61" s="969"/>
      <c r="RZA61" s="969"/>
      <c r="RZB61" s="969"/>
      <c r="RZC61" s="969"/>
      <c r="RZD61" s="969"/>
      <c r="RZE61" s="969"/>
      <c r="RZF61" s="969"/>
      <c r="RZG61" s="969"/>
      <c r="RZH61" s="969"/>
      <c r="RZI61" s="969"/>
      <c r="RZJ61" s="969"/>
      <c r="RZK61" s="969"/>
      <c r="RZL61" s="969"/>
      <c r="RZM61" s="969"/>
      <c r="RZN61" s="969"/>
      <c r="RZO61" s="969"/>
      <c r="RZP61" s="969"/>
      <c r="RZQ61" s="969"/>
      <c r="RZR61" s="969"/>
      <c r="RZS61" s="969"/>
      <c r="RZT61" s="969"/>
      <c r="RZU61" s="969"/>
      <c r="RZV61" s="969"/>
      <c r="RZW61" s="969"/>
      <c r="RZX61" s="969"/>
      <c r="RZY61" s="969"/>
      <c r="RZZ61" s="969"/>
      <c r="SAA61" s="969"/>
      <c r="SAB61" s="969"/>
      <c r="SAC61" s="969"/>
      <c r="SAD61" s="969"/>
      <c r="SAE61" s="969"/>
      <c r="SAF61" s="969"/>
      <c r="SAG61" s="969"/>
      <c r="SAH61" s="969"/>
      <c r="SAI61" s="969"/>
      <c r="SAJ61" s="969"/>
      <c r="SAK61" s="969"/>
      <c r="SAL61" s="969"/>
      <c r="SAM61" s="969"/>
      <c r="SAN61" s="969"/>
      <c r="SAO61" s="969"/>
      <c r="SAP61" s="969"/>
      <c r="SAQ61" s="969"/>
      <c r="SAR61" s="969"/>
      <c r="SAS61" s="969"/>
      <c r="SAT61" s="969"/>
      <c r="SAU61" s="969"/>
      <c r="SAV61" s="969"/>
      <c r="SAW61" s="969"/>
      <c r="SAX61" s="969"/>
      <c r="SAY61" s="969"/>
      <c r="SAZ61" s="969"/>
      <c r="SBA61" s="969"/>
      <c r="SBB61" s="969"/>
      <c r="SBC61" s="969"/>
      <c r="SBD61" s="969"/>
      <c r="SBE61" s="969"/>
      <c r="SBF61" s="969"/>
      <c r="SBG61" s="969"/>
      <c r="SBH61" s="969"/>
      <c r="SBI61" s="969"/>
      <c r="SBJ61" s="969"/>
      <c r="SBK61" s="969"/>
      <c r="SBL61" s="969"/>
      <c r="SBM61" s="969"/>
      <c r="SBN61" s="969"/>
      <c r="SBO61" s="969"/>
      <c r="SBP61" s="969"/>
      <c r="SBQ61" s="969"/>
      <c r="SBR61" s="969"/>
      <c r="SBS61" s="969"/>
      <c r="SBT61" s="969"/>
      <c r="SBU61" s="969"/>
      <c r="SBV61" s="969"/>
      <c r="SBW61" s="969"/>
      <c r="SBX61" s="969"/>
      <c r="SBY61" s="969"/>
      <c r="SBZ61" s="969"/>
      <c r="SCA61" s="969"/>
      <c r="SCB61" s="969"/>
      <c r="SCC61" s="969"/>
      <c r="SCD61" s="969"/>
      <c r="SCE61" s="969"/>
      <c r="SCF61" s="969"/>
      <c r="SCG61" s="969"/>
      <c r="SCH61" s="969"/>
      <c r="SCI61" s="969"/>
      <c r="SCJ61" s="969"/>
      <c r="SCK61" s="969"/>
      <c r="SCL61" s="969"/>
      <c r="SCM61" s="969"/>
      <c r="SCN61" s="969"/>
      <c r="SCO61" s="969"/>
      <c r="SCP61" s="969"/>
      <c r="SCQ61" s="969"/>
      <c r="SCR61" s="969"/>
      <c r="SCS61" s="969"/>
      <c r="SCT61" s="969"/>
      <c r="SCU61" s="969"/>
      <c r="SCV61" s="969"/>
      <c r="SCW61" s="969"/>
      <c r="SCX61" s="969"/>
      <c r="SCY61" s="969"/>
      <c r="SCZ61" s="969"/>
      <c r="SDA61" s="969"/>
      <c r="SDB61" s="969"/>
      <c r="SDC61" s="969"/>
      <c r="SDD61" s="969"/>
      <c r="SDE61" s="969"/>
      <c r="SDF61" s="969"/>
      <c r="SDG61" s="969"/>
      <c r="SDH61" s="969"/>
      <c r="SDI61" s="969"/>
      <c r="SDJ61" s="969"/>
      <c r="SDK61" s="969"/>
      <c r="SDL61" s="969"/>
      <c r="SDM61" s="969"/>
      <c r="SDN61" s="969"/>
      <c r="SDO61" s="969"/>
      <c r="SDP61" s="969"/>
      <c r="SDQ61" s="969"/>
      <c r="SDR61" s="969"/>
      <c r="SDS61" s="969"/>
      <c r="SDT61" s="969"/>
      <c r="SDU61" s="969"/>
      <c r="SDV61" s="969"/>
      <c r="SDW61" s="969"/>
      <c r="SDX61" s="969"/>
      <c r="SDY61" s="969"/>
      <c r="SDZ61" s="969"/>
      <c r="SEA61" s="969"/>
      <c r="SEB61" s="969"/>
      <c r="SEC61" s="969"/>
      <c r="SED61" s="969"/>
      <c r="SEE61" s="969"/>
      <c r="SEF61" s="969"/>
      <c r="SEG61" s="969"/>
      <c r="SEH61" s="969"/>
      <c r="SEI61" s="969"/>
      <c r="SEJ61" s="969"/>
      <c r="SEK61" s="969"/>
      <c r="SEL61" s="969"/>
      <c r="SEM61" s="969"/>
      <c r="SEN61" s="969"/>
      <c r="SEO61" s="969"/>
      <c r="SEP61" s="969"/>
      <c r="SEQ61" s="969"/>
      <c r="SER61" s="969"/>
      <c r="SES61" s="969"/>
      <c r="SET61" s="969"/>
      <c r="SEU61" s="969"/>
      <c r="SEV61" s="969"/>
      <c r="SEW61" s="969"/>
      <c r="SEX61" s="969"/>
      <c r="SEY61" s="969"/>
      <c r="SEZ61" s="969"/>
      <c r="SFA61" s="969"/>
      <c r="SFB61" s="969"/>
      <c r="SFC61" s="969"/>
      <c r="SFD61" s="969"/>
      <c r="SFE61" s="969"/>
      <c r="SFF61" s="969"/>
      <c r="SFG61" s="969"/>
      <c r="SFH61" s="969"/>
      <c r="SFI61" s="969"/>
      <c r="SFJ61" s="969"/>
      <c r="SFK61" s="969"/>
      <c r="SFL61" s="969"/>
      <c r="SFM61" s="969"/>
      <c r="SFN61" s="969"/>
      <c r="SFO61" s="969"/>
      <c r="SFP61" s="969"/>
      <c r="SFQ61" s="969"/>
      <c r="SFR61" s="969"/>
      <c r="SFS61" s="969"/>
      <c r="SFT61" s="969"/>
      <c r="SFU61" s="969"/>
      <c r="SFV61" s="969"/>
      <c r="SFW61" s="969"/>
      <c r="SFX61" s="969"/>
      <c r="SFY61" s="969"/>
      <c r="SFZ61" s="969"/>
      <c r="SGA61" s="969"/>
      <c r="SGB61" s="969"/>
      <c r="SGC61" s="969"/>
      <c r="SGD61" s="969"/>
      <c r="SGE61" s="969"/>
      <c r="SGF61" s="969"/>
      <c r="SGG61" s="969"/>
      <c r="SGH61" s="969"/>
      <c r="SGI61" s="969"/>
      <c r="SGJ61" s="969"/>
      <c r="SGK61" s="969"/>
      <c r="SGL61" s="969"/>
      <c r="SGM61" s="969"/>
      <c r="SGN61" s="969"/>
      <c r="SGO61" s="969"/>
      <c r="SGP61" s="969"/>
      <c r="SGQ61" s="969"/>
      <c r="SGR61" s="969"/>
      <c r="SGS61" s="969"/>
      <c r="SGT61" s="969"/>
      <c r="SGU61" s="969"/>
      <c r="SGV61" s="969"/>
      <c r="SGW61" s="969"/>
      <c r="SGX61" s="969"/>
      <c r="SGY61" s="969"/>
      <c r="SGZ61" s="969"/>
      <c r="SHA61" s="969"/>
      <c r="SHB61" s="969"/>
      <c r="SHC61" s="969"/>
      <c r="SHD61" s="969"/>
      <c r="SHE61" s="969"/>
      <c r="SHF61" s="969"/>
      <c r="SHG61" s="969"/>
      <c r="SHH61" s="969"/>
      <c r="SHI61" s="969"/>
      <c r="SHJ61" s="969"/>
      <c r="SHK61" s="969"/>
      <c r="SHL61" s="969"/>
      <c r="SHM61" s="969"/>
      <c r="SHN61" s="969"/>
      <c r="SHO61" s="969"/>
      <c r="SHP61" s="969"/>
      <c r="SHQ61" s="969"/>
      <c r="SHR61" s="969"/>
      <c r="SHS61" s="969"/>
      <c r="SHT61" s="969"/>
      <c r="SHU61" s="969"/>
      <c r="SHV61" s="969"/>
      <c r="SHW61" s="969"/>
      <c r="SHX61" s="969"/>
      <c r="SHY61" s="969"/>
      <c r="SHZ61" s="969"/>
      <c r="SIA61" s="969"/>
      <c r="SIB61" s="969"/>
      <c r="SIC61" s="969"/>
      <c r="SID61" s="969"/>
      <c r="SIE61" s="969"/>
      <c r="SIF61" s="969"/>
      <c r="SIG61" s="969"/>
      <c r="SIH61" s="969"/>
      <c r="SII61" s="969"/>
      <c r="SIJ61" s="969"/>
      <c r="SIK61" s="969"/>
      <c r="SIL61" s="969"/>
      <c r="SIM61" s="969"/>
      <c r="SIN61" s="969"/>
      <c r="SIO61" s="969"/>
      <c r="SIP61" s="969"/>
      <c r="SIQ61" s="969"/>
      <c r="SIR61" s="969"/>
      <c r="SIS61" s="969"/>
      <c r="SIT61" s="969"/>
      <c r="SIU61" s="969"/>
      <c r="SIV61" s="969"/>
      <c r="SIW61" s="969"/>
      <c r="SIX61" s="969"/>
      <c r="SIY61" s="969"/>
      <c r="SIZ61" s="969"/>
      <c r="SJA61" s="969"/>
      <c r="SJB61" s="969"/>
      <c r="SJC61" s="969"/>
      <c r="SJD61" s="969"/>
      <c r="SJE61" s="969"/>
      <c r="SJF61" s="969"/>
      <c r="SJG61" s="969"/>
      <c r="SJH61" s="969"/>
      <c r="SJI61" s="969"/>
      <c r="SJJ61" s="969"/>
      <c r="SJK61" s="969"/>
      <c r="SJL61" s="969"/>
      <c r="SJM61" s="969"/>
      <c r="SJN61" s="969"/>
      <c r="SJO61" s="969"/>
      <c r="SJP61" s="969"/>
      <c r="SJQ61" s="969"/>
      <c r="SJR61" s="969"/>
      <c r="SJS61" s="969"/>
      <c r="SJT61" s="969"/>
      <c r="SJU61" s="969"/>
      <c r="SJV61" s="969"/>
      <c r="SJW61" s="969"/>
      <c r="SJX61" s="969"/>
      <c r="SJY61" s="969"/>
      <c r="SJZ61" s="969"/>
      <c r="SKA61" s="969"/>
      <c r="SKB61" s="969"/>
      <c r="SKC61" s="969"/>
      <c r="SKD61" s="969"/>
      <c r="SKE61" s="969"/>
      <c r="SKF61" s="969"/>
      <c r="SKG61" s="969"/>
      <c r="SKH61" s="969"/>
      <c r="SKI61" s="969"/>
      <c r="SKJ61" s="969"/>
      <c r="SKK61" s="969"/>
      <c r="SKL61" s="969"/>
      <c r="SKM61" s="969"/>
      <c r="SKN61" s="969"/>
      <c r="SKO61" s="969"/>
      <c r="SKP61" s="969"/>
      <c r="SKQ61" s="969"/>
      <c r="SKR61" s="969"/>
      <c r="SKS61" s="969"/>
      <c r="SKT61" s="969"/>
      <c r="SKU61" s="969"/>
      <c r="SKV61" s="969"/>
      <c r="SKW61" s="969"/>
      <c r="SKX61" s="969"/>
      <c r="SKY61" s="969"/>
      <c r="SKZ61" s="969"/>
      <c r="SLA61" s="969"/>
      <c r="SLB61" s="969"/>
      <c r="SLC61" s="969"/>
      <c r="SLD61" s="969"/>
      <c r="SLE61" s="969"/>
      <c r="SLF61" s="969"/>
      <c r="SLG61" s="969"/>
      <c r="SLH61" s="969"/>
      <c r="SLI61" s="969"/>
      <c r="SLJ61" s="969"/>
      <c r="SLK61" s="969"/>
      <c r="SLL61" s="969"/>
      <c r="SLM61" s="969"/>
      <c r="SLN61" s="969"/>
      <c r="SLO61" s="969"/>
      <c r="SLP61" s="969"/>
      <c r="SLQ61" s="969"/>
      <c r="SLR61" s="969"/>
      <c r="SLS61" s="969"/>
      <c r="SLT61" s="969"/>
      <c r="SLU61" s="969"/>
      <c r="SLV61" s="969"/>
      <c r="SLW61" s="969"/>
      <c r="SLX61" s="969"/>
      <c r="SLY61" s="969"/>
      <c r="SLZ61" s="969"/>
      <c r="SMA61" s="969"/>
      <c r="SMB61" s="969"/>
      <c r="SMC61" s="969"/>
      <c r="SMD61" s="969"/>
      <c r="SME61" s="969"/>
      <c r="SMF61" s="969"/>
      <c r="SMG61" s="969"/>
      <c r="SMH61" s="969"/>
      <c r="SMI61" s="969"/>
      <c r="SMJ61" s="969"/>
      <c r="SMK61" s="969"/>
      <c r="SML61" s="969"/>
      <c r="SMM61" s="969"/>
      <c r="SMN61" s="969"/>
      <c r="SMO61" s="969"/>
      <c r="SMP61" s="969"/>
      <c r="SMQ61" s="969"/>
      <c r="SMR61" s="969"/>
      <c r="SMS61" s="969"/>
      <c r="SMT61" s="969"/>
      <c r="SMU61" s="969"/>
      <c r="SMV61" s="969"/>
      <c r="SMW61" s="969"/>
      <c r="SMX61" s="969"/>
      <c r="SMY61" s="969"/>
      <c r="SMZ61" s="969"/>
      <c r="SNA61" s="969"/>
      <c r="SNB61" s="969"/>
      <c r="SNC61" s="969"/>
      <c r="SND61" s="969"/>
      <c r="SNE61" s="969"/>
      <c r="SNF61" s="969"/>
      <c r="SNG61" s="969"/>
      <c r="SNH61" s="969"/>
      <c r="SNI61" s="969"/>
      <c r="SNJ61" s="969"/>
      <c r="SNK61" s="969"/>
      <c r="SNL61" s="969"/>
      <c r="SNM61" s="969"/>
      <c r="SNN61" s="969"/>
      <c r="SNO61" s="969"/>
      <c r="SNP61" s="969"/>
      <c r="SNQ61" s="969"/>
      <c r="SNR61" s="969"/>
      <c r="SNS61" s="969"/>
      <c r="SNT61" s="969"/>
      <c r="SNU61" s="969"/>
      <c r="SNV61" s="969"/>
      <c r="SNW61" s="969"/>
      <c r="SNX61" s="969"/>
      <c r="SNY61" s="969"/>
      <c r="SNZ61" s="969"/>
      <c r="SOA61" s="969"/>
      <c r="SOB61" s="969"/>
      <c r="SOC61" s="969"/>
      <c r="SOD61" s="969"/>
      <c r="SOE61" s="969"/>
      <c r="SOF61" s="969"/>
      <c r="SOG61" s="969"/>
      <c r="SOH61" s="969"/>
      <c r="SOI61" s="969"/>
      <c r="SOJ61" s="969"/>
      <c r="SOK61" s="969"/>
      <c r="SOL61" s="969"/>
      <c r="SOM61" s="969"/>
      <c r="SON61" s="969"/>
      <c r="SOO61" s="969"/>
      <c r="SOP61" s="969"/>
      <c r="SOQ61" s="969"/>
      <c r="SOR61" s="969"/>
      <c r="SOS61" s="969"/>
      <c r="SOT61" s="969"/>
      <c r="SOU61" s="969"/>
      <c r="SOV61" s="969"/>
      <c r="SOW61" s="969"/>
      <c r="SOX61" s="969"/>
      <c r="SOY61" s="969"/>
      <c r="SOZ61" s="969"/>
      <c r="SPA61" s="969"/>
      <c r="SPB61" s="969"/>
      <c r="SPC61" s="969"/>
      <c r="SPD61" s="969"/>
      <c r="SPE61" s="969"/>
      <c r="SPF61" s="969"/>
      <c r="SPG61" s="969"/>
      <c r="SPH61" s="969"/>
      <c r="SPI61" s="969"/>
      <c r="SPJ61" s="969"/>
      <c r="SPK61" s="969"/>
      <c r="SPL61" s="969"/>
      <c r="SPM61" s="969"/>
      <c r="SPN61" s="969"/>
      <c r="SPO61" s="969"/>
      <c r="SPP61" s="969"/>
      <c r="SPQ61" s="969"/>
      <c r="SPR61" s="969"/>
      <c r="SPS61" s="969"/>
      <c r="SPT61" s="969"/>
      <c r="SPU61" s="969"/>
      <c r="SPV61" s="969"/>
      <c r="SPW61" s="969"/>
      <c r="SPX61" s="969"/>
      <c r="SPY61" s="969"/>
      <c r="SPZ61" s="969"/>
      <c r="SQA61" s="969"/>
      <c r="SQB61" s="969"/>
      <c r="SQC61" s="969"/>
      <c r="SQD61" s="969"/>
      <c r="SQE61" s="969"/>
      <c r="SQF61" s="969"/>
      <c r="SQG61" s="969"/>
      <c r="SQH61" s="969"/>
      <c r="SQI61" s="969"/>
      <c r="SQJ61" s="969"/>
      <c r="SQK61" s="969"/>
      <c r="SQL61" s="969"/>
      <c r="SQM61" s="969"/>
      <c r="SQN61" s="969"/>
      <c r="SQO61" s="969"/>
      <c r="SQP61" s="969"/>
      <c r="SQQ61" s="969"/>
      <c r="SQR61" s="969"/>
      <c r="SQS61" s="969"/>
      <c r="SQT61" s="969"/>
      <c r="SQU61" s="969"/>
      <c r="SQV61" s="969"/>
      <c r="SQW61" s="969"/>
      <c r="SQX61" s="969"/>
      <c r="SQY61" s="969"/>
      <c r="SQZ61" s="969"/>
      <c r="SRA61" s="969"/>
      <c r="SRB61" s="969"/>
      <c r="SRC61" s="969"/>
      <c r="SRD61" s="969"/>
      <c r="SRE61" s="969"/>
      <c r="SRF61" s="969"/>
      <c r="SRG61" s="969"/>
      <c r="SRH61" s="969"/>
      <c r="SRI61" s="969"/>
      <c r="SRJ61" s="969"/>
      <c r="SRK61" s="969"/>
      <c r="SRL61" s="969"/>
      <c r="SRM61" s="969"/>
      <c r="SRN61" s="969"/>
      <c r="SRO61" s="969"/>
      <c r="SRP61" s="969"/>
      <c r="SRQ61" s="969"/>
      <c r="SRR61" s="969"/>
      <c r="SRS61" s="969"/>
      <c r="SRT61" s="969"/>
      <c r="SRU61" s="969"/>
      <c r="SRV61" s="969"/>
      <c r="SRW61" s="969"/>
      <c r="SRX61" s="969"/>
      <c r="SRY61" s="969"/>
      <c r="SRZ61" s="969"/>
      <c r="SSA61" s="969"/>
      <c r="SSB61" s="969"/>
      <c r="SSC61" s="969"/>
      <c r="SSD61" s="969"/>
      <c r="SSE61" s="969"/>
      <c r="SSF61" s="969"/>
      <c r="SSG61" s="969"/>
      <c r="SSH61" s="969"/>
      <c r="SSI61" s="969"/>
      <c r="SSJ61" s="969"/>
      <c r="SSK61" s="969"/>
      <c r="SSL61" s="969"/>
      <c r="SSM61" s="969"/>
      <c r="SSN61" s="969"/>
      <c r="SSO61" s="969"/>
      <c r="SSP61" s="969"/>
      <c r="SSQ61" s="969"/>
      <c r="SSR61" s="969"/>
      <c r="SSS61" s="969"/>
      <c r="SST61" s="969"/>
      <c r="SSU61" s="969"/>
      <c r="SSV61" s="969"/>
      <c r="SSW61" s="969"/>
      <c r="SSX61" s="969"/>
      <c r="SSY61" s="969"/>
      <c r="SSZ61" s="969"/>
      <c r="STA61" s="969"/>
      <c r="STB61" s="969"/>
      <c r="STC61" s="969"/>
      <c r="STD61" s="969"/>
      <c r="STE61" s="969"/>
      <c r="STF61" s="969"/>
      <c r="STG61" s="969"/>
      <c r="STH61" s="969"/>
      <c r="STI61" s="969"/>
      <c r="STJ61" s="969"/>
      <c r="STK61" s="969"/>
      <c r="STL61" s="969"/>
      <c r="STM61" s="969"/>
      <c r="STN61" s="969"/>
      <c r="STO61" s="969"/>
      <c r="STP61" s="969"/>
      <c r="STQ61" s="969"/>
      <c r="STR61" s="969"/>
      <c r="STS61" s="969"/>
      <c r="STT61" s="969"/>
      <c r="STU61" s="969"/>
      <c r="STV61" s="969"/>
      <c r="STW61" s="969"/>
      <c r="STX61" s="969"/>
      <c r="STY61" s="969"/>
      <c r="STZ61" s="969"/>
      <c r="SUA61" s="969"/>
      <c r="SUB61" s="969"/>
      <c r="SUC61" s="969"/>
      <c r="SUD61" s="969"/>
      <c r="SUE61" s="969"/>
      <c r="SUF61" s="969"/>
      <c r="SUG61" s="969"/>
      <c r="SUH61" s="969"/>
      <c r="SUI61" s="969"/>
      <c r="SUJ61" s="969"/>
      <c r="SUK61" s="969"/>
      <c r="SUL61" s="969"/>
      <c r="SUM61" s="969"/>
      <c r="SUN61" s="969"/>
      <c r="SUO61" s="969"/>
      <c r="SUP61" s="969"/>
      <c r="SUQ61" s="969"/>
      <c r="SUR61" s="969"/>
      <c r="SUS61" s="969"/>
      <c r="SUT61" s="969"/>
      <c r="SUU61" s="969"/>
      <c r="SUV61" s="969"/>
      <c r="SUW61" s="969"/>
      <c r="SUX61" s="969"/>
      <c r="SUY61" s="969"/>
      <c r="SUZ61" s="969"/>
      <c r="SVA61" s="969"/>
      <c r="SVB61" s="969"/>
      <c r="SVC61" s="969"/>
      <c r="SVD61" s="969"/>
      <c r="SVE61" s="969"/>
      <c r="SVF61" s="969"/>
      <c r="SVG61" s="969"/>
      <c r="SVH61" s="969"/>
      <c r="SVI61" s="969"/>
      <c r="SVJ61" s="969"/>
      <c r="SVK61" s="969"/>
      <c r="SVL61" s="969"/>
      <c r="SVM61" s="969"/>
      <c r="SVN61" s="969"/>
      <c r="SVO61" s="969"/>
      <c r="SVP61" s="969"/>
      <c r="SVQ61" s="969"/>
      <c r="SVR61" s="969"/>
      <c r="SVS61" s="969"/>
      <c r="SVT61" s="969"/>
      <c r="SVU61" s="969"/>
      <c r="SVV61" s="969"/>
      <c r="SVW61" s="969"/>
      <c r="SVX61" s="969"/>
      <c r="SVY61" s="969"/>
      <c r="SVZ61" s="969"/>
      <c r="SWA61" s="969"/>
      <c r="SWB61" s="969"/>
      <c r="SWC61" s="969"/>
      <c r="SWD61" s="969"/>
      <c r="SWE61" s="969"/>
      <c r="SWF61" s="969"/>
      <c r="SWG61" s="969"/>
      <c r="SWH61" s="969"/>
      <c r="SWI61" s="969"/>
      <c r="SWJ61" s="969"/>
      <c r="SWK61" s="969"/>
      <c r="SWL61" s="969"/>
      <c r="SWM61" s="969"/>
      <c r="SWN61" s="969"/>
      <c r="SWO61" s="969"/>
      <c r="SWP61" s="969"/>
      <c r="SWQ61" s="969"/>
      <c r="SWR61" s="969"/>
      <c r="SWS61" s="969"/>
      <c r="SWT61" s="969"/>
      <c r="SWU61" s="969"/>
      <c r="SWV61" s="969"/>
      <c r="SWW61" s="969"/>
      <c r="SWX61" s="969"/>
      <c r="SWY61" s="969"/>
      <c r="SWZ61" s="969"/>
      <c r="SXA61" s="969"/>
      <c r="SXB61" s="969"/>
      <c r="SXC61" s="969"/>
      <c r="SXD61" s="969"/>
      <c r="SXE61" s="969"/>
      <c r="SXF61" s="969"/>
      <c r="SXG61" s="969"/>
      <c r="SXH61" s="969"/>
      <c r="SXI61" s="969"/>
      <c r="SXJ61" s="969"/>
      <c r="SXK61" s="969"/>
      <c r="SXL61" s="969"/>
      <c r="SXM61" s="969"/>
      <c r="SXN61" s="969"/>
      <c r="SXO61" s="969"/>
      <c r="SXP61" s="969"/>
      <c r="SXQ61" s="969"/>
      <c r="SXR61" s="969"/>
      <c r="SXS61" s="969"/>
      <c r="SXT61" s="969"/>
      <c r="SXU61" s="969"/>
      <c r="SXV61" s="969"/>
      <c r="SXW61" s="969"/>
      <c r="SXX61" s="969"/>
      <c r="SXY61" s="969"/>
      <c r="SXZ61" s="969"/>
      <c r="SYA61" s="969"/>
      <c r="SYB61" s="969"/>
      <c r="SYC61" s="969"/>
      <c r="SYD61" s="969"/>
      <c r="SYE61" s="969"/>
      <c r="SYF61" s="969"/>
      <c r="SYG61" s="969"/>
      <c r="SYH61" s="969"/>
      <c r="SYI61" s="969"/>
      <c r="SYJ61" s="969"/>
      <c r="SYK61" s="969"/>
      <c r="SYL61" s="969"/>
      <c r="SYM61" s="969"/>
      <c r="SYN61" s="969"/>
      <c r="SYO61" s="969"/>
      <c r="SYP61" s="969"/>
      <c r="SYQ61" s="969"/>
      <c r="SYR61" s="969"/>
      <c r="SYS61" s="969"/>
      <c r="SYT61" s="969"/>
      <c r="SYU61" s="969"/>
      <c r="SYV61" s="969"/>
      <c r="SYW61" s="969"/>
      <c r="SYX61" s="969"/>
      <c r="SYY61" s="969"/>
      <c r="SYZ61" s="969"/>
      <c r="SZA61" s="969"/>
      <c r="SZB61" s="969"/>
      <c r="SZC61" s="969"/>
      <c r="SZD61" s="969"/>
      <c r="SZE61" s="969"/>
      <c r="SZF61" s="969"/>
      <c r="SZG61" s="969"/>
      <c r="SZH61" s="969"/>
      <c r="SZI61" s="969"/>
      <c r="SZJ61" s="969"/>
      <c r="SZK61" s="969"/>
      <c r="SZL61" s="969"/>
      <c r="SZM61" s="969"/>
      <c r="SZN61" s="969"/>
      <c r="SZO61" s="969"/>
      <c r="SZP61" s="969"/>
      <c r="SZQ61" s="969"/>
      <c r="SZR61" s="969"/>
      <c r="SZS61" s="969"/>
      <c r="SZT61" s="969"/>
      <c r="SZU61" s="969"/>
      <c r="SZV61" s="969"/>
      <c r="SZW61" s="969"/>
      <c r="SZX61" s="969"/>
      <c r="SZY61" s="969"/>
      <c r="SZZ61" s="969"/>
      <c r="TAA61" s="969"/>
      <c r="TAB61" s="969"/>
      <c r="TAC61" s="969"/>
      <c r="TAD61" s="969"/>
      <c r="TAE61" s="969"/>
      <c r="TAF61" s="969"/>
      <c r="TAG61" s="969"/>
      <c r="TAH61" s="969"/>
      <c r="TAI61" s="969"/>
      <c r="TAJ61" s="969"/>
      <c r="TAK61" s="969"/>
      <c r="TAL61" s="969"/>
      <c r="TAM61" s="969"/>
      <c r="TAN61" s="969"/>
      <c r="TAO61" s="969"/>
      <c r="TAP61" s="969"/>
      <c r="TAQ61" s="969"/>
      <c r="TAR61" s="969"/>
      <c r="TAS61" s="969"/>
      <c r="TAT61" s="969"/>
      <c r="TAU61" s="969"/>
      <c r="TAV61" s="969"/>
      <c r="TAW61" s="969"/>
      <c r="TAX61" s="969"/>
      <c r="TAY61" s="969"/>
      <c r="TAZ61" s="969"/>
      <c r="TBA61" s="969"/>
      <c r="TBB61" s="969"/>
      <c r="TBC61" s="969"/>
      <c r="TBD61" s="969"/>
      <c r="TBE61" s="969"/>
      <c r="TBF61" s="969"/>
      <c r="TBG61" s="969"/>
      <c r="TBH61" s="969"/>
      <c r="TBI61" s="969"/>
      <c r="TBJ61" s="969"/>
      <c r="TBK61" s="969"/>
      <c r="TBL61" s="969"/>
      <c r="TBM61" s="969"/>
      <c r="TBN61" s="969"/>
      <c r="TBO61" s="969"/>
      <c r="TBP61" s="969"/>
      <c r="TBQ61" s="969"/>
      <c r="TBR61" s="969"/>
      <c r="TBS61" s="969"/>
      <c r="TBT61" s="969"/>
      <c r="TBU61" s="969"/>
      <c r="TBV61" s="969"/>
      <c r="TBW61" s="969"/>
      <c r="TBX61" s="969"/>
      <c r="TBY61" s="969"/>
      <c r="TBZ61" s="969"/>
      <c r="TCA61" s="969"/>
      <c r="TCB61" s="969"/>
      <c r="TCC61" s="969"/>
      <c r="TCD61" s="969"/>
      <c r="TCE61" s="969"/>
      <c r="TCF61" s="969"/>
      <c r="TCG61" s="969"/>
      <c r="TCH61" s="969"/>
      <c r="TCI61" s="969"/>
      <c r="TCJ61" s="969"/>
      <c r="TCK61" s="969"/>
      <c r="TCL61" s="969"/>
      <c r="TCM61" s="969"/>
      <c r="TCN61" s="969"/>
      <c r="TCO61" s="969"/>
      <c r="TCP61" s="969"/>
      <c r="TCQ61" s="969"/>
      <c r="TCR61" s="969"/>
      <c r="TCS61" s="969"/>
      <c r="TCT61" s="969"/>
      <c r="TCU61" s="969"/>
      <c r="TCV61" s="969"/>
      <c r="TCW61" s="969"/>
      <c r="TCX61" s="969"/>
      <c r="TCY61" s="969"/>
      <c r="TCZ61" s="969"/>
      <c r="TDA61" s="969"/>
      <c r="TDB61" s="969"/>
      <c r="TDC61" s="969"/>
      <c r="TDD61" s="969"/>
      <c r="TDE61" s="969"/>
      <c r="TDF61" s="969"/>
      <c r="TDG61" s="969"/>
      <c r="TDH61" s="969"/>
      <c r="TDI61" s="969"/>
      <c r="TDJ61" s="969"/>
      <c r="TDK61" s="969"/>
      <c r="TDL61" s="969"/>
      <c r="TDM61" s="969"/>
      <c r="TDN61" s="969"/>
      <c r="TDO61" s="969"/>
      <c r="TDP61" s="969"/>
      <c r="TDQ61" s="969"/>
      <c r="TDR61" s="969"/>
      <c r="TDS61" s="969"/>
      <c r="TDT61" s="969"/>
      <c r="TDU61" s="969"/>
      <c r="TDV61" s="969"/>
      <c r="TDW61" s="969"/>
      <c r="TDX61" s="969"/>
      <c r="TDY61" s="969"/>
      <c r="TDZ61" s="969"/>
      <c r="TEA61" s="969"/>
      <c r="TEB61" s="969"/>
      <c r="TEC61" s="969"/>
      <c r="TED61" s="969"/>
      <c r="TEE61" s="969"/>
      <c r="TEF61" s="969"/>
      <c r="TEG61" s="969"/>
      <c r="TEH61" s="969"/>
      <c r="TEI61" s="969"/>
      <c r="TEJ61" s="969"/>
      <c r="TEK61" s="969"/>
      <c r="TEL61" s="969"/>
      <c r="TEM61" s="969"/>
      <c r="TEN61" s="969"/>
      <c r="TEO61" s="969"/>
      <c r="TEP61" s="969"/>
      <c r="TEQ61" s="969"/>
      <c r="TER61" s="969"/>
      <c r="TES61" s="969"/>
      <c r="TET61" s="969"/>
      <c r="TEU61" s="969"/>
      <c r="TEV61" s="969"/>
      <c r="TEW61" s="969"/>
      <c r="TEX61" s="969"/>
      <c r="TEY61" s="969"/>
      <c r="TEZ61" s="969"/>
      <c r="TFA61" s="969"/>
      <c r="TFB61" s="969"/>
      <c r="TFC61" s="969"/>
      <c r="TFD61" s="969"/>
      <c r="TFE61" s="969"/>
      <c r="TFF61" s="969"/>
      <c r="TFG61" s="969"/>
      <c r="TFH61" s="969"/>
      <c r="TFI61" s="969"/>
      <c r="TFJ61" s="969"/>
      <c r="TFK61" s="969"/>
      <c r="TFL61" s="969"/>
      <c r="TFM61" s="969"/>
      <c r="TFN61" s="969"/>
      <c r="TFO61" s="969"/>
      <c r="TFP61" s="969"/>
      <c r="TFQ61" s="969"/>
      <c r="TFR61" s="969"/>
      <c r="TFS61" s="969"/>
      <c r="TFT61" s="969"/>
      <c r="TFU61" s="969"/>
      <c r="TFV61" s="969"/>
      <c r="TFW61" s="969"/>
      <c r="TFX61" s="969"/>
      <c r="TFY61" s="969"/>
      <c r="TFZ61" s="969"/>
      <c r="TGA61" s="969"/>
      <c r="TGB61" s="969"/>
      <c r="TGC61" s="969"/>
      <c r="TGD61" s="969"/>
      <c r="TGE61" s="969"/>
      <c r="TGF61" s="969"/>
      <c r="TGG61" s="969"/>
      <c r="TGH61" s="969"/>
      <c r="TGI61" s="969"/>
      <c r="TGJ61" s="969"/>
      <c r="TGK61" s="969"/>
      <c r="TGL61" s="969"/>
      <c r="TGM61" s="969"/>
      <c r="TGN61" s="969"/>
      <c r="TGO61" s="969"/>
      <c r="TGP61" s="969"/>
      <c r="TGQ61" s="969"/>
      <c r="TGR61" s="969"/>
      <c r="TGS61" s="969"/>
      <c r="TGT61" s="969"/>
      <c r="TGU61" s="969"/>
      <c r="TGV61" s="969"/>
      <c r="TGW61" s="969"/>
      <c r="TGX61" s="969"/>
      <c r="TGY61" s="969"/>
      <c r="TGZ61" s="969"/>
      <c r="THA61" s="969"/>
      <c r="THB61" s="969"/>
      <c r="THC61" s="969"/>
      <c r="THD61" s="969"/>
      <c r="THE61" s="969"/>
      <c r="THF61" s="969"/>
      <c r="THG61" s="969"/>
      <c r="THH61" s="969"/>
      <c r="THI61" s="969"/>
      <c r="THJ61" s="969"/>
      <c r="THK61" s="969"/>
      <c r="THL61" s="969"/>
      <c r="THM61" s="969"/>
      <c r="THN61" s="969"/>
      <c r="THO61" s="969"/>
      <c r="THP61" s="969"/>
      <c r="THQ61" s="969"/>
      <c r="THR61" s="969"/>
      <c r="THS61" s="969"/>
      <c r="THT61" s="969"/>
      <c r="THU61" s="969"/>
      <c r="THV61" s="969"/>
      <c r="THW61" s="969"/>
      <c r="THX61" s="969"/>
      <c r="THY61" s="969"/>
      <c r="THZ61" s="969"/>
      <c r="TIA61" s="969"/>
      <c r="TIB61" s="969"/>
      <c r="TIC61" s="969"/>
      <c r="TID61" s="969"/>
      <c r="TIE61" s="969"/>
      <c r="TIF61" s="969"/>
      <c r="TIG61" s="969"/>
      <c r="TIH61" s="969"/>
      <c r="TII61" s="969"/>
      <c r="TIJ61" s="969"/>
      <c r="TIK61" s="969"/>
      <c r="TIL61" s="969"/>
      <c r="TIM61" s="969"/>
      <c r="TIN61" s="969"/>
      <c r="TIO61" s="969"/>
      <c r="TIP61" s="969"/>
      <c r="TIQ61" s="969"/>
      <c r="TIR61" s="969"/>
      <c r="TIS61" s="969"/>
      <c r="TIT61" s="969"/>
      <c r="TIU61" s="969"/>
      <c r="TIV61" s="969"/>
      <c r="TIW61" s="969"/>
      <c r="TIX61" s="969"/>
      <c r="TIY61" s="969"/>
      <c r="TIZ61" s="969"/>
      <c r="TJA61" s="969"/>
      <c r="TJB61" s="969"/>
      <c r="TJC61" s="969"/>
      <c r="TJD61" s="969"/>
      <c r="TJE61" s="969"/>
      <c r="TJF61" s="969"/>
      <c r="TJG61" s="969"/>
      <c r="TJH61" s="969"/>
      <c r="TJI61" s="969"/>
      <c r="TJJ61" s="969"/>
      <c r="TJK61" s="969"/>
      <c r="TJL61" s="969"/>
      <c r="TJM61" s="969"/>
      <c r="TJN61" s="969"/>
      <c r="TJO61" s="969"/>
      <c r="TJP61" s="969"/>
      <c r="TJQ61" s="969"/>
      <c r="TJR61" s="969"/>
      <c r="TJS61" s="969"/>
      <c r="TJT61" s="969"/>
      <c r="TJU61" s="969"/>
      <c r="TJV61" s="969"/>
      <c r="TJW61" s="969"/>
      <c r="TJX61" s="969"/>
      <c r="TJY61" s="969"/>
      <c r="TJZ61" s="969"/>
      <c r="TKA61" s="969"/>
      <c r="TKB61" s="969"/>
      <c r="TKC61" s="969"/>
      <c r="TKD61" s="969"/>
      <c r="TKE61" s="969"/>
      <c r="TKF61" s="969"/>
      <c r="TKG61" s="969"/>
      <c r="TKH61" s="969"/>
      <c r="TKI61" s="969"/>
      <c r="TKJ61" s="969"/>
      <c r="TKK61" s="969"/>
      <c r="TKL61" s="969"/>
      <c r="TKM61" s="969"/>
      <c r="TKN61" s="969"/>
      <c r="TKO61" s="969"/>
      <c r="TKP61" s="969"/>
      <c r="TKQ61" s="969"/>
      <c r="TKR61" s="969"/>
      <c r="TKS61" s="969"/>
      <c r="TKT61" s="969"/>
      <c r="TKU61" s="969"/>
      <c r="TKV61" s="969"/>
      <c r="TKW61" s="969"/>
      <c r="TKX61" s="969"/>
      <c r="TKY61" s="969"/>
      <c r="TKZ61" s="969"/>
      <c r="TLA61" s="969"/>
      <c r="TLB61" s="969"/>
      <c r="TLC61" s="969"/>
      <c r="TLD61" s="969"/>
      <c r="TLE61" s="969"/>
      <c r="TLF61" s="969"/>
      <c r="TLG61" s="969"/>
      <c r="TLH61" s="969"/>
      <c r="TLI61" s="969"/>
      <c r="TLJ61" s="969"/>
      <c r="TLK61" s="969"/>
      <c r="TLL61" s="969"/>
      <c r="TLM61" s="969"/>
      <c r="TLN61" s="969"/>
      <c r="TLO61" s="969"/>
      <c r="TLP61" s="969"/>
      <c r="TLQ61" s="969"/>
      <c r="TLR61" s="969"/>
      <c r="TLS61" s="969"/>
      <c r="TLT61" s="969"/>
      <c r="TLU61" s="969"/>
      <c r="TLV61" s="969"/>
      <c r="TLW61" s="969"/>
      <c r="TLX61" s="969"/>
      <c r="TLY61" s="969"/>
      <c r="TLZ61" s="969"/>
      <c r="TMA61" s="969"/>
      <c r="TMB61" s="969"/>
      <c r="TMC61" s="969"/>
      <c r="TMD61" s="969"/>
      <c r="TME61" s="969"/>
      <c r="TMF61" s="969"/>
      <c r="TMG61" s="969"/>
      <c r="TMH61" s="969"/>
      <c r="TMI61" s="969"/>
      <c r="TMJ61" s="969"/>
      <c r="TMK61" s="969"/>
      <c r="TML61" s="969"/>
      <c r="TMM61" s="969"/>
      <c r="TMN61" s="969"/>
      <c r="TMO61" s="969"/>
      <c r="TMP61" s="969"/>
      <c r="TMQ61" s="969"/>
      <c r="TMR61" s="969"/>
      <c r="TMS61" s="969"/>
      <c r="TMT61" s="969"/>
      <c r="TMU61" s="969"/>
      <c r="TMV61" s="969"/>
      <c r="TMW61" s="969"/>
      <c r="TMX61" s="969"/>
      <c r="TMY61" s="969"/>
      <c r="TMZ61" s="969"/>
      <c r="TNA61" s="969"/>
      <c r="TNB61" s="969"/>
      <c r="TNC61" s="969"/>
      <c r="TND61" s="969"/>
      <c r="TNE61" s="969"/>
      <c r="TNF61" s="969"/>
      <c r="TNG61" s="969"/>
      <c r="TNH61" s="969"/>
      <c r="TNI61" s="969"/>
      <c r="TNJ61" s="969"/>
      <c r="TNK61" s="969"/>
      <c r="TNL61" s="969"/>
      <c r="TNM61" s="969"/>
      <c r="TNN61" s="969"/>
      <c r="TNO61" s="969"/>
      <c r="TNP61" s="969"/>
      <c r="TNQ61" s="969"/>
      <c r="TNR61" s="969"/>
      <c r="TNS61" s="969"/>
      <c r="TNT61" s="969"/>
      <c r="TNU61" s="969"/>
      <c r="TNV61" s="969"/>
      <c r="TNW61" s="969"/>
      <c r="TNX61" s="969"/>
      <c r="TNY61" s="969"/>
      <c r="TNZ61" s="969"/>
      <c r="TOA61" s="969"/>
      <c r="TOB61" s="969"/>
      <c r="TOC61" s="969"/>
      <c r="TOD61" s="969"/>
      <c r="TOE61" s="969"/>
      <c r="TOF61" s="969"/>
      <c r="TOG61" s="969"/>
      <c r="TOH61" s="969"/>
      <c r="TOI61" s="969"/>
      <c r="TOJ61" s="969"/>
      <c r="TOK61" s="969"/>
      <c r="TOL61" s="969"/>
      <c r="TOM61" s="969"/>
      <c r="TON61" s="969"/>
      <c r="TOO61" s="969"/>
      <c r="TOP61" s="969"/>
      <c r="TOQ61" s="969"/>
      <c r="TOR61" s="969"/>
      <c r="TOS61" s="969"/>
      <c r="TOT61" s="969"/>
      <c r="TOU61" s="969"/>
      <c r="TOV61" s="969"/>
      <c r="TOW61" s="969"/>
      <c r="TOX61" s="969"/>
      <c r="TOY61" s="969"/>
      <c r="TOZ61" s="969"/>
      <c r="TPA61" s="969"/>
      <c r="TPB61" s="969"/>
      <c r="TPC61" s="969"/>
      <c r="TPD61" s="969"/>
      <c r="TPE61" s="969"/>
      <c r="TPF61" s="969"/>
      <c r="TPG61" s="969"/>
      <c r="TPH61" s="969"/>
      <c r="TPI61" s="969"/>
      <c r="TPJ61" s="969"/>
      <c r="TPK61" s="969"/>
      <c r="TPL61" s="969"/>
      <c r="TPM61" s="969"/>
      <c r="TPN61" s="969"/>
      <c r="TPO61" s="969"/>
      <c r="TPP61" s="969"/>
      <c r="TPQ61" s="969"/>
      <c r="TPR61" s="969"/>
      <c r="TPS61" s="969"/>
      <c r="TPT61" s="969"/>
      <c r="TPU61" s="969"/>
      <c r="TPV61" s="969"/>
      <c r="TPW61" s="969"/>
      <c r="TPX61" s="969"/>
      <c r="TPY61" s="969"/>
      <c r="TPZ61" s="969"/>
      <c r="TQA61" s="969"/>
      <c r="TQB61" s="969"/>
      <c r="TQC61" s="969"/>
      <c r="TQD61" s="969"/>
      <c r="TQE61" s="969"/>
      <c r="TQF61" s="969"/>
      <c r="TQG61" s="969"/>
      <c r="TQH61" s="969"/>
      <c r="TQI61" s="969"/>
      <c r="TQJ61" s="969"/>
      <c r="TQK61" s="969"/>
      <c r="TQL61" s="969"/>
      <c r="TQM61" s="969"/>
      <c r="TQN61" s="969"/>
      <c r="TQO61" s="969"/>
      <c r="TQP61" s="969"/>
      <c r="TQQ61" s="969"/>
      <c r="TQR61" s="969"/>
      <c r="TQS61" s="969"/>
      <c r="TQT61" s="969"/>
      <c r="TQU61" s="969"/>
      <c r="TQV61" s="969"/>
      <c r="TQW61" s="969"/>
      <c r="TQX61" s="969"/>
      <c r="TQY61" s="969"/>
      <c r="TQZ61" s="969"/>
      <c r="TRA61" s="969"/>
      <c r="TRB61" s="969"/>
      <c r="TRC61" s="969"/>
      <c r="TRD61" s="969"/>
      <c r="TRE61" s="969"/>
      <c r="TRF61" s="969"/>
      <c r="TRG61" s="969"/>
      <c r="TRH61" s="969"/>
      <c r="TRI61" s="969"/>
      <c r="TRJ61" s="969"/>
      <c r="TRK61" s="969"/>
      <c r="TRL61" s="969"/>
      <c r="TRM61" s="969"/>
      <c r="TRN61" s="969"/>
      <c r="TRO61" s="969"/>
      <c r="TRP61" s="969"/>
      <c r="TRQ61" s="969"/>
      <c r="TRR61" s="969"/>
      <c r="TRS61" s="969"/>
      <c r="TRT61" s="969"/>
      <c r="TRU61" s="969"/>
      <c r="TRV61" s="969"/>
      <c r="TRW61" s="969"/>
      <c r="TRX61" s="969"/>
      <c r="TRY61" s="969"/>
      <c r="TRZ61" s="969"/>
      <c r="TSA61" s="969"/>
      <c r="TSB61" s="969"/>
      <c r="TSC61" s="969"/>
      <c r="TSD61" s="969"/>
      <c r="TSE61" s="969"/>
      <c r="TSF61" s="969"/>
      <c r="TSG61" s="969"/>
      <c r="TSH61" s="969"/>
      <c r="TSI61" s="969"/>
      <c r="TSJ61" s="969"/>
      <c r="TSK61" s="969"/>
      <c r="TSL61" s="969"/>
      <c r="TSM61" s="969"/>
      <c r="TSN61" s="969"/>
      <c r="TSO61" s="969"/>
      <c r="TSP61" s="969"/>
      <c r="TSQ61" s="969"/>
      <c r="TSR61" s="969"/>
      <c r="TSS61" s="969"/>
      <c r="TST61" s="969"/>
      <c r="TSU61" s="969"/>
      <c r="TSV61" s="969"/>
      <c r="TSW61" s="969"/>
      <c r="TSX61" s="969"/>
      <c r="TSY61" s="969"/>
      <c r="TSZ61" s="969"/>
      <c r="TTA61" s="969"/>
      <c r="TTB61" s="969"/>
      <c r="TTC61" s="969"/>
      <c r="TTD61" s="969"/>
      <c r="TTE61" s="969"/>
      <c r="TTF61" s="969"/>
      <c r="TTG61" s="969"/>
      <c r="TTH61" s="969"/>
      <c r="TTI61" s="969"/>
      <c r="TTJ61" s="969"/>
      <c r="TTK61" s="969"/>
      <c r="TTL61" s="969"/>
      <c r="TTM61" s="969"/>
      <c r="TTN61" s="969"/>
      <c r="TTO61" s="969"/>
      <c r="TTP61" s="969"/>
      <c r="TTQ61" s="969"/>
      <c r="TTR61" s="969"/>
      <c r="TTS61" s="969"/>
      <c r="TTT61" s="969"/>
      <c r="TTU61" s="969"/>
      <c r="TTV61" s="969"/>
      <c r="TTW61" s="969"/>
      <c r="TTX61" s="969"/>
      <c r="TTY61" s="969"/>
      <c r="TTZ61" s="969"/>
      <c r="TUA61" s="969"/>
      <c r="TUB61" s="969"/>
      <c r="TUC61" s="969"/>
      <c r="TUD61" s="969"/>
      <c r="TUE61" s="969"/>
      <c r="TUF61" s="969"/>
      <c r="TUG61" s="969"/>
      <c r="TUH61" s="969"/>
      <c r="TUI61" s="969"/>
      <c r="TUJ61" s="969"/>
      <c r="TUK61" s="969"/>
      <c r="TUL61" s="969"/>
      <c r="TUM61" s="969"/>
      <c r="TUN61" s="969"/>
      <c r="TUO61" s="969"/>
      <c r="TUP61" s="969"/>
      <c r="TUQ61" s="969"/>
      <c r="TUR61" s="969"/>
      <c r="TUS61" s="969"/>
      <c r="TUT61" s="969"/>
      <c r="TUU61" s="969"/>
      <c r="TUV61" s="969"/>
      <c r="TUW61" s="969"/>
      <c r="TUX61" s="969"/>
      <c r="TUY61" s="969"/>
      <c r="TUZ61" s="969"/>
      <c r="TVA61" s="969"/>
      <c r="TVB61" s="969"/>
      <c r="TVC61" s="969"/>
      <c r="TVD61" s="969"/>
      <c r="TVE61" s="969"/>
      <c r="TVF61" s="969"/>
      <c r="TVG61" s="969"/>
      <c r="TVH61" s="969"/>
      <c r="TVI61" s="969"/>
      <c r="TVJ61" s="969"/>
      <c r="TVK61" s="969"/>
      <c r="TVL61" s="969"/>
      <c r="TVM61" s="969"/>
      <c r="TVN61" s="969"/>
      <c r="TVO61" s="969"/>
      <c r="TVP61" s="969"/>
      <c r="TVQ61" s="969"/>
      <c r="TVR61" s="969"/>
      <c r="TVS61" s="969"/>
      <c r="TVT61" s="969"/>
      <c r="TVU61" s="969"/>
      <c r="TVV61" s="969"/>
      <c r="TVW61" s="969"/>
      <c r="TVX61" s="969"/>
      <c r="TVY61" s="969"/>
      <c r="TVZ61" s="969"/>
      <c r="TWA61" s="969"/>
      <c r="TWB61" s="969"/>
      <c r="TWC61" s="969"/>
      <c r="TWD61" s="969"/>
      <c r="TWE61" s="969"/>
      <c r="TWF61" s="969"/>
      <c r="TWG61" s="969"/>
      <c r="TWH61" s="969"/>
      <c r="TWI61" s="969"/>
      <c r="TWJ61" s="969"/>
      <c r="TWK61" s="969"/>
      <c r="TWL61" s="969"/>
      <c r="TWM61" s="969"/>
      <c r="TWN61" s="969"/>
      <c r="TWO61" s="969"/>
      <c r="TWP61" s="969"/>
      <c r="TWQ61" s="969"/>
      <c r="TWR61" s="969"/>
      <c r="TWS61" s="969"/>
      <c r="TWT61" s="969"/>
      <c r="TWU61" s="969"/>
      <c r="TWV61" s="969"/>
      <c r="TWW61" s="969"/>
      <c r="TWX61" s="969"/>
      <c r="TWY61" s="969"/>
      <c r="TWZ61" s="969"/>
      <c r="TXA61" s="969"/>
      <c r="TXB61" s="969"/>
      <c r="TXC61" s="969"/>
      <c r="TXD61" s="969"/>
      <c r="TXE61" s="969"/>
      <c r="TXF61" s="969"/>
      <c r="TXG61" s="969"/>
      <c r="TXH61" s="969"/>
      <c r="TXI61" s="969"/>
      <c r="TXJ61" s="969"/>
      <c r="TXK61" s="969"/>
      <c r="TXL61" s="969"/>
      <c r="TXM61" s="969"/>
      <c r="TXN61" s="969"/>
      <c r="TXO61" s="969"/>
      <c r="TXP61" s="969"/>
      <c r="TXQ61" s="969"/>
      <c r="TXR61" s="969"/>
      <c r="TXS61" s="969"/>
      <c r="TXT61" s="969"/>
      <c r="TXU61" s="969"/>
      <c r="TXV61" s="969"/>
      <c r="TXW61" s="969"/>
      <c r="TXX61" s="969"/>
      <c r="TXY61" s="969"/>
      <c r="TXZ61" s="969"/>
      <c r="TYA61" s="969"/>
      <c r="TYB61" s="969"/>
      <c r="TYC61" s="969"/>
      <c r="TYD61" s="969"/>
      <c r="TYE61" s="969"/>
      <c r="TYF61" s="969"/>
      <c r="TYG61" s="969"/>
      <c r="TYH61" s="969"/>
      <c r="TYI61" s="969"/>
      <c r="TYJ61" s="969"/>
      <c r="TYK61" s="969"/>
      <c r="TYL61" s="969"/>
      <c r="TYM61" s="969"/>
      <c r="TYN61" s="969"/>
      <c r="TYO61" s="969"/>
      <c r="TYP61" s="969"/>
      <c r="TYQ61" s="969"/>
      <c r="TYR61" s="969"/>
      <c r="TYS61" s="969"/>
      <c r="TYT61" s="969"/>
      <c r="TYU61" s="969"/>
      <c r="TYV61" s="969"/>
      <c r="TYW61" s="969"/>
      <c r="TYX61" s="969"/>
      <c r="TYY61" s="969"/>
      <c r="TYZ61" s="969"/>
      <c r="TZA61" s="969"/>
      <c r="TZB61" s="969"/>
      <c r="TZC61" s="969"/>
      <c r="TZD61" s="969"/>
      <c r="TZE61" s="969"/>
      <c r="TZF61" s="969"/>
      <c r="TZG61" s="969"/>
      <c r="TZH61" s="969"/>
      <c r="TZI61" s="969"/>
      <c r="TZJ61" s="969"/>
      <c r="TZK61" s="969"/>
      <c r="TZL61" s="969"/>
      <c r="TZM61" s="969"/>
      <c r="TZN61" s="969"/>
      <c r="TZO61" s="969"/>
      <c r="TZP61" s="969"/>
      <c r="TZQ61" s="969"/>
      <c r="TZR61" s="969"/>
      <c r="TZS61" s="969"/>
      <c r="TZT61" s="969"/>
      <c r="TZU61" s="969"/>
      <c r="TZV61" s="969"/>
      <c r="TZW61" s="969"/>
      <c r="TZX61" s="969"/>
      <c r="TZY61" s="969"/>
      <c r="TZZ61" s="969"/>
      <c r="UAA61" s="969"/>
      <c r="UAB61" s="969"/>
      <c r="UAC61" s="969"/>
      <c r="UAD61" s="969"/>
      <c r="UAE61" s="969"/>
      <c r="UAF61" s="969"/>
      <c r="UAG61" s="969"/>
      <c r="UAH61" s="969"/>
      <c r="UAI61" s="969"/>
      <c r="UAJ61" s="969"/>
      <c r="UAK61" s="969"/>
      <c r="UAL61" s="969"/>
      <c r="UAM61" s="969"/>
      <c r="UAN61" s="969"/>
      <c r="UAO61" s="969"/>
      <c r="UAP61" s="969"/>
      <c r="UAQ61" s="969"/>
      <c r="UAR61" s="969"/>
      <c r="UAS61" s="969"/>
      <c r="UAT61" s="969"/>
      <c r="UAU61" s="969"/>
      <c r="UAV61" s="969"/>
      <c r="UAW61" s="969"/>
      <c r="UAX61" s="969"/>
      <c r="UAY61" s="969"/>
      <c r="UAZ61" s="969"/>
      <c r="UBA61" s="969"/>
      <c r="UBB61" s="969"/>
      <c r="UBC61" s="969"/>
      <c r="UBD61" s="969"/>
      <c r="UBE61" s="969"/>
      <c r="UBF61" s="969"/>
      <c r="UBG61" s="969"/>
      <c r="UBH61" s="969"/>
      <c r="UBI61" s="969"/>
      <c r="UBJ61" s="969"/>
      <c r="UBK61" s="969"/>
      <c r="UBL61" s="969"/>
      <c r="UBM61" s="969"/>
      <c r="UBN61" s="969"/>
      <c r="UBO61" s="969"/>
      <c r="UBP61" s="969"/>
      <c r="UBQ61" s="969"/>
      <c r="UBR61" s="969"/>
      <c r="UBS61" s="969"/>
      <c r="UBT61" s="969"/>
      <c r="UBU61" s="969"/>
      <c r="UBV61" s="969"/>
      <c r="UBW61" s="969"/>
      <c r="UBX61" s="969"/>
      <c r="UBY61" s="969"/>
      <c r="UBZ61" s="969"/>
      <c r="UCA61" s="969"/>
      <c r="UCB61" s="969"/>
      <c r="UCC61" s="969"/>
      <c r="UCD61" s="969"/>
      <c r="UCE61" s="969"/>
      <c r="UCF61" s="969"/>
      <c r="UCG61" s="969"/>
      <c r="UCH61" s="969"/>
      <c r="UCI61" s="969"/>
      <c r="UCJ61" s="969"/>
      <c r="UCK61" s="969"/>
      <c r="UCL61" s="969"/>
      <c r="UCM61" s="969"/>
      <c r="UCN61" s="969"/>
      <c r="UCO61" s="969"/>
      <c r="UCP61" s="969"/>
      <c r="UCQ61" s="969"/>
      <c r="UCR61" s="969"/>
      <c r="UCS61" s="969"/>
      <c r="UCT61" s="969"/>
      <c r="UCU61" s="969"/>
      <c r="UCV61" s="969"/>
      <c r="UCW61" s="969"/>
      <c r="UCX61" s="969"/>
      <c r="UCY61" s="969"/>
      <c r="UCZ61" s="969"/>
      <c r="UDA61" s="969"/>
      <c r="UDB61" s="969"/>
      <c r="UDC61" s="969"/>
      <c r="UDD61" s="969"/>
      <c r="UDE61" s="969"/>
      <c r="UDF61" s="969"/>
      <c r="UDG61" s="969"/>
      <c r="UDH61" s="969"/>
      <c r="UDI61" s="969"/>
      <c r="UDJ61" s="969"/>
      <c r="UDK61" s="969"/>
      <c r="UDL61" s="969"/>
      <c r="UDM61" s="969"/>
      <c r="UDN61" s="969"/>
      <c r="UDO61" s="969"/>
      <c r="UDP61" s="969"/>
      <c r="UDQ61" s="969"/>
      <c r="UDR61" s="969"/>
      <c r="UDS61" s="969"/>
      <c r="UDT61" s="969"/>
      <c r="UDU61" s="969"/>
      <c r="UDV61" s="969"/>
      <c r="UDW61" s="969"/>
      <c r="UDX61" s="969"/>
      <c r="UDY61" s="969"/>
      <c r="UDZ61" s="969"/>
      <c r="UEA61" s="969"/>
      <c r="UEB61" s="969"/>
      <c r="UEC61" s="969"/>
      <c r="UED61" s="969"/>
      <c r="UEE61" s="969"/>
      <c r="UEF61" s="969"/>
      <c r="UEG61" s="969"/>
      <c r="UEH61" s="969"/>
      <c r="UEI61" s="969"/>
      <c r="UEJ61" s="969"/>
      <c r="UEK61" s="969"/>
      <c r="UEL61" s="969"/>
      <c r="UEM61" s="969"/>
      <c r="UEN61" s="969"/>
      <c r="UEO61" s="969"/>
      <c r="UEP61" s="969"/>
      <c r="UEQ61" s="969"/>
      <c r="UER61" s="969"/>
      <c r="UES61" s="969"/>
      <c r="UET61" s="969"/>
      <c r="UEU61" s="969"/>
      <c r="UEV61" s="969"/>
      <c r="UEW61" s="969"/>
      <c r="UEX61" s="969"/>
      <c r="UEY61" s="969"/>
      <c r="UEZ61" s="969"/>
      <c r="UFA61" s="969"/>
      <c r="UFB61" s="969"/>
      <c r="UFC61" s="969"/>
      <c r="UFD61" s="969"/>
      <c r="UFE61" s="969"/>
      <c r="UFF61" s="969"/>
      <c r="UFG61" s="969"/>
      <c r="UFH61" s="969"/>
      <c r="UFI61" s="969"/>
      <c r="UFJ61" s="969"/>
      <c r="UFK61" s="969"/>
      <c r="UFL61" s="969"/>
      <c r="UFM61" s="969"/>
      <c r="UFN61" s="969"/>
      <c r="UFO61" s="969"/>
      <c r="UFP61" s="969"/>
      <c r="UFQ61" s="969"/>
      <c r="UFR61" s="969"/>
      <c r="UFS61" s="969"/>
      <c r="UFT61" s="969"/>
      <c r="UFU61" s="969"/>
      <c r="UFV61" s="969"/>
      <c r="UFW61" s="969"/>
      <c r="UFX61" s="969"/>
      <c r="UFY61" s="969"/>
      <c r="UFZ61" s="969"/>
      <c r="UGA61" s="969"/>
      <c r="UGB61" s="969"/>
      <c r="UGC61" s="969"/>
      <c r="UGD61" s="969"/>
      <c r="UGE61" s="969"/>
      <c r="UGF61" s="969"/>
      <c r="UGG61" s="969"/>
      <c r="UGH61" s="969"/>
      <c r="UGI61" s="969"/>
      <c r="UGJ61" s="969"/>
      <c r="UGK61" s="969"/>
      <c r="UGL61" s="969"/>
      <c r="UGM61" s="969"/>
      <c r="UGN61" s="969"/>
      <c r="UGO61" s="969"/>
      <c r="UGP61" s="969"/>
      <c r="UGQ61" s="969"/>
      <c r="UGR61" s="969"/>
      <c r="UGS61" s="969"/>
      <c r="UGT61" s="969"/>
      <c r="UGU61" s="969"/>
      <c r="UGV61" s="969"/>
      <c r="UGW61" s="969"/>
      <c r="UGX61" s="969"/>
      <c r="UGY61" s="969"/>
      <c r="UGZ61" s="969"/>
      <c r="UHA61" s="969"/>
      <c r="UHB61" s="969"/>
      <c r="UHC61" s="969"/>
      <c r="UHD61" s="969"/>
      <c r="UHE61" s="969"/>
      <c r="UHF61" s="969"/>
      <c r="UHG61" s="969"/>
      <c r="UHH61" s="969"/>
      <c r="UHI61" s="969"/>
      <c r="UHJ61" s="969"/>
      <c r="UHK61" s="969"/>
      <c r="UHL61" s="969"/>
      <c r="UHM61" s="969"/>
      <c r="UHN61" s="969"/>
      <c r="UHO61" s="969"/>
      <c r="UHP61" s="969"/>
      <c r="UHQ61" s="969"/>
      <c r="UHR61" s="969"/>
      <c r="UHS61" s="969"/>
      <c r="UHT61" s="969"/>
      <c r="UHU61" s="969"/>
      <c r="UHV61" s="969"/>
      <c r="UHW61" s="969"/>
      <c r="UHX61" s="969"/>
      <c r="UHY61" s="969"/>
      <c r="UHZ61" s="969"/>
      <c r="UIA61" s="969"/>
      <c r="UIB61" s="969"/>
      <c r="UIC61" s="969"/>
      <c r="UID61" s="969"/>
      <c r="UIE61" s="969"/>
      <c r="UIF61" s="969"/>
      <c r="UIG61" s="969"/>
      <c r="UIH61" s="969"/>
      <c r="UII61" s="969"/>
      <c r="UIJ61" s="969"/>
      <c r="UIK61" s="969"/>
      <c r="UIL61" s="969"/>
      <c r="UIM61" s="969"/>
      <c r="UIN61" s="969"/>
      <c r="UIO61" s="969"/>
      <c r="UIP61" s="969"/>
      <c r="UIQ61" s="969"/>
      <c r="UIR61" s="969"/>
      <c r="UIS61" s="969"/>
      <c r="UIT61" s="969"/>
      <c r="UIU61" s="969"/>
      <c r="UIV61" s="969"/>
      <c r="UIW61" s="969"/>
      <c r="UIX61" s="969"/>
      <c r="UIY61" s="969"/>
      <c r="UIZ61" s="969"/>
      <c r="UJA61" s="969"/>
      <c r="UJB61" s="969"/>
      <c r="UJC61" s="969"/>
      <c r="UJD61" s="969"/>
      <c r="UJE61" s="969"/>
      <c r="UJF61" s="969"/>
      <c r="UJG61" s="969"/>
      <c r="UJH61" s="969"/>
      <c r="UJI61" s="969"/>
      <c r="UJJ61" s="969"/>
      <c r="UJK61" s="969"/>
      <c r="UJL61" s="969"/>
      <c r="UJM61" s="969"/>
      <c r="UJN61" s="969"/>
      <c r="UJO61" s="969"/>
      <c r="UJP61" s="969"/>
      <c r="UJQ61" s="969"/>
      <c r="UJR61" s="969"/>
      <c r="UJS61" s="969"/>
      <c r="UJT61" s="969"/>
      <c r="UJU61" s="969"/>
      <c r="UJV61" s="969"/>
      <c r="UJW61" s="969"/>
      <c r="UJX61" s="969"/>
      <c r="UJY61" s="969"/>
      <c r="UJZ61" s="969"/>
      <c r="UKA61" s="969"/>
      <c r="UKB61" s="969"/>
      <c r="UKC61" s="969"/>
      <c r="UKD61" s="969"/>
      <c r="UKE61" s="969"/>
      <c r="UKF61" s="969"/>
      <c r="UKG61" s="969"/>
      <c r="UKH61" s="969"/>
      <c r="UKI61" s="969"/>
      <c r="UKJ61" s="969"/>
      <c r="UKK61" s="969"/>
      <c r="UKL61" s="969"/>
      <c r="UKM61" s="969"/>
      <c r="UKN61" s="969"/>
      <c r="UKO61" s="969"/>
      <c r="UKP61" s="969"/>
      <c r="UKQ61" s="969"/>
      <c r="UKR61" s="969"/>
      <c r="UKS61" s="969"/>
      <c r="UKT61" s="969"/>
      <c r="UKU61" s="969"/>
      <c r="UKV61" s="969"/>
      <c r="UKW61" s="969"/>
      <c r="UKX61" s="969"/>
      <c r="UKY61" s="969"/>
      <c r="UKZ61" s="969"/>
      <c r="ULA61" s="969"/>
      <c r="ULB61" s="969"/>
      <c r="ULC61" s="969"/>
      <c r="ULD61" s="969"/>
      <c r="ULE61" s="969"/>
      <c r="ULF61" s="969"/>
      <c r="ULG61" s="969"/>
      <c r="ULH61" s="969"/>
      <c r="ULI61" s="969"/>
      <c r="ULJ61" s="969"/>
      <c r="ULK61" s="969"/>
      <c r="ULL61" s="969"/>
      <c r="ULM61" s="969"/>
      <c r="ULN61" s="969"/>
      <c r="ULO61" s="969"/>
      <c r="ULP61" s="969"/>
      <c r="ULQ61" s="969"/>
      <c r="ULR61" s="969"/>
      <c r="ULS61" s="969"/>
      <c r="ULT61" s="969"/>
      <c r="ULU61" s="969"/>
      <c r="ULV61" s="969"/>
      <c r="ULW61" s="969"/>
      <c r="ULX61" s="969"/>
      <c r="ULY61" s="969"/>
      <c r="ULZ61" s="969"/>
      <c r="UMA61" s="969"/>
      <c r="UMB61" s="969"/>
      <c r="UMC61" s="969"/>
      <c r="UMD61" s="969"/>
      <c r="UME61" s="969"/>
      <c r="UMF61" s="969"/>
      <c r="UMG61" s="969"/>
      <c r="UMH61" s="969"/>
      <c r="UMI61" s="969"/>
      <c r="UMJ61" s="969"/>
      <c r="UMK61" s="969"/>
      <c r="UML61" s="969"/>
      <c r="UMM61" s="969"/>
      <c r="UMN61" s="969"/>
      <c r="UMO61" s="969"/>
      <c r="UMP61" s="969"/>
      <c r="UMQ61" s="969"/>
      <c r="UMR61" s="969"/>
      <c r="UMS61" s="969"/>
      <c r="UMT61" s="969"/>
      <c r="UMU61" s="969"/>
      <c r="UMV61" s="969"/>
      <c r="UMW61" s="969"/>
      <c r="UMX61" s="969"/>
      <c r="UMY61" s="969"/>
      <c r="UMZ61" s="969"/>
      <c r="UNA61" s="969"/>
      <c r="UNB61" s="969"/>
      <c r="UNC61" s="969"/>
      <c r="UND61" s="969"/>
      <c r="UNE61" s="969"/>
      <c r="UNF61" s="969"/>
      <c r="UNG61" s="969"/>
      <c r="UNH61" s="969"/>
      <c r="UNI61" s="969"/>
      <c r="UNJ61" s="969"/>
      <c r="UNK61" s="969"/>
      <c r="UNL61" s="969"/>
      <c r="UNM61" s="969"/>
      <c r="UNN61" s="969"/>
      <c r="UNO61" s="969"/>
      <c r="UNP61" s="969"/>
      <c r="UNQ61" s="969"/>
      <c r="UNR61" s="969"/>
      <c r="UNS61" s="969"/>
      <c r="UNT61" s="969"/>
      <c r="UNU61" s="969"/>
      <c r="UNV61" s="969"/>
      <c r="UNW61" s="969"/>
      <c r="UNX61" s="969"/>
      <c r="UNY61" s="969"/>
      <c r="UNZ61" s="969"/>
      <c r="UOA61" s="969"/>
      <c r="UOB61" s="969"/>
      <c r="UOC61" s="969"/>
      <c r="UOD61" s="969"/>
      <c r="UOE61" s="969"/>
      <c r="UOF61" s="969"/>
      <c r="UOG61" s="969"/>
      <c r="UOH61" s="969"/>
      <c r="UOI61" s="969"/>
      <c r="UOJ61" s="969"/>
      <c r="UOK61" s="969"/>
      <c r="UOL61" s="969"/>
      <c r="UOM61" s="969"/>
      <c r="UON61" s="969"/>
      <c r="UOO61" s="969"/>
      <c r="UOP61" s="969"/>
      <c r="UOQ61" s="969"/>
      <c r="UOR61" s="969"/>
      <c r="UOS61" s="969"/>
      <c r="UOT61" s="969"/>
      <c r="UOU61" s="969"/>
      <c r="UOV61" s="969"/>
      <c r="UOW61" s="969"/>
      <c r="UOX61" s="969"/>
      <c r="UOY61" s="969"/>
      <c r="UOZ61" s="969"/>
      <c r="UPA61" s="969"/>
      <c r="UPB61" s="969"/>
      <c r="UPC61" s="969"/>
      <c r="UPD61" s="969"/>
      <c r="UPE61" s="969"/>
      <c r="UPF61" s="969"/>
      <c r="UPG61" s="969"/>
      <c r="UPH61" s="969"/>
      <c r="UPI61" s="969"/>
      <c r="UPJ61" s="969"/>
      <c r="UPK61" s="969"/>
      <c r="UPL61" s="969"/>
      <c r="UPM61" s="969"/>
      <c r="UPN61" s="969"/>
      <c r="UPO61" s="969"/>
      <c r="UPP61" s="969"/>
      <c r="UPQ61" s="969"/>
      <c r="UPR61" s="969"/>
      <c r="UPS61" s="969"/>
      <c r="UPT61" s="969"/>
      <c r="UPU61" s="969"/>
      <c r="UPV61" s="969"/>
      <c r="UPW61" s="969"/>
      <c r="UPX61" s="969"/>
      <c r="UPY61" s="969"/>
      <c r="UPZ61" s="969"/>
      <c r="UQA61" s="969"/>
      <c r="UQB61" s="969"/>
      <c r="UQC61" s="969"/>
      <c r="UQD61" s="969"/>
      <c r="UQE61" s="969"/>
      <c r="UQF61" s="969"/>
      <c r="UQG61" s="969"/>
      <c r="UQH61" s="969"/>
      <c r="UQI61" s="969"/>
      <c r="UQJ61" s="969"/>
      <c r="UQK61" s="969"/>
      <c r="UQL61" s="969"/>
      <c r="UQM61" s="969"/>
      <c r="UQN61" s="969"/>
      <c r="UQO61" s="969"/>
      <c r="UQP61" s="969"/>
      <c r="UQQ61" s="969"/>
      <c r="UQR61" s="969"/>
      <c r="UQS61" s="969"/>
      <c r="UQT61" s="969"/>
      <c r="UQU61" s="969"/>
      <c r="UQV61" s="969"/>
      <c r="UQW61" s="969"/>
      <c r="UQX61" s="969"/>
      <c r="UQY61" s="969"/>
      <c r="UQZ61" s="969"/>
      <c r="URA61" s="969"/>
      <c r="URB61" s="969"/>
      <c r="URC61" s="969"/>
      <c r="URD61" s="969"/>
      <c r="URE61" s="969"/>
      <c r="URF61" s="969"/>
      <c r="URG61" s="969"/>
      <c r="URH61" s="969"/>
      <c r="URI61" s="969"/>
      <c r="URJ61" s="969"/>
      <c r="URK61" s="969"/>
      <c r="URL61" s="969"/>
      <c r="URM61" s="969"/>
      <c r="URN61" s="969"/>
      <c r="URO61" s="969"/>
      <c r="URP61" s="969"/>
      <c r="URQ61" s="969"/>
      <c r="URR61" s="969"/>
      <c r="URS61" s="969"/>
      <c r="URT61" s="969"/>
      <c r="URU61" s="969"/>
      <c r="URV61" s="969"/>
      <c r="URW61" s="969"/>
      <c r="URX61" s="969"/>
      <c r="URY61" s="969"/>
      <c r="URZ61" s="969"/>
      <c r="USA61" s="969"/>
      <c r="USB61" s="969"/>
      <c r="USC61" s="969"/>
      <c r="USD61" s="969"/>
      <c r="USE61" s="969"/>
      <c r="USF61" s="969"/>
      <c r="USG61" s="969"/>
      <c r="USH61" s="969"/>
      <c r="USI61" s="969"/>
      <c r="USJ61" s="969"/>
      <c r="USK61" s="969"/>
      <c r="USL61" s="969"/>
      <c r="USM61" s="969"/>
      <c r="USN61" s="969"/>
      <c r="USO61" s="969"/>
      <c r="USP61" s="969"/>
      <c r="USQ61" s="969"/>
      <c r="USR61" s="969"/>
      <c r="USS61" s="969"/>
      <c r="UST61" s="969"/>
      <c r="USU61" s="969"/>
      <c r="USV61" s="969"/>
      <c r="USW61" s="969"/>
      <c r="USX61" s="969"/>
      <c r="USY61" s="969"/>
      <c r="USZ61" s="969"/>
      <c r="UTA61" s="969"/>
      <c r="UTB61" s="969"/>
      <c r="UTC61" s="969"/>
      <c r="UTD61" s="969"/>
      <c r="UTE61" s="969"/>
      <c r="UTF61" s="969"/>
      <c r="UTG61" s="969"/>
      <c r="UTH61" s="969"/>
      <c r="UTI61" s="969"/>
      <c r="UTJ61" s="969"/>
      <c r="UTK61" s="969"/>
      <c r="UTL61" s="969"/>
      <c r="UTM61" s="969"/>
      <c r="UTN61" s="969"/>
      <c r="UTO61" s="969"/>
      <c r="UTP61" s="969"/>
      <c r="UTQ61" s="969"/>
      <c r="UTR61" s="969"/>
      <c r="UTS61" s="969"/>
      <c r="UTT61" s="969"/>
      <c r="UTU61" s="969"/>
      <c r="UTV61" s="969"/>
      <c r="UTW61" s="969"/>
      <c r="UTX61" s="969"/>
      <c r="UTY61" s="969"/>
      <c r="UTZ61" s="969"/>
      <c r="UUA61" s="969"/>
      <c r="UUB61" s="969"/>
      <c r="UUC61" s="969"/>
      <c r="UUD61" s="969"/>
      <c r="UUE61" s="969"/>
      <c r="UUF61" s="969"/>
      <c r="UUG61" s="969"/>
      <c r="UUH61" s="969"/>
      <c r="UUI61" s="969"/>
      <c r="UUJ61" s="969"/>
      <c r="UUK61" s="969"/>
      <c r="UUL61" s="969"/>
      <c r="UUM61" s="969"/>
      <c r="UUN61" s="969"/>
      <c r="UUO61" s="969"/>
      <c r="UUP61" s="969"/>
      <c r="UUQ61" s="969"/>
      <c r="UUR61" s="969"/>
      <c r="UUS61" s="969"/>
      <c r="UUT61" s="969"/>
      <c r="UUU61" s="969"/>
      <c r="UUV61" s="969"/>
      <c r="UUW61" s="969"/>
      <c r="UUX61" s="969"/>
      <c r="UUY61" s="969"/>
      <c r="UUZ61" s="969"/>
      <c r="UVA61" s="969"/>
      <c r="UVB61" s="969"/>
      <c r="UVC61" s="969"/>
      <c r="UVD61" s="969"/>
      <c r="UVE61" s="969"/>
      <c r="UVF61" s="969"/>
      <c r="UVG61" s="969"/>
      <c r="UVH61" s="969"/>
      <c r="UVI61" s="969"/>
      <c r="UVJ61" s="969"/>
      <c r="UVK61" s="969"/>
      <c r="UVL61" s="969"/>
      <c r="UVM61" s="969"/>
      <c r="UVN61" s="969"/>
      <c r="UVO61" s="969"/>
      <c r="UVP61" s="969"/>
      <c r="UVQ61" s="969"/>
      <c r="UVR61" s="969"/>
      <c r="UVS61" s="969"/>
      <c r="UVT61" s="969"/>
      <c r="UVU61" s="969"/>
      <c r="UVV61" s="969"/>
      <c r="UVW61" s="969"/>
      <c r="UVX61" s="969"/>
      <c r="UVY61" s="969"/>
      <c r="UVZ61" s="969"/>
      <c r="UWA61" s="969"/>
      <c r="UWB61" s="969"/>
      <c r="UWC61" s="969"/>
      <c r="UWD61" s="969"/>
      <c r="UWE61" s="969"/>
      <c r="UWF61" s="969"/>
      <c r="UWG61" s="969"/>
      <c r="UWH61" s="969"/>
      <c r="UWI61" s="969"/>
      <c r="UWJ61" s="969"/>
      <c r="UWK61" s="969"/>
      <c r="UWL61" s="969"/>
      <c r="UWM61" s="969"/>
      <c r="UWN61" s="969"/>
      <c r="UWO61" s="969"/>
      <c r="UWP61" s="969"/>
      <c r="UWQ61" s="969"/>
      <c r="UWR61" s="969"/>
      <c r="UWS61" s="969"/>
      <c r="UWT61" s="969"/>
      <c r="UWU61" s="969"/>
      <c r="UWV61" s="969"/>
      <c r="UWW61" s="969"/>
      <c r="UWX61" s="969"/>
      <c r="UWY61" s="969"/>
      <c r="UWZ61" s="969"/>
      <c r="UXA61" s="969"/>
      <c r="UXB61" s="969"/>
      <c r="UXC61" s="969"/>
      <c r="UXD61" s="969"/>
      <c r="UXE61" s="969"/>
      <c r="UXF61" s="969"/>
      <c r="UXG61" s="969"/>
      <c r="UXH61" s="969"/>
      <c r="UXI61" s="969"/>
      <c r="UXJ61" s="969"/>
      <c r="UXK61" s="969"/>
      <c r="UXL61" s="969"/>
      <c r="UXM61" s="969"/>
      <c r="UXN61" s="969"/>
      <c r="UXO61" s="969"/>
      <c r="UXP61" s="969"/>
      <c r="UXQ61" s="969"/>
      <c r="UXR61" s="969"/>
      <c r="UXS61" s="969"/>
      <c r="UXT61" s="969"/>
      <c r="UXU61" s="969"/>
      <c r="UXV61" s="969"/>
      <c r="UXW61" s="969"/>
      <c r="UXX61" s="969"/>
      <c r="UXY61" s="969"/>
      <c r="UXZ61" s="969"/>
      <c r="UYA61" s="969"/>
      <c r="UYB61" s="969"/>
      <c r="UYC61" s="969"/>
      <c r="UYD61" s="969"/>
      <c r="UYE61" s="969"/>
      <c r="UYF61" s="969"/>
      <c r="UYG61" s="969"/>
      <c r="UYH61" s="969"/>
      <c r="UYI61" s="969"/>
      <c r="UYJ61" s="969"/>
      <c r="UYK61" s="969"/>
      <c r="UYL61" s="969"/>
      <c r="UYM61" s="969"/>
      <c r="UYN61" s="969"/>
      <c r="UYO61" s="969"/>
      <c r="UYP61" s="969"/>
      <c r="UYQ61" s="969"/>
      <c r="UYR61" s="969"/>
      <c r="UYS61" s="969"/>
      <c r="UYT61" s="969"/>
      <c r="UYU61" s="969"/>
      <c r="UYV61" s="969"/>
      <c r="UYW61" s="969"/>
      <c r="UYX61" s="969"/>
      <c r="UYY61" s="969"/>
      <c r="UYZ61" s="969"/>
      <c r="UZA61" s="969"/>
      <c r="UZB61" s="969"/>
      <c r="UZC61" s="969"/>
      <c r="UZD61" s="969"/>
      <c r="UZE61" s="969"/>
      <c r="UZF61" s="969"/>
      <c r="UZG61" s="969"/>
      <c r="UZH61" s="969"/>
      <c r="UZI61" s="969"/>
      <c r="UZJ61" s="969"/>
      <c r="UZK61" s="969"/>
      <c r="UZL61" s="969"/>
      <c r="UZM61" s="969"/>
      <c r="UZN61" s="969"/>
      <c r="UZO61" s="969"/>
      <c r="UZP61" s="969"/>
      <c r="UZQ61" s="969"/>
      <c r="UZR61" s="969"/>
      <c r="UZS61" s="969"/>
      <c r="UZT61" s="969"/>
      <c r="UZU61" s="969"/>
      <c r="UZV61" s="969"/>
      <c r="UZW61" s="969"/>
      <c r="UZX61" s="969"/>
      <c r="UZY61" s="969"/>
      <c r="UZZ61" s="969"/>
      <c r="VAA61" s="969"/>
      <c r="VAB61" s="969"/>
      <c r="VAC61" s="969"/>
      <c r="VAD61" s="969"/>
      <c r="VAE61" s="969"/>
      <c r="VAF61" s="969"/>
      <c r="VAG61" s="969"/>
      <c r="VAH61" s="969"/>
      <c r="VAI61" s="969"/>
      <c r="VAJ61" s="969"/>
      <c r="VAK61" s="969"/>
      <c r="VAL61" s="969"/>
      <c r="VAM61" s="969"/>
      <c r="VAN61" s="969"/>
      <c r="VAO61" s="969"/>
      <c r="VAP61" s="969"/>
      <c r="VAQ61" s="969"/>
      <c r="VAR61" s="969"/>
      <c r="VAS61" s="969"/>
      <c r="VAT61" s="969"/>
      <c r="VAU61" s="969"/>
      <c r="VAV61" s="969"/>
      <c r="VAW61" s="969"/>
      <c r="VAX61" s="969"/>
      <c r="VAY61" s="969"/>
      <c r="VAZ61" s="969"/>
      <c r="VBA61" s="969"/>
      <c r="VBB61" s="969"/>
      <c r="VBC61" s="969"/>
      <c r="VBD61" s="969"/>
      <c r="VBE61" s="969"/>
      <c r="VBF61" s="969"/>
      <c r="VBG61" s="969"/>
      <c r="VBH61" s="969"/>
      <c r="VBI61" s="969"/>
      <c r="VBJ61" s="969"/>
      <c r="VBK61" s="969"/>
      <c r="VBL61" s="969"/>
      <c r="VBM61" s="969"/>
      <c r="VBN61" s="969"/>
      <c r="VBO61" s="969"/>
      <c r="VBP61" s="969"/>
      <c r="VBQ61" s="969"/>
      <c r="VBR61" s="969"/>
      <c r="VBS61" s="969"/>
      <c r="VBT61" s="969"/>
      <c r="VBU61" s="969"/>
      <c r="VBV61" s="969"/>
      <c r="VBW61" s="969"/>
      <c r="VBX61" s="969"/>
      <c r="VBY61" s="969"/>
      <c r="VBZ61" s="969"/>
      <c r="VCA61" s="969"/>
      <c r="VCB61" s="969"/>
      <c r="VCC61" s="969"/>
      <c r="VCD61" s="969"/>
      <c r="VCE61" s="969"/>
      <c r="VCF61" s="969"/>
      <c r="VCG61" s="969"/>
      <c r="VCH61" s="969"/>
      <c r="VCI61" s="969"/>
      <c r="VCJ61" s="969"/>
      <c r="VCK61" s="969"/>
      <c r="VCL61" s="969"/>
      <c r="VCM61" s="969"/>
      <c r="VCN61" s="969"/>
      <c r="VCO61" s="969"/>
      <c r="VCP61" s="969"/>
      <c r="VCQ61" s="969"/>
      <c r="VCR61" s="969"/>
      <c r="VCS61" s="969"/>
      <c r="VCT61" s="969"/>
      <c r="VCU61" s="969"/>
      <c r="VCV61" s="969"/>
      <c r="VCW61" s="969"/>
      <c r="VCX61" s="969"/>
      <c r="VCY61" s="969"/>
      <c r="VCZ61" s="969"/>
      <c r="VDA61" s="969"/>
      <c r="VDB61" s="969"/>
      <c r="VDC61" s="969"/>
      <c r="VDD61" s="969"/>
      <c r="VDE61" s="969"/>
      <c r="VDF61" s="969"/>
      <c r="VDG61" s="969"/>
      <c r="VDH61" s="969"/>
      <c r="VDI61" s="969"/>
      <c r="VDJ61" s="969"/>
      <c r="VDK61" s="969"/>
      <c r="VDL61" s="969"/>
      <c r="VDM61" s="969"/>
      <c r="VDN61" s="969"/>
      <c r="VDO61" s="969"/>
      <c r="VDP61" s="969"/>
      <c r="VDQ61" s="969"/>
      <c r="VDR61" s="969"/>
      <c r="VDS61" s="969"/>
      <c r="VDT61" s="969"/>
      <c r="VDU61" s="969"/>
      <c r="VDV61" s="969"/>
      <c r="VDW61" s="969"/>
      <c r="VDX61" s="969"/>
      <c r="VDY61" s="969"/>
      <c r="VDZ61" s="969"/>
      <c r="VEA61" s="969"/>
      <c r="VEB61" s="969"/>
      <c r="VEC61" s="969"/>
      <c r="VED61" s="969"/>
      <c r="VEE61" s="969"/>
      <c r="VEF61" s="969"/>
      <c r="VEG61" s="969"/>
      <c r="VEH61" s="969"/>
      <c r="VEI61" s="969"/>
      <c r="VEJ61" s="969"/>
      <c r="VEK61" s="969"/>
      <c r="VEL61" s="969"/>
      <c r="VEM61" s="969"/>
      <c r="VEN61" s="969"/>
      <c r="VEO61" s="969"/>
      <c r="VEP61" s="969"/>
      <c r="VEQ61" s="969"/>
      <c r="VER61" s="969"/>
      <c r="VES61" s="969"/>
      <c r="VET61" s="969"/>
      <c r="VEU61" s="969"/>
      <c r="VEV61" s="969"/>
      <c r="VEW61" s="969"/>
      <c r="VEX61" s="969"/>
      <c r="VEY61" s="969"/>
      <c r="VEZ61" s="969"/>
      <c r="VFA61" s="969"/>
      <c r="VFB61" s="969"/>
      <c r="VFC61" s="969"/>
      <c r="VFD61" s="969"/>
      <c r="VFE61" s="969"/>
      <c r="VFF61" s="969"/>
      <c r="VFG61" s="969"/>
      <c r="VFH61" s="969"/>
      <c r="VFI61" s="969"/>
      <c r="VFJ61" s="969"/>
      <c r="VFK61" s="969"/>
      <c r="VFL61" s="969"/>
      <c r="VFM61" s="969"/>
      <c r="VFN61" s="969"/>
      <c r="VFO61" s="969"/>
      <c r="VFP61" s="969"/>
      <c r="VFQ61" s="969"/>
      <c r="VFR61" s="969"/>
      <c r="VFS61" s="969"/>
      <c r="VFT61" s="969"/>
      <c r="VFU61" s="969"/>
      <c r="VFV61" s="969"/>
      <c r="VFW61" s="969"/>
      <c r="VFX61" s="969"/>
      <c r="VFY61" s="969"/>
      <c r="VFZ61" s="969"/>
      <c r="VGA61" s="969"/>
      <c r="VGB61" s="969"/>
      <c r="VGC61" s="969"/>
      <c r="VGD61" s="969"/>
      <c r="VGE61" s="969"/>
      <c r="VGF61" s="969"/>
      <c r="VGG61" s="969"/>
      <c r="VGH61" s="969"/>
      <c r="VGI61" s="969"/>
      <c r="VGJ61" s="969"/>
      <c r="VGK61" s="969"/>
      <c r="VGL61" s="969"/>
      <c r="VGM61" s="969"/>
      <c r="VGN61" s="969"/>
      <c r="VGO61" s="969"/>
      <c r="VGP61" s="969"/>
      <c r="VGQ61" s="969"/>
      <c r="VGR61" s="969"/>
      <c r="VGS61" s="969"/>
      <c r="VGT61" s="969"/>
      <c r="VGU61" s="969"/>
      <c r="VGV61" s="969"/>
      <c r="VGW61" s="969"/>
      <c r="VGX61" s="969"/>
      <c r="VGY61" s="969"/>
      <c r="VGZ61" s="969"/>
      <c r="VHA61" s="969"/>
      <c r="VHB61" s="969"/>
      <c r="VHC61" s="969"/>
      <c r="VHD61" s="969"/>
      <c r="VHE61" s="969"/>
      <c r="VHF61" s="969"/>
      <c r="VHG61" s="969"/>
      <c r="VHH61" s="969"/>
      <c r="VHI61" s="969"/>
      <c r="VHJ61" s="969"/>
      <c r="VHK61" s="969"/>
      <c r="VHL61" s="969"/>
      <c r="VHM61" s="969"/>
      <c r="VHN61" s="969"/>
      <c r="VHO61" s="969"/>
      <c r="VHP61" s="969"/>
      <c r="VHQ61" s="969"/>
      <c r="VHR61" s="969"/>
      <c r="VHS61" s="969"/>
      <c r="VHT61" s="969"/>
      <c r="VHU61" s="969"/>
      <c r="VHV61" s="969"/>
      <c r="VHW61" s="969"/>
      <c r="VHX61" s="969"/>
      <c r="VHY61" s="969"/>
      <c r="VHZ61" s="969"/>
      <c r="VIA61" s="969"/>
      <c r="VIB61" s="969"/>
      <c r="VIC61" s="969"/>
      <c r="VID61" s="969"/>
      <c r="VIE61" s="969"/>
      <c r="VIF61" s="969"/>
      <c r="VIG61" s="969"/>
      <c r="VIH61" s="969"/>
      <c r="VII61" s="969"/>
      <c r="VIJ61" s="969"/>
      <c r="VIK61" s="969"/>
      <c r="VIL61" s="969"/>
      <c r="VIM61" s="969"/>
      <c r="VIN61" s="969"/>
      <c r="VIO61" s="969"/>
      <c r="VIP61" s="969"/>
      <c r="VIQ61" s="969"/>
      <c r="VIR61" s="969"/>
      <c r="VIS61" s="969"/>
      <c r="VIT61" s="969"/>
      <c r="VIU61" s="969"/>
      <c r="VIV61" s="969"/>
      <c r="VIW61" s="969"/>
      <c r="VIX61" s="969"/>
      <c r="VIY61" s="969"/>
      <c r="VIZ61" s="969"/>
      <c r="VJA61" s="969"/>
      <c r="VJB61" s="969"/>
      <c r="VJC61" s="969"/>
      <c r="VJD61" s="969"/>
      <c r="VJE61" s="969"/>
      <c r="VJF61" s="969"/>
      <c r="VJG61" s="969"/>
      <c r="VJH61" s="969"/>
      <c r="VJI61" s="969"/>
      <c r="VJJ61" s="969"/>
      <c r="VJK61" s="969"/>
      <c r="VJL61" s="969"/>
      <c r="VJM61" s="969"/>
      <c r="VJN61" s="969"/>
      <c r="VJO61" s="969"/>
      <c r="VJP61" s="969"/>
      <c r="VJQ61" s="969"/>
      <c r="VJR61" s="969"/>
      <c r="VJS61" s="969"/>
      <c r="VJT61" s="969"/>
      <c r="VJU61" s="969"/>
      <c r="VJV61" s="969"/>
      <c r="VJW61" s="969"/>
      <c r="VJX61" s="969"/>
      <c r="VJY61" s="969"/>
      <c r="VJZ61" s="969"/>
      <c r="VKA61" s="969"/>
      <c r="VKB61" s="969"/>
      <c r="VKC61" s="969"/>
      <c r="VKD61" s="969"/>
      <c r="VKE61" s="969"/>
      <c r="VKF61" s="969"/>
      <c r="VKG61" s="969"/>
      <c r="VKH61" s="969"/>
      <c r="VKI61" s="969"/>
      <c r="VKJ61" s="969"/>
      <c r="VKK61" s="969"/>
      <c r="VKL61" s="969"/>
      <c r="VKM61" s="969"/>
      <c r="VKN61" s="969"/>
      <c r="VKO61" s="969"/>
      <c r="VKP61" s="969"/>
      <c r="VKQ61" s="969"/>
      <c r="VKR61" s="969"/>
      <c r="VKS61" s="969"/>
      <c r="VKT61" s="969"/>
      <c r="VKU61" s="969"/>
      <c r="VKV61" s="969"/>
      <c r="VKW61" s="969"/>
      <c r="VKX61" s="969"/>
      <c r="VKY61" s="969"/>
      <c r="VKZ61" s="969"/>
      <c r="VLA61" s="969"/>
      <c r="VLB61" s="969"/>
      <c r="VLC61" s="969"/>
      <c r="VLD61" s="969"/>
      <c r="VLE61" s="969"/>
      <c r="VLF61" s="969"/>
      <c r="VLG61" s="969"/>
      <c r="VLH61" s="969"/>
      <c r="VLI61" s="969"/>
      <c r="VLJ61" s="969"/>
      <c r="VLK61" s="969"/>
      <c r="VLL61" s="969"/>
      <c r="VLM61" s="969"/>
      <c r="VLN61" s="969"/>
      <c r="VLO61" s="969"/>
      <c r="VLP61" s="969"/>
      <c r="VLQ61" s="969"/>
      <c r="VLR61" s="969"/>
      <c r="VLS61" s="969"/>
      <c r="VLT61" s="969"/>
      <c r="VLU61" s="969"/>
      <c r="VLV61" s="969"/>
      <c r="VLW61" s="969"/>
      <c r="VLX61" s="969"/>
      <c r="VLY61" s="969"/>
      <c r="VLZ61" s="969"/>
      <c r="VMA61" s="969"/>
      <c r="VMB61" s="969"/>
      <c r="VMC61" s="969"/>
      <c r="VMD61" s="969"/>
      <c r="VME61" s="969"/>
      <c r="VMF61" s="969"/>
      <c r="VMG61" s="969"/>
      <c r="VMH61" s="969"/>
      <c r="VMI61" s="969"/>
      <c r="VMJ61" s="969"/>
      <c r="VMK61" s="969"/>
      <c r="VML61" s="969"/>
      <c r="VMM61" s="969"/>
      <c r="VMN61" s="969"/>
      <c r="VMO61" s="969"/>
      <c r="VMP61" s="969"/>
      <c r="VMQ61" s="969"/>
      <c r="VMR61" s="969"/>
      <c r="VMS61" s="969"/>
      <c r="VMT61" s="969"/>
      <c r="VMU61" s="969"/>
      <c r="VMV61" s="969"/>
      <c r="VMW61" s="969"/>
      <c r="VMX61" s="969"/>
      <c r="VMY61" s="969"/>
      <c r="VMZ61" s="969"/>
      <c r="VNA61" s="969"/>
      <c r="VNB61" s="969"/>
      <c r="VNC61" s="969"/>
      <c r="VND61" s="969"/>
      <c r="VNE61" s="969"/>
      <c r="VNF61" s="969"/>
      <c r="VNG61" s="969"/>
      <c r="VNH61" s="969"/>
      <c r="VNI61" s="969"/>
      <c r="VNJ61" s="969"/>
      <c r="VNK61" s="969"/>
      <c r="VNL61" s="969"/>
      <c r="VNM61" s="969"/>
      <c r="VNN61" s="969"/>
      <c r="VNO61" s="969"/>
      <c r="VNP61" s="969"/>
      <c r="VNQ61" s="969"/>
      <c r="VNR61" s="969"/>
      <c r="VNS61" s="969"/>
      <c r="VNT61" s="969"/>
      <c r="VNU61" s="969"/>
      <c r="VNV61" s="969"/>
      <c r="VNW61" s="969"/>
      <c r="VNX61" s="969"/>
      <c r="VNY61" s="969"/>
      <c r="VNZ61" s="969"/>
      <c r="VOA61" s="969"/>
      <c r="VOB61" s="969"/>
      <c r="VOC61" s="969"/>
      <c r="VOD61" s="969"/>
      <c r="VOE61" s="969"/>
      <c r="VOF61" s="969"/>
      <c r="VOG61" s="969"/>
      <c r="VOH61" s="969"/>
      <c r="VOI61" s="969"/>
      <c r="VOJ61" s="969"/>
      <c r="VOK61" s="969"/>
      <c r="VOL61" s="969"/>
      <c r="VOM61" s="969"/>
      <c r="VON61" s="969"/>
      <c r="VOO61" s="969"/>
      <c r="VOP61" s="969"/>
      <c r="VOQ61" s="969"/>
      <c r="VOR61" s="969"/>
      <c r="VOS61" s="969"/>
      <c r="VOT61" s="969"/>
      <c r="VOU61" s="969"/>
      <c r="VOV61" s="969"/>
      <c r="VOW61" s="969"/>
      <c r="VOX61" s="969"/>
      <c r="VOY61" s="969"/>
      <c r="VOZ61" s="969"/>
      <c r="VPA61" s="969"/>
      <c r="VPB61" s="969"/>
      <c r="VPC61" s="969"/>
      <c r="VPD61" s="969"/>
      <c r="VPE61" s="969"/>
      <c r="VPF61" s="969"/>
      <c r="VPG61" s="969"/>
      <c r="VPH61" s="969"/>
      <c r="VPI61" s="969"/>
      <c r="VPJ61" s="969"/>
      <c r="VPK61" s="969"/>
      <c r="VPL61" s="969"/>
      <c r="VPM61" s="969"/>
      <c r="VPN61" s="969"/>
      <c r="VPO61" s="969"/>
      <c r="VPP61" s="969"/>
      <c r="VPQ61" s="969"/>
      <c r="VPR61" s="969"/>
      <c r="VPS61" s="969"/>
      <c r="VPT61" s="969"/>
      <c r="VPU61" s="969"/>
      <c r="VPV61" s="969"/>
      <c r="VPW61" s="969"/>
      <c r="VPX61" s="969"/>
      <c r="VPY61" s="969"/>
      <c r="VPZ61" s="969"/>
      <c r="VQA61" s="969"/>
      <c r="VQB61" s="969"/>
      <c r="VQC61" s="969"/>
      <c r="VQD61" s="969"/>
      <c r="VQE61" s="969"/>
      <c r="VQF61" s="969"/>
      <c r="VQG61" s="969"/>
      <c r="VQH61" s="969"/>
      <c r="VQI61" s="969"/>
      <c r="VQJ61" s="969"/>
      <c r="VQK61" s="969"/>
      <c r="VQL61" s="969"/>
      <c r="VQM61" s="969"/>
      <c r="VQN61" s="969"/>
      <c r="VQO61" s="969"/>
      <c r="VQP61" s="969"/>
      <c r="VQQ61" s="969"/>
      <c r="VQR61" s="969"/>
      <c r="VQS61" s="969"/>
      <c r="VQT61" s="969"/>
      <c r="VQU61" s="969"/>
      <c r="VQV61" s="969"/>
      <c r="VQW61" s="969"/>
      <c r="VQX61" s="969"/>
      <c r="VQY61" s="969"/>
      <c r="VQZ61" s="969"/>
      <c r="VRA61" s="969"/>
      <c r="VRB61" s="969"/>
      <c r="VRC61" s="969"/>
      <c r="VRD61" s="969"/>
      <c r="VRE61" s="969"/>
      <c r="VRF61" s="969"/>
      <c r="VRG61" s="969"/>
      <c r="VRH61" s="969"/>
      <c r="VRI61" s="969"/>
      <c r="VRJ61" s="969"/>
      <c r="VRK61" s="969"/>
      <c r="VRL61" s="969"/>
      <c r="VRM61" s="969"/>
      <c r="VRN61" s="969"/>
      <c r="VRO61" s="969"/>
      <c r="VRP61" s="969"/>
      <c r="VRQ61" s="969"/>
      <c r="VRR61" s="969"/>
      <c r="VRS61" s="969"/>
      <c r="VRT61" s="969"/>
      <c r="VRU61" s="969"/>
      <c r="VRV61" s="969"/>
      <c r="VRW61" s="969"/>
      <c r="VRX61" s="969"/>
      <c r="VRY61" s="969"/>
      <c r="VRZ61" s="969"/>
      <c r="VSA61" s="969"/>
      <c r="VSB61" s="969"/>
      <c r="VSC61" s="969"/>
      <c r="VSD61" s="969"/>
      <c r="VSE61" s="969"/>
      <c r="VSF61" s="969"/>
      <c r="VSG61" s="969"/>
      <c r="VSH61" s="969"/>
      <c r="VSI61" s="969"/>
      <c r="VSJ61" s="969"/>
      <c r="VSK61" s="969"/>
      <c r="VSL61" s="969"/>
      <c r="VSM61" s="969"/>
      <c r="VSN61" s="969"/>
      <c r="VSO61" s="969"/>
      <c r="VSP61" s="969"/>
      <c r="VSQ61" s="969"/>
      <c r="VSR61" s="969"/>
      <c r="VSS61" s="969"/>
      <c r="VST61" s="969"/>
      <c r="VSU61" s="969"/>
      <c r="VSV61" s="969"/>
      <c r="VSW61" s="969"/>
      <c r="VSX61" s="969"/>
      <c r="VSY61" s="969"/>
      <c r="VSZ61" s="969"/>
      <c r="VTA61" s="969"/>
      <c r="VTB61" s="969"/>
      <c r="VTC61" s="969"/>
      <c r="VTD61" s="969"/>
      <c r="VTE61" s="969"/>
      <c r="VTF61" s="969"/>
      <c r="VTG61" s="969"/>
      <c r="VTH61" s="969"/>
      <c r="VTI61" s="969"/>
      <c r="VTJ61" s="969"/>
      <c r="VTK61" s="969"/>
      <c r="VTL61" s="969"/>
      <c r="VTM61" s="969"/>
      <c r="VTN61" s="969"/>
      <c r="VTO61" s="969"/>
      <c r="VTP61" s="969"/>
      <c r="VTQ61" s="969"/>
      <c r="VTR61" s="969"/>
      <c r="VTS61" s="969"/>
      <c r="VTT61" s="969"/>
      <c r="VTU61" s="969"/>
      <c r="VTV61" s="969"/>
      <c r="VTW61" s="969"/>
      <c r="VTX61" s="969"/>
      <c r="VTY61" s="969"/>
      <c r="VTZ61" s="969"/>
      <c r="VUA61" s="969"/>
      <c r="VUB61" s="969"/>
      <c r="VUC61" s="969"/>
      <c r="VUD61" s="969"/>
      <c r="VUE61" s="969"/>
      <c r="VUF61" s="969"/>
      <c r="VUG61" s="969"/>
      <c r="VUH61" s="969"/>
      <c r="VUI61" s="969"/>
      <c r="VUJ61" s="969"/>
      <c r="VUK61" s="969"/>
      <c r="VUL61" s="969"/>
      <c r="VUM61" s="969"/>
      <c r="VUN61" s="969"/>
      <c r="VUO61" s="969"/>
      <c r="VUP61" s="969"/>
      <c r="VUQ61" s="969"/>
      <c r="VUR61" s="969"/>
      <c r="VUS61" s="969"/>
      <c r="VUT61" s="969"/>
      <c r="VUU61" s="969"/>
      <c r="VUV61" s="969"/>
      <c r="VUW61" s="969"/>
      <c r="VUX61" s="969"/>
      <c r="VUY61" s="969"/>
      <c r="VUZ61" s="969"/>
      <c r="VVA61" s="969"/>
      <c r="VVB61" s="969"/>
      <c r="VVC61" s="969"/>
      <c r="VVD61" s="969"/>
      <c r="VVE61" s="969"/>
      <c r="VVF61" s="969"/>
      <c r="VVG61" s="969"/>
      <c r="VVH61" s="969"/>
      <c r="VVI61" s="969"/>
      <c r="VVJ61" s="969"/>
      <c r="VVK61" s="969"/>
      <c r="VVL61" s="969"/>
      <c r="VVM61" s="969"/>
      <c r="VVN61" s="969"/>
      <c r="VVO61" s="969"/>
      <c r="VVP61" s="969"/>
      <c r="VVQ61" s="969"/>
      <c r="VVR61" s="969"/>
      <c r="VVS61" s="969"/>
      <c r="VVT61" s="969"/>
      <c r="VVU61" s="969"/>
      <c r="VVV61" s="969"/>
      <c r="VVW61" s="969"/>
      <c r="VVX61" s="969"/>
      <c r="VVY61" s="969"/>
      <c r="VVZ61" s="969"/>
      <c r="VWA61" s="969"/>
      <c r="VWB61" s="969"/>
      <c r="VWC61" s="969"/>
      <c r="VWD61" s="969"/>
      <c r="VWE61" s="969"/>
      <c r="VWF61" s="969"/>
      <c r="VWG61" s="969"/>
      <c r="VWH61" s="969"/>
      <c r="VWI61" s="969"/>
      <c r="VWJ61" s="969"/>
      <c r="VWK61" s="969"/>
      <c r="VWL61" s="969"/>
      <c r="VWM61" s="969"/>
      <c r="VWN61" s="969"/>
      <c r="VWO61" s="969"/>
      <c r="VWP61" s="969"/>
      <c r="VWQ61" s="969"/>
      <c r="VWR61" s="969"/>
      <c r="VWS61" s="969"/>
      <c r="VWT61" s="969"/>
      <c r="VWU61" s="969"/>
      <c r="VWV61" s="969"/>
      <c r="VWW61" s="969"/>
      <c r="VWX61" s="969"/>
      <c r="VWY61" s="969"/>
      <c r="VWZ61" s="969"/>
      <c r="VXA61" s="969"/>
      <c r="VXB61" s="969"/>
      <c r="VXC61" s="969"/>
      <c r="VXD61" s="969"/>
      <c r="VXE61" s="969"/>
      <c r="VXF61" s="969"/>
      <c r="VXG61" s="969"/>
      <c r="VXH61" s="969"/>
      <c r="VXI61" s="969"/>
      <c r="VXJ61" s="969"/>
      <c r="VXK61" s="969"/>
      <c r="VXL61" s="969"/>
      <c r="VXM61" s="969"/>
      <c r="VXN61" s="969"/>
      <c r="VXO61" s="969"/>
      <c r="VXP61" s="969"/>
      <c r="VXQ61" s="969"/>
      <c r="VXR61" s="969"/>
      <c r="VXS61" s="969"/>
      <c r="VXT61" s="969"/>
      <c r="VXU61" s="969"/>
      <c r="VXV61" s="969"/>
      <c r="VXW61" s="969"/>
      <c r="VXX61" s="969"/>
      <c r="VXY61" s="969"/>
      <c r="VXZ61" s="969"/>
      <c r="VYA61" s="969"/>
      <c r="VYB61" s="969"/>
      <c r="VYC61" s="969"/>
      <c r="VYD61" s="969"/>
      <c r="VYE61" s="969"/>
      <c r="VYF61" s="969"/>
      <c r="VYG61" s="969"/>
      <c r="VYH61" s="969"/>
      <c r="VYI61" s="969"/>
      <c r="VYJ61" s="969"/>
      <c r="VYK61" s="969"/>
      <c r="VYL61" s="969"/>
      <c r="VYM61" s="969"/>
      <c r="VYN61" s="969"/>
      <c r="VYO61" s="969"/>
      <c r="VYP61" s="969"/>
      <c r="VYQ61" s="969"/>
      <c r="VYR61" s="969"/>
      <c r="VYS61" s="969"/>
      <c r="VYT61" s="969"/>
      <c r="VYU61" s="969"/>
      <c r="VYV61" s="969"/>
      <c r="VYW61" s="969"/>
      <c r="VYX61" s="969"/>
      <c r="VYY61" s="969"/>
      <c r="VYZ61" s="969"/>
      <c r="VZA61" s="969"/>
      <c r="VZB61" s="969"/>
      <c r="VZC61" s="969"/>
      <c r="VZD61" s="969"/>
      <c r="VZE61" s="969"/>
      <c r="VZF61" s="969"/>
      <c r="VZG61" s="969"/>
      <c r="VZH61" s="969"/>
      <c r="VZI61" s="969"/>
      <c r="VZJ61" s="969"/>
      <c r="VZK61" s="969"/>
      <c r="VZL61" s="969"/>
      <c r="VZM61" s="969"/>
      <c r="VZN61" s="969"/>
      <c r="VZO61" s="969"/>
      <c r="VZP61" s="969"/>
      <c r="VZQ61" s="969"/>
      <c r="VZR61" s="969"/>
      <c r="VZS61" s="969"/>
      <c r="VZT61" s="969"/>
      <c r="VZU61" s="969"/>
      <c r="VZV61" s="969"/>
      <c r="VZW61" s="969"/>
      <c r="VZX61" s="969"/>
      <c r="VZY61" s="969"/>
      <c r="VZZ61" s="969"/>
      <c r="WAA61" s="969"/>
      <c r="WAB61" s="969"/>
      <c r="WAC61" s="969"/>
      <c r="WAD61" s="969"/>
      <c r="WAE61" s="969"/>
      <c r="WAF61" s="969"/>
      <c r="WAG61" s="969"/>
      <c r="WAH61" s="969"/>
      <c r="WAI61" s="969"/>
      <c r="WAJ61" s="969"/>
      <c r="WAK61" s="969"/>
      <c r="WAL61" s="969"/>
      <c r="WAM61" s="969"/>
      <c r="WAN61" s="969"/>
      <c r="WAO61" s="969"/>
      <c r="WAP61" s="969"/>
      <c r="WAQ61" s="969"/>
      <c r="WAR61" s="969"/>
      <c r="WAS61" s="969"/>
      <c r="WAT61" s="969"/>
      <c r="WAU61" s="969"/>
      <c r="WAV61" s="969"/>
      <c r="WAW61" s="969"/>
      <c r="WAX61" s="969"/>
      <c r="WAY61" s="969"/>
      <c r="WAZ61" s="969"/>
      <c r="WBA61" s="969"/>
      <c r="WBB61" s="969"/>
      <c r="WBC61" s="969"/>
      <c r="WBD61" s="969"/>
      <c r="WBE61" s="969"/>
      <c r="WBF61" s="969"/>
      <c r="WBG61" s="969"/>
      <c r="WBH61" s="969"/>
      <c r="WBI61" s="969"/>
      <c r="WBJ61" s="969"/>
      <c r="WBK61" s="969"/>
      <c r="WBL61" s="969"/>
      <c r="WBM61" s="969"/>
      <c r="WBN61" s="969"/>
      <c r="WBO61" s="969"/>
      <c r="WBP61" s="969"/>
      <c r="WBQ61" s="969"/>
      <c r="WBR61" s="969"/>
      <c r="WBS61" s="969"/>
      <c r="WBT61" s="969"/>
      <c r="WBU61" s="969"/>
      <c r="WBV61" s="969"/>
      <c r="WBW61" s="969"/>
      <c r="WBX61" s="969"/>
      <c r="WBY61" s="969"/>
      <c r="WBZ61" s="969"/>
      <c r="WCA61" s="969"/>
      <c r="WCB61" s="969"/>
      <c r="WCC61" s="969"/>
      <c r="WCD61" s="969"/>
      <c r="WCE61" s="969"/>
      <c r="WCF61" s="969"/>
      <c r="WCG61" s="969"/>
      <c r="WCH61" s="969"/>
      <c r="WCI61" s="969"/>
      <c r="WCJ61" s="969"/>
      <c r="WCK61" s="969"/>
      <c r="WCL61" s="969"/>
      <c r="WCM61" s="969"/>
      <c r="WCN61" s="969"/>
      <c r="WCO61" s="969"/>
      <c r="WCP61" s="969"/>
      <c r="WCQ61" s="969"/>
      <c r="WCR61" s="969"/>
      <c r="WCS61" s="969"/>
      <c r="WCT61" s="969"/>
      <c r="WCU61" s="969"/>
      <c r="WCV61" s="969"/>
      <c r="WCW61" s="969"/>
      <c r="WCX61" s="969"/>
      <c r="WCY61" s="969"/>
      <c r="WCZ61" s="969"/>
      <c r="WDA61" s="969"/>
      <c r="WDB61" s="969"/>
      <c r="WDC61" s="969"/>
      <c r="WDD61" s="969"/>
      <c r="WDE61" s="969"/>
      <c r="WDF61" s="969"/>
      <c r="WDG61" s="969"/>
      <c r="WDH61" s="969"/>
      <c r="WDI61" s="969"/>
      <c r="WDJ61" s="969"/>
      <c r="WDK61" s="969"/>
      <c r="WDL61" s="969"/>
      <c r="WDM61" s="969"/>
      <c r="WDN61" s="969"/>
      <c r="WDO61" s="969"/>
      <c r="WDP61" s="969"/>
      <c r="WDQ61" s="969"/>
      <c r="WDR61" s="969"/>
      <c r="WDS61" s="969"/>
      <c r="WDT61" s="969"/>
      <c r="WDU61" s="969"/>
      <c r="WDV61" s="969"/>
      <c r="WDW61" s="969"/>
      <c r="WDX61" s="969"/>
      <c r="WDY61" s="969"/>
      <c r="WDZ61" s="969"/>
      <c r="WEA61" s="969"/>
      <c r="WEB61" s="969"/>
      <c r="WEC61" s="969"/>
      <c r="WED61" s="969"/>
      <c r="WEE61" s="969"/>
      <c r="WEF61" s="969"/>
      <c r="WEG61" s="969"/>
      <c r="WEH61" s="969"/>
      <c r="WEI61" s="969"/>
      <c r="WEJ61" s="969"/>
      <c r="WEK61" s="969"/>
      <c r="WEL61" s="969"/>
      <c r="WEM61" s="969"/>
      <c r="WEN61" s="969"/>
      <c r="WEO61" s="969"/>
      <c r="WEP61" s="969"/>
      <c r="WEQ61" s="969"/>
      <c r="WER61" s="969"/>
      <c r="WES61" s="969"/>
      <c r="WET61" s="969"/>
      <c r="WEU61" s="969"/>
      <c r="WEV61" s="969"/>
      <c r="WEW61" s="969"/>
      <c r="WEX61" s="969"/>
      <c r="WEY61" s="969"/>
      <c r="WEZ61" s="969"/>
      <c r="WFA61" s="969"/>
      <c r="WFB61" s="969"/>
      <c r="WFC61" s="969"/>
      <c r="WFD61" s="969"/>
      <c r="WFE61" s="969"/>
      <c r="WFF61" s="969"/>
      <c r="WFG61" s="969"/>
      <c r="WFH61" s="969"/>
      <c r="WFI61" s="969"/>
      <c r="WFJ61" s="969"/>
      <c r="WFK61" s="969"/>
      <c r="WFL61" s="969"/>
      <c r="WFM61" s="969"/>
      <c r="WFN61" s="969"/>
      <c r="WFO61" s="969"/>
      <c r="WFP61" s="969"/>
      <c r="WFQ61" s="969"/>
      <c r="WFR61" s="969"/>
      <c r="WFS61" s="969"/>
      <c r="WFT61" s="969"/>
      <c r="WFU61" s="969"/>
      <c r="WFV61" s="969"/>
      <c r="WFW61" s="969"/>
      <c r="WFX61" s="969"/>
      <c r="WFY61" s="969"/>
      <c r="WFZ61" s="969"/>
      <c r="WGA61" s="969"/>
      <c r="WGB61" s="969"/>
      <c r="WGC61" s="969"/>
      <c r="WGD61" s="969"/>
      <c r="WGE61" s="969"/>
      <c r="WGF61" s="969"/>
      <c r="WGG61" s="969"/>
      <c r="WGH61" s="969"/>
      <c r="WGI61" s="969"/>
      <c r="WGJ61" s="969"/>
      <c r="WGK61" s="969"/>
      <c r="WGL61" s="969"/>
      <c r="WGM61" s="969"/>
      <c r="WGN61" s="969"/>
      <c r="WGO61" s="969"/>
      <c r="WGP61" s="969"/>
      <c r="WGQ61" s="969"/>
      <c r="WGR61" s="969"/>
      <c r="WGS61" s="969"/>
      <c r="WGT61" s="969"/>
      <c r="WGU61" s="969"/>
      <c r="WGV61" s="969"/>
      <c r="WGW61" s="969"/>
      <c r="WGX61" s="969"/>
      <c r="WGY61" s="969"/>
      <c r="WGZ61" s="969"/>
      <c r="WHA61" s="969"/>
      <c r="WHB61" s="969"/>
      <c r="WHC61" s="969"/>
      <c r="WHD61" s="969"/>
      <c r="WHE61" s="969"/>
      <c r="WHF61" s="969"/>
      <c r="WHG61" s="969"/>
      <c r="WHH61" s="969"/>
      <c r="WHI61" s="969"/>
      <c r="WHJ61" s="969"/>
      <c r="WHK61" s="969"/>
      <c r="WHL61" s="969"/>
      <c r="WHM61" s="969"/>
      <c r="WHN61" s="969"/>
      <c r="WHO61" s="969"/>
      <c r="WHP61" s="969"/>
      <c r="WHQ61" s="969"/>
      <c r="WHR61" s="969"/>
      <c r="WHS61" s="969"/>
      <c r="WHT61" s="969"/>
      <c r="WHU61" s="969"/>
      <c r="WHV61" s="969"/>
      <c r="WHW61" s="969"/>
      <c r="WHX61" s="969"/>
      <c r="WHY61" s="969"/>
      <c r="WHZ61" s="969"/>
      <c r="WIA61" s="969"/>
      <c r="WIB61" s="969"/>
      <c r="WIC61" s="969"/>
      <c r="WID61" s="969"/>
      <c r="WIE61" s="969"/>
      <c r="WIF61" s="969"/>
      <c r="WIG61" s="969"/>
      <c r="WIH61" s="969"/>
      <c r="WII61" s="969"/>
      <c r="WIJ61" s="969"/>
      <c r="WIK61" s="969"/>
      <c r="WIL61" s="969"/>
      <c r="WIM61" s="969"/>
      <c r="WIN61" s="969"/>
      <c r="WIO61" s="969"/>
      <c r="WIP61" s="969"/>
      <c r="WIQ61" s="969"/>
      <c r="WIR61" s="969"/>
      <c r="WIS61" s="969"/>
      <c r="WIT61" s="969"/>
      <c r="WIU61" s="969"/>
      <c r="WIV61" s="969"/>
      <c r="WIW61" s="969"/>
      <c r="WIX61" s="969"/>
      <c r="WIY61" s="969"/>
      <c r="WIZ61" s="969"/>
      <c r="WJA61" s="969"/>
      <c r="WJB61" s="969"/>
      <c r="WJC61" s="969"/>
      <c r="WJD61" s="969"/>
      <c r="WJE61" s="969"/>
      <c r="WJF61" s="969"/>
      <c r="WJG61" s="969"/>
      <c r="WJH61" s="969"/>
      <c r="WJI61" s="969"/>
      <c r="WJJ61" s="969"/>
      <c r="WJK61" s="969"/>
      <c r="WJL61" s="969"/>
      <c r="WJM61" s="969"/>
      <c r="WJN61" s="969"/>
      <c r="WJO61" s="969"/>
      <c r="WJP61" s="969"/>
      <c r="WJQ61" s="969"/>
      <c r="WJR61" s="969"/>
      <c r="WJS61" s="969"/>
      <c r="WJT61" s="969"/>
      <c r="WJU61" s="969"/>
      <c r="WJV61" s="969"/>
      <c r="WJW61" s="969"/>
      <c r="WJX61" s="969"/>
      <c r="WJY61" s="969"/>
      <c r="WJZ61" s="969"/>
      <c r="WKA61" s="969"/>
      <c r="WKB61" s="969"/>
      <c r="WKC61" s="969"/>
      <c r="WKD61" s="969"/>
      <c r="WKE61" s="969"/>
      <c r="WKF61" s="969"/>
      <c r="WKG61" s="969"/>
      <c r="WKH61" s="969"/>
      <c r="WKI61" s="969"/>
      <c r="WKJ61" s="969"/>
      <c r="WKK61" s="969"/>
      <c r="WKL61" s="969"/>
      <c r="WKM61" s="969"/>
      <c r="WKN61" s="969"/>
      <c r="WKO61" s="969"/>
      <c r="WKP61" s="969"/>
      <c r="WKQ61" s="969"/>
      <c r="WKR61" s="969"/>
      <c r="WKS61" s="969"/>
      <c r="WKT61" s="969"/>
      <c r="WKU61" s="969"/>
      <c r="WKV61" s="969"/>
      <c r="WKW61" s="969"/>
      <c r="WKX61" s="969"/>
      <c r="WKY61" s="969"/>
      <c r="WKZ61" s="969"/>
      <c r="WLA61" s="969"/>
      <c r="WLB61" s="969"/>
      <c r="WLC61" s="969"/>
      <c r="WLD61" s="969"/>
      <c r="WLE61" s="969"/>
      <c r="WLF61" s="969"/>
      <c r="WLG61" s="969"/>
      <c r="WLH61" s="969"/>
      <c r="WLI61" s="969"/>
      <c r="WLJ61" s="969"/>
      <c r="WLK61" s="969"/>
      <c r="WLL61" s="969"/>
      <c r="WLM61" s="969"/>
      <c r="WLN61" s="969"/>
      <c r="WLO61" s="969"/>
      <c r="WLP61" s="969"/>
      <c r="WLQ61" s="969"/>
      <c r="WLR61" s="969"/>
      <c r="WLS61" s="969"/>
      <c r="WLT61" s="969"/>
      <c r="WLU61" s="969"/>
      <c r="WLV61" s="969"/>
      <c r="WLW61" s="969"/>
      <c r="WLX61" s="969"/>
      <c r="WLY61" s="969"/>
      <c r="WLZ61" s="969"/>
      <c r="WMA61" s="969"/>
      <c r="WMB61" s="969"/>
      <c r="WMC61" s="969"/>
      <c r="WMD61" s="969"/>
      <c r="WME61" s="969"/>
      <c r="WMF61" s="969"/>
      <c r="WMG61" s="969"/>
      <c r="WMH61" s="969"/>
      <c r="WMI61" s="969"/>
      <c r="WMJ61" s="969"/>
      <c r="WMK61" s="969"/>
      <c r="WML61" s="969"/>
      <c r="WMM61" s="969"/>
      <c r="WMN61" s="969"/>
      <c r="WMO61" s="969"/>
      <c r="WMP61" s="969"/>
      <c r="WMQ61" s="969"/>
      <c r="WMR61" s="969"/>
      <c r="WMS61" s="969"/>
      <c r="WMT61" s="969"/>
      <c r="WMU61" s="969"/>
      <c r="WMV61" s="969"/>
      <c r="WMW61" s="969"/>
      <c r="WMX61" s="969"/>
      <c r="WMY61" s="969"/>
      <c r="WMZ61" s="969"/>
      <c r="WNA61" s="969"/>
      <c r="WNB61" s="969"/>
      <c r="WNC61" s="969"/>
      <c r="WND61" s="969"/>
      <c r="WNE61" s="969"/>
      <c r="WNF61" s="969"/>
      <c r="WNG61" s="969"/>
      <c r="WNH61" s="969"/>
      <c r="WNI61" s="969"/>
      <c r="WNJ61" s="969"/>
      <c r="WNK61" s="969"/>
      <c r="WNL61" s="969"/>
      <c r="WNM61" s="969"/>
      <c r="WNN61" s="969"/>
      <c r="WNO61" s="969"/>
      <c r="WNP61" s="969"/>
      <c r="WNQ61" s="969"/>
      <c r="WNR61" s="969"/>
      <c r="WNS61" s="969"/>
      <c r="WNT61" s="969"/>
      <c r="WNU61" s="969"/>
      <c r="WNV61" s="969"/>
      <c r="WNW61" s="969"/>
      <c r="WNX61" s="969"/>
      <c r="WNY61" s="969"/>
      <c r="WNZ61" s="969"/>
      <c r="WOA61" s="969"/>
      <c r="WOB61" s="969"/>
      <c r="WOC61" s="969"/>
      <c r="WOD61" s="969"/>
      <c r="WOE61" s="969"/>
      <c r="WOF61" s="969"/>
      <c r="WOG61" s="969"/>
      <c r="WOH61" s="969"/>
      <c r="WOI61" s="969"/>
      <c r="WOJ61" s="969"/>
      <c r="WOK61" s="969"/>
      <c r="WOL61" s="969"/>
      <c r="WOM61" s="969"/>
      <c r="WON61" s="969"/>
      <c r="WOO61" s="969"/>
      <c r="WOP61" s="969"/>
      <c r="WOQ61" s="969"/>
      <c r="WOR61" s="969"/>
      <c r="WOS61" s="969"/>
      <c r="WOT61" s="969"/>
      <c r="WOU61" s="969"/>
      <c r="WOV61" s="969"/>
      <c r="WOW61" s="969"/>
      <c r="WOX61" s="969"/>
      <c r="WOY61" s="969"/>
      <c r="WOZ61" s="969"/>
      <c r="WPA61" s="969"/>
      <c r="WPB61" s="969"/>
      <c r="WPC61" s="969"/>
      <c r="WPD61" s="969"/>
      <c r="WPE61" s="969"/>
      <c r="WPF61" s="969"/>
      <c r="WPG61" s="969"/>
      <c r="WPH61" s="969"/>
      <c r="WPI61" s="969"/>
      <c r="WPJ61" s="969"/>
      <c r="WPK61" s="969"/>
      <c r="WPL61" s="969"/>
      <c r="WPM61" s="969"/>
      <c r="WPN61" s="969"/>
      <c r="WPO61" s="969"/>
      <c r="WPP61" s="969"/>
      <c r="WPQ61" s="969"/>
      <c r="WPR61" s="969"/>
      <c r="WPS61" s="969"/>
      <c r="WPT61" s="969"/>
      <c r="WPU61" s="969"/>
      <c r="WPV61" s="969"/>
      <c r="WPW61" s="969"/>
      <c r="WPX61" s="969"/>
      <c r="WPY61" s="969"/>
      <c r="WPZ61" s="969"/>
      <c r="WQA61" s="969"/>
      <c r="WQB61" s="969"/>
      <c r="WQC61" s="969"/>
      <c r="WQD61" s="969"/>
      <c r="WQE61" s="969"/>
      <c r="WQF61" s="969"/>
      <c r="WQG61" s="969"/>
      <c r="WQH61" s="969"/>
      <c r="WQI61" s="969"/>
      <c r="WQJ61" s="969"/>
      <c r="WQK61" s="969"/>
      <c r="WQL61" s="969"/>
      <c r="WQM61" s="969"/>
      <c r="WQN61" s="969"/>
      <c r="WQO61" s="969"/>
      <c r="WQP61" s="969"/>
      <c r="WQQ61" s="969"/>
      <c r="WQR61" s="969"/>
      <c r="WQS61" s="969"/>
      <c r="WQT61" s="969"/>
      <c r="WQU61" s="969"/>
      <c r="WQV61" s="969"/>
      <c r="WQW61" s="969"/>
      <c r="WQX61" s="969"/>
      <c r="WQY61" s="969"/>
      <c r="WQZ61" s="969"/>
      <c r="WRA61" s="969"/>
      <c r="WRB61" s="969"/>
      <c r="WRC61" s="969"/>
      <c r="WRD61" s="969"/>
      <c r="WRE61" s="969"/>
      <c r="WRF61" s="969"/>
      <c r="WRG61" s="969"/>
      <c r="WRH61" s="969"/>
      <c r="WRI61" s="969"/>
      <c r="WRJ61" s="969"/>
      <c r="WRK61" s="969"/>
      <c r="WRL61" s="969"/>
      <c r="WRM61" s="969"/>
      <c r="WRN61" s="969"/>
      <c r="WRO61" s="969"/>
      <c r="WRP61" s="969"/>
      <c r="WRQ61" s="969"/>
      <c r="WRR61" s="969"/>
      <c r="WRS61" s="969"/>
      <c r="WRT61" s="969"/>
      <c r="WRU61" s="969"/>
      <c r="WRV61" s="969"/>
      <c r="WRW61" s="969"/>
      <c r="WRX61" s="969"/>
      <c r="WRY61" s="969"/>
      <c r="WRZ61" s="969"/>
      <c r="WSA61" s="969"/>
      <c r="WSB61" s="969"/>
      <c r="WSC61" s="969"/>
      <c r="WSD61" s="969"/>
      <c r="WSE61" s="969"/>
      <c r="WSF61" s="969"/>
      <c r="WSG61" s="969"/>
      <c r="WSH61" s="969"/>
      <c r="WSI61" s="969"/>
      <c r="WSJ61" s="969"/>
      <c r="WSK61" s="969"/>
      <c r="WSL61" s="969"/>
      <c r="WSM61" s="969"/>
      <c r="WSN61" s="969"/>
      <c r="WSO61" s="969"/>
      <c r="WSP61" s="969"/>
      <c r="WSQ61" s="969"/>
      <c r="WSR61" s="969"/>
      <c r="WSS61" s="969"/>
      <c r="WST61" s="969"/>
      <c r="WSU61" s="969"/>
      <c r="WSV61" s="969"/>
      <c r="WSW61" s="969"/>
      <c r="WSX61" s="969"/>
      <c r="WSY61" s="969"/>
      <c r="WSZ61" s="969"/>
      <c r="WTA61" s="969"/>
      <c r="WTB61" s="969"/>
      <c r="WTC61" s="969"/>
      <c r="WTD61" s="969"/>
      <c r="WTE61" s="969"/>
      <c r="WTF61" s="969"/>
      <c r="WTG61" s="969"/>
      <c r="WTH61" s="969"/>
      <c r="WTI61" s="969"/>
      <c r="WTJ61" s="969"/>
      <c r="WTK61" s="969"/>
      <c r="WTL61" s="969"/>
      <c r="WTM61" s="969"/>
      <c r="WTN61" s="969"/>
      <c r="WTO61" s="969"/>
      <c r="WTP61" s="969"/>
      <c r="WTQ61" s="969"/>
      <c r="WTR61" s="969"/>
      <c r="WTS61" s="969"/>
      <c r="WTT61" s="969"/>
      <c r="WTU61" s="969"/>
      <c r="WTV61" s="969"/>
      <c r="WTW61" s="969"/>
      <c r="WTX61" s="969"/>
      <c r="WTY61" s="969"/>
      <c r="WTZ61" s="969"/>
      <c r="WUA61" s="969"/>
      <c r="WUB61" s="969"/>
      <c r="WUC61" s="969"/>
      <c r="WUD61" s="969"/>
      <c r="WUE61" s="969"/>
      <c r="WUF61" s="969"/>
      <c r="WUG61" s="969"/>
      <c r="WUH61" s="969"/>
      <c r="WUI61" s="969"/>
      <c r="WUJ61" s="969"/>
      <c r="WUK61" s="969"/>
      <c r="WUL61" s="969"/>
      <c r="WUM61" s="969"/>
      <c r="WUN61" s="969"/>
      <c r="WUO61" s="969"/>
      <c r="WUP61" s="969"/>
      <c r="WUQ61" s="969"/>
      <c r="WUR61" s="969"/>
      <c r="WUS61" s="969"/>
      <c r="WUT61" s="969"/>
      <c r="WUU61" s="969"/>
      <c r="WUV61" s="969"/>
      <c r="WUW61" s="969"/>
      <c r="WUX61" s="969"/>
      <c r="WUY61" s="969"/>
      <c r="WUZ61" s="969"/>
      <c r="WVA61" s="969"/>
      <c r="WVB61" s="969"/>
      <c r="WVC61" s="969"/>
      <c r="WVD61" s="969"/>
      <c r="WVE61" s="969"/>
      <c r="WVF61" s="969"/>
      <c r="WVG61" s="969"/>
      <c r="WVH61" s="969"/>
      <c r="WVI61" s="969"/>
      <c r="WVJ61" s="969"/>
      <c r="WVK61" s="969"/>
      <c r="WVL61" s="969"/>
      <c r="WVM61" s="969"/>
      <c r="WVN61" s="969"/>
      <c r="WVO61" s="969"/>
      <c r="WVP61" s="969"/>
      <c r="WVQ61" s="969"/>
      <c r="WVR61" s="969"/>
      <c r="WVS61" s="969"/>
      <c r="WVT61" s="969"/>
      <c r="WVU61" s="969"/>
      <c r="WVV61" s="969"/>
      <c r="WVW61" s="969"/>
      <c r="WVX61" s="969"/>
      <c r="WVY61" s="969"/>
      <c r="WVZ61" s="969"/>
      <c r="WWA61" s="969"/>
      <c r="WWB61" s="969"/>
      <c r="WWC61" s="969"/>
      <c r="WWD61" s="969"/>
      <c r="WWE61" s="969"/>
      <c r="WWF61" s="969"/>
      <c r="WWG61" s="969"/>
      <c r="WWH61" s="969"/>
      <c r="WWI61" s="969"/>
      <c r="WWJ61" s="969"/>
      <c r="WWK61" s="969"/>
      <c r="WWL61" s="969"/>
      <c r="WWM61" s="969"/>
      <c r="WWN61" s="969"/>
      <c r="WWO61" s="969"/>
      <c r="WWP61" s="969"/>
      <c r="WWQ61" s="969"/>
      <c r="WWR61" s="969"/>
      <c r="WWS61" s="969"/>
      <c r="WWT61" s="969"/>
      <c r="WWU61" s="969"/>
      <c r="WWV61" s="969"/>
      <c r="WWW61" s="969"/>
      <c r="WWX61" s="969"/>
      <c r="WWY61" s="969"/>
      <c r="WWZ61" s="969"/>
      <c r="WXA61" s="969"/>
      <c r="WXB61" s="969"/>
      <c r="WXC61" s="969"/>
      <c r="WXD61" s="969"/>
      <c r="WXE61" s="969"/>
      <c r="WXF61" s="969"/>
      <c r="WXG61" s="969"/>
      <c r="WXH61" s="969"/>
      <c r="WXI61" s="969"/>
      <c r="WXJ61" s="969"/>
      <c r="WXK61" s="969"/>
      <c r="WXL61" s="969"/>
      <c r="WXM61" s="969"/>
      <c r="WXN61" s="969"/>
      <c r="WXO61" s="969"/>
      <c r="WXP61" s="969"/>
      <c r="WXQ61" s="969"/>
      <c r="WXR61" s="969"/>
      <c r="WXS61" s="969"/>
      <c r="WXT61" s="969"/>
      <c r="WXU61" s="969"/>
      <c r="WXV61" s="969"/>
      <c r="WXW61" s="969"/>
      <c r="WXX61" s="969"/>
      <c r="WXY61" s="969"/>
      <c r="WXZ61" s="969"/>
      <c r="WYA61" s="969"/>
      <c r="WYB61" s="969"/>
      <c r="WYC61" s="969"/>
      <c r="WYD61" s="969"/>
      <c r="WYE61" s="969"/>
      <c r="WYF61" s="969"/>
      <c r="WYG61" s="969"/>
      <c r="WYH61" s="969"/>
      <c r="WYI61" s="969"/>
      <c r="WYJ61" s="969"/>
      <c r="WYK61" s="969"/>
      <c r="WYL61" s="969"/>
      <c r="WYM61" s="969"/>
      <c r="WYN61" s="969"/>
      <c r="WYO61" s="969"/>
      <c r="WYP61" s="969"/>
      <c r="WYQ61" s="969"/>
      <c r="WYR61" s="969"/>
      <c r="WYS61" s="969"/>
      <c r="WYT61" s="969"/>
      <c r="WYU61" s="969"/>
      <c r="WYV61" s="969"/>
      <c r="WYW61" s="969"/>
      <c r="WYX61" s="969"/>
      <c r="WYY61" s="969"/>
      <c r="WYZ61" s="969"/>
      <c r="WZA61" s="969"/>
      <c r="WZB61" s="969"/>
      <c r="WZC61" s="969"/>
      <c r="WZD61" s="969"/>
      <c r="WZE61" s="969"/>
      <c r="WZF61" s="969"/>
      <c r="WZG61" s="969"/>
      <c r="WZH61" s="969"/>
      <c r="WZI61" s="969"/>
      <c r="WZJ61" s="969"/>
      <c r="WZK61" s="969"/>
      <c r="WZL61" s="969"/>
      <c r="WZM61" s="969"/>
      <c r="WZN61" s="969"/>
      <c r="WZO61" s="969"/>
      <c r="WZP61" s="969"/>
      <c r="WZQ61" s="969"/>
      <c r="WZR61" s="969"/>
      <c r="WZS61" s="969"/>
      <c r="WZT61" s="969"/>
      <c r="WZU61" s="969"/>
      <c r="WZV61" s="969"/>
      <c r="WZW61" s="969"/>
      <c r="WZX61" s="969"/>
      <c r="WZY61" s="969"/>
      <c r="WZZ61" s="969"/>
      <c r="XAA61" s="969"/>
      <c r="XAB61" s="969"/>
      <c r="XAC61" s="969"/>
      <c r="XAD61" s="969"/>
      <c r="XAE61" s="969"/>
      <c r="XAF61" s="969"/>
      <c r="XAG61" s="969"/>
      <c r="XAH61" s="969"/>
      <c r="XAI61" s="969"/>
      <c r="XAJ61" s="969"/>
      <c r="XAK61" s="969"/>
      <c r="XAL61" s="969"/>
      <c r="XAM61" s="969"/>
      <c r="XAN61" s="969"/>
      <c r="XAO61" s="969"/>
      <c r="XAP61" s="969"/>
      <c r="XAQ61" s="969"/>
      <c r="XAR61" s="969"/>
      <c r="XAS61" s="969"/>
      <c r="XAT61" s="969"/>
      <c r="XAU61" s="969"/>
      <c r="XAV61" s="969"/>
      <c r="XAW61" s="969"/>
      <c r="XAX61" s="969"/>
      <c r="XAY61" s="969"/>
      <c r="XAZ61" s="969"/>
      <c r="XBA61" s="969"/>
      <c r="XBB61" s="969"/>
      <c r="XBC61" s="969"/>
      <c r="XBD61" s="969"/>
      <c r="XBE61" s="969"/>
      <c r="XBF61" s="969"/>
      <c r="XBG61" s="969"/>
      <c r="XBH61" s="969"/>
      <c r="XBI61" s="969"/>
      <c r="XBJ61" s="969"/>
      <c r="XBK61" s="969"/>
      <c r="XBL61" s="969"/>
      <c r="XBM61" s="969"/>
      <c r="XBN61" s="969"/>
      <c r="XBO61" s="969"/>
      <c r="XBP61" s="969"/>
      <c r="XBQ61" s="969"/>
      <c r="XBR61" s="969"/>
      <c r="XBS61" s="969"/>
      <c r="XBT61" s="969"/>
      <c r="XBU61" s="969"/>
      <c r="XBV61" s="969"/>
      <c r="XBW61" s="969"/>
      <c r="XBX61" s="969"/>
      <c r="XBY61" s="969"/>
      <c r="XBZ61" s="969"/>
      <c r="XCA61" s="969"/>
      <c r="XCB61" s="969"/>
      <c r="XCC61" s="969"/>
      <c r="XCD61" s="969"/>
      <c r="XCE61" s="969"/>
      <c r="XCF61" s="969"/>
      <c r="XCG61" s="969"/>
      <c r="XCH61" s="969"/>
      <c r="XCI61" s="969"/>
      <c r="XCJ61" s="969"/>
      <c r="XCK61" s="969"/>
      <c r="XCL61" s="969"/>
      <c r="XCM61" s="969"/>
      <c r="XCN61" s="969"/>
      <c r="XCO61" s="969"/>
      <c r="XCP61" s="969"/>
      <c r="XCQ61" s="969"/>
      <c r="XCR61" s="969"/>
      <c r="XCS61" s="969"/>
      <c r="XCT61" s="969"/>
      <c r="XCU61" s="969"/>
      <c r="XCV61" s="969"/>
      <c r="XCW61" s="969"/>
      <c r="XCX61" s="969"/>
      <c r="XCY61" s="969"/>
      <c r="XCZ61" s="969"/>
      <c r="XDA61" s="969"/>
      <c r="XDB61" s="969"/>
      <c r="XDC61" s="969"/>
      <c r="XDD61" s="969"/>
      <c r="XDE61" s="969"/>
      <c r="XDF61" s="969"/>
      <c r="XDG61" s="969"/>
      <c r="XDH61" s="969"/>
      <c r="XDI61" s="969"/>
      <c r="XDJ61" s="969"/>
      <c r="XDK61" s="969"/>
      <c r="XDL61" s="969"/>
      <c r="XDM61" s="969"/>
      <c r="XDN61" s="969"/>
      <c r="XDO61" s="969"/>
      <c r="XDP61" s="969"/>
      <c r="XDQ61" s="969"/>
      <c r="XDR61" s="969"/>
      <c r="XDS61" s="969"/>
      <c r="XDT61" s="969"/>
      <c r="XDU61" s="969"/>
      <c r="XDV61" s="969"/>
      <c r="XDW61" s="969"/>
      <c r="XDX61" s="969"/>
      <c r="XDY61" s="969"/>
      <c r="XDZ61" s="969"/>
      <c r="XEA61" s="969"/>
      <c r="XEB61" s="969"/>
      <c r="XEC61" s="969"/>
      <c r="XED61" s="969"/>
      <c r="XEE61" s="969"/>
      <c r="XEF61" s="969"/>
      <c r="XEG61" s="969"/>
      <c r="XEH61" s="969"/>
      <c r="XEI61" s="969"/>
      <c r="XEJ61" s="969"/>
      <c r="XEK61" s="969"/>
      <c r="XEL61" s="969"/>
      <c r="XEM61" s="969"/>
      <c r="XEN61" s="969"/>
      <c r="XEO61" s="969"/>
      <c r="XEP61" s="969"/>
      <c r="XEQ61" s="969"/>
      <c r="XER61" s="969"/>
      <c r="XES61" s="969"/>
      <c r="XET61" s="969"/>
      <c r="XEU61" s="969"/>
      <c r="XEV61" s="969"/>
      <c r="XEW61" s="969"/>
      <c r="XEX61" s="969"/>
      <c r="XEY61" s="969"/>
      <c r="XEZ61" s="969"/>
      <c r="XFA61" s="969"/>
      <c r="XFB61" s="969"/>
      <c r="XFC61" s="969"/>
      <c r="XFD61" s="969"/>
    </row>
    <row r="62" spans="1:16384" s="210" customFormat="1" ht="12.9" customHeight="1">
      <c r="A62" s="969"/>
      <c r="B62" s="969"/>
      <c r="C62" s="969"/>
      <c r="D62" s="969"/>
      <c r="E62" s="969"/>
      <c r="F62" s="969"/>
      <c r="G62" s="969"/>
      <c r="H62" s="969"/>
      <c r="I62" s="969"/>
      <c r="J62" s="969"/>
      <c r="K62" s="969"/>
      <c r="L62" s="969"/>
      <c r="M62" s="969"/>
      <c r="N62" s="969"/>
      <c r="O62" s="969"/>
      <c r="P62" s="969"/>
      <c r="Q62" s="969"/>
      <c r="R62" s="969"/>
      <c r="S62" s="969"/>
      <c r="T62" s="969"/>
      <c r="U62" s="969"/>
      <c r="V62" s="969"/>
      <c r="W62" s="969"/>
      <c r="X62" s="969"/>
      <c r="Y62" s="969"/>
      <c r="Z62" s="969"/>
      <c r="AA62" s="969"/>
      <c r="AB62" s="969"/>
      <c r="AC62" s="969"/>
      <c r="AD62" s="969"/>
      <c r="AE62" s="969"/>
      <c r="AF62" s="969"/>
      <c r="AG62" s="969"/>
      <c r="AH62" s="969"/>
      <c r="AI62" s="969"/>
      <c r="AJ62" s="969"/>
      <c r="AK62" s="969"/>
      <c r="AL62" s="969"/>
      <c r="AM62" s="969"/>
      <c r="AN62" s="969"/>
      <c r="AO62" s="969"/>
      <c r="AP62" s="969"/>
      <c r="AQ62" s="969"/>
      <c r="AR62" s="969"/>
      <c r="AS62" s="969"/>
      <c r="AT62" s="969"/>
      <c r="AU62" s="969"/>
      <c r="AV62" s="969"/>
      <c r="AW62" s="969"/>
      <c r="AX62" s="969"/>
      <c r="AY62" s="969"/>
      <c r="AZ62" s="969"/>
      <c r="BA62" s="969"/>
      <c r="BB62" s="969"/>
      <c r="BC62" s="969"/>
      <c r="BD62" s="969"/>
      <c r="BE62" s="969"/>
      <c r="BF62" s="969"/>
      <c r="BG62" s="969"/>
      <c r="BH62" s="969"/>
      <c r="BI62" s="969"/>
      <c r="BJ62" s="969"/>
      <c r="BK62" s="969"/>
      <c r="BL62" s="969"/>
      <c r="BM62" s="969"/>
      <c r="BN62" s="969"/>
      <c r="BO62" s="969"/>
      <c r="BP62" s="969"/>
      <c r="BQ62" s="969"/>
      <c r="BR62" s="969"/>
      <c r="BS62" s="969"/>
      <c r="BT62" s="969"/>
      <c r="BU62" s="969"/>
      <c r="BV62" s="969"/>
      <c r="BW62" s="969"/>
      <c r="BX62" s="969"/>
      <c r="BY62" s="969"/>
      <c r="BZ62" s="969"/>
      <c r="CA62" s="969"/>
      <c r="CB62" s="969"/>
      <c r="CC62" s="969"/>
      <c r="CD62" s="969"/>
      <c r="CE62" s="969"/>
      <c r="CF62" s="969"/>
      <c r="CG62" s="969"/>
      <c r="CH62" s="969"/>
      <c r="CI62" s="969"/>
      <c r="CJ62" s="969"/>
      <c r="CK62" s="969"/>
      <c r="CL62" s="969"/>
      <c r="CM62" s="969"/>
      <c r="CN62" s="969"/>
      <c r="CO62" s="969"/>
      <c r="CP62" s="969"/>
      <c r="CQ62" s="969"/>
      <c r="CR62" s="969"/>
      <c r="CS62" s="969"/>
      <c r="CT62" s="969"/>
      <c r="CU62" s="969"/>
      <c r="CV62" s="969"/>
      <c r="CW62" s="969"/>
      <c r="CX62" s="969"/>
      <c r="CY62" s="969"/>
      <c r="CZ62" s="969"/>
      <c r="DA62" s="969"/>
      <c r="DB62" s="969"/>
      <c r="DC62" s="969"/>
      <c r="DD62" s="969"/>
      <c r="DE62" s="969"/>
      <c r="DF62" s="969"/>
      <c r="DG62" s="969"/>
      <c r="DH62" s="969"/>
      <c r="DI62" s="969"/>
      <c r="DJ62" s="969"/>
      <c r="DK62" s="969"/>
      <c r="DL62" s="969"/>
      <c r="DM62" s="969"/>
      <c r="DN62" s="969"/>
      <c r="DO62" s="969"/>
      <c r="DP62" s="969"/>
      <c r="DQ62" s="969"/>
      <c r="DR62" s="969"/>
      <c r="DS62" s="969"/>
      <c r="DT62" s="969"/>
      <c r="DU62" s="969"/>
      <c r="DV62" s="969"/>
      <c r="DW62" s="969"/>
      <c r="DX62" s="969"/>
      <c r="DY62" s="969"/>
      <c r="DZ62" s="969"/>
      <c r="EA62" s="969"/>
      <c r="EB62" s="969"/>
      <c r="EC62" s="969"/>
      <c r="ED62" s="969"/>
      <c r="EE62" s="969"/>
      <c r="EF62" s="969"/>
      <c r="EG62" s="969"/>
      <c r="EH62" s="969"/>
      <c r="EI62" s="969"/>
      <c r="EJ62" s="969"/>
      <c r="EK62" s="969"/>
      <c r="EL62" s="969"/>
      <c r="EM62" s="969"/>
      <c r="EN62" s="969"/>
      <c r="EO62" s="969"/>
      <c r="EP62" s="969"/>
      <c r="EQ62" s="969"/>
      <c r="ER62" s="969"/>
      <c r="ES62" s="969"/>
      <c r="ET62" s="969"/>
      <c r="EU62" s="969"/>
      <c r="EV62" s="969"/>
      <c r="EW62" s="969"/>
      <c r="EX62" s="969"/>
      <c r="EY62" s="969"/>
      <c r="EZ62" s="969"/>
      <c r="FA62" s="969"/>
      <c r="FB62" s="969"/>
      <c r="FC62" s="969"/>
      <c r="FD62" s="969"/>
      <c r="FE62" s="969"/>
      <c r="FF62" s="969"/>
      <c r="FG62" s="969"/>
      <c r="FH62" s="969"/>
      <c r="FI62" s="969"/>
      <c r="FJ62" s="969"/>
      <c r="FK62" s="969"/>
      <c r="FL62" s="969"/>
      <c r="FM62" s="969"/>
      <c r="FN62" s="969"/>
      <c r="FO62" s="969"/>
      <c r="FP62" s="969"/>
      <c r="FQ62" s="969"/>
      <c r="FR62" s="969"/>
      <c r="FS62" s="969"/>
      <c r="FT62" s="969"/>
      <c r="FU62" s="969"/>
      <c r="FV62" s="969"/>
      <c r="FW62" s="969"/>
      <c r="FX62" s="969"/>
      <c r="FY62" s="969"/>
      <c r="FZ62" s="969"/>
      <c r="GA62" s="969"/>
      <c r="GB62" s="969"/>
      <c r="GC62" s="969"/>
      <c r="GD62" s="969"/>
      <c r="GE62" s="969"/>
      <c r="GF62" s="969"/>
      <c r="GG62" s="969"/>
      <c r="GH62" s="969"/>
      <c r="GI62" s="969"/>
      <c r="GJ62" s="969"/>
      <c r="GK62" s="969"/>
      <c r="GL62" s="969"/>
      <c r="GM62" s="969"/>
      <c r="GN62" s="969"/>
      <c r="GO62" s="969"/>
      <c r="GP62" s="969"/>
      <c r="GQ62" s="969"/>
      <c r="GR62" s="969"/>
      <c r="GS62" s="969"/>
      <c r="GT62" s="969"/>
      <c r="GU62" s="969"/>
      <c r="GV62" s="969"/>
      <c r="GW62" s="969"/>
      <c r="GX62" s="969"/>
      <c r="GY62" s="969"/>
      <c r="GZ62" s="969"/>
      <c r="HA62" s="969"/>
      <c r="HB62" s="969"/>
      <c r="HC62" s="969"/>
      <c r="HD62" s="969"/>
      <c r="HE62" s="969"/>
      <c r="HF62" s="969"/>
      <c r="HG62" s="969"/>
      <c r="HH62" s="969"/>
      <c r="HI62" s="969"/>
      <c r="HJ62" s="969"/>
      <c r="HK62" s="969"/>
      <c r="HL62" s="969"/>
      <c r="HM62" s="969"/>
      <c r="HN62" s="969"/>
      <c r="HO62" s="969"/>
      <c r="HP62" s="969"/>
      <c r="HQ62" s="969"/>
      <c r="HR62" s="969"/>
      <c r="HS62" s="969"/>
      <c r="HT62" s="969"/>
      <c r="HU62" s="969"/>
      <c r="HV62" s="969"/>
      <c r="HW62" s="969"/>
      <c r="HX62" s="969"/>
      <c r="HY62" s="969"/>
      <c r="HZ62" s="969"/>
      <c r="IA62" s="969"/>
      <c r="IB62" s="969"/>
      <c r="IC62" s="969"/>
      <c r="ID62" s="969"/>
      <c r="IE62" s="969"/>
      <c r="IF62" s="969"/>
      <c r="IG62" s="969"/>
      <c r="IH62" s="969"/>
      <c r="II62" s="969"/>
      <c r="IJ62" s="969"/>
      <c r="IK62" s="969"/>
      <c r="IL62" s="969"/>
      <c r="IM62" s="969"/>
      <c r="IN62" s="969"/>
      <c r="IO62" s="969"/>
      <c r="IP62" s="969"/>
      <c r="IQ62" s="969"/>
      <c r="IR62" s="969"/>
      <c r="IS62" s="969"/>
      <c r="IT62" s="969"/>
      <c r="IU62" s="969"/>
      <c r="IV62" s="969"/>
      <c r="IW62" s="969"/>
      <c r="IX62" s="969"/>
      <c r="IY62" s="969"/>
      <c r="IZ62" s="969"/>
      <c r="JA62" s="969"/>
      <c r="JB62" s="969"/>
      <c r="JC62" s="969"/>
      <c r="JD62" s="969"/>
      <c r="JE62" s="969"/>
      <c r="JF62" s="969"/>
      <c r="JG62" s="969"/>
      <c r="JH62" s="969"/>
      <c r="JI62" s="969"/>
      <c r="JJ62" s="969"/>
      <c r="JK62" s="969"/>
      <c r="JL62" s="969"/>
      <c r="JM62" s="969"/>
      <c r="JN62" s="969"/>
      <c r="JO62" s="969"/>
      <c r="JP62" s="969"/>
      <c r="JQ62" s="969"/>
      <c r="JR62" s="969"/>
      <c r="JS62" s="969"/>
      <c r="JT62" s="969"/>
      <c r="JU62" s="969"/>
      <c r="JV62" s="969"/>
      <c r="JW62" s="969"/>
      <c r="JX62" s="969"/>
      <c r="JY62" s="969"/>
      <c r="JZ62" s="969"/>
      <c r="KA62" s="969"/>
      <c r="KB62" s="969"/>
      <c r="KC62" s="969"/>
      <c r="KD62" s="969"/>
      <c r="KE62" s="969"/>
      <c r="KF62" s="969"/>
      <c r="KG62" s="969"/>
      <c r="KH62" s="969"/>
      <c r="KI62" s="969"/>
      <c r="KJ62" s="969"/>
      <c r="KK62" s="969"/>
      <c r="KL62" s="969"/>
      <c r="KM62" s="969"/>
      <c r="KN62" s="969"/>
      <c r="KO62" s="969"/>
      <c r="KP62" s="969"/>
      <c r="KQ62" s="969"/>
      <c r="KR62" s="969"/>
      <c r="KS62" s="969"/>
      <c r="KT62" s="969"/>
      <c r="KU62" s="969"/>
      <c r="KV62" s="969"/>
      <c r="KW62" s="969"/>
      <c r="KX62" s="969"/>
      <c r="KY62" s="969"/>
      <c r="KZ62" s="969"/>
      <c r="LA62" s="969"/>
      <c r="LB62" s="969"/>
      <c r="LC62" s="969"/>
      <c r="LD62" s="969"/>
      <c r="LE62" s="969"/>
      <c r="LF62" s="969"/>
      <c r="LG62" s="969"/>
      <c r="LH62" s="969"/>
      <c r="LI62" s="969"/>
      <c r="LJ62" s="969"/>
      <c r="LK62" s="969"/>
      <c r="LL62" s="969"/>
      <c r="LM62" s="969"/>
      <c r="LN62" s="969"/>
      <c r="LO62" s="969"/>
      <c r="LP62" s="969"/>
      <c r="LQ62" s="969"/>
      <c r="LR62" s="969"/>
      <c r="LS62" s="969"/>
      <c r="LT62" s="969"/>
      <c r="LU62" s="969"/>
      <c r="LV62" s="969"/>
      <c r="LW62" s="969"/>
      <c r="LX62" s="969"/>
      <c r="LY62" s="969"/>
      <c r="LZ62" s="969"/>
      <c r="MA62" s="969"/>
      <c r="MB62" s="969"/>
      <c r="MC62" s="969"/>
      <c r="MD62" s="969"/>
      <c r="ME62" s="969"/>
      <c r="MF62" s="969"/>
      <c r="MG62" s="969"/>
      <c r="MH62" s="969"/>
      <c r="MI62" s="969"/>
      <c r="MJ62" s="969"/>
      <c r="MK62" s="969"/>
      <c r="ML62" s="969"/>
      <c r="MM62" s="969"/>
      <c r="MN62" s="969"/>
      <c r="MO62" s="969"/>
      <c r="MP62" s="969"/>
      <c r="MQ62" s="969"/>
      <c r="MR62" s="969"/>
      <c r="MS62" s="969"/>
      <c r="MT62" s="969"/>
      <c r="MU62" s="969"/>
      <c r="MV62" s="969"/>
      <c r="MW62" s="969"/>
      <c r="MX62" s="969"/>
      <c r="MY62" s="969"/>
      <c r="MZ62" s="969"/>
      <c r="NA62" s="969"/>
      <c r="NB62" s="969"/>
      <c r="NC62" s="969"/>
      <c r="ND62" s="969"/>
      <c r="NE62" s="969"/>
      <c r="NF62" s="969"/>
      <c r="NG62" s="969"/>
      <c r="NH62" s="969"/>
      <c r="NI62" s="969"/>
      <c r="NJ62" s="969"/>
      <c r="NK62" s="969"/>
      <c r="NL62" s="969"/>
      <c r="NM62" s="969"/>
      <c r="NN62" s="969"/>
      <c r="NO62" s="969"/>
      <c r="NP62" s="969"/>
      <c r="NQ62" s="969"/>
      <c r="NR62" s="969"/>
      <c r="NS62" s="969"/>
      <c r="NT62" s="969"/>
      <c r="NU62" s="969"/>
      <c r="NV62" s="969"/>
      <c r="NW62" s="969"/>
      <c r="NX62" s="969"/>
      <c r="NY62" s="969"/>
      <c r="NZ62" s="969"/>
      <c r="OA62" s="969"/>
      <c r="OB62" s="969"/>
      <c r="OC62" s="969"/>
      <c r="OD62" s="969"/>
      <c r="OE62" s="969"/>
      <c r="OF62" s="969"/>
      <c r="OG62" s="969"/>
      <c r="OH62" s="969"/>
      <c r="OI62" s="969"/>
      <c r="OJ62" s="969"/>
      <c r="OK62" s="969"/>
      <c r="OL62" s="969"/>
      <c r="OM62" s="969"/>
      <c r="ON62" s="969"/>
      <c r="OO62" s="969"/>
      <c r="OP62" s="969"/>
      <c r="OQ62" s="969"/>
      <c r="OR62" s="969"/>
      <c r="OS62" s="969"/>
      <c r="OT62" s="969"/>
      <c r="OU62" s="969"/>
      <c r="OV62" s="969"/>
      <c r="OW62" s="969"/>
      <c r="OX62" s="969"/>
      <c r="OY62" s="969"/>
      <c r="OZ62" s="969"/>
      <c r="PA62" s="969"/>
      <c r="PB62" s="969"/>
      <c r="PC62" s="969"/>
      <c r="PD62" s="969"/>
      <c r="PE62" s="969"/>
      <c r="PF62" s="969"/>
      <c r="PG62" s="969"/>
      <c r="PH62" s="969"/>
      <c r="PI62" s="969"/>
      <c r="PJ62" s="969"/>
      <c r="PK62" s="969"/>
      <c r="PL62" s="969"/>
      <c r="PM62" s="969"/>
      <c r="PN62" s="969"/>
      <c r="PO62" s="969"/>
      <c r="PP62" s="969"/>
      <c r="PQ62" s="969"/>
      <c r="PR62" s="969"/>
      <c r="PS62" s="969"/>
      <c r="PT62" s="969"/>
      <c r="PU62" s="969"/>
      <c r="PV62" s="969"/>
      <c r="PW62" s="969"/>
      <c r="PX62" s="969"/>
      <c r="PY62" s="969"/>
      <c r="PZ62" s="969"/>
      <c r="QA62" s="969"/>
      <c r="QB62" s="969"/>
      <c r="QC62" s="969"/>
      <c r="QD62" s="969"/>
      <c r="QE62" s="969"/>
      <c r="QF62" s="969"/>
      <c r="QG62" s="969"/>
      <c r="QH62" s="969"/>
      <c r="QI62" s="969"/>
      <c r="QJ62" s="969"/>
      <c r="QK62" s="969"/>
      <c r="QL62" s="969"/>
      <c r="QM62" s="969"/>
      <c r="QN62" s="969"/>
      <c r="QO62" s="969"/>
      <c r="QP62" s="969"/>
      <c r="QQ62" s="969"/>
      <c r="QR62" s="969"/>
      <c r="QS62" s="969"/>
      <c r="QT62" s="969"/>
      <c r="QU62" s="969"/>
      <c r="QV62" s="969"/>
      <c r="QW62" s="969"/>
      <c r="QX62" s="969"/>
      <c r="QY62" s="969"/>
      <c r="QZ62" s="969"/>
      <c r="RA62" s="969"/>
      <c r="RB62" s="969"/>
      <c r="RC62" s="969"/>
      <c r="RD62" s="969"/>
      <c r="RE62" s="969"/>
      <c r="RF62" s="969"/>
      <c r="RG62" s="969"/>
      <c r="RH62" s="969"/>
      <c r="RI62" s="969"/>
      <c r="RJ62" s="969"/>
      <c r="RK62" s="969"/>
      <c r="RL62" s="969"/>
      <c r="RM62" s="969"/>
      <c r="RN62" s="969"/>
      <c r="RO62" s="969"/>
      <c r="RP62" s="969"/>
      <c r="RQ62" s="969"/>
      <c r="RR62" s="969"/>
      <c r="RS62" s="969"/>
      <c r="RT62" s="969"/>
      <c r="RU62" s="969"/>
      <c r="RV62" s="969"/>
      <c r="RW62" s="969"/>
      <c r="RX62" s="969"/>
      <c r="RY62" s="969"/>
      <c r="RZ62" s="969"/>
      <c r="SA62" s="969"/>
      <c r="SB62" s="969"/>
      <c r="SC62" s="969"/>
      <c r="SD62" s="969"/>
      <c r="SE62" s="969"/>
      <c r="SF62" s="969"/>
      <c r="SG62" s="969"/>
      <c r="SH62" s="969"/>
      <c r="SI62" s="969"/>
      <c r="SJ62" s="969"/>
      <c r="SK62" s="969"/>
      <c r="SL62" s="969"/>
      <c r="SM62" s="969"/>
      <c r="SN62" s="969"/>
      <c r="SO62" s="969"/>
      <c r="SP62" s="969"/>
      <c r="SQ62" s="969"/>
      <c r="SR62" s="969"/>
      <c r="SS62" s="969"/>
      <c r="ST62" s="969"/>
      <c r="SU62" s="969"/>
      <c r="SV62" s="969"/>
      <c r="SW62" s="969"/>
      <c r="SX62" s="969"/>
      <c r="SY62" s="969"/>
      <c r="SZ62" s="969"/>
      <c r="TA62" s="969"/>
      <c r="TB62" s="969"/>
      <c r="TC62" s="969"/>
      <c r="TD62" s="969"/>
      <c r="TE62" s="969"/>
      <c r="TF62" s="969"/>
      <c r="TG62" s="969"/>
      <c r="TH62" s="969"/>
      <c r="TI62" s="969"/>
      <c r="TJ62" s="969"/>
      <c r="TK62" s="969"/>
      <c r="TL62" s="969"/>
      <c r="TM62" s="969"/>
      <c r="TN62" s="969"/>
      <c r="TO62" s="969"/>
      <c r="TP62" s="969"/>
      <c r="TQ62" s="969"/>
      <c r="TR62" s="969"/>
      <c r="TS62" s="969"/>
      <c r="TT62" s="969"/>
      <c r="TU62" s="969"/>
      <c r="TV62" s="969"/>
      <c r="TW62" s="969"/>
      <c r="TX62" s="969"/>
      <c r="TY62" s="969"/>
      <c r="TZ62" s="969"/>
      <c r="UA62" s="969"/>
      <c r="UB62" s="969"/>
      <c r="UC62" s="969"/>
      <c r="UD62" s="969"/>
      <c r="UE62" s="969"/>
      <c r="UF62" s="969"/>
      <c r="UG62" s="969"/>
      <c r="UH62" s="969"/>
      <c r="UI62" s="969"/>
      <c r="UJ62" s="969"/>
      <c r="UK62" s="969"/>
      <c r="UL62" s="969"/>
      <c r="UM62" s="969"/>
      <c r="UN62" s="969"/>
      <c r="UO62" s="969"/>
      <c r="UP62" s="969"/>
      <c r="UQ62" s="969"/>
      <c r="UR62" s="969"/>
      <c r="US62" s="969"/>
      <c r="UT62" s="969"/>
      <c r="UU62" s="969"/>
      <c r="UV62" s="969"/>
      <c r="UW62" s="969"/>
      <c r="UX62" s="969"/>
      <c r="UY62" s="969"/>
      <c r="UZ62" s="969"/>
      <c r="VA62" s="969"/>
      <c r="VB62" s="969"/>
      <c r="VC62" s="969"/>
      <c r="VD62" s="969"/>
      <c r="VE62" s="969"/>
      <c r="VF62" s="969"/>
      <c r="VG62" s="969"/>
      <c r="VH62" s="969"/>
      <c r="VI62" s="969"/>
      <c r="VJ62" s="969"/>
      <c r="VK62" s="969"/>
      <c r="VL62" s="969"/>
      <c r="VM62" s="969"/>
      <c r="VN62" s="969"/>
      <c r="VO62" s="969"/>
      <c r="VP62" s="969"/>
      <c r="VQ62" s="969"/>
      <c r="VR62" s="969"/>
      <c r="VS62" s="969"/>
      <c r="VT62" s="969"/>
      <c r="VU62" s="969"/>
      <c r="VV62" s="969"/>
      <c r="VW62" s="969"/>
      <c r="VX62" s="969"/>
      <c r="VY62" s="969"/>
      <c r="VZ62" s="969"/>
      <c r="WA62" s="969"/>
      <c r="WB62" s="969"/>
      <c r="WC62" s="969"/>
      <c r="WD62" s="969"/>
      <c r="WE62" s="969"/>
      <c r="WF62" s="969"/>
      <c r="WG62" s="969"/>
      <c r="WH62" s="969"/>
      <c r="WI62" s="969"/>
      <c r="WJ62" s="969"/>
      <c r="WK62" s="969"/>
      <c r="WL62" s="969"/>
      <c r="WM62" s="969"/>
      <c r="WN62" s="969"/>
      <c r="WO62" s="969"/>
      <c r="WP62" s="969"/>
      <c r="WQ62" s="969"/>
      <c r="WR62" s="969"/>
      <c r="WS62" s="969"/>
      <c r="WT62" s="969"/>
      <c r="WU62" s="969"/>
      <c r="WV62" s="969"/>
      <c r="WW62" s="969"/>
      <c r="WX62" s="969"/>
      <c r="WY62" s="969"/>
      <c r="WZ62" s="969"/>
      <c r="XA62" s="969"/>
      <c r="XB62" s="969"/>
      <c r="XC62" s="969"/>
      <c r="XD62" s="969"/>
      <c r="XE62" s="969"/>
      <c r="XF62" s="969"/>
      <c r="XG62" s="969"/>
      <c r="XH62" s="969"/>
      <c r="XI62" s="969"/>
      <c r="XJ62" s="969"/>
      <c r="XK62" s="969"/>
      <c r="XL62" s="969"/>
      <c r="XM62" s="969"/>
      <c r="XN62" s="969"/>
      <c r="XO62" s="969"/>
      <c r="XP62" s="969"/>
      <c r="XQ62" s="969"/>
      <c r="XR62" s="969"/>
      <c r="XS62" s="969"/>
      <c r="XT62" s="969"/>
      <c r="XU62" s="969"/>
      <c r="XV62" s="969"/>
      <c r="XW62" s="969"/>
      <c r="XX62" s="969"/>
      <c r="XY62" s="969"/>
      <c r="XZ62" s="969"/>
      <c r="YA62" s="969"/>
      <c r="YB62" s="969"/>
      <c r="YC62" s="969"/>
      <c r="YD62" s="969"/>
      <c r="YE62" s="969"/>
      <c r="YF62" s="969"/>
      <c r="YG62" s="969"/>
      <c r="YH62" s="969"/>
      <c r="YI62" s="969"/>
      <c r="YJ62" s="969"/>
      <c r="YK62" s="969"/>
      <c r="YL62" s="969"/>
      <c r="YM62" s="969"/>
      <c r="YN62" s="969"/>
      <c r="YO62" s="969"/>
      <c r="YP62" s="969"/>
      <c r="YQ62" s="969"/>
      <c r="YR62" s="969"/>
      <c r="YS62" s="969"/>
      <c r="YT62" s="969"/>
      <c r="YU62" s="969"/>
      <c r="YV62" s="969"/>
      <c r="YW62" s="969"/>
      <c r="YX62" s="969"/>
      <c r="YY62" s="969"/>
      <c r="YZ62" s="969"/>
      <c r="ZA62" s="969"/>
      <c r="ZB62" s="969"/>
      <c r="ZC62" s="969"/>
      <c r="ZD62" s="969"/>
      <c r="ZE62" s="969"/>
      <c r="ZF62" s="969"/>
      <c r="ZG62" s="969"/>
      <c r="ZH62" s="969"/>
      <c r="ZI62" s="969"/>
      <c r="ZJ62" s="969"/>
      <c r="ZK62" s="969"/>
      <c r="ZL62" s="969"/>
      <c r="ZM62" s="969"/>
      <c r="ZN62" s="969"/>
      <c r="ZO62" s="969"/>
      <c r="ZP62" s="969"/>
      <c r="ZQ62" s="969"/>
      <c r="ZR62" s="969"/>
      <c r="ZS62" s="969"/>
      <c r="ZT62" s="969"/>
      <c r="ZU62" s="969"/>
      <c r="ZV62" s="969"/>
      <c r="ZW62" s="969"/>
      <c r="ZX62" s="969"/>
      <c r="ZY62" s="969"/>
      <c r="ZZ62" s="969"/>
      <c r="AAA62" s="969"/>
      <c r="AAB62" s="969"/>
      <c r="AAC62" s="969"/>
      <c r="AAD62" s="969"/>
      <c r="AAE62" s="969"/>
      <c r="AAF62" s="969"/>
      <c r="AAG62" s="969"/>
      <c r="AAH62" s="969"/>
      <c r="AAI62" s="969"/>
      <c r="AAJ62" s="969"/>
      <c r="AAK62" s="969"/>
      <c r="AAL62" s="969"/>
      <c r="AAM62" s="969"/>
      <c r="AAN62" s="969"/>
      <c r="AAO62" s="969"/>
      <c r="AAP62" s="969"/>
      <c r="AAQ62" s="969"/>
      <c r="AAR62" s="969"/>
      <c r="AAS62" s="969"/>
      <c r="AAT62" s="969"/>
      <c r="AAU62" s="969"/>
      <c r="AAV62" s="969"/>
      <c r="AAW62" s="969"/>
      <c r="AAX62" s="969"/>
      <c r="AAY62" s="969"/>
      <c r="AAZ62" s="969"/>
      <c r="ABA62" s="969"/>
      <c r="ABB62" s="969"/>
      <c r="ABC62" s="969"/>
      <c r="ABD62" s="969"/>
      <c r="ABE62" s="969"/>
      <c r="ABF62" s="969"/>
      <c r="ABG62" s="969"/>
      <c r="ABH62" s="969"/>
      <c r="ABI62" s="969"/>
      <c r="ABJ62" s="969"/>
      <c r="ABK62" s="969"/>
      <c r="ABL62" s="969"/>
      <c r="ABM62" s="969"/>
      <c r="ABN62" s="969"/>
      <c r="ABO62" s="969"/>
      <c r="ABP62" s="969"/>
      <c r="ABQ62" s="969"/>
      <c r="ABR62" s="969"/>
      <c r="ABS62" s="969"/>
      <c r="ABT62" s="969"/>
      <c r="ABU62" s="969"/>
      <c r="ABV62" s="969"/>
      <c r="ABW62" s="969"/>
      <c r="ABX62" s="969"/>
      <c r="ABY62" s="969"/>
      <c r="ABZ62" s="969"/>
      <c r="ACA62" s="969"/>
      <c r="ACB62" s="969"/>
      <c r="ACC62" s="969"/>
      <c r="ACD62" s="969"/>
      <c r="ACE62" s="969"/>
      <c r="ACF62" s="969"/>
      <c r="ACG62" s="969"/>
      <c r="ACH62" s="969"/>
      <c r="ACI62" s="969"/>
      <c r="ACJ62" s="969"/>
      <c r="ACK62" s="969"/>
      <c r="ACL62" s="969"/>
      <c r="ACM62" s="969"/>
      <c r="ACN62" s="969"/>
      <c r="ACO62" s="969"/>
      <c r="ACP62" s="969"/>
      <c r="ACQ62" s="969"/>
      <c r="ACR62" s="969"/>
      <c r="ACS62" s="969"/>
      <c r="ACT62" s="969"/>
      <c r="ACU62" s="969"/>
      <c r="ACV62" s="969"/>
      <c r="ACW62" s="969"/>
      <c r="ACX62" s="969"/>
      <c r="ACY62" s="969"/>
      <c r="ACZ62" s="969"/>
      <c r="ADA62" s="969"/>
      <c r="ADB62" s="969"/>
      <c r="ADC62" s="969"/>
      <c r="ADD62" s="969"/>
      <c r="ADE62" s="969"/>
      <c r="ADF62" s="969"/>
      <c r="ADG62" s="969"/>
      <c r="ADH62" s="969"/>
      <c r="ADI62" s="969"/>
      <c r="ADJ62" s="969"/>
      <c r="ADK62" s="969"/>
      <c r="ADL62" s="969"/>
      <c r="ADM62" s="969"/>
      <c r="ADN62" s="969"/>
      <c r="ADO62" s="969"/>
      <c r="ADP62" s="969"/>
      <c r="ADQ62" s="969"/>
      <c r="ADR62" s="969"/>
      <c r="ADS62" s="969"/>
      <c r="ADT62" s="969"/>
      <c r="ADU62" s="969"/>
      <c r="ADV62" s="969"/>
      <c r="ADW62" s="969"/>
      <c r="ADX62" s="969"/>
      <c r="ADY62" s="969"/>
      <c r="ADZ62" s="969"/>
      <c r="AEA62" s="969"/>
      <c r="AEB62" s="969"/>
      <c r="AEC62" s="969"/>
      <c r="AED62" s="969"/>
      <c r="AEE62" s="969"/>
      <c r="AEF62" s="969"/>
      <c r="AEG62" s="969"/>
      <c r="AEH62" s="969"/>
      <c r="AEI62" s="969"/>
      <c r="AEJ62" s="969"/>
      <c r="AEK62" s="969"/>
      <c r="AEL62" s="969"/>
      <c r="AEM62" s="969"/>
      <c r="AEN62" s="969"/>
      <c r="AEO62" s="969"/>
      <c r="AEP62" s="969"/>
      <c r="AEQ62" s="969"/>
      <c r="AER62" s="969"/>
      <c r="AES62" s="969"/>
      <c r="AET62" s="969"/>
      <c r="AEU62" s="969"/>
      <c r="AEV62" s="969"/>
      <c r="AEW62" s="969"/>
      <c r="AEX62" s="969"/>
      <c r="AEY62" s="969"/>
      <c r="AEZ62" s="969"/>
      <c r="AFA62" s="969"/>
      <c r="AFB62" s="969"/>
      <c r="AFC62" s="969"/>
      <c r="AFD62" s="969"/>
      <c r="AFE62" s="969"/>
      <c r="AFF62" s="969"/>
      <c r="AFG62" s="969"/>
      <c r="AFH62" s="969"/>
      <c r="AFI62" s="969"/>
      <c r="AFJ62" s="969"/>
      <c r="AFK62" s="969"/>
      <c r="AFL62" s="969"/>
      <c r="AFM62" s="969"/>
      <c r="AFN62" s="969"/>
      <c r="AFO62" s="969"/>
      <c r="AFP62" s="969"/>
      <c r="AFQ62" s="969"/>
      <c r="AFR62" s="969"/>
      <c r="AFS62" s="969"/>
      <c r="AFT62" s="969"/>
      <c r="AFU62" s="969"/>
      <c r="AFV62" s="969"/>
      <c r="AFW62" s="969"/>
      <c r="AFX62" s="969"/>
      <c r="AFY62" s="969"/>
      <c r="AFZ62" s="969"/>
      <c r="AGA62" s="969"/>
      <c r="AGB62" s="969"/>
      <c r="AGC62" s="969"/>
      <c r="AGD62" s="969"/>
      <c r="AGE62" s="969"/>
      <c r="AGF62" s="969"/>
      <c r="AGG62" s="969"/>
      <c r="AGH62" s="969"/>
      <c r="AGI62" s="969"/>
      <c r="AGJ62" s="969"/>
      <c r="AGK62" s="969"/>
      <c r="AGL62" s="969"/>
      <c r="AGM62" s="969"/>
      <c r="AGN62" s="969"/>
      <c r="AGO62" s="969"/>
      <c r="AGP62" s="969"/>
      <c r="AGQ62" s="969"/>
      <c r="AGR62" s="969"/>
      <c r="AGS62" s="969"/>
      <c r="AGT62" s="969"/>
      <c r="AGU62" s="969"/>
      <c r="AGV62" s="969"/>
      <c r="AGW62" s="969"/>
      <c r="AGX62" s="969"/>
      <c r="AGY62" s="969"/>
      <c r="AGZ62" s="969"/>
      <c r="AHA62" s="969"/>
      <c r="AHB62" s="969"/>
      <c r="AHC62" s="969"/>
      <c r="AHD62" s="969"/>
      <c r="AHE62" s="969"/>
      <c r="AHF62" s="969"/>
      <c r="AHG62" s="969"/>
      <c r="AHH62" s="969"/>
      <c r="AHI62" s="969"/>
      <c r="AHJ62" s="969"/>
      <c r="AHK62" s="969"/>
      <c r="AHL62" s="969"/>
      <c r="AHM62" s="969"/>
      <c r="AHN62" s="969"/>
      <c r="AHO62" s="969"/>
      <c r="AHP62" s="969"/>
      <c r="AHQ62" s="969"/>
      <c r="AHR62" s="969"/>
      <c r="AHS62" s="969"/>
      <c r="AHT62" s="969"/>
      <c r="AHU62" s="969"/>
      <c r="AHV62" s="969"/>
      <c r="AHW62" s="969"/>
      <c r="AHX62" s="969"/>
      <c r="AHY62" s="969"/>
      <c r="AHZ62" s="969"/>
      <c r="AIA62" s="969"/>
      <c r="AIB62" s="969"/>
      <c r="AIC62" s="969"/>
      <c r="AID62" s="969"/>
      <c r="AIE62" s="969"/>
      <c r="AIF62" s="969"/>
      <c r="AIG62" s="969"/>
      <c r="AIH62" s="969"/>
      <c r="AII62" s="969"/>
      <c r="AIJ62" s="969"/>
      <c r="AIK62" s="969"/>
      <c r="AIL62" s="969"/>
      <c r="AIM62" s="969"/>
      <c r="AIN62" s="969"/>
      <c r="AIO62" s="969"/>
      <c r="AIP62" s="969"/>
      <c r="AIQ62" s="969"/>
      <c r="AIR62" s="969"/>
      <c r="AIS62" s="969"/>
      <c r="AIT62" s="969"/>
      <c r="AIU62" s="969"/>
      <c r="AIV62" s="969"/>
      <c r="AIW62" s="969"/>
      <c r="AIX62" s="969"/>
      <c r="AIY62" s="969"/>
      <c r="AIZ62" s="969"/>
      <c r="AJA62" s="969"/>
      <c r="AJB62" s="969"/>
      <c r="AJC62" s="969"/>
      <c r="AJD62" s="969"/>
      <c r="AJE62" s="969"/>
      <c r="AJF62" s="969"/>
      <c r="AJG62" s="969"/>
      <c r="AJH62" s="969"/>
      <c r="AJI62" s="969"/>
      <c r="AJJ62" s="969"/>
      <c r="AJK62" s="969"/>
      <c r="AJL62" s="969"/>
      <c r="AJM62" s="969"/>
      <c r="AJN62" s="969"/>
      <c r="AJO62" s="969"/>
      <c r="AJP62" s="969"/>
      <c r="AJQ62" s="969"/>
      <c r="AJR62" s="969"/>
      <c r="AJS62" s="969"/>
      <c r="AJT62" s="969"/>
      <c r="AJU62" s="969"/>
      <c r="AJV62" s="969"/>
      <c r="AJW62" s="969"/>
      <c r="AJX62" s="969"/>
      <c r="AJY62" s="969"/>
      <c r="AJZ62" s="969"/>
      <c r="AKA62" s="969"/>
      <c r="AKB62" s="969"/>
      <c r="AKC62" s="969"/>
      <c r="AKD62" s="969"/>
      <c r="AKE62" s="969"/>
      <c r="AKF62" s="969"/>
      <c r="AKG62" s="969"/>
      <c r="AKH62" s="969"/>
      <c r="AKI62" s="969"/>
      <c r="AKJ62" s="969"/>
      <c r="AKK62" s="969"/>
      <c r="AKL62" s="969"/>
      <c r="AKM62" s="969"/>
      <c r="AKN62" s="969"/>
      <c r="AKO62" s="969"/>
      <c r="AKP62" s="969"/>
      <c r="AKQ62" s="969"/>
      <c r="AKR62" s="969"/>
      <c r="AKS62" s="969"/>
      <c r="AKT62" s="969"/>
      <c r="AKU62" s="969"/>
      <c r="AKV62" s="969"/>
      <c r="AKW62" s="969"/>
      <c r="AKX62" s="969"/>
      <c r="AKY62" s="969"/>
      <c r="AKZ62" s="969"/>
      <c r="ALA62" s="969"/>
      <c r="ALB62" s="969"/>
      <c r="ALC62" s="969"/>
      <c r="ALD62" s="969"/>
      <c r="ALE62" s="969"/>
      <c r="ALF62" s="969"/>
      <c r="ALG62" s="969"/>
      <c r="ALH62" s="969"/>
      <c r="ALI62" s="969"/>
      <c r="ALJ62" s="969"/>
      <c r="ALK62" s="969"/>
      <c r="ALL62" s="969"/>
      <c r="ALM62" s="969"/>
      <c r="ALN62" s="969"/>
      <c r="ALO62" s="969"/>
      <c r="ALP62" s="969"/>
      <c r="ALQ62" s="969"/>
      <c r="ALR62" s="969"/>
      <c r="ALS62" s="969"/>
      <c r="ALT62" s="969"/>
      <c r="ALU62" s="969"/>
      <c r="ALV62" s="969"/>
      <c r="ALW62" s="969"/>
      <c r="ALX62" s="969"/>
      <c r="ALY62" s="969"/>
      <c r="ALZ62" s="969"/>
      <c r="AMA62" s="969"/>
      <c r="AMB62" s="969"/>
      <c r="AMC62" s="969"/>
      <c r="AMD62" s="969"/>
      <c r="AME62" s="969"/>
      <c r="AMF62" s="969"/>
      <c r="AMG62" s="969"/>
      <c r="AMH62" s="969"/>
      <c r="AMI62" s="969"/>
      <c r="AMJ62" s="969"/>
      <c r="AMK62" s="969"/>
      <c r="AML62" s="969"/>
      <c r="AMM62" s="969"/>
      <c r="AMN62" s="969"/>
      <c r="AMO62" s="969"/>
      <c r="AMP62" s="969"/>
      <c r="AMQ62" s="969"/>
      <c r="AMR62" s="969"/>
      <c r="AMS62" s="969"/>
      <c r="AMT62" s="969"/>
      <c r="AMU62" s="969"/>
      <c r="AMV62" s="969"/>
      <c r="AMW62" s="969"/>
      <c r="AMX62" s="969"/>
      <c r="AMY62" s="969"/>
      <c r="AMZ62" s="969"/>
      <c r="ANA62" s="969"/>
      <c r="ANB62" s="969"/>
      <c r="ANC62" s="969"/>
      <c r="AND62" s="969"/>
      <c r="ANE62" s="969"/>
      <c r="ANF62" s="969"/>
      <c r="ANG62" s="969"/>
      <c r="ANH62" s="969"/>
      <c r="ANI62" s="969"/>
      <c r="ANJ62" s="969"/>
      <c r="ANK62" s="969"/>
      <c r="ANL62" s="969"/>
      <c r="ANM62" s="969"/>
      <c r="ANN62" s="969"/>
      <c r="ANO62" s="969"/>
      <c r="ANP62" s="969"/>
      <c r="ANQ62" s="969"/>
      <c r="ANR62" s="969"/>
      <c r="ANS62" s="969"/>
      <c r="ANT62" s="969"/>
      <c r="ANU62" s="969"/>
      <c r="ANV62" s="969"/>
      <c r="ANW62" s="969"/>
      <c r="ANX62" s="969"/>
      <c r="ANY62" s="969"/>
      <c r="ANZ62" s="969"/>
      <c r="AOA62" s="969"/>
      <c r="AOB62" s="969"/>
      <c r="AOC62" s="969"/>
      <c r="AOD62" s="969"/>
      <c r="AOE62" s="969"/>
      <c r="AOF62" s="969"/>
      <c r="AOG62" s="969"/>
      <c r="AOH62" s="969"/>
      <c r="AOI62" s="969"/>
      <c r="AOJ62" s="969"/>
      <c r="AOK62" s="969"/>
      <c r="AOL62" s="969"/>
      <c r="AOM62" s="969"/>
      <c r="AON62" s="969"/>
      <c r="AOO62" s="969"/>
      <c r="AOP62" s="969"/>
      <c r="AOQ62" s="969"/>
      <c r="AOR62" s="969"/>
      <c r="AOS62" s="969"/>
      <c r="AOT62" s="969"/>
      <c r="AOU62" s="969"/>
      <c r="AOV62" s="969"/>
      <c r="AOW62" s="969"/>
      <c r="AOX62" s="969"/>
      <c r="AOY62" s="969"/>
      <c r="AOZ62" s="969"/>
      <c r="APA62" s="969"/>
      <c r="APB62" s="969"/>
      <c r="APC62" s="969"/>
      <c r="APD62" s="969"/>
      <c r="APE62" s="969"/>
      <c r="APF62" s="969"/>
      <c r="APG62" s="969"/>
      <c r="APH62" s="969"/>
      <c r="API62" s="969"/>
      <c r="APJ62" s="969"/>
      <c r="APK62" s="969"/>
      <c r="APL62" s="969"/>
      <c r="APM62" s="969"/>
      <c r="APN62" s="969"/>
      <c r="APO62" s="969"/>
      <c r="APP62" s="969"/>
      <c r="APQ62" s="969"/>
      <c r="APR62" s="969"/>
      <c r="APS62" s="969"/>
      <c r="APT62" s="969"/>
      <c r="APU62" s="969"/>
      <c r="APV62" s="969"/>
      <c r="APW62" s="969"/>
      <c r="APX62" s="969"/>
      <c r="APY62" s="969"/>
      <c r="APZ62" s="969"/>
      <c r="AQA62" s="969"/>
      <c r="AQB62" s="969"/>
      <c r="AQC62" s="969"/>
      <c r="AQD62" s="969"/>
      <c r="AQE62" s="969"/>
      <c r="AQF62" s="969"/>
      <c r="AQG62" s="969"/>
      <c r="AQH62" s="969"/>
      <c r="AQI62" s="969"/>
      <c r="AQJ62" s="969"/>
      <c r="AQK62" s="969"/>
      <c r="AQL62" s="969"/>
      <c r="AQM62" s="969"/>
      <c r="AQN62" s="969"/>
      <c r="AQO62" s="969"/>
      <c r="AQP62" s="969"/>
      <c r="AQQ62" s="969"/>
      <c r="AQR62" s="969"/>
      <c r="AQS62" s="969"/>
      <c r="AQT62" s="969"/>
      <c r="AQU62" s="969"/>
      <c r="AQV62" s="969"/>
      <c r="AQW62" s="969"/>
      <c r="AQX62" s="969"/>
      <c r="AQY62" s="969"/>
      <c r="AQZ62" s="969"/>
      <c r="ARA62" s="969"/>
      <c r="ARB62" s="969"/>
      <c r="ARC62" s="969"/>
      <c r="ARD62" s="969"/>
      <c r="ARE62" s="969"/>
      <c r="ARF62" s="969"/>
      <c r="ARG62" s="969"/>
      <c r="ARH62" s="969"/>
      <c r="ARI62" s="969"/>
      <c r="ARJ62" s="969"/>
      <c r="ARK62" s="969"/>
      <c r="ARL62" s="969"/>
      <c r="ARM62" s="969"/>
      <c r="ARN62" s="969"/>
      <c r="ARO62" s="969"/>
      <c r="ARP62" s="969"/>
      <c r="ARQ62" s="969"/>
      <c r="ARR62" s="969"/>
      <c r="ARS62" s="969"/>
      <c r="ART62" s="969"/>
      <c r="ARU62" s="969"/>
      <c r="ARV62" s="969"/>
      <c r="ARW62" s="969"/>
      <c r="ARX62" s="969"/>
      <c r="ARY62" s="969"/>
      <c r="ARZ62" s="969"/>
      <c r="ASA62" s="969"/>
      <c r="ASB62" s="969"/>
      <c r="ASC62" s="969"/>
      <c r="ASD62" s="969"/>
      <c r="ASE62" s="969"/>
      <c r="ASF62" s="969"/>
      <c r="ASG62" s="969"/>
      <c r="ASH62" s="969"/>
      <c r="ASI62" s="969"/>
      <c r="ASJ62" s="969"/>
      <c r="ASK62" s="969"/>
      <c r="ASL62" s="969"/>
      <c r="ASM62" s="969"/>
      <c r="ASN62" s="969"/>
      <c r="ASO62" s="969"/>
      <c r="ASP62" s="969"/>
      <c r="ASQ62" s="969"/>
      <c r="ASR62" s="969"/>
      <c r="ASS62" s="969"/>
      <c r="AST62" s="969"/>
      <c r="ASU62" s="969"/>
      <c r="ASV62" s="969"/>
      <c r="ASW62" s="969"/>
      <c r="ASX62" s="969"/>
      <c r="ASY62" s="969"/>
      <c r="ASZ62" s="969"/>
      <c r="ATA62" s="969"/>
      <c r="ATB62" s="969"/>
      <c r="ATC62" s="969"/>
      <c r="ATD62" s="969"/>
      <c r="ATE62" s="969"/>
      <c r="ATF62" s="969"/>
      <c r="ATG62" s="969"/>
      <c r="ATH62" s="969"/>
      <c r="ATI62" s="969"/>
      <c r="ATJ62" s="969"/>
      <c r="ATK62" s="969"/>
      <c r="ATL62" s="969"/>
      <c r="ATM62" s="969"/>
      <c r="ATN62" s="969"/>
      <c r="ATO62" s="969"/>
      <c r="ATP62" s="969"/>
      <c r="ATQ62" s="969"/>
      <c r="ATR62" s="969"/>
      <c r="ATS62" s="969"/>
      <c r="ATT62" s="969"/>
      <c r="ATU62" s="969"/>
      <c r="ATV62" s="969"/>
      <c r="ATW62" s="969"/>
      <c r="ATX62" s="969"/>
      <c r="ATY62" s="969"/>
      <c r="ATZ62" s="969"/>
      <c r="AUA62" s="969"/>
      <c r="AUB62" s="969"/>
      <c r="AUC62" s="969"/>
      <c r="AUD62" s="969"/>
      <c r="AUE62" s="969"/>
      <c r="AUF62" s="969"/>
      <c r="AUG62" s="969"/>
      <c r="AUH62" s="969"/>
      <c r="AUI62" s="969"/>
      <c r="AUJ62" s="969"/>
      <c r="AUK62" s="969"/>
      <c r="AUL62" s="969"/>
      <c r="AUM62" s="969"/>
      <c r="AUN62" s="969"/>
      <c r="AUO62" s="969"/>
      <c r="AUP62" s="969"/>
      <c r="AUQ62" s="969"/>
      <c r="AUR62" s="969"/>
      <c r="AUS62" s="969"/>
      <c r="AUT62" s="969"/>
      <c r="AUU62" s="969"/>
      <c r="AUV62" s="969"/>
      <c r="AUW62" s="969"/>
      <c r="AUX62" s="969"/>
      <c r="AUY62" s="969"/>
      <c r="AUZ62" s="969"/>
      <c r="AVA62" s="969"/>
      <c r="AVB62" s="969"/>
      <c r="AVC62" s="969"/>
      <c r="AVD62" s="969"/>
      <c r="AVE62" s="969"/>
      <c r="AVF62" s="969"/>
      <c r="AVG62" s="969"/>
      <c r="AVH62" s="969"/>
      <c r="AVI62" s="969"/>
      <c r="AVJ62" s="969"/>
      <c r="AVK62" s="969"/>
      <c r="AVL62" s="969"/>
      <c r="AVM62" s="969"/>
      <c r="AVN62" s="969"/>
      <c r="AVO62" s="969"/>
      <c r="AVP62" s="969"/>
      <c r="AVQ62" s="969"/>
      <c r="AVR62" s="969"/>
      <c r="AVS62" s="969"/>
      <c r="AVT62" s="969"/>
      <c r="AVU62" s="969"/>
      <c r="AVV62" s="969"/>
      <c r="AVW62" s="969"/>
      <c r="AVX62" s="969"/>
      <c r="AVY62" s="969"/>
      <c r="AVZ62" s="969"/>
      <c r="AWA62" s="969"/>
      <c r="AWB62" s="969"/>
      <c r="AWC62" s="969"/>
      <c r="AWD62" s="969"/>
      <c r="AWE62" s="969"/>
      <c r="AWF62" s="969"/>
      <c r="AWG62" s="969"/>
      <c r="AWH62" s="969"/>
      <c r="AWI62" s="969"/>
      <c r="AWJ62" s="969"/>
      <c r="AWK62" s="969"/>
      <c r="AWL62" s="969"/>
      <c r="AWM62" s="969"/>
      <c r="AWN62" s="969"/>
      <c r="AWO62" s="969"/>
      <c r="AWP62" s="969"/>
      <c r="AWQ62" s="969"/>
      <c r="AWR62" s="969"/>
      <c r="AWS62" s="969"/>
      <c r="AWT62" s="969"/>
      <c r="AWU62" s="969"/>
      <c r="AWV62" s="969"/>
      <c r="AWW62" s="969"/>
      <c r="AWX62" s="969"/>
      <c r="AWY62" s="969"/>
      <c r="AWZ62" s="969"/>
      <c r="AXA62" s="969"/>
      <c r="AXB62" s="969"/>
      <c r="AXC62" s="969"/>
      <c r="AXD62" s="969"/>
      <c r="AXE62" s="969"/>
      <c r="AXF62" s="969"/>
      <c r="AXG62" s="969"/>
      <c r="AXH62" s="969"/>
      <c r="AXI62" s="969"/>
      <c r="AXJ62" s="969"/>
      <c r="AXK62" s="969"/>
      <c r="AXL62" s="969"/>
      <c r="AXM62" s="969"/>
      <c r="AXN62" s="969"/>
      <c r="AXO62" s="969"/>
      <c r="AXP62" s="969"/>
      <c r="AXQ62" s="969"/>
      <c r="AXR62" s="969"/>
      <c r="AXS62" s="969"/>
      <c r="AXT62" s="969"/>
      <c r="AXU62" s="969"/>
      <c r="AXV62" s="969"/>
      <c r="AXW62" s="969"/>
      <c r="AXX62" s="969"/>
      <c r="AXY62" s="969"/>
      <c r="AXZ62" s="969"/>
      <c r="AYA62" s="969"/>
      <c r="AYB62" s="969"/>
      <c r="AYC62" s="969"/>
      <c r="AYD62" s="969"/>
      <c r="AYE62" s="969"/>
      <c r="AYF62" s="969"/>
      <c r="AYG62" s="969"/>
      <c r="AYH62" s="969"/>
      <c r="AYI62" s="969"/>
      <c r="AYJ62" s="969"/>
      <c r="AYK62" s="969"/>
      <c r="AYL62" s="969"/>
      <c r="AYM62" s="969"/>
      <c r="AYN62" s="969"/>
      <c r="AYO62" s="969"/>
      <c r="AYP62" s="969"/>
      <c r="AYQ62" s="969"/>
      <c r="AYR62" s="969"/>
      <c r="AYS62" s="969"/>
      <c r="AYT62" s="969"/>
      <c r="AYU62" s="969"/>
      <c r="AYV62" s="969"/>
      <c r="AYW62" s="969"/>
      <c r="AYX62" s="969"/>
      <c r="AYY62" s="969"/>
      <c r="AYZ62" s="969"/>
      <c r="AZA62" s="969"/>
      <c r="AZB62" s="969"/>
      <c r="AZC62" s="969"/>
      <c r="AZD62" s="969"/>
      <c r="AZE62" s="969"/>
      <c r="AZF62" s="969"/>
      <c r="AZG62" s="969"/>
      <c r="AZH62" s="969"/>
      <c r="AZI62" s="969"/>
      <c r="AZJ62" s="969"/>
      <c r="AZK62" s="969"/>
      <c r="AZL62" s="969"/>
      <c r="AZM62" s="969"/>
      <c r="AZN62" s="969"/>
      <c r="AZO62" s="969"/>
      <c r="AZP62" s="969"/>
      <c r="AZQ62" s="969"/>
      <c r="AZR62" s="969"/>
      <c r="AZS62" s="969"/>
      <c r="AZT62" s="969"/>
      <c r="AZU62" s="969"/>
      <c r="AZV62" s="969"/>
      <c r="AZW62" s="969"/>
      <c r="AZX62" s="969"/>
      <c r="AZY62" s="969"/>
      <c r="AZZ62" s="969"/>
      <c r="BAA62" s="969"/>
      <c r="BAB62" s="969"/>
      <c r="BAC62" s="969"/>
      <c r="BAD62" s="969"/>
      <c r="BAE62" s="969"/>
      <c r="BAF62" s="969"/>
      <c r="BAG62" s="969"/>
      <c r="BAH62" s="969"/>
      <c r="BAI62" s="969"/>
      <c r="BAJ62" s="969"/>
      <c r="BAK62" s="969"/>
      <c r="BAL62" s="969"/>
      <c r="BAM62" s="969"/>
      <c r="BAN62" s="969"/>
      <c r="BAO62" s="969"/>
      <c r="BAP62" s="969"/>
      <c r="BAQ62" s="969"/>
      <c r="BAR62" s="969"/>
      <c r="BAS62" s="969"/>
      <c r="BAT62" s="969"/>
      <c r="BAU62" s="969"/>
      <c r="BAV62" s="969"/>
      <c r="BAW62" s="969"/>
      <c r="BAX62" s="969"/>
      <c r="BAY62" s="969"/>
      <c r="BAZ62" s="969"/>
      <c r="BBA62" s="969"/>
      <c r="BBB62" s="969"/>
      <c r="BBC62" s="969"/>
      <c r="BBD62" s="969"/>
      <c r="BBE62" s="969"/>
      <c r="BBF62" s="969"/>
      <c r="BBG62" s="969"/>
      <c r="BBH62" s="969"/>
      <c r="BBI62" s="969"/>
      <c r="BBJ62" s="969"/>
      <c r="BBK62" s="969"/>
      <c r="BBL62" s="969"/>
      <c r="BBM62" s="969"/>
      <c r="BBN62" s="969"/>
      <c r="BBO62" s="969"/>
      <c r="BBP62" s="969"/>
      <c r="BBQ62" s="969"/>
      <c r="BBR62" s="969"/>
      <c r="BBS62" s="969"/>
      <c r="BBT62" s="969"/>
      <c r="BBU62" s="969"/>
      <c r="BBV62" s="969"/>
      <c r="BBW62" s="969"/>
      <c r="BBX62" s="969"/>
      <c r="BBY62" s="969"/>
      <c r="BBZ62" s="969"/>
      <c r="BCA62" s="969"/>
      <c r="BCB62" s="969"/>
      <c r="BCC62" s="969"/>
      <c r="BCD62" s="969"/>
      <c r="BCE62" s="969"/>
      <c r="BCF62" s="969"/>
      <c r="BCG62" s="969"/>
      <c r="BCH62" s="969"/>
      <c r="BCI62" s="969"/>
      <c r="BCJ62" s="969"/>
      <c r="BCK62" s="969"/>
      <c r="BCL62" s="969"/>
      <c r="BCM62" s="969"/>
      <c r="BCN62" s="969"/>
      <c r="BCO62" s="969"/>
      <c r="BCP62" s="969"/>
      <c r="BCQ62" s="969"/>
      <c r="BCR62" s="969"/>
      <c r="BCS62" s="969"/>
      <c r="BCT62" s="969"/>
      <c r="BCU62" s="969"/>
      <c r="BCV62" s="969"/>
      <c r="BCW62" s="969"/>
      <c r="BCX62" s="969"/>
      <c r="BCY62" s="969"/>
      <c r="BCZ62" s="969"/>
      <c r="BDA62" s="969"/>
      <c r="BDB62" s="969"/>
      <c r="BDC62" s="969"/>
      <c r="BDD62" s="969"/>
      <c r="BDE62" s="969"/>
      <c r="BDF62" s="969"/>
      <c r="BDG62" s="969"/>
      <c r="BDH62" s="969"/>
      <c r="BDI62" s="969"/>
      <c r="BDJ62" s="969"/>
      <c r="BDK62" s="969"/>
      <c r="BDL62" s="969"/>
      <c r="BDM62" s="969"/>
      <c r="BDN62" s="969"/>
      <c r="BDO62" s="969"/>
      <c r="BDP62" s="969"/>
      <c r="BDQ62" s="969"/>
      <c r="BDR62" s="969"/>
      <c r="BDS62" s="969"/>
      <c r="BDT62" s="969"/>
      <c r="BDU62" s="969"/>
      <c r="BDV62" s="969"/>
      <c r="BDW62" s="969"/>
      <c r="BDX62" s="969"/>
      <c r="BDY62" s="969"/>
      <c r="BDZ62" s="969"/>
      <c r="BEA62" s="969"/>
      <c r="BEB62" s="969"/>
      <c r="BEC62" s="969"/>
      <c r="BED62" s="969"/>
      <c r="BEE62" s="969"/>
      <c r="BEF62" s="969"/>
      <c r="BEG62" s="969"/>
      <c r="BEH62" s="969"/>
      <c r="BEI62" s="969"/>
      <c r="BEJ62" s="969"/>
      <c r="BEK62" s="969"/>
      <c r="BEL62" s="969"/>
      <c r="BEM62" s="969"/>
      <c r="BEN62" s="969"/>
      <c r="BEO62" s="969"/>
      <c r="BEP62" s="969"/>
      <c r="BEQ62" s="969"/>
      <c r="BER62" s="969"/>
      <c r="BES62" s="969"/>
      <c r="BET62" s="969"/>
      <c r="BEU62" s="969"/>
      <c r="BEV62" s="969"/>
      <c r="BEW62" s="969"/>
      <c r="BEX62" s="969"/>
      <c r="BEY62" s="969"/>
      <c r="BEZ62" s="969"/>
      <c r="BFA62" s="969"/>
      <c r="BFB62" s="969"/>
      <c r="BFC62" s="969"/>
      <c r="BFD62" s="969"/>
      <c r="BFE62" s="969"/>
      <c r="BFF62" s="969"/>
      <c r="BFG62" s="969"/>
      <c r="BFH62" s="969"/>
      <c r="BFI62" s="969"/>
      <c r="BFJ62" s="969"/>
      <c r="BFK62" s="969"/>
      <c r="BFL62" s="969"/>
      <c r="BFM62" s="969"/>
      <c r="BFN62" s="969"/>
      <c r="BFO62" s="969"/>
      <c r="BFP62" s="969"/>
      <c r="BFQ62" s="969"/>
      <c r="BFR62" s="969"/>
      <c r="BFS62" s="969"/>
      <c r="BFT62" s="969"/>
      <c r="BFU62" s="969"/>
      <c r="BFV62" s="969"/>
      <c r="BFW62" s="969"/>
      <c r="BFX62" s="969"/>
      <c r="BFY62" s="969"/>
      <c r="BFZ62" s="969"/>
      <c r="BGA62" s="969"/>
      <c r="BGB62" s="969"/>
      <c r="BGC62" s="969"/>
      <c r="BGD62" s="969"/>
      <c r="BGE62" s="969"/>
      <c r="BGF62" s="969"/>
      <c r="BGG62" s="969"/>
      <c r="BGH62" s="969"/>
      <c r="BGI62" s="969"/>
      <c r="BGJ62" s="969"/>
      <c r="BGK62" s="969"/>
      <c r="BGL62" s="969"/>
      <c r="BGM62" s="969"/>
      <c r="BGN62" s="969"/>
      <c r="BGO62" s="969"/>
      <c r="BGP62" s="969"/>
      <c r="BGQ62" s="969"/>
      <c r="BGR62" s="969"/>
      <c r="BGS62" s="969"/>
      <c r="BGT62" s="969"/>
      <c r="BGU62" s="969"/>
      <c r="BGV62" s="969"/>
      <c r="BGW62" s="969"/>
      <c r="BGX62" s="969"/>
      <c r="BGY62" s="969"/>
      <c r="BGZ62" s="969"/>
      <c r="BHA62" s="969"/>
      <c r="BHB62" s="969"/>
      <c r="BHC62" s="969"/>
      <c r="BHD62" s="969"/>
      <c r="BHE62" s="969"/>
      <c r="BHF62" s="969"/>
      <c r="BHG62" s="969"/>
      <c r="BHH62" s="969"/>
      <c r="BHI62" s="969"/>
      <c r="BHJ62" s="969"/>
      <c r="BHK62" s="969"/>
      <c r="BHL62" s="969"/>
      <c r="BHM62" s="969"/>
      <c r="BHN62" s="969"/>
      <c r="BHO62" s="969"/>
      <c r="BHP62" s="969"/>
      <c r="BHQ62" s="969"/>
      <c r="BHR62" s="969"/>
      <c r="BHS62" s="969"/>
      <c r="BHT62" s="969"/>
      <c r="BHU62" s="969"/>
      <c r="BHV62" s="969"/>
      <c r="BHW62" s="969"/>
      <c r="BHX62" s="969"/>
      <c r="BHY62" s="969"/>
      <c r="BHZ62" s="969"/>
      <c r="BIA62" s="969"/>
      <c r="BIB62" s="969"/>
      <c r="BIC62" s="969"/>
      <c r="BID62" s="969"/>
      <c r="BIE62" s="969"/>
      <c r="BIF62" s="969"/>
      <c r="BIG62" s="969"/>
      <c r="BIH62" s="969"/>
      <c r="BII62" s="969"/>
      <c r="BIJ62" s="969"/>
      <c r="BIK62" s="969"/>
      <c r="BIL62" s="969"/>
      <c r="BIM62" s="969"/>
      <c r="BIN62" s="969"/>
      <c r="BIO62" s="969"/>
      <c r="BIP62" s="969"/>
      <c r="BIQ62" s="969"/>
      <c r="BIR62" s="969"/>
      <c r="BIS62" s="969"/>
      <c r="BIT62" s="969"/>
      <c r="BIU62" s="969"/>
      <c r="BIV62" s="969"/>
      <c r="BIW62" s="969"/>
      <c r="BIX62" s="969"/>
      <c r="BIY62" s="969"/>
      <c r="BIZ62" s="969"/>
      <c r="BJA62" s="969"/>
      <c r="BJB62" s="969"/>
      <c r="BJC62" s="969"/>
      <c r="BJD62" s="969"/>
      <c r="BJE62" s="969"/>
      <c r="BJF62" s="969"/>
      <c r="BJG62" s="969"/>
      <c r="BJH62" s="969"/>
      <c r="BJI62" s="969"/>
      <c r="BJJ62" s="969"/>
      <c r="BJK62" s="969"/>
      <c r="BJL62" s="969"/>
      <c r="BJM62" s="969"/>
      <c r="BJN62" s="969"/>
      <c r="BJO62" s="969"/>
      <c r="BJP62" s="969"/>
      <c r="BJQ62" s="969"/>
      <c r="BJR62" s="969"/>
      <c r="BJS62" s="969"/>
      <c r="BJT62" s="969"/>
      <c r="BJU62" s="969"/>
      <c r="BJV62" s="969"/>
      <c r="BJW62" s="969"/>
      <c r="BJX62" s="969"/>
      <c r="BJY62" s="969"/>
      <c r="BJZ62" s="969"/>
      <c r="BKA62" s="969"/>
      <c r="BKB62" s="969"/>
      <c r="BKC62" s="969"/>
      <c r="BKD62" s="969"/>
      <c r="BKE62" s="969"/>
      <c r="BKF62" s="969"/>
      <c r="BKG62" s="969"/>
      <c r="BKH62" s="969"/>
      <c r="BKI62" s="969"/>
      <c r="BKJ62" s="969"/>
      <c r="BKK62" s="969"/>
      <c r="BKL62" s="969"/>
      <c r="BKM62" s="969"/>
      <c r="BKN62" s="969"/>
      <c r="BKO62" s="969"/>
      <c r="BKP62" s="969"/>
      <c r="BKQ62" s="969"/>
      <c r="BKR62" s="969"/>
      <c r="BKS62" s="969"/>
      <c r="BKT62" s="969"/>
      <c r="BKU62" s="969"/>
      <c r="BKV62" s="969"/>
      <c r="BKW62" s="969"/>
      <c r="BKX62" s="969"/>
      <c r="BKY62" s="969"/>
      <c r="BKZ62" s="969"/>
      <c r="BLA62" s="969"/>
      <c r="BLB62" s="969"/>
      <c r="BLC62" s="969"/>
      <c r="BLD62" s="969"/>
      <c r="BLE62" s="969"/>
      <c r="BLF62" s="969"/>
      <c r="BLG62" s="969"/>
      <c r="BLH62" s="969"/>
      <c r="BLI62" s="969"/>
      <c r="BLJ62" s="969"/>
      <c r="BLK62" s="969"/>
      <c r="BLL62" s="969"/>
      <c r="BLM62" s="969"/>
      <c r="BLN62" s="969"/>
      <c r="BLO62" s="969"/>
      <c r="BLP62" s="969"/>
      <c r="BLQ62" s="969"/>
      <c r="BLR62" s="969"/>
      <c r="BLS62" s="969"/>
      <c r="BLT62" s="969"/>
      <c r="BLU62" s="969"/>
      <c r="BLV62" s="969"/>
      <c r="BLW62" s="969"/>
      <c r="BLX62" s="969"/>
      <c r="BLY62" s="969"/>
      <c r="BLZ62" s="969"/>
      <c r="BMA62" s="969"/>
      <c r="BMB62" s="969"/>
      <c r="BMC62" s="969"/>
      <c r="BMD62" s="969"/>
      <c r="BME62" s="969"/>
      <c r="BMF62" s="969"/>
      <c r="BMG62" s="969"/>
      <c r="BMH62" s="969"/>
      <c r="BMI62" s="969"/>
      <c r="BMJ62" s="969"/>
      <c r="BMK62" s="969"/>
      <c r="BML62" s="969"/>
      <c r="BMM62" s="969"/>
      <c r="BMN62" s="969"/>
      <c r="BMO62" s="969"/>
      <c r="BMP62" s="969"/>
      <c r="BMQ62" s="969"/>
      <c r="BMR62" s="969"/>
      <c r="BMS62" s="969"/>
      <c r="BMT62" s="969"/>
      <c r="BMU62" s="969"/>
      <c r="BMV62" s="969"/>
      <c r="BMW62" s="969"/>
      <c r="BMX62" s="969"/>
      <c r="BMY62" s="969"/>
      <c r="BMZ62" s="969"/>
      <c r="BNA62" s="969"/>
      <c r="BNB62" s="969"/>
      <c r="BNC62" s="969"/>
      <c r="BND62" s="969"/>
      <c r="BNE62" s="969"/>
      <c r="BNF62" s="969"/>
      <c r="BNG62" s="969"/>
      <c r="BNH62" s="969"/>
      <c r="BNI62" s="969"/>
      <c r="BNJ62" s="969"/>
      <c r="BNK62" s="969"/>
      <c r="BNL62" s="969"/>
      <c r="BNM62" s="969"/>
      <c r="BNN62" s="969"/>
      <c r="BNO62" s="969"/>
      <c r="BNP62" s="969"/>
      <c r="BNQ62" s="969"/>
      <c r="BNR62" s="969"/>
      <c r="BNS62" s="969"/>
      <c r="BNT62" s="969"/>
      <c r="BNU62" s="969"/>
      <c r="BNV62" s="969"/>
      <c r="BNW62" s="969"/>
      <c r="BNX62" s="969"/>
      <c r="BNY62" s="969"/>
      <c r="BNZ62" s="969"/>
      <c r="BOA62" s="969"/>
      <c r="BOB62" s="969"/>
      <c r="BOC62" s="969"/>
      <c r="BOD62" s="969"/>
      <c r="BOE62" s="969"/>
      <c r="BOF62" s="969"/>
      <c r="BOG62" s="969"/>
      <c r="BOH62" s="969"/>
      <c r="BOI62" s="969"/>
      <c r="BOJ62" s="969"/>
      <c r="BOK62" s="969"/>
      <c r="BOL62" s="969"/>
      <c r="BOM62" s="969"/>
      <c r="BON62" s="969"/>
      <c r="BOO62" s="969"/>
      <c r="BOP62" s="969"/>
      <c r="BOQ62" s="969"/>
      <c r="BOR62" s="969"/>
      <c r="BOS62" s="969"/>
      <c r="BOT62" s="969"/>
      <c r="BOU62" s="969"/>
      <c r="BOV62" s="969"/>
      <c r="BOW62" s="969"/>
      <c r="BOX62" s="969"/>
      <c r="BOY62" s="969"/>
      <c r="BOZ62" s="969"/>
      <c r="BPA62" s="969"/>
      <c r="BPB62" s="969"/>
      <c r="BPC62" s="969"/>
      <c r="BPD62" s="969"/>
      <c r="BPE62" s="969"/>
      <c r="BPF62" s="969"/>
      <c r="BPG62" s="969"/>
      <c r="BPH62" s="969"/>
      <c r="BPI62" s="969"/>
      <c r="BPJ62" s="969"/>
      <c r="BPK62" s="969"/>
      <c r="BPL62" s="969"/>
      <c r="BPM62" s="969"/>
      <c r="BPN62" s="969"/>
      <c r="BPO62" s="969"/>
      <c r="BPP62" s="969"/>
      <c r="BPQ62" s="969"/>
      <c r="BPR62" s="969"/>
      <c r="BPS62" s="969"/>
      <c r="BPT62" s="969"/>
      <c r="BPU62" s="969"/>
      <c r="BPV62" s="969"/>
      <c r="BPW62" s="969"/>
      <c r="BPX62" s="969"/>
      <c r="BPY62" s="969"/>
      <c r="BPZ62" s="969"/>
      <c r="BQA62" s="969"/>
      <c r="BQB62" s="969"/>
      <c r="BQC62" s="969"/>
      <c r="BQD62" s="969"/>
      <c r="BQE62" s="969"/>
      <c r="BQF62" s="969"/>
      <c r="BQG62" s="969"/>
      <c r="BQH62" s="969"/>
      <c r="BQI62" s="969"/>
      <c r="BQJ62" s="969"/>
      <c r="BQK62" s="969"/>
      <c r="BQL62" s="969"/>
      <c r="BQM62" s="969"/>
      <c r="BQN62" s="969"/>
      <c r="BQO62" s="969"/>
      <c r="BQP62" s="969"/>
      <c r="BQQ62" s="969"/>
      <c r="BQR62" s="969"/>
      <c r="BQS62" s="969"/>
      <c r="BQT62" s="969"/>
      <c r="BQU62" s="969"/>
      <c r="BQV62" s="969"/>
      <c r="BQW62" s="969"/>
      <c r="BQX62" s="969"/>
      <c r="BQY62" s="969"/>
      <c r="BQZ62" s="969"/>
      <c r="BRA62" s="969"/>
      <c r="BRB62" s="969"/>
      <c r="BRC62" s="969"/>
      <c r="BRD62" s="969"/>
      <c r="BRE62" s="969"/>
      <c r="BRF62" s="969"/>
      <c r="BRG62" s="969"/>
      <c r="BRH62" s="969"/>
      <c r="BRI62" s="969"/>
      <c r="BRJ62" s="969"/>
      <c r="BRK62" s="969"/>
      <c r="BRL62" s="969"/>
      <c r="BRM62" s="969"/>
      <c r="BRN62" s="969"/>
      <c r="BRO62" s="969"/>
      <c r="BRP62" s="969"/>
      <c r="BRQ62" s="969"/>
      <c r="BRR62" s="969"/>
      <c r="BRS62" s="969"/>
      <c r="BRT62" s="969"/>
      <c r="BRU62" s="969"/>
      <c r="BRV62" s="969"/>
      <c r="BRW62" s="969"/>
      <c r="BRX62" s="969"/>
      <c r="BRY62" s="969"/>
      <c r="BRZ62" s="969"/>
      <c r="BSA62" s="969"/>
      <c r="BSB62" s="969"/>
      <c r="BSC62" s="969"/>
      <c r="BSD62" s="969"/>
      <c r="BSE62" s="969"/>
      <c r="BSF62" s="969"/>
      <c r="BSG62" s="969"/>
      <c r="BSH62" s="969"/>
      <c r="BSI62" s="969"/>
      <c r="BSJ62" s="969"/>
      <c r="BSK62" s="969"/>
      <c r="BSL62" s="969"/>
      <c r="BSM62" s="969"/>
      <c r="BSN62" s="969"/>
      <c r="BSO62" s="969"/>
      <c r="BSP62" s="969"/>
      <c r="BSQ62" s="969"/>
      <c r="BSR62" s="969"/>
      <c r="BSS62" s="969"/>
      <c r="BST62" s="969"/>
      <c r="BSU62" s="969"/>
      <c r="BSV62" s="969"/>
      <c r="BSW62" s="969"/>
      <c r="BSX62" s="969"/>
      <c r="BSY62" s="969"/>
      <c r="BSZ62" s="969"/>
      <c r="BTA62" s="969"/>
      <c r="BTB62" s="969"/>
      <c r="BTC62" s="969"/>
      <c r="BTD62" s="969"/>
      <c r="BTE62" s="969"/>
      <c r="BTF62" s="969"/>
      <c r="BTG62" s="969"/>
      <c r="BTH62" s="969"/>
      <c r="BTI62" s="969"/>
      <c r="BTJ62" s="969"/>
      <c r="BTK62" s="969"/>
      <c r="BTL62" s="969"/>
      <c r="BTM62" s="969"/>
      <c r="BTN62" s="969"/>
      <c r="BTO62" s="969"/>
      <c r="BTP62" s="969"/>
      <c r="BTQ62" s="969"/>
      <c r="BTR62" s="969"/>
      <c r="BTS62" s="969"/>
      <c r="BTT62" s="969"/>
      <c r="BTU62" s="969"/>
      <c r="BTV62" s="969"/>
      <c r="BTW62" s="969"/>
      <c r="BTX62" s="969"/>
      <c r="BTY62" s="969"/>
      <c r="BTZ62" s="969"/>
      <c r="BUA62" s="969"/>
      <c r="BUB62" s="969"/>
      <c r="BUC62" s="969"/>
      <c r="BUD62" s="969"/>
      <c r="BUE62" s="969"/>
      <c r="BUF62" s="969"/>
      <c r="BUG62" s="969"/>
      <c r="BUH62" s="969"/>
      <c r="BUI62" s="969"/>
      <c r="BUJ62" s="969"/>
      <c r="BUK62" s="969"/>
      <c r="BUL62" s="969"/>
      <c r="BUM62" s="969"/>
      <c r="BUN62" s="969"/>
      <c r="BUO62" s="969"/>
      <c r="BUP62" s="969"/>
      <c r="BUQ62" s="969"/>
      <c r="BUR62" s="969"/>
      <c r="BUS62" s="969"/>
      <c r="BUT62" s="969"/>
      <c r="BUU62" s="969"/>
      <c r="BUV62" s="969"/>
      <c r="BUW62" s="969"/>
      <c r="BUX62" s="969"/>
      <c r="BUY62" s="969"/>
      <c r="BUZ62" s="969"/>
      <c r="BVA62" s="969"/>
      <c r="BVB62" s="969"/>
      <c r="BVC62" s="969"/>
      <c r="BVD62" s="969"/>
      <c r="BVE62" s="969"/>
      <c r="BVF62" s="969"/>
      <c r="BVG62" s="969"/>
      <c r="BVH62" s="969"/>
      <c r="BVI62" s="969"/>
      <c r="BVJ62" s="969"/>
      <c r="BVK62" s="969"/>
      <c r="BVL62" s="969"/>
      <c r="BVM62" s="969"/>
      <c r="BVN62" s="969"/>
      <c r="BVO62" s="969"/>
      <c r="BVP62" s="969"/>
      <c r="BVQ62" s="969"/>
      <c r="BVR62" s="969"/>
      <c r="BVS62" s="969"/>
      <c r="BVT62" s="969"/>
      <c r="BVU62" s="969"/>
      <c r="BVV62" s="969"/>
      <c r="BVW62" s="969"/>
      <c r="BVX62" s="969"/>
      <c r="BVY62" s="969"/>
      <c r="BVZ62" s="969"/>
      <c r="BWA62" s="969"/>
      <c r="BWB62" s="969"/>
      <c r="BWC62" s="969"/>
      <c r="BWD62" s="969"/>
      <c r="BWE62" s="969"/>
      <c r="BWF62" s="969"/>
      <c r="BWG62" s="969"/>
      <c r="BWH62" s="969"/>
      <c r="BWI62" s="969"/>
      <c r="BWJ62" s="969"/>
      <c r="BWK62" s="969"/>
      <c r="BWL62" s="969"/>
      <c r="BWM62" s="969"/>
      <c r="BWN62" s="969"/>
      <c r="BWO62" s="969"/>
      <c r="BWP62" s="969"/>
      <c r="BWQ62" s="969"/>
      <c r="BWR62" s="969"/>
      <c r="BWS62" s="969"/>
      <c r="BWT62" s="969"/>
      <c r="BWU62" s="969"/>
      <c r="BWV62" s="969"/>
      <c r="BWW62" s="969"/>
      <c r="BWX62" s="969"/>
      <c r="BWY62" s="969"/>
      <c r="BWZ62" s="969"/>
      <c r="BXA62" s="969"/>
      <c r="BXB62" s="969"/>
      <c r="BXC62" s="969"/>
      <c r="BXD62" s="969"/>
      <c r="BXE62" s="969"/>
      <c r="BXF62" s="969"/>
      <c r="BXG62" s="969"/>
      <c r="BXH62" s="969"/>
      <c r="BXI62" s="969"/>
      <c r="BXJ62" s="969"/>
      <c r="BXK62" s="969"/>
      <c r="BXL62" s="969"/>
      <c r="BXM62" s="969"/>
      <c r="BXN62" s="969"/>
      <c r="BXO62" s="969"/>
      <c r="BXP62" s="969"/>
      <c r="BXQ62" s="969"/>
      <c r="BXR62" s="969"/>
      <c r="BXS62" s="969"/>
      <c r="BXT62" s="969"/>
      <c r="BXU62" s="969"/>
      <c r="BXV62" s="969"/>
      <c r="BXW62" s="969"/>
      <c r="BXX62" s="969"/>
      <c r="BXY62" s="969"/>
      <c r="BXZ62" s="969"/>
      <c r="BYA62" s="969"/>
      <c r="BYB62" s="969"/>
      <c r="BYC62" s="969"/>
      <c r="BYD62" s="969"/>
      <c r="BYE62" s="969"/>
      <c r="BYF62" s="969"/>
      <c r="BYG62" s="969"/>
      <c r="BYH62" s="969"/>
      <c r="BYI62" s="969"/>
      <c r="BYJ62" s="969"/>
      <c r="BYK62" s="969"/>
      <c r="BYL62" s="969"/>
      <c r="BYM62" s="969"/>
      <c r="BYN62" s="969"/>
      <c r="BYO62" s="969"/>
      <c r="BYP62" s="969"/>
      <c r="BYQ62" s="969"/>
      <c r="BYR62" s="969"/>
      <c r="BYS62" s="969"/>
      <c r="BYT62" s="969"/>
      <c r="BYU62" s="969"/>
      <c r="BYV62" s="969"/>
      <c r="BYW62" s="969"/>
      <c r="BYX62" s="969"/>
      <c r="BYY62" s="969"/>
      <c r="BYZ62" s="969"/>
      <c r="BZA62" s="969"/>
      <c r="BZB62" s="969"/>
      <c r="BZC62" s="969"/>
      <c r="BZD62" s="969"/>
      <c r="BZE62" s="969"/>
      <c r="BZF62" s="969"/>
      <c r="BZG62" s="969"/>
      <c r="BZH62" s="969"/>
      <c r="BZI62" s="969"/>
      <c r="BZJ62" s="969"/>
      <c r="BZK62" s="969"/>
      <c r="BZL62" s="969"/>
      <c r="BZM62" s="969"/>
      <c r="BZN62" s="969"/>
      <c r="BZO62" s="969"/>
      <c r="BZP62" s="969"/>
      <c r="BZQ62" s="969"/>
      <c r="BZR62" s="969"/>
      <c r="BZS62" s="969"/>
      <c r="BZT62" s="969"/>
      <c r="BZU62" s="969"/>
      <c r="BZV62" s="969"/>
      <c r="BZW62" s="969"/>
      <c r="BZX62" s="969"/>
      <c r="BZY62" s="969"/>
      <c r="BZZ62" s="969"/>
      <c r="CAA62" s="969"/>
      <c r="CAB62" s="969"/>
      <c r="CAC62" s="969"/>
      <c r="CAD62" s="969"/>
      <c r="CAE62" s="969"/>
      <c r="CAF62" s="969"/>
      <c r="CAG62" s="969"/>
      <c r="CAH62" s="969"/>
      <c r="CAI62" s="969"/>
      <c r="CAJ62" s="969"/>
      <c r="CAK62" s="969"/>
      <c r="CAL62" s="969"/>
      <c r="CAM62" s="969"/>
      <c r="CAN62" s="969"/>
      <c r="CAO62" s="969"/>
      <c r="CAP62" s="969"/>
      <c r="CAQ62" s="969"/>
      <c r="CAR62" s="969"/>
      <c r="CAS62" s="969"/>
      <c r="CAT62" s="969"/>
      <c r="CAU62" s="969"/>
      <c r="CAV62" s="969"/>
      <c r="CAW62" s="969"/>
      <c r="CAX62" s="969"/>
      <c r="CAY62" s="969"/>
      <c r="CAZ62" s="969"/>
      <c r="CBA62" s="969"/>
      <c r="CBB62" s="969"/>
      <c r="CBC62" s="969"/>
      <c r="CBD62" s="969"/>
      <c r="CBE62" s="969"/>
      <c r="CBF62" s="969"/>
      <c r="CBG62" s="969"/>
      <c r="CBH62" s="969"/>
      <c r="CBI62" s="969"/>
      <c r="CBJ62" s="969"/>
      <c r="CBK62" s="969"/>
      <c r="CBL62" s="969"/>
      <c r="CBM62" s="969"/>
      <c r="CBN62" s="969"/>
      <c r="CBO62" s="969"/>
      <c r="CBP62" s="969"/>
      <c r="CBQ62" s="969"/>
      <c r="CBR62" s="969"/>
      <c r="CBS62" s="969"/>
      <c r="CBT62" s="969"/>
      <c r="CBU62" s="969"/>
      <c r="CBV62" s="969"/>
      <c r="CBW62" s="969"/>
      <c r="CBX62" s="969"/>
      <c r="CBY62" s="969"/>
      <c r="CBZ62" s="969"/>
      <c r="CCA62" s="969"/>
      <c r="CCB62" s="969"/>
      <c r="CCC62" s="969"/>
      <c r="CCD62" s="969"/>
      <c r="CCE62" s="969"/>
      <c r="CCF62" s="969"/>
      <c r="CCG62" s="969"/>
      <c r="CCH62" s="969"/>
      <c r="CCI62" s="969"/>
      <c r="CCJ62" s="969"/>
      <c r="CCK62" s="969"/>
      <c r="CCL62" s="969"/>
      <c r="CCM62" s="969"/>
      <c r="CCN62" s="969"/>
      <c r="CCO62" s="969"/>
      <c r="CCP62" s="969"/>
      <c r="CCQ62" s="969"/>
      <c r="CCR62" s="969"/>
      <c r="CCS62" s="969"/>
      <c r="CCT62" s="969"/>
      <c r="CCU62" s="969"/>
      <c r="CCV62" s="969"/>
      <c r="CCW62" s="969"/>
      <c r="CCX62" s="969"/>
      <c r="CCY62" s="969"/>
      <c r="CCZ62" s="969"/>
      <c r="CDA62" s="969"/>
      <c r="CDB62" s="969"/>
      <c r="CDC62" s="969"/>
      <c r="CDD62" s="969"/>
      <c r="CDE62" s="969"/>
      <c r="CDF62" s="969"/>
      <c r="CDG62" s="969"/>
      <c r="CDH62" s="969"/>
      <c r="CDI62" s="969"/>
      <c r="CDJ62" s="969"/>
      <c r="CDK62" s="969"/>
      <c r="CDL62" s="969"/>
      <c r="CDM62" s="969"/>
      <c r="CDN62" s="969"/>
      <c r="CDO62" s="969"/>
      <c r="CDP62" s="969"/>
      <c r="CDQ62" s="969"/>
      <c r="CDR62" s="969"/>
      <c r="CDS62" s="969"/>
      <c r="CDT62" s="969"/>
      <c r="CDU62" s="969"/>
      <c r="CDV62" s="969"/>
      <c r="CDW62" s="969"/>
      <c r="CDX62" s="969"/>
      <c r="CDY62" s="969"/>
      <c r="CDZ62" s="969"/>
      <c r="CEA62" s="969"/>
      <c r="CEB62" s="969"/>
      <c r="CEC62" s="969"/>
      <c r="CED62" s="969"/>
      <c r="CEE62" s="969"/>
      <c r="CEF62" s="969"/>
      <c r="CEG62" s="969"/>
      <c r="CEH62" s="969"/>
      <c r="CEI62" s="969"/>
      <c r="CEJ62" s="969"/>
      <c r="CEK62" s="969"/>
      <c r="CEL62" s="969"/>
      <c r="CEM62" s="969"/>
      <c r="CEN62" s="969"/>
      <c r="CEO62" s="969"/>
      <c r="CEP62" s="969"/>
      <c r="CEQ62" s="969"/>
      <c r="CER62" s="969"/>
      <c r="CES62" s="969"/>
      <c r="CET62" s="969"/>
      <c r="CEU62" s="969"/>
      <c r="CEV62" s="969"/>
      <c r="CEW62" s="969"/>
      <c r="CEX62" s="969"/>
      <c r="CEY62" s="969"/>
      <c r="CEZ62" s="969"/>
      <c r="CFA62" s="969"/>
      <c r="CFB62" s="969"/>
      <c r="CFC62" s="969"/>
      <c r="CFD62" s="969"/>
      <c r="CFE62" s="969"/>
      <c r="CFF62" s="969"/>
      <c r="CFG62" s="969"/>
      <c r="CFH62" s="969"/>
      <c r="CFI62" s="969"/>
      <c r="CFJ62" s="969"/>
      <c r="CFK62" s="969"/>
      <c r="CFL62" s="969"/>
      <c r="CFM62" s="969"/>
      <c r="CFN62" s="969"/>
      <c r="CFO62" s="969"/>
      <c r="CFP62" s="969"/>
      <c r="CFQ62" s="969"/>
      <c r="CFR62" s="969"/>
      <c r="CFS62" s="969"/>
      <c r="CFT62" s="969"/>
      <c r="CFU62" s="969"/>
      <c r="CFV62" s="969"/>
      <c r="CFW62" s="969"/>
      <c r="CFX62" s="969"/>
      <c r="CFY62" s="969"/>
      <c r="CFZ62" s="969"/>
      <c r="CGA62" s="969"/>
      <c r="CGB62" s="969"/>
      <c r="CGC62" s="969"/>
      <c r="CGD62" s="969"/>
      <c r="CGE62" s="969"/>
      <c r="CGF62" s="969"/>
      <c r="CGG62" s="969"/>
      <c r="CGH62" s="969"/>
      <c r="CGI62" s="969"/>
      <c r="CGJ62" s="969"/>
      <c r="CGK62" s="969"/>
      <c r="CGL62" s="969"/>
      <c r="CGM62" s="969"/>
      <c r="CGN62" s="969"/>
      <c r="CGO62" s="969"/>
      <c r="CGP62" s="969"/>
      <c r="CGQ62" s="969"/>
      <c r="CGR62" s="969"/>
      <c r="CGS62" s="969"/>
      <c r="CGT62" s="969"/>
      <c r="CGU62" s="969"/>
      <c r="CGV62" s="969"/>
      <c r="CGW62" s="969"/>
      <c r="CGX62" s="969"/>
      <c r="CGY62" s="969"/>
      <c r="CGZ62" s="969"/>
      <c r="CHA62" s="969"/>
      <c r="CHB62" s="969"/>
      <c r="CHC62" s="969"/>
      <c r="CHD62" s="969"/>
      <c r="CHE62" s="969"/>
      <c r="CHF62" s="969"/>
      <c r="CHG62" s="969"/>
      <c r="CHH62" s="969"/>
      <c r="CHI62" s="969"/>
      <c r="CHJ62" s="969"/>
      <c r="CHK62" s="969"/>
      <c r="CHL62" s="969"/>
      <c r="CHM62" s="969"/>
      <c r="CHN62" s="969"/>
      <c r="CHO62" s="969"/>
      <c r="CHP62" s="969"/>
      <c r="CHQ62" s="969"/>
      <c r="CHR62" s="969"/>
      <c r="CHS62" s="969"/>
      <c r="CHT62" s="969"/>
      <c r="CHU62" s="969"/>
      <c r="CHV62" s="969"/>
      <c r="CHW62" s="969"/>
      <c r="CHX62" s="969"/>
      <c r="CHY62" s="969"/>
      <c r="CHZ62" s="969"/>
      <c r="CIA62" s="969"/>
      <c r="CIB62" s="969"/>
      <c r="CIC62" s="969"/>
      <c r="CID62" s="969"/>
      <c r="CIE62" s="969"/>
      <c r="CIF62" s="969"/>
      <c r="CIG62" s="969"/>
      <c r="CIH62" s="969"/>
      <c r="CII62" s="969"/>
      <c r="CIJ62" s="969"/>
      <c r="CIK62" s="969"/>
      <c r="CIL62" s="969"/>
      <c r="CIM62" s="969"/>
      <c r="CIN62" s="969"/>
      <c r="CIO62" s="969"/>
      <c r="CIP62" s="969"/>
      <c r="CIQ62" s="969"/>
      <c r="CIR62" s="969"/>
      <c r="CIS62" s="969"/>
      <c r="CIT62" s="969"/>
      <c r="CIU62" s="969"/>
      <c r="CIV62" s="969"/>
      <c r="CIW62" s="969"/>
      <c r="CIX62" s="969"/>
      <c r="CIY62" s="969"/>
      <c r="CIZ62" s="969"/>
      <c r="CJA62" s="969"/>
      <c r="CJB62" s="969"/>
      <c r="CJC62" s="969"/>
      <c r="CJD62" s="969"/>
      <c r="CJE62" s="969"/>
      <c r="CJF62" s="969"/>
      <c r="CJG62" s="969"/>
      <c r="CJH62" s="969"/>
      <c r="CJI62" s="969"/>
      <c r="CJJ62" s="969"/>
      <c r="CJK62" s="969"/>
      <c r="CJL62" s="969"/>
      <c r="CJM62" s="969"/>
      <c r="CJN62" s="969"/>
      <c r="CJO62" s="969"/>
      <c r="CJP62" s="969"/>
      <c r="CJQ62" s="969"/>
      <c r="CJR62" s="969"/>
      <c r="CJS62" s="969"/>
      <c r="CJT62" s="969"/>
      <c r="CJU62" s="969"/>
      <c r="CJV62" s="969"/>
      <c r="CJW62" s="969"/>
      <c r="CJX62" s="969"/>
      <c r="CJY62" s="969"/>
      <c r="CJZ62" s="969"/>
      <c r="CKA62" s="969"/>
      <c r="CKB62" s="969"/>
      <c r="CKC62" s="969"/>
      <c r="CKD62" s="969"/>
      <c r="CKE62" s="969"/>
      <c r="CKF62" s="969"/>
      <c r="CKG62" s="969"/>
      <c r="CKH62" s="969"/>
      <c r="CKI62" s="969"/>
      <c r="CKJ62" s="969"/>
      <c r="CKK62" s="969"/>
      <c r="CKL62" s="969"/>
      <c r="CKM62" s="969"/>
      <c r="CKN62" s="969"/>
      <c r="CKO62" s="969"/>
      <c r="CKP62" s="969"/>
      <c r="CKQ62" s="969"/>
      <c r="CKR62" s="969"/>
      <c r="CKS62" s="969"/>
      <c r="CKT62" s="969"/>
      <c r="CKU62" s="969"/>
      <c r="CKV62" s="969"/>
      <c r="CKW62" s="969"/>
      <c r="CKX62" s="969"/>
      <c r="CKY62" s="969"/>
      <c r="CKZ62" s="969"/>
      <c r="CLA62" s="969"/>
      <c r="CLB62" s="969"/>
      <c r="CLC62" s="969"/>
      <c r="CLD62" s="969"/>
      <c r="CLE62" s="969"/>
      <c r="CLF62" s="969"/>
      <c r="CLG62" s="969"/>
      <c r="CLH62" s="969"/>
      <c r="CLI62" s="969"/>
      <c r="CLJ62" s="969"/>
      <c r="CLK62" s="969"/>
      <c r="CLL62" s="969"/>
      <c r="CLM62" s="969"/>
      <c r="CLN62" s="969"/>
      <c r="CLO62" s="969"/>
      <c r="CLP62" s="969"/>
      <c r="CLQ62" s="969"/>
      <c r="CLR62" s="969"/>
      <c r="CLS62" s="969"/>
      <c r="CLT62" s="969"/>
      <c r="CLU62" s="969"/>
      <c r="CLV62" s="969"/>
      <c r="CLW62" s="969"/>
      <c r="CLX62" s="969"/>
      <c r="CLY62" s="969"/>
      <c r="CLZ62" s="969"/>
      <c r="CMA62" s="969"/>
      <c r="CMB62" s="969"/>
      <c r="CMC62" s="969"/>
      <c r="CMD62" s="969"/>
      <c r="CME62" s="969"/>
      <c r="CMF62" s="969"/>
      <c r="CMG62" s="969"/>
      <c r="CMH62" s="969"/>
      <c r="CMI62" s="969"/>
      <c r="CMJ62" s="969"/>
      <c r="CMK62" s="969"/>
      <c r="CML62" s="969"/>
      <c r="CMM62" s="969"/>
      <c r="CMN62" s="969"/>
      <c r="CMO62" s="969"/>
      <c r="CMP62" s="969"/>
      <c r="CMQ62" s="969"/>
      <c r="CMR62" s="969"/>
      <c r="CMS62" s="969"/>
      <c r="CMT62" s="969"/>
      <c r="CMU62" s="969"/>
      <c r="CMV62" s="969"/>
      <c r="CMW62" s="969"/>
      <c r="CMX62" s="969"/>
      <c r="CMY62" s="969"/>
      <c r="CMZ62" s="969"/>
      <c r="CNA62" s="969"/>
      <c r="CNB62" s="969"/>
      <c r="CNC62" s="969"/>
      <c r="CND62" s="969"/>
      <c r="CNE62" s="969"/>
      <c r="CNF62" s="969"/>
      <c r="CNG62" s="969"/>
      <c r="CNH62" s="969"/>
      <c r="CNI62" s="969"/>
      <c r="CNJ62" s="969"/>
      <c r="CNK62" s="969"/>
      <c r="CNL62" s="969"/>
      <c r="CNM62" s="969"/>
      <c r="CNN62" s="969"/>
      <c r="CNO62" s="969"/>
      <c r="CNP62" s="969"/>
      <c r="CNQ62" s="969"/>
      <c r="CNR62" s="969"/>
      <c r="CNS62" s="969"/>
      <c r="CNT62" s="969"/>
      <c r="CNU62" s="969"/>
      <c r="CNV62" s="969"/>
      <c r="CNW62" s="969"/>
      <c r="CNX62" s="969"/>
      <c r="CNY62" s="969"/>
      <c r="CNZ62" s="969"/>
      <c r="COA62" s="969"/>
      <c r="COB62" s="969"/>
      <c r="COC62" s="969"/>
      <c r="COD62" s="969"/>
      <c r="COE62" s="969"/>
      <c r="COF62" s="969"/>
      <c r="COG62" s="969"/>
      <c r="COH62" s="969"/>
      <c r="COI62" s="969"/>
      <c r="COJ62" s="969"/>
      <c r="COK62" s="969"/>
      <c r="COL62" s="969"/>
      <c r="COM62" s="969"/>
      <c r="CON62" s="969"/>
      <c r="COO62" s="969"/>
      <c r="COP62" s="969"/>
      <c r="COQ62" s="969"/>
      <c r="COR62" s="969"/>
      <c r="COS62" s="969"/>
      <c r="COT62" s="969"/>
      <c r="COU62" s="969"/>
      <c r="COV62" s="969"/>
      <c r="COW62" s="969"/>
      <c r="COX62" s="969"/>
      <c r="COY62" s="969"/>
      <c r="COZ62" s="969"/>
      <c r="CPA62" s="969"/>
      <c r="CPB62" s="969"/>
      <c r="CPC62" s="969"/>
      <c r="CPD62" s="969"/>
      <c r="CPE62" s="969"/>
      <c r="CPF62" s="969"/>
      <c r="CPG62" s="969"/>
      <c r="CPH62" s="969"/>
      <c r="CPI62" s="969"/>
      <c r="CPJ62" s="969"/>
      <c r="CPK62" s="969"/>
      <c r="CPL62" s="969"/>
      <c r="CPM62" s="969"/>
      <c r="CPN62" s="969"/>
      <c r="CPO62" s="969"/>
      <c r="CPP62" s="969"/>
      <c r="CPQ62" s="969"/>
      <c r="CPR62" s="969"/>
      <c r="CPS62" s="969"/>
      <c r="CPT62" s="969"/>
      <c r="CPU62" s="969"/>
      <c r="CPV62" s="969"/>
      <c r="CPW62" s="969"/>
      <c r="CPX62" s="969"/>
      <c r="CPY62" s="969"/>
      <c r="CPZ62" s="969"/>
      <c r="CQA62" s="969"/>
      <c r="CQB62" s="969"/>
      <c r="CQC62" s="969"/>
      <c r="CQD62" s="969"/>
      <c r="CQE62" s="969"/>
      <c r="CQF62" s="969"/>
      <c r="CQG62" s="969"/>
      <c r="CQH62" s="969"/>
      <c r="CQI62" s="969"/>
      <c r="CQJ62" s="969"/>
      <c r="CQK62" s="969"/>
      <c r="CQL62" s="969"/>
      <c r="CQM62" s="969"/>
      <c r="CQN62" s="969"/>
      <c r="CQO62" s="969"/>
      <c r="CQP62" s="969"/>
      <c r="CQQ62" s="969"/>
      <c r="CQR62" s="969"/>
      <c r="CQS62" s="969"/>
      <c r="CQT62" s="969"/>
      <c r="CQU62" s="969"/>
      <c r="CQV62" s="969"/>
      <c r="CQW62" s="969"/>
      <c r="CQX62" s="969"/>
      <c r="CQY62" s="969"/>
      <c r="CQZ62" s="969"/>
      <c r="CRA62" s="969"/>
      <c r="CRB62" s="969"/>
      <c r="CRC62" s="969"/>
      <c r="CRD62" s="969"/>
      <c r="CRE62" s="969"/>
      <c r="CRF62" s="969"/>
      <c r="CRG62" s="969"/>
      <c r="CRH62" s="969"/>
      <c r="CRI62" s="969"/>
      <c r="CRJ62" s="969"/>
      <c r="CRK62" s="969"/>
      <c r="CRL62" s="969"/>
      <c r="CRM62" s="969"/>
      <c r="CRN62" s="969"/>
      <c r="CRO62" s="969"/>
      <c r="CRP62" s="969"/>
      <c r="CRQ62" s="969"/>
      <c r="CRR62" s="969"/>
      <c r="CRS62" s="969"/>
      <c r="CRT62" s="969"/>
      <c r="CRU62" s="969"/>
      <c r="CRV62" s="969"/>
      <c r="CRW62" s="969"/>
      <c r="CRX62" s="969"/>
      <c r="CRY62" s="969"/>
      <c r="CRZ62" s="969"/>
      <c r="CSA62" s="969"/>
      <c r="CSB62" s="969"/>
      <c r="CSC62" s="969"/>
      <c r="CSD62" s="969"/>
      <c r="CSE62" s="969"/>
      <c r="CSF62" s="969"/>
      <c r="CSG62" s="969"/>
      <c r="CSH62" s="969"/>
      <c r="CSI62" s="969"/>
      <c r="CSJ62" s="969"/>
      <c r="CSK62" s="969"/>
      <c r="CSL62" s="969"/>
      <c r="CSM62" s="969"/>
      <c r="CSN62" s="969"/>
      <c r="CSO62" s="969"/>
      <c r="CSP62" s="969"/>
      <c r="CSQ62" s="969"/>
      <c r="CSR62" s="969"/>
      <c r="CSS62" s="969"/>
      <c r="CST62" s="969"/>
      <c r="CSU62" s="969"/>
      <c r="CSV62" s="969"/>
      <c r="CSW62" s="969"/>
      <c r="CSX62" s="969"/>
      <c r="CSY62" s="969"/>
      <c r="CSZ62" s="969"/>
      <c r="CTA62" s="969"/>
      <c r="CTB62" s="969"/>
      <c r="CTC62" s="969"/>
      <c r="CTD62" s="969"/>
      <c r="CTE62" s="969"/>
      <c r="CTF62" s="969"/>
      <c r="CTG62" s="969"/>
      <c r="CTH62" s="969"/>
      <c r="CTI62" s="969"/>
      <c r="CTJ62" s="969"/>
      <c r="CTK62" s="969"/>
      <c r="CTL62" s="969"/>
      <c r="CTM62" s="969"/>
      <c r="CTN62" s="969"/>
      <c r="CTO62" s="969"/>
      <c r="CTP62" s="969"/>
      <c r="CTQ62" s="969"/>
      <c r="CTR62" s="969"/>
      <c r="CTS62" s="969"/>
      <c r="CTT62" s="969"/>
      <c r="CTU62" s="969"/>
      <c r="CTV62" s="969"/>
      <c r="CTW62" s="969"/>
      <c r="CTX62" s="969"/>
      <c r="CTY62" s="969"/>
      <c r="CTZ62" s="969"/>
      <c r="CUA62" s="969"/>
      <c r="CUB62" s="969"/>
      <c r="CUC62" s="969"/>
      <c r="CUD62" s="969"/>
      <c r="CUE62" s="969"/>
      <c r="CUF62" s="969"/>
      <c r="CUG62" s="969"/>
      <c r="CUH62" s="969"/>
      <c r="CUI62" s="969"/>
      <c r="CUJ62" s="969"/>
      <c r="CUK62" s="969"/>
      <c r="CUL62" s="969"/>
      <c r="CUM62" s="969"/>
      <c r="CUN62" s="969"/>
      <c r="CUO62" s="969"/>
      <c r="CUP62" s="969"/>
      <c r="CUQ62" s="969"/>
      <c r="CUR62" s="969"/>
      <c r="CUS62" s="969"/>
      <c r="CUT62" s="969"/>
      <c r="CUU62" s="969"/>
      <c r="CUV62" s="969"/>
      <c r="CUW62" s="969"/>
      <c r="CUX62" s="969"/>
      <c r="CUY62" s="969"/>
      <c r="CUZ62" s="969"/>
      <c r="CVA62" s="969"/>
      <c r="CVB62" s="969"/>
      <c r="CVC62" s="969"/>
      <c r="CVD62" s="969"/>
      <c r="CVE62" s="969"/>
      <c r="CVF62" s="969"/>
      <c r="CVG62" s="969"/>
      <c r="CVH62" s="969"/>
      <c r="CVI62" s="969"/>
      <c r="CVJ62" s="969"/>
      <c r="CVK62" s="969"/>
      <c r="CVL62" s="969"/>
      <c r="CVM62" s="969"/>
      <c r="CVN62" s="969"/>
      <c r="CVO62" s="969"/>
      <c r="CVP62" s="969"/>
      <c r="CVQ62" s="969"/>
      <c r="CVR62" s="969"/>
      <c r="CVS62" s="969"/>
      <c r="CVT62" s="969"/>
      <c r="CVU62" s="969"/>
      <c r="CVV62" s="969"/>
      <c r="CVW62" s="969"/>
      <c r="CVX62" s="969"/>
      <c r="CVY62" s="969"/>
      <c r="CVZ62" s="969"/>
      <c r="CWA62" s="969"/>
      <c r="CWB62" s="969"/>
      <c r="CWC62" s="969"/>
      <c r="CWD62" s="969"/>
      <c r="CWE62" s="969"/>
      <c r="CWF62" s="969"/>
      <c r="CWG62" s="969"/>
      <c r="CWH62" s="969"/>
      <c r="CWI62" s="969"/>
      <c r="CWJ62" s="969"/>
      <c r="CWK62" s="969"/>
      <c r="CWL62" s="969"/>
      <c r="CWM62" s="969"/>
      <c r="CWN62" s="969"/>
      <c r="CWO62" s="969"/>
      <c r="CWP62" s="969"/>
      <c r="CWQ62" s="969"/>
      <c r="CWR62" s="969"/>
      <c r="CWS62" s="969"/>
      <c r="CWT62" s="969"/>
      <c r="CWU62" s="969"/>
      <c r="CWV62" s="969"/>
      <c r="CWW62" s="969"/>
      <c r="CWX62" s="969"/>
      <c r="CWY62" s="969"/>
      <c r="CWZ62" s="969"/>
      <c r="CXA62" s="969"/>
      <c r="CXB62" s="969"/>
      <c r="CXC62" s="969"/>
      <c r="CXD62" s="969"/>
      <c r="CXE62" s="969"/>
      <c r="CXF62" s="969"/>
      <c r="CXG62" s="969"/>
      <c r="CXH62" s="969"/>
      <c r="CXI62" s="969"/>
      <c r="CXJ62" s="969"/>
      <c r="CXK62" s="969"/>
      <c r="CXL62" s="969"/>
      <c r="CXM62" s="969"/>
      <c r="CXN62" s="969"/>
      <c r="CXO62" s="969"/>
      <c r="CXP62" s="969"/>
      <c r="CXQ62" s="969"/>
      <c r="CXR62" s="969"/>
      <c r="CXS62" s="969"/>
      <c r="CXT62" s="969"/>
      <c r="CXU62" s="969"/>
      <c r="CXV62" s="969"/>
      <c r="CXW62" s="969"/>
      <c r="CXX62" s="969"/>
      <c r="CXY62" s="969"/>
      <c r="CXZ62" s="969"/>
      <c r="CYA62" s="969"/>
      <c r="CYB62" s="969"/>
      <c r="CYC62" s="969"/>
      <c r="CYD62" s="969"/>
      <c r="CYE62" s="969"/>
      <c r="CYF62" s="969"/>
      <c r="CYG62" s="969"/>
      <c r="CYH62" s="969"/>
      <c r="CYI62" s="969"/>
      <c r="CYJ62" s="969"/>
      <c r="CYK62" s="969"/>
      <c r="CYL62" s="969"/>
      <c r="CYM62" s="969"/>
      <c r="CYN62" s="969"/>
      <c r="CYO62" s="969"/>
      <c r="CYP62" s="969"/>
      <c r="CYQ62" s="969"/>
      <c r="CYR62" s="969"/>
      <c r="CYS62" s="969"/>
      <c r="CYT62" s="969"/>
      <c r="CYU62" s="969"/>
      <c r="CYV62" s="969"/>
      <c r="CYW62" s="969"/>
      <c r="CYX62" s="969"/>
      <c r="CYY62" s="969"/>
      <c r="CYZ62" s="969"/>
      <c r="CZA62" s="969"/>
      <c r="CZB62" s="969"/>
      <c r="CZC62" s="969"/>
      <c r="CZD62" s="969"/>
      <c r="CZE62" s="969"/>
      <c r="CZF62" s="969"/>
      <c r="CZG62" s="969"/>
      <c r="CZH62" s="969"/>
      <c r="CZI62" s="969"/>
      <c r="CZJ62" s="969"/>
      <c r="CZK62" s="969"/>
      <c r="CZL62" s="969"/>
      <c r="CZM62" s="969"/>
      <c r="CZN62" s="969"/>
      <c r="CZO62" s="969"/>
      <c r="CZP62" s="969"/>
      <c r="CZQ62" s="969"/>
      <c r="CZR62" s="969"/>
      <c r="CZS62" s="969"/>
      <c r="CZT62" s="969"/>
      <c r="CZU62" s="969"/>
      <c r="CZV62" s="969"/>
      <c r="CZW62" s="969"/>
      <c r="CZX62" s="969"/>
      <c r="CZY62" s="969"/>
      <c r="CZZ62" s="969"/>
      <c r="DAA62" s="969"/>
      <c r="DAB62" s="969"/>
      <c r="DAC62" s="969"/>
      <c r="DAD62" s="969"/>
      <c r="DAE62" s="969"/>
      <c r="DAF62" s="969"/>
      <c r="DAG62" s="969"/>
      <c r="DAH62" s="969"/>
      <c r="DAI62" s="969"/>
      <c r="DAJ62" s="969"/>
      <c r="DAK62" s="969"/>
      <c r="DAL62" s="969"/>
      <c r="DAM62" s="969"/>
      <c r="DAN62" s="969"/>
      <c r="DAO62" s="969"/>
      <c r="DAP62" s="969"/>
      <c r="DAQ62" s="969"/>
      <c r="DAR62" s="969"/>
      <c r="DAS62" s="969"/>
      <c r="DAT62" s="969"/>
      <c r="DAU62" s="969"/>
      <c r="DAV62" s="969"/>
      <c r="DAW62" s="969"/>
      <c r="DAX62" s="969"/>
      <c r="DAY62" s="969"/>
      <c r="DAZ62" s="969"/>
      <c r="DBA62" s="969"/>
      <c r="DBB62" s="969"/>
      <c r="DBC62" s="969"/>
      <c r="DBD62" s="969"/>
      <c r="DBE62" s="969"/>
      <c r="DBF62" s="969"/>
      <c r="DBG62" s="969"/>
      <c r="DBH62" s="969"/>
      <c r="DBI62" s="969"/>
      <c r="DBJ62" s="969"/>
      <c r="DBK62" s="969"/>
      <c r="DBL62" s="969"/>
      <c r="DBM62" s="969"/>
      <c r="DBN62" s="969"/>
      <c r="DBO62" s="969"/>
      <c r="DBP62" s="969"/>
      <c r="DBQ62" s="969"/>
      <c r="DBR62" s="969"/>
      <c r="DBS62" s="969"/>
      <c r="DBT62" s="969"/>
      <c r="DBU62" s="969"/>
      <c r="DBV62" s="969"/>
      <c r="DBW62" s="969"/>
      <c r="DBX62" s="969"/>
      <c r="DBY62" s="969"/>
      <c r="DBZ62" s="969"/>
      <c r="DCA62" s="969"/>
      <c r="DCB62" s="969"/>
      <c r="DCC62" s="969"/>
      <c r="DCD62" s="969"/>
      <c r="DCE62" s="969"/>
      <c r="DCF62" s="969"/>
      <c r="DCG62" s="969"/>
      <c r="DCH62" s="969"/>
      <c r="DCI62" s="969"/>
      <c r="DCJ62" s="969"/>
      <c r="DCK62" s="969"/>
      <c r="DCL62" s="969"/>
      <c r="DCM62" s="969"/>
      <c r="DCN62" s="969"/>
      <c r="DCO62" s="969"/>
      <c r="DCP62" s="969"/>
      <c r="DCQ62" s="969"/>
      <c r="DCR62" s="969"/>
      <c r="DCS62" s="969"/>
      <c r="DCT62" s="969"/>
      <c r="DCU62" s="969"/>
      <c r="DCV62" s="969"/>
      <c r="DCW62" s="969"/>
      <c r="DCX62" s="969"/>
      <c r="DCY62" s="969"/>
      <c r="DCZ62" s="969"/>
      <c r="DDA62" s="969"/>
      <c r="DDB62" s="969"/>
      <c r="DDC62" s="969"/>
      <c r="DDD62" s="969"/>
      <c r="DDE62" s="969"/>
      <c r="DDF62" s="969"/>
      <c r="DDG62" s="969"/>
      <c r="DDH62" s="969"/>
      <c r="DDI62" s="969"/>
      <c r="DDJ62" s="969"/>
      <c r="DDK62" s="969"/>
      <c r="DDL62" s="969"/>
      <c r="DDM62" s="969"/>
      <c r="DDN62" s="969"/>
      <c r="DDO62" s="969"/>
      <c r="DDP62" s="969"/>
      <c r="DDQ62" s="969"/>
      <c r="DDR62" s="969"/>
      <c r="DDS62" s="969"/>
      <c r="DDT62" s="969"/>
      <c r="DDU62" s="969"/>
      <c r="DDV62" s="969"/>
      <c r="DDW62" s="969"/>
      <c r="DDX62" s="969"/>
      <c r="DDY62" s="969"/>
      <c r="DDZ62" s="969"/>
      <c r="DEA62" s="969"/>
      <c r="DEB62" s="969"/>
      <c r="DEC62" s="969"/>
      <c r="DED62" s="969"/>
      <c r="DEE62" s="969"/>
      <c r="DEF62" s="969"/>
      <c r="DEG62" s="969"/>
      <c r="DEH62" s="969"/>
      <c r="DEI62" s="969"/>
      <c r="DEJ62" s="969"/>
      <c r="DEK62" s="969"/>
      <c r="DEL62" s="969"/>
      <c r="DEM62" s="969"/>
      <c r="DEN62" s="969"/>
      <c r="DEO62" s="969"/>
      <c r="DEP62" s="969"/>
      <c r="DEQ62" s="969"/>
      <c r="DER62" s="969"/>
      <c r="DES62" s="969"/>
      <c r="DET62" s="969"/>
      <c r="DEU62" s="969"/>
      <c r="DEV62" s="969"/>
      <c r="DEW62" s="969"/>
      <c r="DEX62" s="969"/>
      <c r="DEY62" s="969"/>
      <c r="DEZ62" s="969"/>
      <c r="DFA62" s="969"/>
      <c r="DFB62" s="969"/>
      <c r="DFC62" s="969"/>
      <c r="DFD62" s="969"/>
      <c r="DFE62" s="969"/>
      <c r="DFF62" s="969"/>
      <c r="DFG62" s="969"/>
      <c r="DFH62" s="969"/>
      <c r="DFI62" s="969"/>
      <c r="DFJ62" s="969"/>
      <c r="DFK62" s="969"/>
      <c r="DFL62" s="969"/>
      <c r="DFM62" s="969"/>
      <c r="DFN62" s="969"/>
      <c r="DFO62" s="969"/>
      <c r="DFP62" s="969"/>
      <c r="DFQ62" s="969"/>
      <c r="DFR62" s="969"/>
      <c r="DFS62" s="969"/>
      <c r="DFT62" s="969"/>
      <c r="DFU62" s="969"/>
      <c r="DFV62" s="969"/>
      <c r="DFW62" s="969"/>
      <c r="DFX62" s="969"/>
      <c r="DFY62" s="969"/>
      <c r="DFZ62" s="969"/>
      <c r="DGA62" s="969"/>
      <c r="DGB62" s="969"/>
      <c r="DGC62" s="969"/>
      <c r="DGD62" s="969"/>
      <c r="DGE62" s="969"/>
      <c r="DGF62" s="969"/>
      <c r="DGG62" s="969"/>
      <c r="DGH62" s="969"/>
      <c r="DGI62" s="969"/>
      <c r="DGJ62" s="969"/>
      <c r="DGK62" s="969"/>
      <c r="DGL62" s="969"/>
      <c r="DGM62" s="969"/>
      <c r="DGN62" s="969"/>
      <c r="DGO62" s="969"/>
      <c r="DGP62" s="969"/>
      <c r="DGQ62" s="969"/>
      <c r="DGR62" s="969"/>
      <c r="DGS62" s="969"/>
      <c r="DGT62" s="969"/>
      <c r="DGU62" s="969"/>
      <c r="DGV62" s="969"/>
      <c r="DGW62" s="969"/>
      <c r="DGX62" s="969"/>
      <c r="DGY62" s="969"/>
      <c r="DGZ62" s="969"/>
      <c r="DHA62" s="969"/>
      <c r="DHB62" s="969"/>
      <c r="DHC62" s="969"/>
      <c r="DHD62" s="969"/>
      <c r="DHE62" s="969"/>
      <c r="DHF62" s="969"/>
      <c r="DHG62" s="969"/>
      <c r="DHH62" s="969"/>
      <c r="DHI62" s="969"/>
      <c r="DHJ62" s="969"/>
      <c r="DHK62" s="969"/>
      <c r="DHL62" s="969"/>
      <c r="DHM62" s="969"/>
      <c r="DHN62" s="969"/>
      <c r="DHO62" s="969"/>
      <c r="DHP62" s="969"/>
      <c r="DHQ62" s="969"/>
      <c r="DHR62" s="969"/>
      <c r="DHS62" s="969"/>
      <c r="DHT62" s="969"/>
      <c r="DHU62" s="969"/>
      <c r="DHV62" s="969"/>
      <c r="DHW62" s="969"/>
      <c r="DHX62" s="969"/>
      <c r="DHY62" s="969"/>
      <c r="DHZ62" s="969"/>
      <c r="DIA62" s="969"/>
      <c r="DIB62" s="969"/>
      <c r="DIC62" s="969"/>
      <c r="DID62" s="969"/>
      <c r="DIE62" s="969"/>
      <c r="DIF62" s="969"/>
      <c r="DIG62" s="969"/>
      <c r="DIH62" s="969"/>
      <c r="DII62" s="969"/>
      <c r="DIJ62" s="969"/>
      <c r="DIK62" s="969"/>
      <c r="DIL62" s="969"/>
      <c r="DIM62" s="969"/>
      <c r="DIN62" s="969"/>
      <c r="DIO62" s="969"/>
      <c r="DIP62" s="969"/>
      <c r="DIQ62" s="969"/>
      <c r="DIR62" s="969"/>
      <c r="DIS62" s="969"/>
      <c r="DIT62" s="969"/>
      <c r="DIU62" s="969"/>
      <c r="DIV62" s="969"/>
      <c r="DIW62" s="969"/>
      <c r="DIX62" s="969"/>
      <c r="DIY62" s="969"/>
      <c r="DIZ62" s="969"/>
      <c r="DJA62" s="969"/>
      <c r="DJB62" s="969"/>
      <c r="DJC62" s="969"/>
      <c r="DJD62" s="969"/>
      <c r="DJE62" s="969"/>
      <c r="DJF62" s="969"/>
      <c r="DJG62" s="969"/>
      <c r="DJH62" s="969"/>
      <c r="DJI62" s="969"/>
      <c r="DJJ62" s="969"/>
      <c r="DJK62" s="969"/>
      <c r="DJL62" s="969"/>
      <c r="DJM62" s="969"/>
      <c r="DJN62" s="969"/>
      <c r="DJO62" s="969"/>
      <c r="DJP62" s="969"/>
      <c r="DJQ62" s="969"/>
      <c r="DJR62" s="969"/>
      <c r="DJS62" s="969"/>
      <c r="DJT62" s="969"/>
      <c r="DJU62" s="969"/>
      <c r="DJV62" s="969"/>
      <c r="DJW62" s="969"/>
      <c r="DJX62" s="969"/>
      <c r="DJY62" s="969"/>
      <c r="DJZ62" s="969"/>
      <c r="DKA62" s="969"/>
      <c r="DKB62" s="969"/>
      <c r="DKC62" s="969"/>
      <c r="DKD62" s="969"/>
      <c r="DKE62" s="969"/>
      <c r="DKF62" s="969"/>
      <c r="DKG62" s="969"/>
      <c r="DKH62" s="969"/>
      <c r="DKI62" s="969"/>
      <c r="DKJ62" s="969"/>
      <c r="DKK62" s="969"/>
      <c r="DKL62" s="969"/>
      <c r="DKM62" s="969"/>
      <c r="DKN62" s="969"/>
      <c r="DKO62" s="969"/>
      <c r="DKP62" s="969"/>
      <c r="DKQ62" s="969"/>
      <c r="DKR62" s="969"/>
      <c r="DKS62" s="969"/>
      <c r="DKT62" s="969"/>
      <c r="DKU62" s="969"/>
      <c r="DKV62" s="969"/>
      <c r="DKW62" s="969"/>
      <c r="DKX62" s="969"/>
      <c r="DKY62" s="969"/>
      <c r="DKZ62" s="969"/>
      <c r="DLA62" s="969"/>
      <c r="DLB62" s="969"/>
      <c r="DLC62" s="969"/>
      <c r="DLD62" s="969"/>
      <c r="DLE62" s="969"/>
      <c r="DLF62" s="969"/>
      <c r="DLG62" s="969"/>
      <c r="DLH62" s="969"/>
      <c r="DLI62" s="969"/>
      <c r="DLJ62" s="969"/>
      <c r="DLK62" s="969"/>
      <c r="DLL62" s="969"/>
      <c r="DLM62" s="969"/>
      <c r="DLN62" s="969"/>
      <c r="DLO62" s="969"/>
      <c r="DLP62" s="969"/>
      <c r="DLQ62" s="969"/>
      <c r="DLR62" s="969"/>
      <c r="DLS62" s="969"/>
      <c r="DLT62" s="969"/>
      <c r="DLU62" s="969"/>
      <c r="DLV62" s="969"/>
      <c r="DLW62" s="969"/>
      <c r="DLX62" s="969"/>
      <c r="DLY62" s="969"/>
      <c r="DLZ62" s="969"/>
      <c r="DMA62" s="969"/>
      <c r="DMB62" s="969"/>
      <c r="DMC62" s="969"/>
      <c r="DMD62" s="969"/>
      <c r="DME62" s="969"/>
      <c r="DMF62" s="969"/>
      <c r="DMG62" s="969"/>
      <c r="DMH62" s="969"/>
      <c r="DMI62" s="969"/>
      <c r="DMJ62" s="969"/>
      <c r="DMK62" s="969"/>
      <c r="DML62" s="969"/>
      <c r="DMM62" s="969"/>
      <c r="DMN62" s="969"/>
      <c r="DMO62" s="969"/>
      <c r="DMP62" s="969"/>
      <c r="DMQ62" s="969"/>
      <c r="DMR62" s="969"/>
      <c r="DMS62" s="969"/>
      <c r="DMT62" s="969"/>
      <c r="DMU62" s="969"/>
      <c r="DMV62" s="969"/>
      <c r="DMW62" s="969"/>
      <c r="DMX62" s="969"/>
      <c r="DMY62" s="969"/>
      <c r="DMZ62" s="969"/>
      <c r="DNA62" s="969"/>
      <c r="DNB62" s="969"/>
      <c r="DNC62" s="969"/>
      <c r="DND62" s="969"/>
      <c r="DNE62" s="969"/>
      <c r="DNF62" s="969"/>
      <c r="DNG62" s="969"/>
      <c r="DNH62" s="969"/>
      <c r="DNI62" s="969"/>
      <c r="DNJ62" s="969"/>
      <c r="DNK62" s="969"/>
      <c r="DNL62" s="969"/>
      <c r="DNM62" s="969"/>
      <c r="DNN62" s="969"/>
      <c r="DNO62" s="969"/>
      <c r="DNP62" s="969"/>
      <c r="DNQ62" s="969"/>
      <c r="DNR62" s="969"/>
      <c r="DNS62" s="969"/>
      <c r="DNT62" s="969"/>
      <c r="DNU62" s="969"/>
      <c r="DNV62" s="969"/>
      <c r="DNW62" s="969"/>
      <c r="DNX62" s="969"/>
      <c r="DNY62" s="969"/>
      <c r="DNZ62" s="969"/>
      <c r="DOA62" s="969"/>
      <c r="DOB62" s="969"/>
      <c r="DOC62" s="969"/>
      <c r="DOD62" s="969"/>
      <c r="DOE62" s="969"/>
      <c r="DOF62" s="969"/>
      <c r="DOG62" s="969"/>
      <c r="DOH62" s="969"/>
      <c r="DOI62" s="969"/>
      <c r="DOJ62" s="969"/>
      <c r="DOK62" s="969"/>
      <c r="DOL62" s="969"/>
      <c r="DOM62" s="969"/>
      <c r="DON62" s="969"/>
      <c r="DOO62" s="969"/>
      <c r="DOP62" s="969"/>
      <c r="DOQ62" s="969"/>
      <c r="DOR62" s="969"/>
      <c r="DOS62" s="969"/>
      <c r="DOT62" s="969"/>
      <c r="DOU62" s="969"/>
      <c r="DOV62" s="969"/>
      <c r="DOW62" s="969"/>
      <c r="DOX62" s="969"/>
      <c r="DOY62" s="969"/>
      <c r="DOZ62" s="969"/>
      <c r="DPA62" s="969"/>
      <c r="DPB62" s="969"/>
      <c r="DPC62" s="969"/>
      <c r="DPD62" s="969"/>
      <c r="DPE62" s="969"/>
      <c r="DPF62" s="969"/>
      <c r="DPG62" s="969"/>
      <c r="DPH62" s="969"/>
      <c r="DPI62" s="969"/>
      <c r="DPJ62" s="969"/>
      <c r="DPK62" s="969"/>
      <c r="DPL62" s="969"/>
      <c r="DPM62" s="969"/>
      <c r="DPN62" s="969"/>
      <c r="DPO62" s="969"/>
      <c r="DPP62" s="969"/>
      <c r="DPQ62" s="969"/>
      <c r="DPR62" s="969"/>
      <c r="DPS62" s="969"/>
      <c r="DPT62" s="969"/>
      <c r="DPU62" s="969"/>
      <c r="DPV62" s="969"/>
      <c r="DPW62" s="969"/>
      <c r="DPX62" s="969"/>
      <c r="DPY62" s="969"/>
      <c r="DPZ62" s="969"/>
      <c r="DQA62" s="969"/>
      <c r="DQB62" s="969"/>
      <c r="DQC62" s="969"/>
      <c r="DQD62" s="969"/>
      <c r="DQE62" s="969"/>
      <c r="DQF62" s="969"/>
      <c r="DQG62" s="969"/>
      <c r="DQH62" s="969"/>
      <c r="DQI62" s="969"/>
      <c r="DQJ62" s="969"/>
      <c r="DQK62" s="969"/>
      <c r="DQL62" s="969"/>
      <c r="DQM62" s="969"/>
      <c r="DQN62" s="969"/>
      <c r="DQO62" s="969"/>
      <c r="DQP62" s="969"/>
      <c r="DQQ62" s="969"/>
      <c r="DQR62" s="969"/>
      <c r="DQS62" s="969"/>
      <c r="DQT62" s="969"/>
      <c r="DQU62" s="969"/>
      <c r="DQV62" s="969"/>
      <c r="DQW62" s="969"/>
      <c r="DQX62" s="969"/>
      <c r="DQY62" s="969"/>
      <c r="DQZ62" s="969"/>
      <c r="DRA62" s="969"/>
      <c r="DRB62" s="969"/>
      <c r="DRC62" s="969"/>
      <c r="DRD62" s="969"/>
      <c r="DRE62" s="969"/>
      <c r="DRF62" s="969"/>
      <c r="DRG62" s="969"/>
      <c r="DRH62" s="969"/>
      <c r="DRI62" s="969"/>
      <c r="DRJ62" s="969"/>
      <c r="DRK62" s="969"/>
      <c r="DRL62" s="969"/>
      <c r="DRM62" s="969"/>
      <c r="DRN62" s="969"/>
      <c r="DRO62" s="969"/>
      <c r="DRP62" s="969"/>
      <c r="DRQ62" s="969"/>
      <c r="DRR62" s="969"/>
      <c r="DRS62" s="969"/>
      <c r="DRT62" s="969"/>
      <c r="DRU62" s="969"/>
      <c r="DRV62" s="969"/>
      <c r="DRW62" s="969"/>
      <c r="DRX62" s="969"/>
      <c r="DRY62" s="969"/>
      <c r="DRZ62" s="969"/>
      <c r="DSA62" s="969"/>
      <c r="DSB62" s="969"/>
      <c r="DSC62" s="969"/>
      <c r="DSD62" s="969"/>
      <c r="DSE62" s="969"/>
      <c r="DSF62" s="969"/>
      <c r="DSG62" s="969"/>
      <c r="DSH62" s="969"/>
      <c r="DSI62" s="969"/>
      <c r="DSJ62" s="969"/>
      <c r="DSK62" s="969"/>
      <c r="DSL62" s="969"/>
      <c r="DSM62" s="969"/>
      <c r="DSN62" s="969"/>
      <c r="DSO62" s="969"/>
      <c r="DSP62" s="969"/>
      <c r="DSQ62" s="969"/>
      <c r="DSR62" s="969"/>
      <c r="DSS62" s="969"/>
      <c r="DST62" s="969"/>
      <c r="DSU62" s="969"/>
      <c r="DSV62" s="969"/>
      <c r="DSW62" s="969"/>
      <c r="DSX62" s="969"/>
      <c r="DSY62" s="969"/>
      <c r="DSZ62" s="969"/>
      <c r="DTA62" s="969"/>
      <c r="DTB62" s="969"/>
      <c r="DTC62" s="969"/>
      <c r="DTD62" s="969"/>
      <c r="DTE62" s="969"/>
      <c r="DTF62" s="969"/>
      <c r="DTG62" s="969"/>
      <c r="DTH62" s="969"/>
      <c r="DTI62" s="969"/>
      <c r="DTJ62" s="969"/>
      <c r="DTK62" s="969"/>
      <c r="DTL62" s="969"/>
      <c r="DTM62" s="969"/>
      <c r="DTN62" s="969"/>
      <c r="DTO62" s="969"/>
      <c r="DTP62" s="969"/>
      <c r="DTQ62" s="969"/>
      <c r="DTR62" s="969"/>
      <c r="DTS62" s="969"/>
      <c r="DTT62" s="969"/>
      <c r="DTU62" s="969"/>
      <c r="DTV62" s="969"/>
      <c r="DTW62" s="969"/>
      <c r="DTX62" s="969"/>
      <c r="DTY62" s="969"/>
      <c r="DTZ62" s="969"/>
      <c r="DUA62" s="969"/>
      <c r="DUB62" s="969"/>
      <c r="DUC62" s="969"/>
      <c r="DUD62" s="969"/>
      <c r="DUE62" s="969"/>
      <c r="DUF62" s="969"/>
      <c r="DUG62" s="969"/>
      <c r="DUH62" s="969"/>
      <c r="DUI62" s="969"/>
      <c r="DUJ62" s="969"/>
      <c r="DUK62" s="969"/>
      <c r="DUL62" s="969"/>
      <c r="DUM62" s="969"/>
      <c r="DUN62" s="969"/>
      <c r="DUO62" s="969"/>
      <c r="DUP62" s="969"/>
      <c r="DUQ62" s="969"/>
      <c r="DUR62" s="969"/>
      <c r="DUS62" s="969"/>
      <c r="DUT62" s="969"/>
      <c r="DUU62" s="969"/>
      <c r="DUV62" s="969"/>
      <c r="DUW62" s="969"/>
      <c r="DUX62" s="969"/>
      <c r="DUY62" s="969"/>
      <c r="DUZ62" s="969"/>
      <c r="DVA62" s="969"/>
      <c r="DVB62" s="969"/>
      <c r="DVC62" s="969"/>
      <c r="DVD62" s="969"/>
      <c r="DVE62" s="969"/>
      <c r="DVF62" s="969"/>
      <c r="DVG62" s="969"/>
      <c r="DVH62" s="969"/>
      <c r="DVI62" s="969"/>
      <c r="DVJ62" s="969"/>
      <c r="DVK62" s="969"/>
      <c r="DVL62" s="969"/>
      <c r="DVM62" s="969"/>
      <c r="DVN62" s="969"/>
      <c r="DVO62" s="969"/>
      <c r="DVP62" s="969"/>
      <c r="DVQ62" s="969"/>
      <c r="DVR62" s="969"/>
      <c r="DVS62" s="969"/>
      <c r="DVT62" s="969"/>
      <c r="DVU62" s="969"/>
      <c r="DVV62" s="969"/>
      <c r="DVW62" s="969"/>
      <c r="DVX62" s="969"/>
      <c r="DVY62" s="969"/>
      <c r="DVZ62" s="969"/>
      <c r="DWA62" s="969"/>
      <c r="DWB62" s="969"/>
      <c r="DWC62" s="969"/>
      <c r="DWD62" s="969"/>
      <c r="DWE62" s="969"/>
      <c r="DWF62" s="969"/>
      <c r="DWG62" s="969"/>
      <c r="DWH62" s="969"/>
      <c r="DWI62" s="969"/>
      <c r="DWJ62" s="969"/>
      <c r="DWK62" s="969"/>
      <c r="DWL62" s="969"/>
      <c r="DWM62" s="969"/>
      <c r="DWN62" s="969"/>
      <c r="DWO62" s="969"/>
      <c r="DWP62" s="969"/>
      <c r="DWQ62" s="969"/>
      <c r="DWR62" s="969"/>
      <c r="DWS62" s="969"/>
      <c r="DWT62" s="969"/>
      <c r="DWU62" s="969"/>
      <c r="DWV62" s="969"/>
      <c r="DWW62" s="969"/>
      <c r="DWX62" s="969"/>
      <c r="DWY62" s="969"/>
      <c r="DWZ62" s="969"/>
      <c r="DXA62" s="969"/>
      <c r="DXB62" s="969"/>
      <c r="DXC62" s="969"/>
      <c r="DXD62" s="969"/>
      <c r="DXE62" s="969"/>
      <c r="DXF62" s="969"/>
      <c r="DXG62" s="969"/>
      <c r="DXH62" s="969"/>
      <c r="DXI62" s="969"/>
      <c r="DXJ62" s="969"/>
      <c r="DXK62" s="969"/>
      <c r="DXL62" s="969"/>
      <c r="DXM62" s="969"/>
      <c r="DXN62" s="969"/>
      <c r="DXO62" s="969"/>
      <c r="DXP62" s="969"/>
      <c r="DXQ62" s="969"/>
      <c r="DXR62" s="969"/>
      <c r="DXS62" s="969"/>
      <c r="DXT62" s="969"/>
      <c r="DXU62" s="969"/>
      <c r="DXV62" s="969"/>
      <c r="DXW62" s="969"/>
      <c r="DXX62" s="969"/>
      <c r="DXY62" s="969"/>
      <c r="DXZ62" s="969"/>
      <c r="DYA62" s="969"/>
      <c r="DYB62" s="969"/>
      <c r="DYC62" s="969"/>
      <c r="DYD62" s="969"/>
      <c r="DYE62" s="969"/>
      <c r="DYF62" s="969"/>
      <c r="DYG62" s="969"/>
      <c r="DYH62" s="969"/>
      <c r="DYI62" s="969"/>
      <c r="DYJ62" s="969"/>
      <c r="DYK62" s="969"/>
      <c r="DYL62" s="969"/>
      <c r="DYM62" s="969"/>
      <c r="DYN62" s="969"/>
      <c r="DYO62" s="969"/>
      <c r="DYP62" s="969"/>
      <c r="DYQ62" s="969"/>
      <c r="DYR62" s="969"/>
      <c r="DYS62" s="969"/>
      <c r="DYT62" s="969"/>
      <c r="DYU62" s="969"/>
      <c r="DYV62" s="969"/>
      <c r="DYW62" s="969"/>
      <c r="DYX62" s="969"/>
      <c r="DYY62" s="969"/>
      <c r="DYZ62" s="969"/>
      <c r="DZA62" s="969"/>
      <c r="DZB62" s="969"/>
      <c r="DZC62" s="969"/>
      <c r="DZD62" s="969"/>
      <c r="DZE62" s="969"/>
      <c r="DZF62" s="969"/>
      <c r="DZG62" s="969"/>
      <c r="DZH62" s="969"/>
      <c r="DZI62" s="969"/>
      <c r="DZJ62" s="969"/>
      <c r="DZK62" s="969"/>
      <c r="DZL62" s="969"/>
      <c r="DZM62" s="969"/>
      <c r="DZN62" s="969"/>
      <c r="DZO62" s="969"/>
      <c r="DZP62" s="969"/>
      <c r="DZQ62" s="969"/>
      <c r="DZR62" s="969"/>
      <c r="DZS62" s="969"/>
      <c r="DZT62" s="969"/>
      <c r="DZU62" s="969"/>
      <c r="DZV62" s="969"/>
      <c r="DZW62" s="969"/>
      <c r="DZX62" s="969"/>
      <c r="DZY62" s="969"/>
      <c r="DZZ62" s="969"/>
      <c r="EAA62" s="969"/>
      <c r="EAB62" s="969"/>
      <c r="EAC62" s="969"/>
      <c r="EAD62" s="969"/>
      <c r="EAE62" s="969"/>
      <c r="EAF62" s="969"/>
      <c r="EAG62" s="969"/>
      <c r="EAH62" s="969"/>
      <c r="EAI62" s="969"/>
      <c r="EAJ62" s="969"/>
      <c r="EAK62" s="969"/>
      <c r="EAL62" s="969"/>
      <c r="EAM62" s="969"/>
      <c r="EAN62" s="969"/>
      <c r="EAO62" s="969"/>
      <c r="EAP62" s="969"/>
      <c r="EAQ62" s="969"/>
      <c r="EAR62" s="969"/>
      <c r="EAS62" s="969"/>
      <c r="EAT62" s="969"/>
      <c r="EAU62" s="969"/>
      <c r="EAV62" s="969"/>
      <c r="EAW62" s="969"/>
      <c r="EAX62" s="969"/>
      <c r="EAY62" s="969"/>
      <c r="EAZ62" s="969"/>
      <c r="EBA62" s="969"/>
      <c r="EBB62" s="969"/>
      <c r="EBC62" s="969"/>
      <c r="EBD62" s="969"/>
      <c r="EBE62" s="969"/>
      <c r="EBF62" s="969"/>
      <c r="EBG62" s="969"/>
      <c r="EBH62" s="969"/>
      <c r="EBI62" s="969"/>
      <c r="EBJ62" s="969"/>
      <c r="EBK62" s="969"/>
      <c r="EBL62" s="969"/>
      <c r="EBM62" s="969"/>
      <c r="EBN62" s="969"/>
      <c r="EBO62" s="969"/>
      <c r="EBP62" s="969"/>
      <c r="EBQ62" s="969"/>
      <c r="EBR62" s="969"/>
      <c r="EBS62" s="969"/>
      <c r="EBT62" s="969"/>
      <c r="EBU62" s="969"/>
      <c r="EBV62" s="969"/>
      <c r="EBW62" s="969"/>
      <c r="EBX62" s="969"/>
      <c r="EBY62" s="969"/>
      <c r="EBZ62" s="969"/>
      <c r="ECA62" s="969"/>
      <c r="ECB62" s="969"/>
      <c r="ECC62" s="969"/>
      <c r="ECD62" s="969"/>
      <c r="ECE62" s="969"/>
      <c r="ECF62" s="969"/>
      <c r="ECG62" s="969"/>
      <c r="ECH62" s="969"/>
      <c r="ECI62" s="969"/>
      <c r="ECJ62" s="969"/>
      <c r="ECK62" s="969"/>
      <c r="ECL62" s="969"/>
      <c r="ECM62" s="969"/>
      <c r="ECN62" s="969"/>
      <c r="ECO62" s="969"/>
      <c r="ECP62" s="969"/>
      <c r="ECQ62" s="969"/>
      <c r="ECR62" s="969"/>
      <c r="ECS62" s="969"/>
      <c r="ECT62" s="969"/>
      <c r="ECU62" s="969"/>
      <c r="ECV62" s="969"/>
      <c r="ECW62" s="969"/>
      <c r="ECX62" s="969"/>
      <c r="ECY62" s="969"/>
      <c r="ECZ62" s="969"/>
      <c r="EDA62" s="969"/>
      <c r="EDB62" s="969"/>
      <c r="EDC62" s="969"/>
      <c r="EDD62" s="969"/>
      <c r="EDE62" s="969"/>
      <c r="EDF62" s="969"/>
      <c r="EDG62" s="969"/>
      <c r="EDH62" s="969"/>
      <c r="EDI62" s="969"/>
      <c r="EDJ62" s="969"/>
      <c r="EDK62" s="969"/>
      <c r="EDL62" s="969"/>
      <c r="EDM62" s="969"/>
      <c r="EDN62" s="969"/>
      <c r="EDO62" s="969"/>
      <c r="EDP62" s="969"/>
      <c r="EDQ62" s="969"/>
      <c r="EDR62" s="969"/>
      <c r="EDS62" s="969"/>
      <c r="EDT62" s="969"/>
      <c r="EDU62" s="969"/>
      <c r="EDV62" s="969"/>
      <c r="EDW62" s="969"/>
      <c r="EDX62" s="969"/>
      <c r="EDY62" s="969"/>
      <c r="EDZ62" s="969"/>
      <c r="EEA62" s="969"/>
      <c r="EEB62" s="969"/>
      <c r="EEC62" s="969"/>
      <c r="EED62" s="969"/>
      <c r="EEE62" s="969"/>
      <c r="EEF62" s="969"/>
      <c r="EEG62" s="969"/>
      <c r="EEH62" s="969"/>
      <c r="EEI62" s="969"/>
      <c r="EEJ62" s="969"/>
      <c r="EEK62" s="969"/>
      <c r="EEL62" s="969"/>
      <c r="EEM62" s="969"/>
      <c r="EEN62" s="969"/>
      <c r="EEO62" s="969"/>
      <c r="EEP62" s="969"/>
      <c r="EEQ62" s="969"/>
      <c r="EER62" s="969"/>
      <c r="EES62" s="969"/>
      <c r="EET62" s="969"/>
      <c r="EEU62" s="969"/>
      <c r="EEV62" s="969"/>
      <c r="EEW62" s="969"/>
      <c r="EEX62" s="969"/>
      <c r="EEY62" s="969"/>
      <c r="EEZ62" s="969"/>
      <c r="EFA62" s="969"/>
      <c r="EFB62" s="969"/>
      <c r="EFC62" s="969"/>
      <c r="EFD62" s="969"/>
      <c r="EFE62" s="969"/>
      <c r="EFF62" s="969"/>
      <c r="EFG62" s="969"/>
      <c r="EFH62" s="969"/>
      <c r="EFI62" s="969"/>
      <c r="EFJ62" s="969"/>
      <c r="EFK62" s="969"/>
      <c r="EFL62" s="969"/>
      <c r="EFM62" s="969"/>
      <c r="EFN62" s="969"/>
      <c r="EFO62" s="969"/>
      <c r="EFP62" s="969"/>
      <c r="EFQ62" s="969"/>
      <c r="EFR62" s="969"/>
      <c r="EFS62" s="969"/>
      <c r="EFT62" s="969"/>
      <c r="EFU62" s="969"/>
      <c r="EFV62" s="969"/>
      <c r="EFW62" s="969"/>
      <c r="EFX62" s="969"/>
      <c r="EFY62" s="969"/>
      <c r="EFZ62" s="969"/>
      <c r="EGA62" s="969"/>
      <c r="EGB62" s="969"/>
      <c r="EGC62" s="969"/>
      <c r="EGD62" s="969"/>
      <c r="EGE62" s="969"/>
      <c r="EGF62" s="969"/>
      <c r="EGG62" s="969"/>
      <c r="EGH62" s="969"/>
      <c r="EGI62" s="969"/>
      <c r="EGJ62" s="969"/>
      <c r="EGK62" s="969"/>
      <c r="EGL62" s="969"/>
      <c r="EGM62" s="969"/>
      <c r="EGN62" s="969"/>
      <c r="EGO62" s="969"/>
      <c r="EGP62" s="969"/>
      <c r="EGQ62" s="969"/>
      <c r="EGR62" s="969"/>
      <c r="EGS62" s="969"/>
      <c r="EGT62" s="969"/>
      <c r="EGU62" s="969"/>
      <c r="EGV62" s="969"/>
      <c r="EGW62" s="969"/>
      <c r="EGX62" s="969"/>
      <c r="EGY62" s="969"/>
      <c r="EGZ62" s="969"/>
      <c r="EHA62" s="969"/>
      <c r="EHB62" s="969"/>
      <c r="EHC62" s="969"/>
      <c r="EHD62" s="969"/>
      <c r="EHE62" s="969"/>
      <c r="EHF62" s="969"/>
      <c r="EHG62" s="969"/>
      <c r="EHH62" s="969"/>
      <c r="EHI62" s="969"/>
      <c r="EHJ62" s="969"/>
      <c r="EHK62" s="969"/>
      <c r="EHL62" s="969"/>
      <c r="EHM62" s="969"/>
      <c r="EHN62" s="969"/>
      <c r="EHO62" s="969"/>
      <c r="EHP62" s="969"/>
      <c r="EHQ62" s="969"/>
      <c r="EHR62" s="969"/>
      <c r="EHS62" s="969"/>
      <c r="EHT62" s="969"/>
      <c r="EHU62" s="969"/>
      <c r="EHV62" s="969"/>
      <c r="EHW62" s="969"/>
      <c r="EHX62" s="969"/>
      <c r="EHY62" s="969"/>
      <c r="EHZ62" s="969"/>
      <c r="EIA62" s="969"/>
      <c r="EIB62" s="969"/>
      <c r="EIC62" s="969"/>
      <c r="EID62" s="969"/>
      <c r="EIE62" s="969"/>
      <c r="EIF62" s="969"/>
      <c r="EIG62" s="969"/>
      <c r="EIH62" s="969"/>
      <c r="EII62" s="969"/>
      <c r="EIJ62" s="969"/>
      <c r="EIK62" s="969"/>
      <c r="EIL62" s="969"/>
      <c r="EIM62" s="969"/>
      <c r="EIN62" s="969"/>
      <c r="EIO62" s="969"/>
      <c r="EIP62" s="969"/>
      <c r="EIQ62" s="969"/>
      <c r="EIR62" s="969"/>
      <c r="EIS62" s="969"/>
      <c r="EIT62" s="969"/>
      <c r="EIU62" s="969"/>
      <c r="EIV62" s="969"/>
      <c r="EIW62" s="969"/>
      <c r="EIX62" s="969"/>
      <c r="EIY62" s="969"/>
      <c r="EIZ62" s="969"/>
      <c r="EJA62" s="969"/>
      <c r="EJB62" s="969"/>
      <c r="EJC62" s="969"/>
      <c r="EJD62" s="969"/>
      <c r="EJE62" s="969"/>
      <c r="EJF62" s="969"/>
      <c r="EJG62" s="969"/>
      <c r="EJH62" s="969"/>
      <c r="EJI62" s="969"/>
      <c r="EJJ62" s="969"/>
      <c r="EJK62" s="969"/>
      <c r="EJL62" s="969"/>
      <c r="EJM62" s="969"/>
      <c r="EJN62" s="969"/>
      <c r="EJO62" s="969"/>
      <c r="EJP62" s="969"/>
      <c r="EJQ62" s="969"/>
      <c r="EJR62" s="969"/>
      <c r="EJS62" s="969"/>
      <c r="EJT62" s="969"/>
      <c r="EJU62" s="969"/>
      <c r="EJV62" s="969"/>
      <c r="EJW62" s="969"/>
      <c r="EJX62" s="969"/>
      <c r="EJY62" s="969"/>
      <c r="EJZ62" s="969"/>
      <c r="EKA62" s="969"/>
      <c r="EKB62" s="969"/>
      <c r="EKC62" s="969"/>
      <c r="EKD62" s="969"/>
      <c r="EKE62" s="969"/>
      <c r="EKF62" s="969"/>
      <c r="EKG62" s="969"/>
      <c r="EKH62" s="969"/>
      <c r="EKI62" s="969"/>
      <c r="EKJ62" s="969"/>
      <c r="EKK62" s="969"/>
      <c r="EKL62" s="969"/>
      <c r="EKM62" s="969"/>
      <c r="EKN62" s="969"/>
      <c r="EKO62" s="969"/>
      <c r="EKP62" s="969"/>
      <c r="EKQ62" s="969"/>
      <c r="EKR62" s="969"/>
      <c r="EKS62" s="969"/>
      <c r="EKT62" s="969"/>
      <c r="EKU62" s="969"/>
      <c r="EKV62" s="969"/>
      <c r="EKW62" s="969"/>
      <c r="EKX62" s="969"/>
      <c r="EKY62" s="969"/>
      <c r="EKZ62" s="969"/>
      <c r="ELA62" s="969"/>
      <c r="ELB62" s="969"/>
      <c r="ELC62" s="969"/>
      <c r="ELD62" s="969"/>
      <c r="ELE62" s="969"/>
      <c r="ELF62" s="969"/>
      <c r="ELG62" s="969"/>
      <c r="ELH62" s="969"/>
      <c r="ELI62" s="969"/>
      <c r="ELJ62" s="969"/>
      <c r="ELK62" s="969"/>
      <c r="ELL62" s="969"/>
      <c r="ELM62" s="969"/>
      <c r="ELN62" s="969"/>
      <c r="ELO62" s="969"/>
      <c r="ELP62" s="969"/>
      <c r="ELQ62" s="969"/>
      <c r="ELR62" s="969"/>
      <c r="ELS62" s="969"/>
      <c r="ELT62" s="969"/>
      <c r="ELU62" s="969"/>
      <c r="ELV62" s="969"/>
      <c r="ELW62" s="969"/>
      <c r="ELX62" s="969"/>
      <c r="ELY62" s="969"/>
      <c r="ELZ62" s="969"/>
      <c r="EMA62" s="969"/>
      <c r="EMB62" s="969"/>
      <c r="EMC62" s="969"/>
      <c r="EMD62" s="969"/>
      <c r="EME62" s="969"/>
      <c r="EMF62" s="969"/>
      <c r="EMG62" s="969"/>
      <c r="EMH62" s="969"/>
      <c r="EMI62" s="969"/>
      <c r="EMJ62" s="969"/>
      <c r="EMK62" s="969"/>
      <c r="EML62" s="969"/>
      <c r="EMM62" s="969"/>
      <c r="EMN62" s="969"/>
      <c r="EMO62" s="969"/>
      <c r="EMP62" s="969"/>
      <c r="EMQ62" s="969"/>
      <c r="EMR62" s="969"/>
      <c r="EMS62" s="969"/>
      <c r="EMT62" s="969"/>
      <c r="EMU62" s="969"/>
      <c r="EMV62" s="969"/>
      <c r="EMW62" s="969"/>
      <c r="EMX62" s="969"/>
      <c r="EMY62" s="969"/>
      <c r="EMZ62" s="969"/>
      <c r="ENA62" s="969"/>
      <c r="ENB62" s="969"/>
      <c r="ENC62" s="969"/>
      <c r="END62" s="969"/>
      <c r="ENE62" s="969"/>
      <c r="ENF62" s="969"/>
      <c r="ENG62" s="969"/>
      <c r="ENH62" s="969"/>
      <c r="ENI62" s="969"/>
      <c r="ENJ62" s="969"/>
      <c r="ENK62" s="969"/>
      <c r="ENL62" s="969"/>
      <c r="ENM62" s="969"/>
      <c r="ENN62" s="969"/>
      <c r="ENO62" s="969"/>
      <c r="ENP62" s="969"/>
      <c r="ENQ62" s="969"/>
      <c r="ENR62" s="969"/>
      <c r="ENS62" s="969"/>
      <c r="ENT62" s="969"/>
      <c r="ENU62" s="969"/>
      <c r="ENV62" s="969"/>
      <c r="ENW62" s="969"/>
      <c r="ENX62" s="969"/>
      <c r="ENY62" s="969"/>
      <c r="ENZ62" s="969"/>
      <c r="EOA62" s="969"/>
      <c r="EOB62" s="969"/>
      <c r="EOC62" s="969"/>
      <c r="EOD62" s="969"/>
      <c r="EOE62" s="969"/>
      <c r="EOF62" s="969"/>
      <c r="EOG62" s="969"/>
      <c r="EOH62" s="969"/>
      <c r="EOI62" s="969"/>
      <c r="EOJ62" s="969"/>
      <c r="EOK62" s="969"/>
      <c r="EOL62" s="969"/>
      <c r="EOM62" s="969"/>
      <c r="EON62" s="969"/>
      <c r="EOO62" s="969"/>
      <c r="EOP62" s="969"/>
      <c r="EOQ62" s="969"/>
      <c r="EOR62" s="969"/>
      <c r="EOS62" s="969"/>
      <c r="EOT62" s="969"/>
      <c r="EOU62" s="969"/>
      <c r="EOV62" s="969"/>
      <c r="EOW62" s="969"/>
      <c r="EOX62" s="969"/>
      <c r="EOY62" s="969"/>
      <c r="EOZ62" s="969"/>
      <c r="EPA62" s="969"/>
      <c r="EPB62" s="969"/>
      <c r="EPC62" s="969"/>
      <c r="EPD62" s="969"/>
      <c r="EPE62" s="969"/>
      <c r="EPF62" s="969"/>
      <c r="EPG62" s="969"/>
      <c r="EPH62" s="969"/>
      <c r="EPI62" s="969"/>
      <c r="EPJ62" s="969"/>
      <c r="EPK62" s="969"/>
      <c r="EPL62" s="969"/>
      <c r="EPM62" s="969"/>
      <c r="EPN62" s="969"/>
      <c r="EPO62" s="969"/>
      <c r="EPP62" s="969"/>
      <c r="EPQ62" s="969"/>
      <c r="EPR62" s="969"/>
      <c r="EPS62" s="969"/>
      <c r="EPT62" s="969"/>
      <c r="EPU62" s="969"/>
      <c r="EPV62" s="969"/>
      <c r="EPW62" s="969"/>
      <c r="EPX62" s="969"/>
      <c r="EPY62" s="969"/>
      <c r="EPZ62" s="969"/>
      <c r="EQA62" s="969"/>
      <c r="EQB62" s="969"/>
      <c r="EQC62" s="969"/>
      <c r="EQD62" s="969"/>
      <c r="EQE62" s="969"/>
      <c r="EQF62" s="969"/>
      <c r="EQG62" s="969"/>
      <c r="EQH62" s="969"/>
      <c r="EQI62" s="969"/>
      <c r="EQJ62" s="969"/>
      <c r="EQK62" s="969"/>
      <c r="EQL62" s="969"/>
      <c r="EQM62" s="969"/>
      <c r="EQN62" s="969"/>
      <c r="EQO62" s="969"/>
      <c r="EQP62" s="969"/>
      <c r="EQQ62" s="969"/>
      <c r="EQR62" s="969"/>
      <c r="EQS62" s="969"/>
      <c r="EQT62" s="969"/>
      <c r="EQU62" s="969"/>
      <c r="EQV62" s="969"/>
      <c r="EQW62" s="969"/>
      <c r="EQX62" s="969"/>
      <c r="EQY62" s="969"/>
      <c r="EQZ62" s="969"/>
      <c r="ERA62" s="969"/>
      <c r="ERB62" s="969"/>
      <c r="ERC62" s="969"/>
      <c r="ERD62" s="969"/>
      <c r="ERE62" s="969"/>
      <c r="ERF62" s="969"/>
      <c r="ERG62" s="969"/>
      <c r="ERH62" s="969"/>
      <c r="ERI62" s="969"/>
      <c r="ERJ62" s="969"/>
      <c r="ERK62" s="969"/>
      <c r="ERL62" s="969"/>
      <c r="ERM62" s="969"/>
      <c r="ERN62" s="969"/>
      <c r="ERO62" s="969"/>
      <c r="ERP62" s="969"/>
      <c r="ERQ62" s="969"/>
      <c r="ERR62" s="969"/>
      <c r="ERS62" s="969"/>
      <c r="ERT62" s="969"/>
      <c r="ERU62" s="969"/>
      <c r="ERV62" s="969"/>
      <c r="ERW62" s="969"/>
      <c r="ERX62" s="969"/>
      <c r="ERY62" s="969"/>
      <c r="ERZ62" s="969"/>
      <c r="ESA62" s="969"/>
      <c r="ESB62" s="969"/>
      <c r="ESC62" s="969"/>
      <c r="ESD62" s="969"/>
      <c r="ESE62" s="969"/>
      <c r="ESF62" s="969"/>
      <c r="ESG62" s="969"/>
      <c r="ESH62" s="969"/>
      <c r="ESI62" s="969"/>
      <c r="ESJ62" s="969"/>
      <c r="ESK62" s="969"/>
      <c r="ESL62" s="969"/>
      <c r="ESM62" s="969"/>
      <c r="ESN62" s="969"/>
      <c r="ESO62" s="969"/>
      <c r="ESP62" s="969"/>
      <c r="ESQ62" s="969"/>
      <c r="ESR62" s="969"/>
      <c r="ESS62" s="969"/>
      <c r="EST62" s="969"/>
      <c r="ESU62" s="969"/>
      <c r="ESV62" s="969"/>
      <c r="ESW62" s="969"/>
      <c r="ESX62" s="969"/>
      <c r="ESY62" s="969"/>
      <c r="ESZ62" s="969"/>
      <c r="ETA62" s="969"/>
      <c r="ETB62" s="969"/>
      <c r="ETC62" s="969"/>
      <c r="ETD62" s="969"/>
      <c r="ETE62" s="969"/>
      <c r="ETF62" s="969"/>
      <c r="ETG62" s="969"/>
      <c r="ETH62" s="969"/>
      <c r="ETI62" s="969"/>
      <c r="ETJ62" s="969"/>
      <c r="ETK62" s="969"/>
      <c r="ETL62" s="969"/>
      <c r="ETM62" s="969"/>
      <c r="ETN62" s="969"/>
      <c r="ETO62" s="969"/>
      <c r="ETP62" s="969"/>
      <c r="ETQ62" s="969"/>
      <c r="ETR62" s="969"/>
      <c r="ETS62" s="969"/>
      <c r="ETT62" s="969"/>
      <c r="ETU62" s="969"/>
      <c r="ETV62" s="969"/>
      <c r="ETW62" s="969"/>
      <c r="ETX62" s="969"/>
      <c r="ETY62" s="969"/>
      <c r="ETZ62" s="969"/>
      <c r="EUA62" s="969"/>
      <c r="EUB62" s="969"/>
      <c r="EUC62" s="969"/>
      <c r="EUD62" s="969"/>
      <c r="EUE62" s="969"/>
      <c r="EUF62" s="969"/>
      <c r="EUG62" s="969"/>
      <c r="EUH62" s="969"/>
      <c r="EUI62" s="969"/>
      <c r="EUJ62" s="969"/>
      <c r="EUK62" s="969"/>
      <c r="EUL62" s="969"/>
      <c r="EUM62" s="969"/>
      <c r="EUN62" s="969"/>
      <c r="EUO62" s="969"/>
      <c r="EUP62" s="969"/>
      <c r="EUQ62" s="969"/>
      <c r="EUR62" s="969"/>
      <c r="EUS62" s="969"/>
      <c r="EUT62" s="969"/>
      <c r="EUU62" s="969"/>
      <c r="EUV62" s="969"/>
      <c r="EUW62" s="969"/>
      <c r="EUX62" s="969"/>
      <c r="EUY62" s="969"/>
      <c r="EUZ62" s="969"/>
      <c r="EVA62" s="969"/>
      <c r="EVB62" s="969"/>
      <c r="EVC62" s="969"/>
      <c r="EVD62" s="969"/>
      <c r="EVE62" s="969"/>
      <c r="EVF62" s="969"/>
      <c r="EVG62" s="969"/>
      <c r="EVH62" s="969"/>
      <c r="EVI62" s="969"/>
      <c r="EVJ62" s="969"/>
      <c r="EVK62" s="969"/>
      <c r="EVL62" s="969"/>
      <c r="EVM62" s="969"/>
      <c r="EVN62" s="969"/>
      <c r="EVO62" s="969"/>
      <c r="EVP62" s="969"/>
      <c r="EVQ62" s="969"/>
      <c r="EVR62" s="969"/>
      <c r="EVS62" s="969"/>
      <c r="EVT62" s="969"/>
      <c r="EVU62" s="969"/>
      <c r="EVV62" s="969"/>
      <c r="EVW62" s="969"/>
      <c r="EVX62" s="969"/>
      <c r="EVY62" s="969"/>
      <c r="EVZ62" s="969"/>
      <c r="EWA62" s="969"/>
      <c r="EWB62" s="969"/>
      <c r="EWC62" s="969"/>
      <c r="EWD62" s="969"/>
      <c r="EWE62" s="969"/>
      <c r="EWF62" s="969"/>
      <c r="EWG62" s="969"/>
      <c r="EWH62" s="969"/>
      <c r="EWI62" s="969"/>
      <c r="EWJ62" s="969"/>
      <c r="EWK62" s="969"/>
      <c r="EWL62" s="969"/>
      <c r="EWM62" s="969"/>
      <c r="EWN62" s="969"/>
      <c r="EWO62" s="969"/>
      <c r="EWP62" s="969"/>
      <c r="EWQ62" s="969"/>
      <c r="EWR62" s="969"/>
      <c r="EWS62" s="969"/>
      <c r="EWT62" s="969"/>
      <c r="EWU62" s="969"/>
      <c r="EWV62" s="969"/>
      <c r="EWW62" s="969"/>
      <c r="EWX62" s="969"/>
      <c r="EWY62" s="969"/>
      <c r="EWZ62" s="969"/>
      <c r="EXA62" s="969"/>
      <c r="EXB62" s="969"/>
      <c r="EXC62" s="969"/>
      <c r="EXD62" s="969"/>
      <c r="EXE62" s="969"/>
      <c r="EXF62" s="969"/>
      <c r="EXG62" s="969"/>
      <c r="EXH62" s="969"/>
      <c r="EXI62" s="969"/>
      <c r="EXJ62" s="969"/>
      <c r="EXK62" s="969"/>
      <c r="EXL62" s="969"/>
      <c r="EXM62" s="969"/>
      <c r="EXN62" s="969"/>
      <c r="EXO62" s="969"/>
      <c r="EXP62" s="969"/>
      <c r="EXQ62" s="969"/>
      <c r="EXR62" s="969"/>
      <c r="EXS62" s="969"/>
      <c r="EXT62" s="969"/>
      <c r="EXU62" s="969"/>
      <c r="EXV62" s="969"/>
      <c r="EXW62" s="969"/>
      <c r="EXX62" s="969"/>
      <c r="EXY62" s="969"/>
      <c r="EXZ62" s="969"/>
      <c r="EYA62" s="969"/>
      <c r="EYB62" s="969"/>
      <c r="EYC62" s="969"/>
      <c r="EYD62" s="969"/>
      <c r="EYE62" s="969"/>
      <c r="EYF62" s="969"/>
      <c r="EYG62" s="969"/>
      <c r="EYH62" s="969"/>
      <c r="EYI62" s="969"/>
      <c r="EYJ62" s="969"/>
      <c r="EYK62" s="969"/>
      <c r="EYL62" s="969"/>
      <c r="EYM62" s="969"/>
      <c r="EYN62" s="969"/>
      <c r="EYO62" s="969"/>
      <c r="EYP62" s="969"/>
      <c r="EYQ62" s="969"/>
      <c r="EYR62" s="969"/>
      <c r="EYS62" s="969"/>
      <c r="EYT62" s="969"/>
      <c r="EYU62" s="969"/>
      <c r="EYV62" s="969"/>
      <c r="EYW62" s="969"/>
      <c r="EYX62" s="969"/>
      <c r="EYY62" s="969"/>
      <c r="EYZ62" s="969"/>
      <c r="EZA62" s="969"/>
      <c r="EZB62" s="969"/>
      <c r="EZC62" s="969"/>
      <c r="EZD62" s="969"/>
      <c r="EZE62" s="969"/>
      <c r="EZF62" s="969"/>
      <c r="EZG62" s="969"/>
      <c r="EZH62" s="969"/>
      <c r="EZI62" s="969"/>
      <c r="EZJ62" s="969"/>
      <c r="EZK62" s="969"/>
      <c r="EZL62" s="969"/>
      <c r="EZM62" s="969"/>
      <c r="EZN62" s="969"/>
      <c r="EZO62" s="969"/>
      <c r="EZP62" s="969"/>
      <c r="EZQ62" s="969"/>
      <c r="EZR62" s="969"/>
      <c r="EZS62" s="969"/>
      <c r="EZT62" s="969"/>
      <c r="EZU62" s="969"/>
      <c r="EZV62" s="969"/>
      <c r="EZW62" s="969"/>
      <c r="EZX62" s="969"/>
      <c r="EZY62" s="969"/>
      <c r="EZZ62" s="969"/>
      <c r="FAA62" s="969"/>
      <c r="FAB62" s="969"/>
      <c r="FAC62" s="969"/>
      <c r="FAD62" s="969"/>
      <c r="FAE62" s="969"/>
      <c r="FAF62" s="969"/>
      <c r="FAG62" s="969"/>
      <c r="FAH62" s="969"/>
      <c r="FAI62" s="969"/>
      <c r="FAJ62" s="969"/>
      <c r="FAK62" s="969"/>
      <c r="FAL62" s="969"/>
      <c r="FAM62" s="969"/>
      <c r="FAN62" s="969"/>
      <c r="FAO62" s="969"/>
      <c r="FAP62" s="969"/>
      <c r="FAQ62" s="969"/>
      <c r="FAR62" s="969"/>
      <c r="FAS62" s="969"/>
      <c r="FAT62" s="969"/>
      <c r="FAU62" s="969"/>
      <c r="FAV62" s="969"/>
      <c r="FAW62" s="969"/>
      <c r="FAX62" s="969"/>
      <c r="FAY62" s="969"/>
      <c r="FAZ62" s="969"/>
      <c r="FBA62" s="969"/>
      <c r="FBB62" s="969"/>
      <c r="FBC62" s="969"/>
      <c r="FBD62" s="969"/>
      <c r="FBE62" s="969"/>
      <c r="FBF62" s="969"/>
      <c r="FBG62" s="969"/>
      <c r="FBH62" s="969"/>
      <c r="FBI62" s="969"/>
      <c r="FBJ62" s="969"/>
      <c r="FBK62" s="969"/>
      <c r="FBL62" s="969"/>
      <c r="FBM62" s="969"/>
      <c r="FBN62" s="969"/>
      <c r="FBO62" s="969"/>
      <c r="FBP62" s="969"/>
      <c r="FBQ62" s="969"/>
      <c r="FBR62" s="969"/>
      <c r="FBS62" s="969"/>
      <c r="FBT62" s="969"/>
      <c r="FBU62" s="969"/>
      <c r="FBV62" s="969"/>
      <c r="FBW62" s="969"/>
      <c r="FBX62" s="969"/>
      <c r="FBY62" s="969"/>
      <c r="FBZ62" s="969"/>
      <c r="FCA62" s="969"/>
      <c r="FCB62" s="969"/>
      <c r="FCC62" s="969"/>
      <c r="FCD62" s="969"/>
      <c r="FCE62" s="969"/>
      <c r="FCF62" s="969"/>
      <c r="FCG62" s="969"/>
      <c r="FCH62" s="969"/>
      <c r="FCI62" s="969"/>
      <c r="FCJ62" s="969"/>
      <c r="FCK62" s="969"/>
      <c r="FCL62" s="969"/>
      <c r="FCM62" s="969"/>
      <c r="FCN62" s="969"/>
      <c r="FCO62" s="969"/>
      <c r="FCP62" s="969"/>
      <c r="FCQ62" s="969"/>
      <c r="FCR62" s="969"/>
      <c r="FCS62" s="969"/>
      <c r="FCT62" s="969"/>
      <c r="FCU62" s="969"/>
      <c r="FCV62" s="969"/>
      <c r="FCW62" s="969"/>
      <c r="FCX62" s="969"/>
      <c r="FCY62" s="969"/>
      <c r="FCZ62" s="969"/>
      <c r="FDA62" s="969"/>
      <c r="FDB62" s="969"/>
      <c r="FDC62" s="969"/>
      <c r="FDD62" s="969"/>
      <c r="FDE62" s="969"/>
      <c r="FDF62" s="969"/>
      <c r="FDG62" s="969"/>
      <c r="FDH62" s="969"/>
      <c r="FDI62" s="969"/>
      <c r="FDJ62" s="969"/>
      <c r="FDK62" s="969"/>
      <c r="FDL62" s="969"/>
      <c r="FDM62" s="969"/>
      <c r="FDN62" s="969"/>
      <c r="FDO62" s="969"/>
      <c r="FDP62" s="969"/>
      <c r="FDQ62" s="969"/>
      <c r="FDR62" s="969"/>
      <c r="FDS62" s="969"/>
      <c r="FDT62" s="969"/>
      <c r="FDU62" s="969"/>
      <c r="FDV62" s="969"/>
      <c r="FDW62" s="969"/>
      <c r="FDX62" s="969"/>
      <c r="FDY62" s="969"/>
      <c r="FDZ62" s="969"/>
      <c r="FEA62" s="969"/>
      <c r="FEB62" s="969"/>
      <c r="FEC62" s="969"/>
      <c r="FED62" s="969"/>
      <c r="FEE62" s="969"/>
      <c r="FEF62" s="969"/>
      <c r="FEG62" s="969"/>
      <c r="FEH62" s="969"/>
      <c r="FEI62" s="969"/>
      <c r="FEJ62" s="969"/>
      <c r="FEK62" s="969"/>
      <c r="FEL62" s="969"/>
      <c r="FEM62" s="969"/>
      <c r="FEN62" s="969"/>
      <c r="FEO62" s="969"/>
      <c r="FEP62" s="969"/>
      <c r="FEQ62" s="969"/>
      <c r="FER62" s="969"/>
      <c r="FES62" s="969"/>
      <c r="FET62" s="969"/>
      <c r="FEU62" s="969"/>
      <c r="FEV62" s="969"/>
      <c r="FEW62" s="969"/>
      <c r="FEX62" s="969"/>
      <c r="FEY62" s="969"/>
      <c r="FEZ62" s="969"/>
      <c r="FFA62" s="969"/>
      <c r="FFB62" s="969"/>
      <c r="FFC62" s="969"/>
      <c r="FFD62" s="969"/>
      <c r="FFE62" s="969"/>
      <c r="FFF62" s="969"/>
      <c r="FFG62" s="969"/>
      <c r="FFH62" s="969"/>
      <c r="FFI62" s="969"/>
      <c r="FFJ62" s="969"/>
      <c r="FFK62" s="969"/>
      <c r="FFL62" s="969"/>
      <c r="FFM62" s="969"/>
      <c r="FFN62" s="969"/>
      <c r="FFO62" s="969"/>
      <c r="FFP62" s="969"/>
      <c r="FFQ62" s="969"/>
      <c r="FFR62" s="969"/>
      <c r="FFS62" s="969"/>
      <c r="FFT62" s="969"/>
      <c r="FFU62" s="969"/>
      <c r="FFV62" s="969"/>
      <c r="FFW62" s="969"/>
      <c r="FFX62" s="969"/>
      <c r="FFY62" s="969"/>
      <c r="FFZ62" s="969"/>
      <c r="FGA62" s="969"/>
      <c r="FGB62" s="969"/>
      <c r="FGC62" s="969"/>
      <c r="FGD62" s="969"/>
      <c r="FGE62" s="969"/>
      <c r="FGF62" s="969"/>
      <c r="FGG62" s="969"/>
      <c r="FGH62" s="969"/>
      <c r="FGI62" s="969"/>
      <c r="FGJ62" s="969"/>
      <c r="FGK62" s="969"/>
      <c r="FGL62" s="969"/>
      <c r="FGM62" s="969"/>
      <c r="FGN62" s="969"/>
      <c r="FGO62" s="969"/>
      <c r="FGP62" s="969"/>
      <c r="FGQ62" s="969"/>
      <c r="FGR62" s="969"/>
      <c r="FGS62" s="969"/>
      <c r="FGT62" s="969"/>
      <c r="FGU62" s="969"/>
      <c r="FGV62" s="969"/>
      <c r="FGW62" s="969"/>
      <c r="FGX62" s="969"/>
      <c r="FGY62" s="969"/>
      <c r="FGZ62" s="969"/>
      <c r="FHA62" s="969"/>
      <c r="FHB62" s="969"/>
      <c r="FHC62" s="969"/>
      <c r="FHD62" s="969"/>
      <c r="FHE62" s="969"/>
      <c r="FHF62" s="969"/>
      <c r="FHG62" s="969"/>
      <c r="FHH62" s="969"/>
      <c r="FHI62" s="969"/>
      <c r="FHJ62" s="969"/>
      <c r="FHK62" s="969"/>
      <c r="FHL62" s="969"/>
      <c r="FHM62" s="969"/>
      <c r="FHN62" s="969"/>
      <c r="FHO62" s="969"/>
      <c r="FHP62" s="969"/>
      <c r="FHQ62" s="969"/>
      <c r="FHR62" s="969"/>
      <c r="FHS62" s="969"/>
      <c r="FHT62" s="969"/>
      <c r="FHU62" s="969"/>
      <c r="FHV62" s="969"/>
      <c r="FHW62" s="969"/>
      <c r="FHX62" s="969"/>
      <c r="FHY62" s="969"/>
      <c r="FHZ62" s="969"/>
      <c r="FIA62" s="969"/>
      <c r="FIB62" s="969"/>
      <c r="FIC62" s="969"/>
      <c r="FID62" s="969"/>
      <c r="FIE62" s="969"/>
      <c r="FIF62" s="969"/>
      <c r="FIG62" s="969"/>
      <c r="FIH62" s="969"/>
      <c r="FII62" s="969"/>
      <c r="FIJ62" s="969"/>
      <c r="FIK62" s="969"/>
      <c r="FIL62" s="969"/>
      <c r="FIM62" s="969"/>
      <c r="FIN62" s="969"/>
      <c r="FIO62" s="969"/>
      <c r="FIP62" s="969"/>
      <c r="FIQ62" s="969"/>
      <c r="FIR62" s="969"/>
      <c r="FIS62" s="969"/>
      <c r="FIT62" s="969"/>
      <c r="FIU62" s="969"/>
      <c r="FIV62" s="969"/>
      <c r="FIW62" s="969"/>
      <c r="FIX62" s="969"/>
      <c r="FIY62" s="969"/>
      <c r="FIZ62" s="969"/>
      <c r="FJA62" s="969"/>
      <c r="FJB62" s="969"/>
      <c r="FJC62" s="969"/>
      <c r="FJD62" s="969"/>
      <c r="FJE62" s="969"/>
      <c r="FJF62" s="969"/>
      <c r="FJG62" s="969"/>
      <c r="FJH62" s="969"/>
      <c r="FJI62" s="969"/>
      <c r="FJJ62" s="969"/>
      <c r="FJK62" s="969"/>
      <c r="FJL62" s="969"/>
      <c r="FJM62" s="969"/>
      <c r="FJN62" s="969"/>
      <c r="FJO62" s="969"/>
      <c r="FJP62" s="969"/>
      <c r="FJQ62" s="969"/>
      <c r="FJR62" s="969"/>
      <c r="FJS62" s="969"/>
      <c r="FJT62" s="969"/>
      <c r="FJU62" s="969"/>
      <c r="FJV62" s="969"/>
      <c r="FJW62" s="969"/>
      <c r="FJX62" s="969"/>
      <c r="FJY62" s="969"/>
      <c r="FJZ62" s="969"/>
      <c r="FKA62" s="969"/>
      <c r="FKB62" s="969"/>
      <c r="FKC62" s="969"/>
      <c r="FKD62" s="969"/>
      <c r="FKE62" s="969"/>
      <c r="FKF62" s="969"/>
      <c r="FKG62" s="969"/>
      <c r="FKH62" s="969"/>
      <c r="FKI62" s="969"/>
      <c r="FKJ62" s="969"/>
      <c r="FKK62" s="969"/>
      <c r="FKL62" s="969"/>
      <c r="FKM62" s="969"/>
      <c r="FKN62" s="969"/>
      <c r="FKO62" s="969"/>
      <c r="FKP62" s="969"/>
      <c r="FKQ62" s="969"/>
      <c r="FKR62" s="969"/>
      <c r="FKS62" s="969"/>
      <c r="FKT62" s="969"/>
      <c r="FKU62" s="969"/>
      <c r="FKV62" s="969"/>
      <c r="FKW62" s="969"/>
      <c r="FKX62" s="969"/>
      <c r="FKY62" s="969"/>
      <c r="FKZ62" s="969"/>
      <c r="FLA62" s="969"/>
      <c r="FLB62" s="969"/>
      <c r="FLC62" s="969"/>
      <c r="FLD62" s="969"/>
      <c r="FLE62" s="969"/>
      <c r="FLF62" s="969"/>
      <c r="FLG62" s="969"/>
      <c r="FLH62" s="969"/>
      <c r="FLI62" s="969"/>
      <c r="FLJ62" s="969"/>
      <c r="FLK62" s="969"/>
      <c r="FLL62" s="969"/>
      <c r="FLM62" s="969"/>
      <c r="FLN62" s="969"/>
      <c r="FLO62" s="969"/>
      <c r="FLP62" s="969"/>
      <c r="FLQ62" s="969"/>
      <c r="FLR62" s="969"/>
      <c r="FLS62" s="969"/>
      <c r="FLT62" s="969"/>
      <c r="FLU62" s="969"/>
      <c r="FLV62" s="969"/>
      <c r="FLW62" s="969"/>
      <c r="FLX62" s="969"/>
      <c r="FLY62" s="969"/>
      <c r="FLZ62" s="969"/>
      <c r="FMA62" s="969"/>
      <c r="FMB62" s="969"/>
      <c r="FMC62" s="969"/>
      <c r="FMD62" s="969"/>
      <c r="FME62" s="969"/>
      <c r="FMF62" s="969"/>
      <c r="FMG62" s="969"/>
      <c r="FMH62" s="969"/>
      <c r="FMI62" s="969"/>
      <c r="FMJ62" s="969"/>
      <c r="FMK62" s="969"/>
      <c r="FML62" s="969"/>
      <c r="FMM62" s="969"/>
      <c r="FMN62" s="969"/>
      <c r="FMO62" s="969"/>
      <c r="FMP62" s="969"/>
      <c r="FMQ62" s="969"/>
      <c r="FMR62" s="969"/>
      <c r="FMS62" s="969"/>
      <c r="FMT62" s="969"/>
      <c r="FMU62" s="969"/>
      <c r="FMV62" s="969"/>
      <c r="FMW62" s="969"/>
      <c r="FMX62" s="969"/>
      <c r="FMY62" s="969"/>
      <c r="FMZ62" s="969"/>
      <c r="FNA62" s="969"/>
      <c r="FNB62" s="969"/>
      <c r="FNC62" s="969"/>
      <c r="FND62" s="969"/>
      <c r="FNE62" s="969"/>
      <c r="FNF62" s="969"/>
      <c r="FNG62" s="969"/>
      <c r="FNH62" s="969"/>
      <c r="FNI62" s="969"/>
      <c r="FNJ62" s="969"/>
      <c r="FNK62" s="969"/>
      <c r="FNL62" s="969"/>
      <c r="FNM62" s="969"/>
      <c r="FNN62" s="969"/>
      <c r="FNO62" s="969"/>
      <c r="FNP62" s="969"/>
      <c r="FNQ62" s="969"/>
      <c r="FNR62" s="969"/>
      <c r="FNS62" s="969"/>
      <c r="FNT62" s="969"/>
      <c r="FNU62" s="969"/>
      <c r="FNV62" s="969"/>
      <c r="FNW62" s="969"/>
      <c r="FNX62" s="969"/>
      <c r="FNY62" s="969"/>
      <c r="FNZ62" s="969"/>
      <c r="FOA62" s="969"/>
      <c r="FOB62" s="969"/>
      <c r="FOC62" s="969"/>
      <c r="FOD62" s="969"/>
      <c r="FOE62" s="969"/>
      <c r="FOF62" s="969"/>
      <c r="FOG62" s="969"/>
      <c r="FOH62" s="969"/>
      <c r="FOI62" s="969"/>
      <c r="FOJ62" s="969"/>
      <c r="FOK62" s="969"/>
      <c r="FOL62" s="969"/>
      <c r="FOM62" s="969"/>
      <c r="FON62" s="969"/>
      <c r="FOO62" s="969"/>
      <c r="FOP62" s="969"/>
      <c r="FOQ62" s="969"/>
      <c r="FOR62" s="969"/>
      <c r="FOS62" s="969"/>
      <c r="FOT62" s="969"/>
      <c r="FOU62" s="969"/>
      <c r="FOV62" s="969"/>
      <c r="FOW62" s="969"/>
      <c r="FOX62" s="969"/>
      <c r="FOY62" s="969"/>
      <c r="FOZ62" s="969"/>
      <c r="FPA62" s="969"/>
      <c r="FPB62" s="969"/>
      <c r="FPC62" s="969"/>
      <c r="FPD62" s="969"/>
      <c r="FPE62" s="969"/>
      <c r="FPF62" s="969"/>
      <c r="FPG62" s="969"/>
      <c r="FPH62" s="969"/>
      <c r="FPI62" s="969"/>
      <c r="FPJ62" s="969"/>
      <c r="FPK62" s="969"/>
      <c r="FPL62" s="969"/>
      <c r="FPM62" s="969"/>
      <c r="FPN62" s="969"/>
      <c r="FPO62" s="969"/>
      <c r="FPP62" s="969"/>
      <c r="FPQ62" s="969"/>
      <c r="FPR62" s="969"/>
      <c r="FPS62" s="969"/>
      <c r="FPT62" s="969"/>
      <c r="FPU62" s="969"/>
      <c r="FPV62" s="969"/>
      <c r="FPW62" s="969"/>
      <c r="FPX62" s="969"/>
      <c r="FPY62" s="969"/>
      <c r="FPZ62" s="969"/>
      <c r="FQA62" s="969"/>
      <c r="FQB62" s="969"/>
      <c r="FQC62" s="969"/>
      <c r="FQD62" s="969"/>
      <c r="FQE62" s="969"/>
      <c r="FQF62" s="969"/>
      <c r="FQG62" s="969"/>
      <c r="FQH62" s="969"/>
      <c r="FQI62" s="969"/>
      <c r="FQJ62" s="969"/>
      <c r="FQK62" s="969"/>
      <c r="FQL62" s="969"/>
      <c r="FQM62" s="969"/>
      <c r="FQN62" s="969"/>
      <c r="FQO62" s="969"/>
      <c r="FQP62" s="969"/>
      <c r="FQQ62" s="969"/>
      <c r="FQR62" s="969"/>
      <c r="FQS62" s="969"/>
      <c r="FQT62" s="969"/>
      <c r="FQU62" s="969"/>
      <c r="FQV62" s="969"/>
      <c r="FQW62" s="969"/>
      <c r="FQX62" s="969"/>
      <c r="FQY62" s="969"/>
      <c r="FQZ62" s="969"/>
      <c r="FRA62" s="969"/>
      <c r="FRB62" s="969"/>
      <c r="FRC62" s="969"/>
      <c r="FRD62" s="969"/>
      <c r="FRE62" s="969"/>
      <c r="FRF62" s="969"/>
      <c r="FRG62" s="969"/>
      <c r="FRH62" s="969"/>
      <c r="FRI62" s="969"/>
      <c r="FRJ62" s="969"/>
      <c r="FRK62" s="969"/>
      <c r="FRL62" s="969"/>
      <c r="FRM62" s="969"/>
      <c r="FRN62" s="969"/>
      <c r="FRO62" s="969"/>
      <c r="FRP62" s="969"/>
      <c r="FRQ62" s="969"/>
      <c r="FRR62" s="969"/>
      <c r="FRS62" s="969"/>
      <c r="FRT62" s="969"/>
      <c r="FRU62" s="969"/>
      <c r="FRV62" s="969"/>
      <c r="FRW62" s="969"/>
      <c r="FRX62" s="969"/>
      <c r="FRY62" s="969"/>
      <c r="FRZ62" s="969"/>
      <c r="FSA62" s="969"/>
      <c r="FSB62" s="969"/>
      <c r="FSC62" s="969"/>
      <c r="FSD62" s="969"/>
      <c r="FSE62" s="969"/>
      <c r="FSF62" s="969"/>
      <c r="FSG62" s="969"/>
      <c r="FSH62" s="969"/>
      <c r="FSI62" s="969"/>
      <c r="FSJ62" s="969"/>
      <c r="FSK62" s="969"/>
      <c r="FSL62" s="969"/>
      <c r="FSM62" s="969"/>
      <c r="FSN62" s="969"/>
      <c r="FSO62" s="969"/>
      <c r="FSP62" s="969"/>
      <c r="FSQ62" s="969"/>
      <c r="FSR62" s="969"/>
      <c r="FSS62" s="969"/>
      <c r="FST62" s="969"/>
      <c r="FSU62" s="969"/>
      <c r="FSV62" s="969"/>
      <c r="FSW62" s="969"/>
      <c r="FSX62" s="969"/>
      <c r="FSY62" s="969"/>
      <c r="FSZ62" s="969"/>
      <c r="FTA62" s="969"/>
      <c r="FTB62" s="969"/>
      <c r="FTC62" s="969"/>
      <c r="FTD62" s="969"/>
      <c r="FTE62" s="969"/>
      <c r="FTF62" s="969"/>
      <c r="FTG62" s="969"/>
      <c r="FTH62" s="969"/>
      <c r="FTI62" s="969"/>
      <c r="FTJ62" s="969"/>
      <c r="FTK62" s="969"/>
      <c r="FTL62" s="969"/>
      <c r="FTM62" s="969"/>
      <c r="FTN62" s="969"/>
      <c r="FTO62" s="969"/>
      <c r="FTP62" s="969"/>
      <c r="FTQ62" s="969"/>
      <c r="FTR62" s="969"/>
      <c r="FTS62" s="969"/>
      <c r="FTT62" s="969"/>
      <c r="FTU62" s="969"/>
      <c r="FTV62" s="969"/>
      <c r="FTW62" s="969"/>
      <c r="FTX62" s="969"/>
      <c r="FTY62" s="969"/>
      <c r="FTZ62" s="969"/>
      <c r="FUA62" s="969"/>
      <c r="FUB62" s="969"/>
      <c r="FUC62" s="969"/>
      <c r="FUD62" s="969"/>
      <c r="FUE62" s="969"/>
      <c r="FUF62" s="969"/>
      <c r="FUG62" s="969"/>
      <c r="FUH62" s="969"/>
      <c r="FUI62" s="969"/>
      <c r="FUJ62" s="969"/>
      <c r="FUK62" s="969"/>
      <c r="FUL62" s="969"/>
      <c r="FUM62" s="969"/>
      <c r="FUN62" s="969"/>
      <c r="FUO62" s="969"/>
      <c r="FUP62" s="969"/>
      <c r="FUQ62" s="969"/>
      <c r="FUR62" s="969"/>
      <c r="FUS62" s="969"/>
      <c r="FUT62" s="969"/>
      <c r="FUU62" s="969"/>
      <c r="FUV62" s="969"/>
      <c r="FUW62" s="969"/>
      <c r="FUX62" s="969"/>
      <c r="FUY62" s="969"/>
      <c r="FUZ62" s="969"/>
      <c r="FVA62" s="969"/>
      <c r="FVB62" s="969"/>
      <c r="FVC62" s="969"/>
      <c r="FVD62" s="969"/>
      <c r="FVE62" s="969"/>
      <c r="FVF62" s="969"/>
      <c r="FVG62" s="969"/>
      <c r="FVH62" s="969"/>
      <c r="FVI62" s="969"/>
      <c r="FVJ62" s="969"/>
      <c r="FVK62" s="969"/>
      <c r="FVL62" s="969"/>
      <c r="FVM62" s="969"/>
      <c r="FVN62" s="969"/>
      <c r="FVO62" s="969"/>
      <c r="FVP62" s="969"/>
      <c r="FVQ62" s="969"/>
      <c r="FVR62" s="969"/>
      <c r="FVS62" s="969"/>
      <c r="FVT62" s="969"/>
      <c r="FVU62" s="969"/>
      <c r="FVV62" s="969"/>
      <c r="FVW62" s="969"/>
      <c r="FVX62" s="969"/>
      <c r="FVY62" s="969"/>
      <c r="FVZ62" s="969"/>
      <c r="FWA62" s="969"/>
      <c r="FWB62" s="969"/>
      <c r="FWC62" s="969"/>
      <c r="FWD62" s="969"/>
      <c r="FWE62" s="969"/>
      <c r="FWF62" s="969"/>
      <c r="FWG62" s="969"/>
      <c r="FWH62" s="969"/>
      <c r="FWI62" s="969"/>
      <c r="FWJ62" s="969"/>
      <c r="FWK62" s="969"/>
      <c r="FWL62" s="969"/>
      <c r="FWM62" s="969"/>
      <c r="FWN62" s="969"/>
      <c r="FWO62" s="969"/>
      <c r="FWP62" s="969"/>
      <c r="FWQ62" s="969"/>
      <c r="FWR62" s="969"/>
      <c r="FWS62" s="969"/>
      <c r="FWT62" s="969"/>
      <c r="FWU62" s="969"/>
      <c r="FWV62" s="969"/>
      <c r="FWW62" s="969"/>
      <c r="FWX62" s="969"/>
      <c r="FWY62" s="969"/>
      <c r="FWZ62" s="969"/>
      <c r="FXA62" s="969"/>
      <c r="FXB62" s="969"/>
      <c r="FXC62" s="969"/>
      <c r="FXD62" s="969"/>
      <c r="FXE62" s="969"/>
      <c r="FXF62" s="969"/>
      <c r="FXG62" s="969"/>
      <c r="FXH62" s="969"/>
      <c r="FXI62" s="969"/>
      <c r="FXJ62" s="969"/>
      <c r="FXK62" s="969"/>
      <c r="FXL62" s="969"/>
      <c r="FXM62" s="969"/>
      <c r="FXN62" s="969"/>
      <c r="FXO62" s="969"/>
      <c r="FXP62" s="969"/>
      <c r="FXQ62" s="969"/>
      <c r="FXR62" s="969"/>
      <c r="FXS62" s="969"/>
      <c r="FXT62" s="969"/>
      <c r="FXU62" s="969"/>
      <c r="FXV62" s="969"/>
      <c r="FXW62" s="969"/>
      <c r="FXX62" s="969"/>
      <c r="FXY62" s="969"/>
      <c r="FXZ62" s="969"/>
      <c r="FYA62" s="969"/>
      <c r="FYB62" s="969"/>
      <c r="FYC62" s="969"/>
      <c r="FYD62" s="969"/>
      <c r="FYE62" s="969"/>
      <c r="FYF62" s="969"/>
      <c r="FYG62" s="969"/>
      <c r="FYH62" s="969"/>
      <c r="FYI62" s="969"/>
      <c r="FYJ62" s="969"/>
      <c r="FYK62" s="969"/>
      <c r="FYL62" s="969"/>
      <c r="FYM62" s="969"/>
      <c r="FYN62" s="969"/>
      <c r="FYO62" s="969"/>
      <c r="FYP62" s="969"/>
      <c r="FYQ62" s="969"/>
      <c r="FYR62" s="969"/>
      <c r="FYS62" s="969"/>
      <c r="FYT62" s="969"/>
      <c r="FYU62" s="969"/>
      <c r="FYV62" s="969"/>
      <c r="FYW62" s="969"/>
      <c r="FYX62" s="969"/>
      <c r="FYY62" s="969"/>
      <c r="FYZ62" s="969"/>
      <c r="FZA62" s="969"/>
      <c r="FZB62" s="969"/>
      <c r="FZC62" s="969"/>
      <c r="FZD62" s="969"/>
      <c r="FZE62" s="969"/>
      <c r="FZF62" s="969"/>
      <c r="FZG62" s="969"/>
      <c r="FZH62" s="969"/>
      <c r="FZI62" s="969"/>
      <c r="FZJ62" s="969"/>
      <c r="FZK62" s="969"/>
      <c r="FZL62" s="969"/>
      <c r="FZM62" s="969"/>
      <c r="FZN62" s="969"/>
      <c r="FZO62" s="969"/>
      <c r="FZP62" s="969"/>
      <c r="FZQ62" s="969"/>
      <c r="FZR62" s="969"/>
      <c r="FZS62" s="969"/>
      <c r="FZT62" s="969"/>
      <c r="FZU62" s="969"/>
      <c r="FZV62" s="969"/>
      <c r="FZW62" s="969"/>
      <c r="FZX62" s="969"/>
      <c r="FZY62" s="969"/>
      <c r="FZZ62" s="969"/>
      <c r="GAA62" s="969"/>
      <c r="GAB62" s="969"/>
      <c r="GAC62" s="969"/>
      <c r="GAD62" s="969"/>
      <c r="GAE62" s="969"/>
      <c r="GAF62" s="969"/>
      <c r="GAG62" s="969"/>
      <c r="GAH62" s="969"/>
      <c r="GAI62" s="969"/>
      <c r="GAJ62" s="969"/>
      <c r="GAK62" s="969"/>
      <c r="GAL62" s="969"/>
      <c r="GAM62" s="969"/>
      <c r="GAN62" s="969"/>
      <c r="GAO62" s="969"/>
      <c r="GAP62" s="969"/>
      <c r="GAQ62" s="969"/>
      <c r="GAR62" s="969"/>
      <c r="GAS62" s="969"/>
      <c r="GAT62" s="969"/>
      <c r="GAU62" s="969"/>
      <c r="GAV62" s="969"/>
      <c r="GAW62" s="969"/>
      <c r="GAX62" s="969"/>
      <c r="GAY62" s="969"/>
      <c r="GAZ62" s="969"/>
      <c r="GBA62" s="969"/>
      <c r="GBB62" s="969"/>
      <c r="GBC62" s="969"/>
      <c r="GBD62" s="969"/>
      <c r="GBE62" s="969"/>
      <c r="GBF62" s="969"/>
      <c r="GBG62" s="969"/>
      <c r="GBH62" s="969"/>
      <c r="GBI62" s="969"/>
      <c r="GBJ62" s="969"/>
      <c r="GBK62" s="969"/>
      <c r="GBL62" s="969"/>
      <c r="GBM62" s="969"/>
      <c r="GBN62" s="969"/>
      <c r="GBO62" s="969"/>
      <c r="GBP62" s="969"/>
      <c r="GBQ62" s="969"/>
      <c r="GBR62" s="969"/>
      <c r="GBS62" s="969"/>
      <c r="GBT62" s="969"/>
      <c r="GBU62" s="969"/>
      <c r="GBV62" s="969"/>
      <c r="GBW62" s="969"/>
      <c r="GBX62" s="969"/>
      <c r="GBY62" s="969"/>
      <c r="GBZ62" s="969"/>
      <c r="GCA62" s="969"/>
      <c r="GCB62" s="969"/>
      <c r="GCC62" s="969"/>
      <c r="GCD62" s="969"/>
      <c r="GCE62" s="969"/>
      <c r="GCF62" s="969"/>
      <c r="GCG62" s="969"/>
      <c r="GCH62" s="969"/>
      <c r="GCI62" s="969"/>
      <c r="GCJ62" s="969"/>
      <c r="GCK62" s="969"/>
      <c r="GCL62" s="969"/>
      <c r="GCM62" s="969"/>
      <c r="GCN62" s="969"/>
      <c r="GCO62" s="969"/>
      <c r="GCP62" s="969"/>
      <c r="GCQ62" s="969"/>
      <c r="GCR62" s="969"/>
      <c r="GCS62" s="969"/>
      <c r="GCT62" s="969"/>
      <c r="GCU62" s="969"/>
      <c r="GCV62" s="969"/>
      <c r="GCW62" s="969"/>
      <c r="GCX62" s="969"/>
      <c r="GCY62" s="969"/>
      <c r="GCZ62" s="969"/>
      <c r="GDA62" s="969"/>
      <c r="GDB62" s="969"/>
      <c r="GDC62" s="969"/>
      <c r="GDD62" s="969"/>
      <c r="GDE62" s="969"/>
      <c r="GDF62" s="969"/>
      <c r="GDG62" s="969"/>
      <c r="GDH62" s="969"/>
      <c r="GDI62" s="969"/>
      <c r="GDJ62" s="969"/>
      <c r="GDK62" s="969"/>
      <c r="GDL62" s="969"/>
      <c r="GDM62" s="969"/>
      <c r="GDN62" s="969"/>
      <c r="GDO62" s="969"/>
      <c r="GDP62" s="969"/>
      <c r="GDQ62" s="969"/>
      <c r="GDR62" s="969"/>
      <c r="GDS62" s="969"/>
      <c r="GDT62" s="969"/>
      <c r="GDU62" s="969"/>
      <c r="GDV62" s="969"/>
      <c r="GDW62" s="969"/>
      <c r="GDX62" s="969"/>
      <c r="GDY62" s="969"/>
      <c r="GDZ62" s="969"/>
      <c r="GEA62" s="969"/>
      <c r="GEB62" s="969"/>
      <c r="GEC62" s="969"/>
      <c r="GED62" s="969"/>
      <c r="GEE62" s="969"/>
      <c r="GEF62" s="969"/>
      <c r="GEG62" s="969"/>
      <c r="GEH62" s="969"/>
      <c r="GEI62" s="969"/>
      <c r="GEJ62" s="969"/>
      <c r="GEK62" s="969"/>
      <c r="GEL62" s="969"/>
      <c r="GEM62" s="969"/>
      <c r="GEN62" s="969"/>
      <c r="GEO62" s="969"/>
      <c r="GEP62" s="969"/>
      <c r="GEQ62" s="969"/>
      <c r="GER62" s="969"/>
      <c r="GES62" s="969"/>
      <c r="GET62" s="969"/>
      <c r="GEU62" s="969"/>
      <c r="GEV62" s="969"/>
      <c r="GEW62" s="969"/>
      <c r="GEX62" s="969"/>
      <c r="GEY62" s="969"/>
      <c r="GEZ62" s="969"/>
      <c r="GFA62" s="969"/>
      <c r="GFB62" s="969"/>
      <c r="GFC62" s="969"/>
      <c r="GFD62" s="969"/>
      <c r="GFE62" s="969"/>
      <c r="GFF62" s="969"/>
      <c r="GFG62" s="969"/>
      <c r="GFH62" s="969"/>
      <c r="GFI62" s="969"/>
      <c r="GFJ62" s="969"/>
      <c r="GFK62" s="969"/>
      <c r="GFL62" s="969"/>
      <c r="GFM62" s="969"/>
      <c r="GFN62" s="969"/>
      <c r="GFO62" s="969"/>
      <c r="GFP62" s="969"/>
      <c r="GFQ62" s="969"/>
      <c r="GFR62" s="969"/>
      <c r="GFS62" s="969"/>
      <c r="GFT62" s="969"/>
      <c r="GFU62" s="969"/>
      <c r="GFV62" s="969"/>
      <c r="GFW62" s="969"/>
      <c r="GFX62" s="969"/>
      <c r="GFY62" s="969"/>
      <c r="GFZ62" s="969"/>
      <c r="GGA62" s="969"/>
      <c r="GGB62" s="969"/>
      <c r="GGC62" s="969"/>
      <c r="GGD62" s="969"/>
      <c r="GGE62" s="969"/>
      <c r="GGF62" s="969"/>
      <c r="GGG62" s="969"/>
      <c r="GGH62" s="969"/>
      <c r="GGI62" s="969"/>
      <c r="GGJ62" s="969"/>
      <c r="GGK62" s="969"/>
      <c r="GGL62" s="969"/>
      <c r="GGM62" s="969"/>
      <c r="GGN62" s="969"/>
      <c r="GGO62" s="969"/>
      <c r="GGP62" s="969"/>
      <c r="GGQ62" s="969"/>
      <c r="GGR62" s="969"/>
      <c r="GGS62" s="969"/>
      <c r="GGT62" s="969"/>
      <c r="GGU62" s="969"/>
      <c r="GGV62" s="969"/>
      <c r="GGW62" s="969"/>
      <c r="GGX62" s="969"/>
      <c r="GGY62" s="969"/>
      <c r="GGZ62" s="969"/>
      <c r="GHA62" s="969"/>
      <c r="GHB62" s="969"/>
      <c r="GHC62" s="969"/>
      <c r="GHD62" s="969"/>
      <c r="GHE62" s="969"/>
      <c r="GHF62" s="969"/>
      <c r="GHG62" s="969"/>
      <c r="GHH62" s="969"/>
      <c r="GHI62" s="969"/>
      <c r="GHJ62" s="969"/>
      <c r="GHK62" s="969"/>
      <c r="GHL62" s="969"/>
      <c r="GHM62" s="969"/>
      <c r="GHN62" s="969"/>
      <c r="GHO62" s="969"/>
      <c r="GHP62" s="969"/>
      <c r="GHQ62" s="969"/>
      <c r="GHR62" s="969"/>
      <c r="GHS62" s="969"/>
      <c r="GHT62" s="969"/>
      <c r="GHU62" s="969"/>
      <c r="GHV62" s="969"/>
      <c r="GHW62" s="969"/>
      <c r="GHX62" s="969"/>
      <c r="GHY62" s="969"/>
      <c r="GHZ62" s="969"/>
      <c r="GIA62" s="969"/>
      <c r="GIB62" s="969"/>
      <c r="GIC62" s="969"/>
      <c r="GID62" s="969"/>
      <c r="GIE62" s="969"/>
      <c r="GIF62" s="969"/>
      <c r="GIG62" s="969"/>
      <c r="GIH62" s="969"/>
      <c r="GII62" s="969"/>
      <c r="GIJ62" s="969"/>
      <c r="GIK62" s="969"/>
      <c r="GIL62" s="969"/>
      <c r="GIM62" s="969"/>
      <c r="GIN62" s="969"/>
      <c r="GIO62" s="969"/>
      <c r="GIP62" s="969"/>
      <c r="GIQ62" s="969"/>
      <c r="GIR62" s="969"/>
      <c r="GIS62" s="969"/>
      <c r="GIT62" s="969"/>
      <c r="GIU62" s="969"/>
      <c r="GIV62" s="969"/>
      <c r="GIW62" s="969"/>
      <c r="GIX62" s="969"/>
      <c r="GIY62" s="969"/>
      <c r="GIZ62" s="969"/>
      <c r="GJA62" s="969"/>
      <c r="GJB62" s="969"/>
      <c r="GJC62" s="969"/>
      <c r="GJD62" s="969"/>
      <c r="GJE62" s="969"/>
      <c r="GJF62" s="969"/>
      <c r="GJG62" s="969"/>
      <c r="GJH62" s="969"/>
      <c r="GJI62" s="969"/>
      <c r="GJJ62" s="969"/>
      <c r="GJK62" s="969"/>
      <c r="GJL62" s="969"/>
      <c r="GJM62" s="969"/>
      <c r="GJN62" s="969"/>
      <c r="GJO62" s="969"/>
      <c r="GJP62" s="969"/>
      <c r="GJQ62" s="969"/>
      <c r="GJR62" s="969"/>
      <c r="GJS62" s="969"/>
      <c r="GJT62" s="969"/>
      <c r="GJU62" s="969"/>
      <c r="GJV62" s="969"/>
      <c r="GJW62" s="969"/>
      <c r="GJX62" s="969"/>
      <c r="GJY62" s="969"/>
      <c r="GJZ62" s="969"/>
      <c r="GKA62" s="969"/>
      <c r="GKB62" s="969"/>
      <c r="GKC62" s="969"/>
      <c r="GKD62" s="969"/>
      <c r="GKE62" s="969"/>
      <c r="GKF62" s="969"/>
      <c r="GKG62" s="969"/>
      <c r="GKH62" s="969"/>
      <c r="GKI62" s="969"/>
      <c r="GKJ62" s="969"/>
      <c r="GKK62" s="969"/>
      <c r="GKL62" s="969"/>
      <c r="GKM62" s="969"/>
      <c r="GKN62" s="969"/>
      <c r="GKO62" s="969"/>
      <c r="GKP62" s="969"/>
      <c r="GKQ62" s="969"/>
      <c r="GKR62" s="969"/>
      <c r="GKS62" s="969"/>
      <c r="GKT62" s="969"/>
      <c r="GKU62" s="969"/>
      <c r="GKV62" s="969"/>
      <c r="GKW62" s="969"/>
      <c r="GKX62" s="969"/>
      <c r="GKY62" s="969"/>
      <c r="GKZ62" s="969"/>
      <c r="GLA62" s="969"/>
      <c r="GLB62" s="969"/>
      <c r="GLC62" s="969"/>
      <c r="GLD62" s="969"/>
      <c r="GLE62" s="969"/>
      <c r="GLF62" s="969"/>
      <c r="GLG62" s="969"/>
      <c r="GLH62" s="969"/>
      <c r="GLI62" s="969"/>
      <c r="GLJ62" s="969"/>
      <c r="GLK62" s="969"/>
      <c r="GLL62" s="969"/>
      <c r="GLM62" s="969"/>
      <c r="GLN62" s="969"/>
      <c r="GLO62" s="969"/>
      <c r="GLP62" s="969"/>
      <c r="GLQ62" s="969"/>
      <c r="GLR62" s="969"/>
      <c r="GLS62" s="969"/>
      <c r="GLT62" s="969"/>
      <c r="GLU62" s="969"/>
      <c r="GLV62" s="969"/>
      <c r="GLW62" s="969"/>
      <c r="GLX62" s="969"/>
      <c r="GLY62" s="969"/>
      <c r="GLZ62" s="969"/>
      <c r="GMA62" s="969"/>
      <c r="GMB62" s="969"/>
      <c r="GMC62" s="969"/>
      <c r="GMD62" s="969"/>
      <c r="GME62" s="969"/>
      <c r="GMF62" s="969"/>
      <c r="GMG62" s="969"/>
      <c r="GMH62" s="969"/>
      <c r="GMI62" s="969"/>
      <c r="GMJ62" s="969"/>
      <c r="GMK62" s="969"/>
      <c r="GML62" s="969"/>
      <c r="GMM62" s="969"/>
      <c r="GMN62" s="969"/>
      <c r="GMO62" s="969"/>
      <c r="GMP62" s="969"/>
      <c r="GMQ62" s="969"/>
      <c r="GMR62" s="969"/>
      <c r="GMS62" s="969"/>
      <c r="GMT62" s="969"/>
      <c r="GMU62" s="969"/>
      <c r="GMV62" s="969"/>
      <c r="GMW62" s="969"/>
      <c r="GMX62" s="969"/>
      <c r="GMY62" s="969"/>
      <c r="GMZ62" s="969"/>
      <c r="GNA62" s="969"/>
      <c r="GNB62" s="969"/>
      <c r="GNC62" s="969"/>
      <c r="GND62" s="969"/>
      <c r="GNE62" s="969"/>
      <c r="GNF62" s="969"/>
      <c r="GNG62" s="969"/>
      <c r="GNH62" s="969"/>
      <c r="GNI62" s="969"/>
      <c r="GNJ62" s="969"/>
      <c r="GNK62" s="969"/>
      <c r="GNL62" s="969"/>
      <c r="GNM62" s="969"/>
      <c r="GNN62" s="969"/>
      <c r="GNO62" s="969"/>
      <c r="GNP62" s="969"/>
      <c r="GNQ62" s="969"/>
      <c r="GNR62" s="969"/>
      <c r="GNS62" s="969"/>
      <c r="GNT62" s="969"/>
      <c r="GNU62" s="969"/>
      <c r="GNV62" s="969"/>
      <c r="GNW62" s="969"/>
      <c r="GNX62" s="969"/>
      <c r="GNY62" s="969"/>
      <c r="GNZ62" s="969"/>
      <c r="GOA62" s="969"/>
      <c r="GOB62" s="969"/>
      <c r="GOC62" s="969"/>
      <c r="GOD62" s="969"/>
      <c r="GOE62" s="969"/>
      <c r="GOF62" s="969"/>
      <c r="GOG62" s="969"/>
      <c r="GOH62" s="969"/>
      <c r="GOI62" s="969"/>
      <c r="GOJ62" s="969"/>
      <c r="GOK62" s="969"/>
      <c r="GOL62" s="969"/>
      <c r="GOM62" s="969"/>
      <c r="GON62" s="969"/>
      <c r="GOO62" s="969"/>
      <c r="GOP62" s="969"/>
      <c r="GOQ62" s="969"/>
      <c r="GOR62" s="969"/>
      <c r="GOS62" s="969"/>
      <c r="GOT62" s="969"/>
      <c r="GOU62" s="969"/>
      <c r="GOV62" s="969"/>
      <c r="GOW62" s="969"/>
      <c r="GOX62" s="969"/>
      <c r="GOY62" s="969"/>
      <c r="GOZ62" s="969"/>
      <c r="GPA62" s="969"/>
      <c r="GPB62" s="969"/>
      <c r="GPC62" s="969"/>
      <c r="GPD62" s="969"/>
      <c r="GPE62" s="969"/>
      <c r="GPF62" s="969"/>
      <c r="GPG62" s="969"/>
      <c r="GPH62" s="969"/>
      <c r="GPI62" s="969"/>
      <c r="GPJ62" s="969"/>
      <c r="GPK62" s="969"/>
      <c r="GPL62" s="969"/>
      <c r="GPM62" s="969"/>
      <c r="GPN62" s="969"/>
      <c r="GPO62" s="969"/>
      <c r="GPP62" s="969"/>
      <c r="GPQ62" s="969"/>
      <c r="GPR62" s="969"/>
      <c r="GPS62" s="969"/>
      <c r="GPT62" s="969"/>
      <c r="GPU62" s="969"/>
      <c r="GPV62" s="969"/>
      <c r="GPW62" s="969"/>
      <c r="GPX62" s="969"/>
      <c r="GPY62" s="969"/>
      <c r="GPZ62" s="969"/>
      <c r="GQA62" s="969"/>
      <c r="GQB62" s="969"/>
      <c r="GQC62" s="969"/>
      <c r="GQD62" s="969"/>
      <c r="GQE62" s="969"/>
      <c r="GQF62" s="969"/>
      <c r="GQG62" s="969"/>
      <c r="GQH62" s="969"/>
      <c r="GQI62" s="969"/>
      <c r="GQJ62" s="969"/>
      <c r="GQK62" s="969"/>
      <c r="GQL62" s="969"/>
      <c r="GQM62" s="969"/>
      <c r="GQN62" s="969"/>
      <c r="GQO62" s="969"/>
      <c r="GQP62" s="969"/>
      <c r="GQQ62" s="969"/>
      <c r="GQR62" s="969"/>
      <c r="GQS62" s="969"/>
      <c r="GQT62" s="969"/>
      <c r="GQU62" s="969"/>
      <c r="GQV62" s="969"/>
      <c r="GQW62" s="969"/>
      <c r="GQX62" s="969"/>
      <c r="GQY62" s="969"/>
      <c r="GQZ62" s="969"/>
      <c r="GRA62" s="969"/>
      <c r="GRB62" s="969"/>
      <c r="GRC62" s="969"/>
      <c r="GRD62" s="969"/>
      <c r="GRE62" s="969"/>
      <c r="GRF62" s="969"/>
      <c r="GRG62" s="969"/>
      <c r="GRH62" s="969"/>
      <c r="GRI62" s="969"/>
      <c r="GRJ62" s="969"/>
      <c r="GRK62" s="969"/>
      <c r="GRL62" s="969"/>
      <c r="GRM62" s="969"/>
      <c r="GRN62" s="969"/>
      <c r="GRO62" s="969"/>
      <c r="GRP62" s="969"/>
      <c r="GRQ62" s="969"/>
      <c r="GRR62" s="969"/>
      <c r="GRS62" s="969"/>
      <c r="GRT62" s="969"/>
      <c r="GRU62" s="969"/>
      <c r="GRV62" s="969"/>
      <c r="GRW62" s="969"/>
      <c r="GRX62" s="969"/>
      <c r="GRY62" s="969"/>
      <c r="GRZ62" s="969"/>
      <c r="GSA62" s="969"/>
      <c r="GSB62" s="969"/>
      <c r="GSC62" s="969"/>
      <c r="GSD62" s="969"/>
      <c r="GSE62" s="969"/>
      <c r="GSF62" s="969"/>
      <c r="GSG62" s="969"/>
      <c r="GSH62" s="969"/>
      <c r="GSI62" s="969"/>
      <c r="GSJ62" s="969"/>
      <c r="GSK62" s="969"/>
      <c r="GSL62" s="969"/>
      <c r="GSM62" s="969"/>
      <c r="GSN62" s="969"/>
      <c r="GSO62" s="969"/>
      <c r="GSP62" s="969"/>
      <c r="GSQ62" s="969"/>
      <c r="GSR62" s="969"/>
      <c r="GSS62" s="969"/>
      <c r="GST62" s="969"/>
      <c r="GSU62" s="969"/>
      <c r="GSV62" s="969"/>
      <c r="GSW62" s="969"/>
      <c r="GSX62" s="969"/>
      <c r="GSY62" s="969"/>
      <c r="GSZ62" s="969"/>
      <c r="GTA62" s="969"/>
      <c r="GTB62" s="969"/>
      <c r="GTC62" s="969"/>
      <c r="GTD62" s="969"/>
      <c r="GTE62" s="969"/>
      <c r="GTF62" s="969"/>
      <c r="GTG62" s="969"/>
      <c r="GTH62" s="969"/>
      <c r="GTI62" s="969"/>
      <c r="GTJ62" s="969"/>
      <c r="GTK62" s="969"/>
      <c r="GTL62" s="969"/>
      <c r="GTM62" s="969"/>
      <c r="GTN62" s="969"/>
      <c r="GTO62" s="969"/>
      <c r="GTP62" s="969"/>
      <c r="GTQ62" s="969"/>
      <c r="GTR62" s="969"/>
      <c r="GTS62" s="969"/>
      <c r="GTT62" s="969"/>
      <c r="GTU62" s="969"/>
      <c r="GTV62" s="969"/>
      <c r="GTW62" s="969"/>
      <c r="GTX62" s="969"/>
      <c r="GTY62" s="969"/>
      <c r="GTZ62" s="969"/>
      <c r="GUA62" s="969"/>
      <c r="GUB62" s="969"/>
      <c r="GUC62" s="969"/>
      <c r="GUD62" s="969"/>
      <c r="GUE62" s="969"/>
      <c r="GUF62" s="969"/>
      <c r="GUG62" s="969"/>
      <c r="GUH62" s="969"/>
      <c r="GUI62" s="969"/>
      <c r="GUJ62" s="969"/>
      <c r="GUK62" s="969"/>
      <c r="GUL62" s="969"/>
      <c r="GUM62" s="969"/>
      <c r="GUN62" s="969"/>
      <c r="GUO62" s="969"/>
      <c r="GUP62" s="969"/>
      <c r="GUQ62" s="969"/>
      <c r="GUR62" s="969"/>
      <c r="GUS62" s="969"/>
      <c r="GUT62" s="969"/>
      <c r="GUU62" s="969"/>
      <c r="GUV62" s="969"/>
      <c r="GUW62" s="969"/>
      <c r="GUX62" s="969"/>
      <c r="GUY62" s="969"/>
      <c r="GUZ62" s="969"/>
      <c r="GVA62" s="969"/>
      <c r="GVB62" s="969"/>
      <c r="GVC62" s="969"/>
      <c r="GVD62" s="969"/>
      <c r="GVE62" s="969"/>
      <c r="GVF62" s="969"/>
      <c r="GVG62" s="969"/>
      <c r="GVH62" s="969"/>
      <c r="GVI62" s="969"/>
      <c r="GVJ62" s="969"/>
      <c r="GVK62" s="969"/>
      <c r="GVL62" s="969"/>
      <c r="GVM62" s="969"/>
      <c r="GVN62" s="969"/>
      <c r="GVO62" s="969"/>
      <c r="GVP62" s="969"/>
      <c r="GVQ62" s="969"/>
      <c r="GVR62" s="969"/>
      <c r="GVS62" s="969"/>
      <c r="GVT62" s="969"/>
      <c r="GVU62" s="969"/>
      <c r="GVV62" s="969"/>
      <c r="GVW62" s="969"/>
      <c r="GVX62" s="969"/>
      <c r="GVY62" s="969"/>
      <c r="GVZ62" s="969"/>
      <c r="GWA62" s="969"/>
      <c r="GWB62" s="969"/>
      <c r="GWC62" s="969"/>
      <c r="GWD62" s="969"/>
      <c r="GWE62" s="969"/>
      <c r="GWF62" s="969"/>
      <c r="GWG62" s="969"/>
      <c r="GWH62" s="969"/>
      <c r="GWI62" s="969"/>
      <c r="GWJ62" s="969"/>
      <c r="GWK62" s="969"/>
      <c r="GWL62" s="969"/>
      <c r="GWM62" s="969"/>
      <c r="GWN62" s="969"/>
      <c r="GWO62" s="969"/>
      <c r="GWP62" s="969"/>
      <c r="GWQ62" s="969"/>
      <c r="GWR62" s="969"/>
      <c r="GWS62" s="969"/>
      <c r="GWT62" s="969"/>
      <c r="GWU62" s="969"/>
      <c r="GWV62" s="969"/>
      <c r="GWW62" s="969"/>
      <c r="GWX62" s="969"/>
      <c r="GWY62" s="969"/>
      <c r="GWZ62" s="969"/>
      <c r="GXA62" s="969"/>
      <c r="GXB62" s="969"/>
      <c r="GXC62" s="969"/>
      <c r="GXD62" s="969"/>
      <c r="GXE62" s="969"/>
      <c r="GXF62" s="969"/>
      <c r="GXG62" s="969"/>
      <c r="GXH62" s="969"/>
      <c r="GXI62" s="969"/>
      <c r="GXJ62" s="969"/>
      <c r="GXK62" s="969"/>
      <c r="GXL62" s="969"/>
      <c r="GXM62" s="969"/>
      <c r="GXN62" s="969"/>
      <c r="GXO62" s="969"/>
      <c r="GXP62" s="969"/>
      <c r="GXQ62" s="969"/>
      <c r="GXR62" s="969"/>
      <c r="GXS62" s="969"/>
      <c r="GXT62" s="969"/>
      <c r="GXU62" s="969"/>
      <c r="GXV62" s="969"/>
      <c r="GXW62" s="969"/>
      <c r="GXX62" s="969"/>
      <c r="GXY62" s="969"/>
      <c r="GXZ62" s="969"/>
      <c r="GYA62" s="969"/>
      <c r="GYB62" s="969"/>
      <c r="GYC62" s="969"/>
      <c r="GYD62" s="969"/>
      <c r="GYE62" s="969"/>
      <c r="GYF62" s="969"/>
      <c r="GYG62" s="969"/>
      <c r="GYH62" s="969"/>
      <c r="GYI62" s="969"/>
      <c r="GYJ62" s="969"/>
      <c r="GYK62" s="969"/>
      <c r="GYL62" s="969"/>
      <c r="GYM62" s="969"/>
      <c r="GYN62" s="969"/>
      <c r="GYO62" s="969"/>
      <c r="GYP62" s="969"/>
      <c r="GYQ62" s="969"/>
      <c r="GYR62" s="969"/>
      <c r="GYS62" s="969"/>
      <c r="GYT62" s="969"/>
      <c r="GYU62" s="969"/>
      <c r="GYV62" s="969"/>
      <c r="GYW62" s="969"/>
      <c r="GYX62" s="969"/>
      <c r="GYY62" s="969"/>
      <c r="GYZ62" s="969"/>
      <c r="GZA62" s="969"/>
      <c r="GZB62" s="969"/>
      <c r="GZC62" s="969"/>
      <c r="GZD62" s="969"/>
      <c r="GZE62" s="969"/>
      <c r="GZF62" s="969"/>
      <c r="GZG62" s="969"/>
      <c r="GZH62" s="969"/>
      <c r="GZI62" s="969"/>
      <c r="GZJ62" s="969"/>
      <c r="GZK62" s="969"/>
      <c r="GZL62" s="969"/>
      <c r="GZM62" s="969"/>
      <c r="GZN62" s="969"/>
      <c r="GZO62" s="969"/>
      <c r="GZP62" s="969"/>
      <c r="GZQ62" s="969"/>
      <c r="GZR62" s="969"/>
      <c r="GZS62" s="969"/>
      <c r="GZT62" s="969"/>
      <c r="GZU62" s="969"/>
      <c r="GZV62" s="969"/>
      <c r="GZW62" s="969"/>
      <c r="GZX62" s="969"/>
      <c r="GZY62" s="969"/>
      <c r="GZZ62" s="969"/>
      <c r="HAA62" s="969"/>
      <c r="HAB62" s="969"/>
      <c r="HAC62" s="969"/>
      <c r="HAD62" s="969"/>
      <c r="HAE62" s="969"/>
      <c r="HAF62" s="969"/>
      <c r="HAG62" s="969"/>
      <c r="HAH62" s="969"/>
      <c r="HAI62" s="969"/>
      <c r="HAJ62" s="969"/>
      <c r="HAK62" s="969"/>
      <c r="HAL62" s="969"/>
      <c r="HAM62" s="969"/>
      <c r="HAN62" s="969"/>
      <c r="HAO62" s="969"/>
      <c r="HAP62" s="969"/>
      <c r="HAQ62" s="969"/>
      <c r="HAR62" s="969"/>
      <c r="HAS62" s="969"/>
      <c r="HAT62" s="969"/>
      <c r="HAU62" s="969"/>
      <c r="HAV62" s="969"/>
      <c r="HAW62" s="969"/>
      <c r="HAX62" s="969"/>
      <c r="HAY62" s="969"/>
      <c r="HAZ62" s="969"/>
      <c r="HBA62" s="969"/>
      <c r="HBB62" s="969"/>
      <c r="HBC62" s="969"/>
      <c r="HBD62" s="969"/>
      <c r="HBE62" s="969"/>
      <c r="HBF62" s="969"/>
      <c r="HBG62" s="969"/>
      <c r="HBH62" s="969"/>
      <c r="HBI62" s="969"/>
      <c r="HBJ62" s="969"/>
      <c r="HBK62" s="969"/>
      <c r="HBL62" s="969"/>
      <c r="HBM62" s="969"/>
      <c r="HBN62" s="969"/>
      <c r="HBO62" s="969"/>
      <c r="HBP62" s="969"/>
      <c r="HBQ62" s="969"/>
      <c r="HBR62" s="969"/>
      <c r="HBS62" s="969"/>
      <c r="HBT62" s="969"/>
      <c r="HBU62" s="969"/>
      <c r="HBV62" s="969"/>
      <c r="HBW62" s="969"/>
      <c r="HBX62" s="969"/>
      <c r="HBY62" s="969"/>
      <c r="HBZ62" s="969"/>
      <c r="HCA62" s="969"/>
      <c r="HCB62" s="969"/>
      <c r="HCC62" s="969"/>
      <c r="HCD62" s="969"/>
      <c r="HCE62" s="969"/>
      <c r="HCF62" s="969"/>
      <c r="HCG62" s="969"/>
      <c r="HCH62" s="969"/>
      <c r="HCI62" s="969"/>
      <c r="HCJ62" s="969"/>
      <c r="HCK62" s="969"/>
      <c r="HCL62" s="969"/>
      <c r="HCM62" s="969"/>
      <c r="HCN62" s="969"/>
      <c r="HCO62" s="969"/>
      <c r="HCP62" s="969"/>
      <c r="HCQ62" s="969"/>
      <c r="HCR62" s="969"/>
      <c r="HCS62" s="969"/>
      <c r="HCT62" s="969"/>
      <c r="HCU62" s="969"/>
      <c r="HCV62" s="969"/>
      <c r="HCW62" s="969"/>
      <c r="HCX62" s="969"/>
      <c r="HCY62" s="969"/>
      <c r="HCZ62" s="969"/>
      <c r="HDA62" s="969"/>
      <c r="HDB62" s="969"/>
      <c r="HDC62" s="969"/>
      <c r="HDD62" s="969"/>
      <c r="HDE62" s="969"/>
      <c r="HDF62" s="969"/>
      <c r="HDG62" s="969"/>
      <c r="HDH62" s="969"/>
      <c r="HDI62" s="969"/>
      <c r="HDJ62" s="969"/>
      <c r="HDK62" s="969"/>
      <c r="HDL62" s="969"/>
      <c r="HDM62" s="969"/>
      <c r="HDN62" s="969"/>
      <c r="HDO62" s="969"/>
      <c r="HDP62" s="969"/>
      <c r="HDQ62" s="969"/>
      <c r="HDR62" s="969"/>
      <c r="HDS62" s="969"/>
      <c r="HDT62" s="969"/>
      <c r="HDU62" s="969"/>
      <c r="HDV62" s="969"/>
      <c r="HDW62" s="969"/>
      <c r="HDX62" s="969"/>
      <c r="HDY62" s="969"/>
      <c r="HDZ62" s="969"/>
      <c r="HEA62" s="969"/>
      <c r="HEB62" s="969"/>
      <c r="HEC62" s="969"/>
      <c r="HED62" s="969"/>
      <c r="HEE62" s="969"/>
      <c r="HEF62" s="969"/>
      <c r="HEG62" s="969"/>
      <c r="HEH62" s="969"/>
      <c r="HEI62" s="969"/>
      <c r="HEJ62" s="969"/>
      <c r="HEK62" s="969"/>
      <c r="HEL62" s="969"/>
      <c r="HEM62" s="969"/>
      <c r="HEN62" s="969"/>
      <c r="HEO62" s="969"/>
      <c r="HEP62" s="969"/>
      <c r="HEQ62" s="969"/>
      <c r="HER62" s="969"/>
      <c r="HES62" s="969"/>
      <c r="HET62" s="969"/>
      <c r="HEU62" s="969"/>
      <c r="HEV62" s="969"/>
      <c r="HEW62" s="969"/>
      <c r="HEX62" s="969"/>
      <c r="HEY62" s="969"/>
      <c r="HEZ62" s="969"/>
      <c r="HFA62" s="969"/>
      <c r="HFB62" s="969"/>
      <c r="HFC62" s="969"/>
      <c r="HFD62" s="969"/>
      <c r="HFE62" s="969"/>
      <c r="HFF62" s="969"/>
      <c r="HFG62" s="969"/>
      <c r="HFH62" s="969"/>
      <c r="HFI62" s="969"/>
      <c r="HFJ62" s="969"/>
      <c r="HFK62" s="969"/>
      <c r="HFL62" s="969"/>
      <c r="HFM62" s="969"/>
      <c r="HFN62" s="969"/>
      <c r="HFO62" s="969"/>
      <c r="HFP62" s="969"/>
      <c r="HFQ62" s="969"/>
      <c r="HFR62" s="969"/>
      <c r="HFS62" s="969"/>
      <c r="HFT62" s="969"/>
      <c r="HFU62" s="969"/>
      <c r="HFV62" s="969"/>
      <c r="HFW62" s="969"/>
      <c r="HFX62" s="969"/>
      <c r="HFY62" s="969"/>
      <c r="HFZ62" s="969"/>
      <c r="HGA62" s="969"/>
      <c r="HGB62" s="969"/>
      <c r="HGC62" s="969"/>
      <c r="HGD62" s="969"/>
      <c r="HGE62" s="969"/>
      <c r="HGF62" s="969"/>
      <c r="HGG62" s="969"/>
      <c r="HGH62" s="969"/>
      <c r="HGI62" s="969"/>
      <c r="HGJ62" s="969"/>
      <c r="HGK62" s="969"/>
      <c r="HGL62" s="969"/>
      <c r="HGM62" s="969"/>
      <c r="HGN62" s="969"/>
      <c r="HGO62" s="969"/>
      <c r="HGP62" s="969"/>
      <c r="HGQ62" s="969"/>
      <c r="HGR62" s="969"/>
      <c r="HGS62" s="969"/>
      <c r="HGT62" s="969"/>
      <c r="HGU62" s="969"/>
      <c r="HGV62" s="969"/>
      <c r="HGW62" s="969"/>
      <c r="HGX62" s="969"/>
      <c r="HGY62" s="969"/>
      <c r="HGZ62" s="969"/>
      <c r="HHA62" s="969"/>
      <c r="HHB62" s="969"/>
      <c r="HHC62" s="969"/>
      <c r="HHD62" s="969"/>
      <c r="HHE62" s="969"/>
      <c r="HHF62" s="969"/>
      <c r="HHG62" s="969"/>
      <c r="HHH62" s="969"/>
      <c r="HHI62" s="969"/>
      <c r="HHJ62" s="969"/>
      <c r="HHK62" s="969"/>
      <c r="HHL62" s="969"/>
      <c r="HHM62" s="969"/>
      <c r="HHN62" s="969"/>
      <c r="HHO62" s="969"/>
      <c r="HHP62" s="969"/>
      <c r="HHQ62" s="969"/>
      <c r="HHR62" s="969"/>
      <c r="HHS62" s="969"/>
      <c r="HHT62" s="969"/>
      <c r="HHU62" s="969"/>
      <c r="HHV62" s="969"/>
      <c r="HHW62" s="969"/>
      <c r="HHX62" s="969"/>
      <c r="HHY62" s="969"/>
      <c r="HHZ62" s="969"/>
      <c r="HIA62" s="969"/>
      <c r="HIB62" s="969"/>
      <c r="HIC62" s="969"/>
      <c r="HID62" s="969"/>
      <c r="HIE62" s="969"/>
      <c r="HIF62" s="969"/>
      <c r="HIG62" s="969"/>
      <c r="HIH62" s="969"/>
      <c r="HII62" s="969"/>
      <c r="HIJ62" s="969"/>
      <c r="HIK62" s="969"/>
      <c r="HIL62" s="969"/>
      <c r="HIM62" s="969"/>
      <c r="HIN62" s="969"/>
      <c r="HIO62" s="969"/>
      <c r="HIP62" s="969"/>
      <c r="HIQ62" s="969"/>
      <c r="HIR62" s="969"/>
      <c r="HIS62" s="969"/>
      <c r="HIT62" s="969"/>
      <c r="HIU62" s="969"/>
      <c r="HIV62" s="969"/>
      <c r="HIW62" s="969"/>
      <c r="HIX62" s="969"/>
      <c r="HIY62" s="969"/>
      <c r="HIZ62" s="969"/>
      <c r="HJA62" s="969"/>
      <c r="HJB62" s="969"/>
      <c r="HJC62" s="969"/>
      <c r="HJD62" s="969"/>
      <c r="HJE62" s="969"/>
      <c r="HJF62" s="969"/>
      <c r="HJG62" s="969"/>
      <c r="HJH62" s="969"/>
      <c r="HJI62" s="969"/>
      <c r="HJJ62" s="969"/>
      <c r="HJK62" s="969"/>
      <c r="HJL62" s="969"/>
      <c r="HJM62" s="969"/>
      <c r="HJN62" s="969"/>
      <c r="HJO62" s="969"/>
      <c r="HJP62" s="969"/>
      <c r="HJQ62" s="969"/>
      <c r="HJR62" s="969"/>
      <c r="HJS62" s="969"/>
      <c r="HJT62" s="969"/>
      <c r="HJU62" s="969"/>
      <c r="HJV62" s="969"/>
      <c r="HJW62" s="969"/>
      <c r="HJX62" s="969"/>
      <c r="HJY62" s="969"/>
      <c r="HJZ62" s="969"/>
      <c r="HKA62" s="969"/>
      <c r="HKB62" s="969"/>
      <c r="HKC62" s="969"/>
      <c r="HKD62" s="969"/>
      <c r="HKE62" s="969"/>
      <c r="HKF62" s="969"/>
      <c r="HKG62" s="969"/>
      <c r="HKH62" s="969"/>
      <c r="HKI62" s="969"/>
      <c r="HKJ62" s="969"/>
      <c r="HKK62" s="969"/>
      <c r="HKL62" s="969"/>
      <c r="HKM62" s="969"/>
      <c r="HKN62" s="969"/>
      <c r="HKO62" s="969"/>
      <c r="HKP62" s="969"/>
      <c r="HKQ62" s="969"/>
      <c r="HKR62" s="969"/>
      <c r="HKS62" s="969"/>
      <c r="HKT62" s="969"/>
      <c r="HKU62" s="969"/>
      <c r="HKV62" s="969"/>
      <c r="HKW62" s="969"/>
      <c r="HKX62" s="969"/>
      <c r="HKY62" s="969"/>
      <c r="HKZ62" s="969"/>
      <c r="HLA62" s="969"/>
      <c r="HLB62" s="969"/>
      <c r="HLC62" s="969"/>
      <c r="HLD62" s="969"/>
      <c r="HLE62" s="969"/>
      <c r="HLF62" s="969"/>
      <c r="HLG62" s="969"/>
      <c r="HLH62" s="969"/>
      <c r="HLI62" s="969"/>
      <c r="HLJ62" s="969"/>
      <c r="HLK62" s="969"/>
      <c r="HLL62" s="969"/>
      <c r="HLM62" s="969"/>
      <c r="HLN62" s="969"/>
      <c r="HLO62" s="969"/>
      <c r="HLP62" s="969"/>
      <c r="HLQ62" s="969"/>
      <c r="HLR62" s="969"/>
      <c r="HLS62" s="969"/>
      <c r="HLT62" s="969"/>
      <c r="HLU62" s="969"/>
      <c r="HLV62" s="969"/>
      <c r="HLW62" s="969"/>
      <c r="HLX62" s="969"/>
      <c r="HLY62" s="969"/>
      <c r="HLZ62" s="969"/>
      <c r="HMA62" s="969"/>
      <c r="HMB62" s="969"/>
      <c r="HMC62" s="969"/>
      <c r="HMD62" s="969"/>
      <c r="HME62" s="969"/>
      <c r="HMF62" s="969"/>
      <c r="HMG62" s="969"/>
      <c r="HMH62" s="969"/>
      <c r="HMI62" s="969"/>
      <c r="HMJ62" s="969"/>
      <c r="HMK62" s="969"/>
      <c r="HML62" s="969"/>
      <c r="HMM62" s="969"/>
      <c r="HMN62" s="969"/>
      <c r="HMO62" s="969"/>
      <c r="HMP62" s="969"/>
      <c r="HMQ62" s="969"/>
      <c r="HMR62" s="969"/>
      <c r="HMS62" s="969"/>
      <c r="HMT62" s="969"/>
      <c r="HMU62" s="969"/>
      <c r="HMV62" s="969"/>
      <c r="HMW62" s="969"/>
      <c r="HMX62" s="969"/>
      <c r="HMY62" s="969"/>
      <c r="HMZ62" s="969"/>
      <c r="HNA62" s="969"/>
      <c r="HNB62" s="969"/>
      <c r="HNC62" s="969"/>
      <c r="HND62" s="969"/>
      <c r="HNE62" s="969"/>
      <c r="HNF62" s="969"/>
      <c r="HNG62" s="969"/>
      <c r="HNH62" s="969"/>
      <c r="HNI62" s="969"/>
      <c r="HNJ62" s="969"/>
      <c r="HNK62" s="969"/>
      <c r="HNL62" s="969"/>
      <c r="HNM62" s="969"/>
      <c r="HNN62" s="969"/>
      <c r="HNO62" s="969"/>
      <c r="HNP62" s="969"/>
      <c r="HNQ62" s="969"/>
      <c r="HNR62" s="969"/>
      <c r="HNS62" s="969"/>
      <c r="HNT62" s="969"/>
      <c r="HNU62" s="969"/>
      <c r="HNV62" s="969"/>
      <c r="HNW62" s="969"/>
      <c r="HNX62" s="969"/>
      <c r="HNY62" s="969"/>
      <c r="HNZ62" s="969"/>
      <c r="HOA62" s="969"/>
      <c r="HOB62" s="969"/>
      <c r="HOC62" s="969"/>
      <c r="HOD62" s="969"/>
      <c r="HOE62" s="969"/>
      <c r="HOF62" s="969"/>
      <c r="HOG62" s="969"/>
      <c r="HOH62" s="969"/>
      <c r="HOI62" s="969"/>
      <c r="HOJ62" s="969"/>
      <c r="HOK62" s="969"/>
      <c r="HOL62" s="969"/>
      <c r="HOM62" s="969"/>
      <c r="HON62" s="969"/>
      <c r="HOO62" s="969"/>
      <c r="HOP62" s="969"/>
      <c r="HOQ62" s="969"/>
      <c r="HOR62" s="969"/>
      <c r="HOS62" s="969"/>
      <c r="HOT62" s="969"/>
      <c r="HOU62" s="969"/>
      <c r="HOV62" s="969"/>
      <c r="HOW62" s="969"/>
      <c r="HOX62" s="969"/>
      <c r="HOY62" s="969"/>
      <c r="HOZ62" s="969"/>
      <c r="HPA62" s="969"/>
      <c r="HPB62" s="969"/>
      <c r="HPC62" s="969"/>
      <c r="HPD62" s="969"/>
      <c r="HPE62" s="969"/>
      <c r="HPF62" s="969"/>
      <c r="HPG62" s="969"/>
      <c r="HPH62" s="969"/>
      <c r="HPI62" s="969"/>
      <c r="HPJ62" s="969"/>
      <c r="HPK62" s="969"/>
      <c r="HPL62" s="969"/>
      <c r="HPM62" s="969"/>
      <c r="HPN62" s="969"/>
      <c r="HPO62" s="969"/>
      <c r="HPP62" s="969"/>
      <c r="HPQ62" s="969"/>
      <c r="HPR62" s="969"/>
      <c r="HPS62" s="969"/>
      <c r="HPT62" s="969"/>
      <c r="HPU62" s="969"/>
      <c r="HPV62" s="969"/>
      <c r="HPW62" s="969"/>
      <c r="HPX62" s="969"/>
      <c r="HPY62" s="969"/>
      <c r="HPZ62" s="969"/>
      <c r="HQA62" s="969"/>
      <c r="HQB62" s="969"/>
      <c r="HQC62" s="969"/>
      <c r="HQD62" s="969"/>
      <c r="HQE62" s="969"/>
      <c r="HQF62" s="969"/>
      <c r="HQG62" s="969"/>
      <c r="HQH62" s="969"/>
      <c r="HQI62" s="969"/>
      <c r="HQJ62" s="969"/>
      <c r="HQK62" s="969"/>
      <c r="HQL62" s="969"/>
      <c r="HQM62" s="969"/>
      <c r="HQN62" s="969"/>
      <c r="HQO62" s="969"/>
      <c r="HQP62" s="969"/>
      <c r="HQQ62" s="969"/>
      <c r="HQR62" s="969"/>
      <c r="HQS62" s="969"/>
      <c r="HQT62" s="969"/>
      <c r="HQU62" s="969"/>
      <c r="HQV62" s="969"/>
      <c r="HQW62" s="969"/>
      <c r="HQX62" s="969"/>
      <c r="HQY62" s="969"/>
      <c r="HQZ62" s="969"/>
      <c r="HRA62" s="969"/>
      <c r="HRB62" s="969"/>
      <c r="HRC62" s="969"/>
      <c r="HRD62" s="969"/>
      <c r="HRE62" s="969"/>
      <c r="HRF62" s="969"/>
      <c r="HRG62" s="969"/>
      <c r="HRH62" s="969"/>
      <c r="HRI62" s="969"/>
      <c r="HRJ62" s="969"/>
      <c r="HRK62" s="969"/>
      <c r="HRL62" s="969"/>
      <c r="HRM62" s="969"/>
      <c r="HRN62" s="969"/>
      <c r="HRO62" s="969"/>
      <c r="HRP62" s="969"/>
      <c r="HRQ62" s="969"/>
      <c r="HRR62" s="969"/>
      <c r="HRS62" s="969"/>
      <c r="HRT62" s="969"/>
      <c r="HRU62" s="969"/>
      <c r="HRV62" s="969"/>
      <c r="HRW62" s="969"/>
      <c r="HRX62" s="969"/>
      <c r="HRY62" s="969"/>
      <c r="HRZ62" s="969"/>
      <c r="HSA62" s="969"/>
      <c r="HSB62" s="969"/>
      <c r="HSC62" s="969"/>
      <c r="HSD62" s="969"/>
      <c r="HSE62" s="969"/>
      <c r="HSF62" s="969"/>
      <c r="HSG62" s="969"/>
      <c r="HSH62" s="969"/>
      <c r="HSI62" s="969"/>
      <c r="HSJ62" s="969"/>
      <c r="HSK62" s="969"/>
      <c r="HSL62" s="969"/>
      <c r="HSM62" s="969"/>
      <c r="HSN62" s="969"/>
      <c r="HSO62" s="969"/>
      <c r="HSP62" s="969"/>
      <c r="HSQ62" s="969"/>
      <c r="HSR62" s="969"/>
      <c r="HSS62" s="969"/>
      <c r="HST62" s="969"/>
      <c r="HSU62" s="969"/>
      <c r="HSV62" s="969"/>
      <c r="HSW62" s="969"/>
      <c r="HSX62" s="969"/>
      <c r="HSY62" s="969"/>
      <c r="HSZ62" s="969"/>
      <c r="HTA62" s="969"/>
      <c r="HTB62" s="969"/>
      <c r="HTC62" s="969"/>
      <c r="HTD62" s="969"/>
      <c r="HTE62" s="969"/>
      <c r="HTF62" s="969"/>
      <c r="HTG62" s="969"/>
      <c r="HTH62" s="969"/>
      <c r="HTI62" s="969"/>
      <c r="HTJ62" s="969"/>
      <c r="HTK62" s="969"/>
      <c r="HTL62" s="969"/>
      <c r="HTM62" s="969"/>
      <c r="HTN62" s="969"/>
      <c r="HTO62" s="969"/>
      <c r="HTP62" s="969"/>
      <c r="HTQ62" s="969"/>
      <c r="HTR62" s="969"/>
      <c r="HTS62" s="969"/>
      <c r="HTT62" s="969"/>
      <c r="HTU62" s="969"/>
      <c r="HTV62" s="969"/>
      <c r="HTW62" s="969"/>
      <c r="HTX62" s="969"/>
      <c r="HTY62" s="969"/>
      <c r="HTZ62" s="969"/>
      <c r="HUA62" s="969"/>
      <c r="HUB62" s="969"/>
      <c r="HUC62" s="969"/>
      <c r="HUD62" s="969"/>
      <c r="HUE62" s="969"/>
      <c r="HUF62" s="969"/>
      <c r="HUG62" s="969"/>
      <c r="HUH62" s="969"/>
      <c r="HUI62" s="969"/>
      <c r="HUJ62" s="969"/>
      <c r="HUK62" s="969"/>
      <c r="HUL62" s="969"/>
      <c r="HUM62" s="969"/>
      <c r="HUN62" s="969"/>
      <c r="HUO62" s="969"/>
      <c r="HUP62" s="969"/>
      <c r="HUQ62" s="969"/>
      <c r="HUR62" s="969"/>
      <c r="HUS62" s="969"/>
      <c r="HUT62" s="969"/>
      <c r="HUU62" s="969"/>
      <c r="HUV62" s="969"/>
      <c r="HUW62" s="969"/>
      <c r="HUX62" s="969"/>
      <c r="HUY62" s="969"/>
      <c r="HUZ62" s="969"/>
      <c r="HVA62" s="969"/>
      <c r="HVB62" s="969"/>
      <c r="HVC62" s="969"/>
      <c r="HVD62" s="969"/>
      <c r="HVE62" s="969"/>
      <c r="HVF62" s="969"/>
      <c r="HVG62" s="969"/>
      <c r="HVH62" s="969"/>
      <c r="HVI62" s="969"/>
      <c r="HVJ62" s="969"/>
      <c r="HVK62" s="969"/>
      <c r="HVL62" s="969"/>
      <c r="HVM62" s="969"/>
      <c r="HVN62" s="969"/>
      <c r="HVO62" s="969"/>
      <c r="HVP62" s="969"/>
      <c r="HVQ62" s="969"/>
      <c r="HVR62" s="969"/>
      <c r="HVS62" s="969"/>
      <c r="HVT62" s="969"/>
      <c r="HVU62" s="969"/>
      <c r="HVV62" s="969"/>
      <c r="HVW62" s="969"/>
      <c r="HVX62" s="969"/>
      <c r="HVY62" s="969"/>
      <c r="HVZ62" s="969"/>
      <c r="HWA62" s="969"/>
      <c r="HWB62" s="969"/>
      <c r="HWC62" s="969"/>
      <c r="HWD62" s="969"/>
      <c r="HWE62" s="969"/>
      <c r="HWF62" s="969"/>
      <c r="HWG62" s="969"/>
      <c r="HWH62" s="969"/>
      <c r="HWI62" s="969"/>
      <c r="HWJ62" s="969"/>
      <c r="HWK62" s="969"/>
      <c r="HWL62" s="969"/>
      <c r="HWM62" s="969"/>
      <c r="HWN62" s="969"/>
      <c r="HWO62" s="969"/>
      <c r="HWP62" s="969"/>
      <c r="HWQ62" s="969"/>
      <c r="HWR62" s="969"/>
      <c r="HWS62" s="969"/>
      <c r="HWT62" s="969"/>
      <c r="HWU62" s="969"/>
      <c r="HWV62" s="969"/>
      <c r="HWW62" s="969"/>
      <c r="HWX62" s="969"/>
      <c r="HWY62" s="969"/>
      <c r="HWZ62" s="969"/>
      <c r="HXA62" s="969"/>
      <c r="HXB62" s="969"/>
      <c r="HXC62" s="969"/>
      <c r="HXD62" s="969"/>
      <c r="HXE62" s="969"/>
      <c r="HXF62" s="969"/>
      <c r="HXG62" s="969"/>
      <c r="HXH62" s="969"/>
      <c r="HXI62" s="969"/>
      <c r="HXJ62" s="969"/>
      <c r="HXK62" s="969"/>
      <c r="HXL62" s="969"/>
      <c r="HXM62" s="969"/>
      <c r="HXN62" s="969"/>
      <c r="HXO62" s="969"/>
      <c r="HXP62" s="969"/>
      <c r="HXQ62" s="969"/>
      <c r="HXR62" s="969"/>
      <c r="HXS62" s="969"/>
      <c r="HXT62" s="969"/>
      <c r="HXU62" s="969"/>
      <c r="HXV62" s="969"/>
      <c r="HXW62" s="969"/>
      <c r="HXX62" s="969"/>
      <c r="HXY62" s="969"/>
      <c r="HXZ62" s="969"/>
      <c r="HYA62" s="969"/>
      <c r="HYB62" s="969"/>
      <c r="HYC62" s="969"/>
      <c r="HYD62" s="969"/>
      <c r="HYE62" s="969"/>
      <c r="HYF62" s="969"/>
      <c r="HYG62" s="969"/>
      <c r="HYH62" s="969"/>
      <c r="HYI62" s="969"/>
      <c r="HYJ62" s="969"/>
      <c r="HYK62" s="969"/>
      <c r="HYL62" s="969"/>
      <c r="HYM62" s="969"/>
      <c r="HYN62" s="969"/>
      <c r="HYO62" s="969"/>
      <c r="HYP62" s="969"/>
      <c r="HYQ62" s="969"/>
      <c r="HYR62" s="969"/>
      <c r="HYS62" s="969"/>
      <c r="HYT62" s="969"/>
      <c r="HYU62" s="969"/>
      <c r="HYV62" s="969"/>
      <c r="HYW62" s="969"/>
      <c r="HYX62" s="969"/>
      <c r="HYY62" s="969"/>
      <c r="HYZ62" s="969"/>
      <c r="HZA62" s="969"/>
      <c r="HZB62" s="969"/>
      <c r="HZC62" s="969"/>
      <c r="HZD62" s="969"/>
      <c r="HZE62" s="969"/>
      <c r="HZF62" s="969"/>
      <c r="HZG62" s="969"/>
      <c r="HZH62" s="969"/>
      <c r="HZI62" s="969"/>
      <c r="HZJ62" s="969"/>
      <c r="HZK62" s="969"/>
      <c r="HZL62" s="969"/>
      <c r="HZM62" s="969"/>
      <c r="HZN62" s="969"/>
      <c r="HZO62" s="969"/>
      <c r="HZP62" s="969"/>
      <c r="HZQ62" s="969"/>
      <c r="HZR62" s="969"/>
      <c r="HZS62" s="969"/>
      <c r="HZT62" s="969"/>
      <c r="HZU62" s="969"/>
      <c r="HZV62" s="969"/>
      <c r="HZW62" s="969"/>
      <c r="HZX62" s="969"/>
      <c r="HZY62" s="969"/>
      <c r="HZZ62" s="969"/>
      <c r="IAA62" s="969"/>
      <c r="IAB62" s="969"/>
      <c r="IAC62" s="969"/>
      <c r="IAD62" s="969"/>
      <c r="IAE62" s="969"/>
      <c r="IAF62" s="969"/>
      <c r="IAG62" s="969"/>
      <c r="IAH62" s="969"/>
      <c r="IAI62" s="969"/>
      <c r="IAJ62" s="969"/>
      <c r="IAK62" s="969"/>
      <c r="IAL62" s="969"/>
      <c r="IAM62" s="969"/>
      <c r="IAN62" s="969"/>
      <c r="IAO62" s="969"/>
      <c r="IAP62" s="969"/>
      <c r="IAQ62" s="969"/>
      <c r="IAR62" s="969"/>
      <c r="IAS62" s="969"/>
      <c r="IAT62" s="969"/>
      <c r="IAU62" s="969"/>
      <c r="IAV62" s="969"/>
      <c r="IAW62" s="969"/>
      <c r="IAX62" s="969"/>
      <c r="IAY62" s="969"/>
      <c r="IAZ62" s="969"/>
      <c r="IBA62" s="969"/>
      <c r="IBB62" s="969"/>
      <c r="IBC62" s="969"/>
      <c r="IBD62" s="969"/>
      <c r="IBE62" s="969"/>
      <c r="IBF62" s="969"/>
      <c r="IBG62" s="969"/>
      <c r="IBH62" s="969"/>
      <c r="IBI62" s="969"/>
      <c r="IBJ62" s="969"/>
      <c r="IBK62" s="969"/>
      <c r="IBL62" s="969"/>
      <c r="IBM62" s="969"/>
      <c r="IBN62" s="969"/>
      <c r="IBO62" s="969"/>
      <c r="IBP62" s="969"/>
      <c r="IBQ62" s="969"/>
      <c r="IBR62" s="969"/>
      <c r="IBS62" s="969"/>
      <c r="IBT62" s="969"/>
      <c r="IBU62" s="969"/>
      <c r="IBV62" s="969"/>
      <c r="IBW62" s="969"/>
      <c r="IBX62" s="969"/>
      <c r="IBY62" s="969"/>
      <c r="IBZ62" s="969"/>
      <c r="ICA62" s="969"/>
      <c r="ICB62" s="969"/>
      <c r="ICC62" s="969"/>
      <c r="ICD62" s="969"/>
      <c r="ICE62" s="969"/>
      <c r="ICF62" s="969"/>
      <c r="ICG62" s="969"/>
      <c r="ICH62" s="969"/>
      <c r="ICI62" s="969"/>
      <c r="ICJ62" s="969"/>
      <c r="ICK62" s="969"/>
      <c r="ICL62" s="969"/>
      <c r="ICM62" s="969"/>
      <c r="ICN62" s="969"/>
      <c r="ICO62" s="969"/>
      <c r="ICP62" s="969"/>
      <c r="ICQ62" s="969"/>
      <c r="ICR62" s="969"/>
      <c r="ICS62" s="969"/>
      <c r="ICT62" s="969"/>
      <c r="ICU62" s="969"/>
      <c r="ICV62" s="969"/>
      <c r="ICW62" s="969"/>
      <c r="ICX62" s="969"/>
      <c r="ICY62" s="969"/>
      <c r="ICZ62" s="969"/>
      <c r="IDA62" s="969"/>
      <c r="IDB62" s="969"/>
      <c r="IDC62" s="969"/>
      <c r="IDD62" s="969"/>
      <c r="IDE62" s="969"/>
      <c r="IDF62" s="969"/>
      <c r="IDG62" s="969"/>
      <c r="IDH62" s="969"/>
      <c r="IDI62" s="969"/>
      <c r="IDJ62" s="969"/>
      <c r="IDK62" s="969"/>
      <c r="IDL62" s="969"/>
      <c r="IDM62" s="969"/>
      <c r="IDN62" s="969"/>
      <c r="IDO62" s="969"/>
      <c r="IDP62" s="969"/>
      <c r="IDQ62" s="969"/>
      <c r="IDR62" s="969"/>
      <c r="IDS62" s="969"/>
      <c r="IDT62" s="969"/>
      <c r="IDU62" s="969"/>
      <c r="IDV62" s="969"/>
      <c r="IDW62" s="969"/>
      <c r="IDX62" s="969"/>
      <c r="IDY62" s="969"/>
      <c r="IDZ62" s="969"/>
      <c r="IEA62" s="969"/>
      <c r="IEB62" s="969"/>
      <c r="IEC62" s="969"/>
      <c r="IED62" s="969"/>
      <c r="IEE62" s="969"/>
      <c r="IEF62" s="969"/>
      <c r="IEG62" s="969"/>
      <c r="IEH62" s="969"/>
      <c r="IEI62" s="969"/>
      <c r="IEJ62" s="969"/>
      <c r="IEK62" s="969"/>
      <c r="IEL62" s="969"/>
      <c r="IEM62" s="969"/>
      <c r="IEN62" s="969"/>
      <c r="IEO62" s="969"/>
      <c r="IEP62" s="969"/>
      <c r="IEQ62" s="969"/>
      <c r="IER62" s="969"/>
      <c r="IES62" s="969"/>
      <c r="IET62" s="969"/>
      <c r="IEU62" s="969"/>
      <c r="IEV62" s="969"/>
      <c r="IEW62" s="969"/>
      <c r="IEX62" s="969"/>
      <c r="IEY62" s="969"/>
      <c r="IEZ62" s="969"/>
      <c r="IFA62" s="969"/>
      <c r="IFB62" s="969"/>
      <c r="IFC62" s="969"/>
      <c r="IFD62" s="969"/>
      <c r="IFE62" s="969"/>
      <c r="IFF62" s="969"/>
      <c r="IFG62" s="969"/>
      <c r="IFH62" s="969"/>
      <c r="IFI62" s="969"/>
      <c r="IFJ62" s="969"/>
      <c r="IFK62" s="969"/>
      <c r="IFL62" s="969"/>
      <c r="IFM62" s="969"/>
      <c r="IFN62" s="969"/>
      <c r="IFO62" s="969"/>
      <c r="IFP62" s="969"/>
      <c r="IFQ62" s="969"/>
      <c r="IFR62" s="969"/>
      <c r="IFS62" s="969"/>
      <c r="IFT62" s="969"/>
      <c r="IFU62" s="969"/>
      <c r="IFV62" s="969"/>
      <c r="IFW62" s="969"/>
      <c r="IFX62" s="969"/>
      <c r="IFY62" s="969"/>
      <c r="IFZ62" s="969"/>
      <c r="IGA62" s="969"/>
      <c r="IGB62" s="969"/>
      <c r="IGC62" s="969"/>
      <c r="IGD62" s="969"/>
      <c r="IGE62" s="969"/>
      <c r="IGF62" s="969"/>
      <c r="IGG62" s="969"/>
      <c r="IGH62" s="969"/>
      <c r="IGI62" s="969"/>
      <c r="IGJ62" s="969"/>
      <c r="IGK62" s="969"/>
      <c r="IGL62" s="969"/>
      <c r="IGM62" s="969"/>
      <c r="IGN62" s="969"/>
      <c r="IGO62" s="969"/>
      <c r="IGP62" s="969"/>
      <c r="IGQ62" s="969"/>
      <c r="IGR62" s="969"/>
      <c r="IGS62" s="969"/>
      <c r="IGT62" s="969"/>
      <c r="IGU62" s="969"/>
      <c r="IGV62" s="969"/>
      <c r="IGW62" s="969"/>
      <c r="IGX62" s="969"/>
      <c r="IGY62" s="969"/>
      <c r="IGZ62" s="969"/>
      <c r="IHA62" s="969"/>
      <c r="IHB62" s="969"/>
      <c r="IHC62" s="969"/>
      <c r="IHD62" s="969"/>
      <c r="IHE62" s="969"/>
      <c r="IHF62" s="969"/>
      <c r="IHG62" s="969"/>
      <c r="IHH62" s="969"/>
      <c r="IHI62" s="969"/>
      <c r="IHJ62" s="969"/>
      <c r="IHK62" s="969"/>
      <c r="IHL62" s="969"/>
      <c r="IHM62" s="969"/>
      <c r="IHN62" s="969"/>
      <c r="IHO62" s="969"/>
      <c r="IHP62" s="969"/>
      <c r="IHQ62" s="969"/>
      <c r="IHR62" s="969"/>
      <c r="IHS62" s="969"/>
      <c r="IHT62" s="969"/>
      <c r="IHU62" s="969"/>
      <c r="IHV62" s="969"/>
      <c r="IHW62" s="969"/>
      <c r="IHX62" s="969"/>
      <c r="IHY62" s="969"/>
      <c r="IHZ62" s="969"/>
      <c r="IIA62" s="969"/>
      <c r="IIB62" s="969"/>
      <c r="IIC62" s="969"/>
      <c r="IID62" s="969"/>
      <c r="IIE62" s="969"/>
      <c r="IIF62" s="969"/>
      <c r="IIG62" s="969"/>
      <c r="IIH62" s="969"/>
      <c r="III62" s="969"/>
      <c r="IIJ62" s="969"/>
      <c r="IIK62" s="969"/>
      <c r="IIL62" s="969"/>
      <c r="IIM62" s="969"/>
      <c r="IIN62" s="969"/>
      <c r="IIO62" s="969"/>
      <c r="IIP62" s="969"/>
      <c r="IIQ62" s="969"/>
      <c r="IIR62" s="969"/>
      <c r="IIS62" s="969"/>
      <c r="IIT62" s="969"/>
      <c r="IIU62" s="969"/>
      <c r="IIV62" s="969"/>
      <c r="IIW62" s="969"/>
      <c r="IIX62" s="969"/>
      <c r="IIY62" s="969"/>
      <c r="IIZ62" s="969"/>
      <c r="IJA62" s="969"/>
      <c r="IJB62" s="969"/>
      <c r="IJC62" s="969"/>
      <c r="IJD62" s="969"/>
      <c r="IJE62" s="969"/>
      <c r="IJF62" s="969"/>
      <c r="IJG62" s="969"/>
      <c r="IJH62" s="969"/>
      <c r="IJI62" s="969"/>
      <c r="IJJ62" s="969"/>
      <c r="IJK62" s="969"/>
      <c r="IJL62" s="969"/>
      <c r="IJM62" s="969"/>
      <c r="IJN62" s="969"/>
      <c r="IJO62" s="969"/>
      <c r="IJP62" s="969"/>
      <c r="IJQ62" s="969"/>
      <c r="IJR62" s="969"/>
      <c r="IJS62" s="969"/>
      <c r="IJT62" s="969"/>
      <c r="IJU62" s="969"/>
      <c r="IJV62" s="969"/>
      <c r="IJW62" s="969"/>
      <c r="IJX62" s="969"/>
      <c r="IJY62" s="969"/>
      <c r="IJZ62" s="969"/>
      <c r="IKA62" s="969"/>
      <c r="IKB62" s="969"/>
      <c r="IKC62" s="969"/>
      <c r="IKD62" s="969"/>
      <c r="IKE62" s="969"/>
      <c r="IKF62" s="969"/>
      <c r="IKG62" s="969"/>
      <c r="IKH62" s="969"/>
      <c r="IKI62" s="969"/>
      <c r="IKJ62" s="969"/>
      <c r="IKK62" s="969"/>
      <c r="IKL62" s="969"/>
      <c r="IKM62" s="969"/>
      <c r="IKN62" s="969"/>
      <c r="IKO62" s="969"/>
      <c r="IKP62" s="969"/>
      <c r="IKQ62" s="969"/>
      <c r="IKR62" s="969"/>
      <c r="IKS62" s="969"/>
      <c r="IKT62" s="969"/>
      <c r="IKU62" s="969"/>
      <c r="IKV62" s="969"/>
      <c r="IKW62" s="969"/>
      <c r="IKX62" s="969"/>
      <c r="IKY62" s="969"/>
      <c r="IKZ62" s="969"/>
      <c r="ILA62" s="969"/>
      <c r="ILB62" s="969"/>
      <c r="ILC62" s="969"/>
      <c r="ILD62" s="969"/>
      <c r="ILE62" s="969"/>
      <c r="ILF62" s="969"/>
      <c r="ILG62" s="969"/>
      <c r="ILH62" s="969"/>
      <c r="ILI62" s="969"/>
      <c r="ILJ62" s="969"/>
      <c r="ILK62" s="969"/>
      <c r="ILL62" s="969"/>
      <c r="ILM62" s="969"/>
      <c r="ILN62" s="969"/>
      <c r="ILO62" s="969"/>
      <c r="ILP62" s="969"/>
      <c r="ILQ62" s="969"/>
      <c r="ILR62" s="969"/>
      <c r="ILS62" s="969"/>
      <c r="ILT62" s="969"/>
      <c r="ILU62" s="969"/>
      <c r="ILV62" s="969"/>
      <c r="ILW62" s="969"/>
      <c r="ILX62" s="969"/>
      <c r="ILY62" s="969"/>
      <c r="ILZ62" s="969"/>
      <c r="IMA62" s="969"/>
      <c r="IMB62" s="969"/>
      <c r="IMC62" s="969"/>
      <c r="IMD62" s="969"/>
      <c r="IME62" s="969"/>
      <c r="IMF62" s="969"/>
      <c r="IMG62" s="969"/>
      <c r="IMH62" s="969"/>
      <c r="IMI62" s="969"/>
      <c r="IMJ62" s="969"/>
      <c r="IMK62" s="969"/>
      <c r="IML62" s="969"/>
      <c r="IMM62" s="969"/>
      <c r="IMN62" s="969"/>
      <c r="IMO62" s="969"/>
      <c r="IMP62" s="969"/>
      <c r="IMQ62" s="969"/>
      <c r="IMR62" s="969"/>
      <c r="IMS62" s="969"/>
      <c r="IMT62" s="969"/>
      <c r="IMU62" s="969"/>
      <c r="IMV62" s="969"/>
      <c r="IMW62" s="969"/>
      <c r="IMX62" s="969"/>
      <c r="IMY62" s="969"/>
      <c r="IMZ62" s="969"/>
      <c r="INA62" s="969"/>
      <c r="INB62" s="969"/>
      <c r="INC62" s="969"/>
      <c r="IND62" s="969"/>
      <c r="INE62" s="969"/>
      <c r="INF62" s="969"/>
      <c r="ING62" s="969"/>
      <c r="INH62" s="969"/>
      <c r="INI62" s="969"/>
      <c r="INJ62" s="969"/>
      <c r="INK62" s="969"/>
      <c r="INL62" s="969"/>
      <c r="INM62" s="969"/>
      <c r="INN62" s="969"/>
      <c r="INO62" s="969"/>
      <c r="INP62" s="969"/>
      <c r="INQ62" s="969"/>
      <c r="INR62" s="969"/>
      <c r="INS62" s="969"/>
      <c r="INT62" s="969"/>
      <c r="INU62" s="969"/>
      <c r="INV62" s="969"/>
      <c r="INW62" s="969"/>
      <c r="INX62" s="969"/>
      <c r="INY62" s="969"/>
      <c r="INZ62" s="969"/>
      <c r="IOA62" s="969"/>
      <c r="IOB62" s="969"/>
      <c r="IOC62" s="969"/>
      <c r="IOD62" s="969"/>
      <c r="IOE62" s="969"/>
      <c r="IOF62" s="969"/>
      <c r="IOG62" s="969"/>
      <c r="IOH62" s="969"/>
      <c r="IOI62" s="969"/>
      <c r="IOJ62" s="969"/>
      <c r="IOK62" s="969"/>
      <c r="IOL62" s="969"/>
      <c r="IOM62" s="969"/>
      <c r="ION62" s="969"/>
      <c r="IOO62" s="969"/>
      <c r="IOP62" s="969"/>
      <c r="IOQ62" s="969"/>
      <c r="IOR62" s="969"/>
      <c r="IOS62" s="969"/>
      <c r="IOT62" s="969"/>
      <c r="IOU62" s="969"/>
      <c r="IOV62" s="969"/>
      <c r="IOW62" s="969"/>
      <c r="IOX62" s="969"/>
      <c r="IOY62" s="969"/>
      <c r="IOZ62" s="969"/>
      <c r="IPA62" s="969"/>
      <c r="IPB62" s="969"/>
      <c r="IPC62" s="969"/>
      <c r="IPD62" s="969"/>
      <c r="IPE62" s="969"/>
      <c r="IPF62" s="969"/>
      <c r="IPG62" s="969"/>
      <c r="IPH62" s="969"/>
      <c r="IPI62" s="969"/>
      <c r="IPJ62" s="969"/>
      <c r="IPK62" s="969"/>
      <c r="IPL62" s="969"/>
      <c r="IPM62" s="969"/>
      <c r="IPN62" s="969"/>
      <c r="IPO62" s="969"/>
      <c r="IPP62" s="969"/>
      <c r="IPQ62" s="969"/>
      <c r="IPR62" s="969"/>
      <c r="IPS62" s="969"/>
      <c r="IPT62" s="969"/>
      <c r="IPU62" s="969"/>
      <c r="IPV62" s="969"/>
      <c r="IPW62" s="969"/>
      <c r="IPX62" s="969"/>
      <c r="IPY62" s="969"/>
      <c r="IPZ62" s="969"/>
      <c r="IQA62" s="969"/>
      <c r="IQB62" s="969"/>
      <c r="IQC62" s="969"/>
      <c r="IQD62" s="969"/>
      <c r="IQE62" s="969"/>
      <c r="IQF62" s="969"/>
      <c r="IQG62" s="969"/>
      <c r="IQH62" s="969"/>
      <c r="IQI62" s="969"/>
      <c r="IQJ62" s="969"/>
      <c r="IQK62" s="969"/>
      <c r="IQL62" s="969"/>
      <c r="IQM62" s="969"/>
      <c r="IQN62" s="969"/>
      <c r="IQO62" s="969"/>
      <c r="IQP62" s="969"/>
      <c r="IQQ62" s="969"/>
      <c r="IQR62" s="969"/>
      <c r="IQS62" s="969"/>
      <c r="IQT62" s="969"/>
      <c r="IQU62" s="969"/>
      <c r="IQV62" s="969"/>
      <c r="IQW62" s="969"/>
      <c r="IQX62" s="969"/>
      <c r="IQY62" s="969"/>
      <c r="IQZ62" s="969"/>
      <c r="IRA62" s="969"/>
      <c r="IRB62" s="969"/>
      <c r="IRC62" s="969"/>
      <c r="IRD62" s="969"/>
      <c r="IRE62" s="969"/>
      <c r="IRF62" s="969"/>
      <c r="IRG62" s="969"/>
      <c r="IRH62" s="969"/>
      <c r="IRI62" s="969"/>
      <c r="IRJ62" s="969"/>
      <c r="IRK62" s="969"/>
      <c r="IRL62" s="969"/>
      <c r="IRM62" s="969"/>
      <c r="IRN62" s="969"/>
      <c r="IRO62" s="969"/>
      <c r="IRP62" s="969"/>
      <c r="IRQ62" s="969"/>
      <c r="IRR62" s="969"/>
      <c r="IRS62" s="969"/>
      <c r="IRT62" s="969"/>
      <c r="IRU62" s="969"/>
      <c r="IRV62" s="969"/>
      <c r="IRW62" s="969"/>
      <c r="IRX62" s="969"/>
      <c r="IRY62" s="969"/>
      <c r="IRZ62" s="969"/>
      <c r="ISA62" s="969"/>
      <c r="ISB62" s="969"/>
      <c r="ISC62" s="969"/>
      <c r="ISD62" s="969"/>
      <c r="ISE62" s="969"/>
      <c r="ISF62" s="969"/>
      <c r="ISG62" s="969"/>
      <c r="ISH62" s="969"/>
      <c r="ISI62" s="969"/>
      <c r="ISJ62" s="969"/>
      <c r="ISK62" s="969"/>
      <c r="ISL62" s="969"/>
      <c r="ISM62" s="969"/>
      <c r="ISN62" s="969"/>
      <c r="ISO62" s="969"/>
      <c r="ISP62" s="969"/>
      <c r="ISQ62" s="969"/>
      <c r="ISR62" s="969"/>
      <c r="ISS62" s="969"/>
      <c r="IST62" s="969"/>
      <c r="ISU62" s="969"/>
      <c r="ISV62" s="969"/>
      <c r="ISW62" s="969"/>
      <c r="ISX62" s="969"/>
      <c r="ISY62" s="969"/>
      <c r="ISZ62" s="969"/>
      <c r="ITA62" s="969"/>
      <c r="ITB62" s="969"/>
      <c r="ITC62" s="969"/>
      <c r="ITD62" s="969"/>
      <c r="ITE62" s="969"/>
      <c r="ITF62" s="969"/>
      <c r="ITG62" s="969"/>
      <c r="ITH62" s="969"/>
      <c r="ITI62" s="969"/>
      <c r="ITJ62" s="969"/>
      <c r="ITK62" s="969"/>
      <c r="ITL62" s="969"/>
      <c r="ITM62" s="969"/>
      <c r="ITN62" s="969"/>
      <c r="ITO62" s="969"/>
      <c r="ITP62" s="969"/>
      <c r="ITQ62" s="969"/>
      <c r="ITR62" s="969"/>
      <c r="ITS62" s="969"/>
      <c r="ITT62" s="969"/>
      <c r="ITU62" s="969"/>
      <c r="ITV62" s="969"/>
      <c r="ITW62" s="969"/>
      <c r="ITX62" s="969"/>
      <c r="ITY62" s="969"/>
      <c r="ITZ62" s="969"/>
      <c r="IUA62" s="969"/>
      <c r="IUB62" s="969"/>
      <c r="IUC62" s="969"/>
      <c r="IUD62" s="969"/>
      <c r="IUE62" s="969"/>
      <c r="IUF62" s="969"/>
      <c r="IUG62" s="969"/>
      <c r="IUH62" s="969"/>
      <c r="IUI62" s="969"/>
      <c r="IUJ62" s="969"/>
      <c r="IUK62" s="969"/>
      <c r="IUL62" s="969"/>
      <c r="IUM62" s="969"/>
      <c r="IUN62" s="969"/>
      <c r="IUO62" s="969"/>
      <c r="IUP62" s="969"/>
      <c r="IUQ62" s="969"/>
      <c r="IUR62" s="969"/>
      <c r="IUS62" s="969"/>
      <c r="IUT62" s="969"/>
      <c r="IUU62" s="969"/>
      <c r="IUV62" s="969"/>
      <c r="IUW62" s="969"/>
      <c r="IUX62" s="969"/>
      <c r="IUY62" s="969"/>
      <c r="IUZ62" s="969"/>
      <c r="IVA62" s="969"/>
      <c r="IVB62" s="969"/>
      <c r="IVC62" s="969"/>
      <c r="IVD62" s="969"/>
      <c r="IVE62" s="969"/>
      <c r="IVF62" s="969"/>
      <c r="IVG62" s="969"/>
      <c r="IVH62" s="969"/>
      <c r="IVI62" s="969"/>
      <c r="IVJ62" s="969"/>
      <c r="IVK62" s="969"/>
      <c r="IVL62" s="969"/>
      <c r="IVM62" s="969"/>
      <c r="IVN62" s="969"/>
      <c r="IVO62" s="969"/>
      <c r="IVP62" s="969"/>
      <c r="IVQ62" s="969"/>
      <c r="IVR62" s="969"/>
      <c r="IVS62" s="969"/>
      <c r="IVT62" s="969"/>
      <c r="IVU62" s="969"/>
      <c r="IVV62" s="969"/>
      <c r="IVW62" s="969"/>
      <c r="IVX62" s="969"/>
      <c r="IVY62" s="969"/>
      <c r="IVZ62" s="969"/>
      <c r="IWA62" s="969"/>
      <c r="IWB62" s="969"/>
      <c r="IWC62" s="969"/>
      <c r="IWD62" s="969"/>
      <c r="IWE62" s="969"/>
      <c r="IWF62" s="969"/>
      <c r="IWG62" s="969"/>
      <c r="IWH62" s="969"/>
      <c r="IWI62" s="969"/>
      <c r="IWJ62" s="969"/>
      <c r="IWK62" s="969"/>
      <c r="IWL62" s="969"/>
      <c r="IWM62" s="969"/>
      <c r="IWN62" s="969"/>
      <c r="IWO62" s="969"/>
      <c r="IWP62" s="969"/>
      <c r="IWQ62" s="969"/>
      <c r="IWR62" s="969"/>
      <c r="IWS62" s="969"/>
      <c r="IWT62" s="969"/>
      <c r="IWU62" s="969"/>
      <c r="IWV62" s="969"/>
      <c r="IWW62" s="969"/>
      <c r="IWX62" s="969"/>
      <c r="IWY62" s="969"/>
      <c r="IWZ62" s="969"/>
      <c r="IXA62" s="969"/>
      <c r="IXB62" s="969"/>
      <c r="IXC62" s="969"/>
      <c r="IXD62" s="969"/>
      <c r="IXE62" s="969"/>
      <c r="IXF62" s="969"/>
      <c r="IXG62" s="969"/>
      <c r="IXH62" s="969"/>
      <c r="IXI62" s="969"/>
      <c r="IXJ62" s="969"/>
      <c r="IXK62" s="969"/>
      <c r="IXL62" s="969"/>
      <c r="IXM62" s="969"/>
      <c r="IXN62" s="969"/>
      <c r="IXO62" s="969"/>
      <c r="IXP62" s="969"/>
      <c r="IXQ62" s="969"/>
      <c r="IXR62" s="969"/>
      <c r="IXS62" s="969"/>
      <c r="IXT62" s="969"/>
      <c r="IXU62" s="969"/>
      <c r="IXV62" s="969"/>
      <c r="IXW62" s="969"/>
      <c r="IXX62" s="969"/>
      <c r="IXY62" s="969"/>
      <c r="IXZ62" s="969"/>
      <c r="IYA62" s="969"/>
      <c r="IYB62" s="969"/>
      <c r="IYC62" s="969"/>
      <c r="IYD62" s="969"/>
      <c r="IYE62" s="969"/>
      <c r="IYF62" s="969"/>
      <c r="IYG62" s="969"/>
      <c r="IYH62" s="969"/>
      <c r="IYI62" s="969"/>
      <c r="IYJ62" s="969"/>
      <c r="IYK62" s="969"/>
      <c r="IYL62" s="969"/>
      <c r="IYM62" s="969"/>
      <c r="IYN62" s="969"/>
      <c r="IYO62" s="969"/>
      <c r="IYP62" s="969"/>
      <c r="IYQ62" s="969"/>
      <c r="IYR62" s="969"/>
      <c r="IYS62" s="969"/>
      <c r="IYT62" s="969"/>
      <c r="IYU62" s="969"/>
      <c r="IYV62" s="969"/>
      <c r="IYW62" s="969"/>
      <c r="IYX62" s="969"/>
      <c r="IYY62" s="969"/>
      <c r="IYZ62" s="969"/>
      <c r="IZA62" s="969"/>
      <c r="IZB62" s="969"/>
      <c r="IZC62" s="969"/>
      <c r="IZD62" s="969"/>
      <c r="IZE62" s="969"/>
      <c r="IZF62" s="969"/>
      <c r="IZG62" s="969"/>
      <c r="IZH62" s="969"/>
      <c r="IZI62" s="969"/>
      <c r="IZJ62" s="969"/>
      <c r="IZK62" s="969"/>
      <c r="IZL62" s="969"/>
      <c r="IZM62" s="969"/>
      <c r="IZN62" s="969"/>
      <c r="IZO62" s="969"/>
      <c r="IZP62" s="969"/>
      <c r="IZQ62" s="969"/>
      <c r="IZR62" s="969"/>
      <c r="IZS62" s="969"/>
      <c r="IZT62" s="969"/>
      <c r="IZU62" s="969"/>
      <c r="IZV62" s="969"/>
      <c r="IZW62" s="969"/>
      <c r="IZX62" s="969"/>
      <c r="IZY62" s="969"/>
      <c r="IZZ62" s="969"/>
      <c r="JAA62" s="969"/>
      <c r="JAB62" s="969"/>
      <c r="JAC62" s="969"/>
      <c r="JAD62" s="969"/>
      <c r="JAE62" s="969"/>
      <c r="JAF62" s="969"/>
      <c r="JAG62" s="969"/>
      <c r="JAH62" s="969"/>
      <c r="JAI62" s="969"/>
      <c r="JAJ62" s="969"/>
      <c r="JAK62" s="969"/>
      <c r="JAL62" s="969"/>
      <c r="JAM62" s="969"/>
      <c r="JAN62" s="969"/>
      <c r="JAO62" s="969"/>
      <c r="JAP62" s="969"/>
      <c r="JAQ62" s="969"/>
      <c r="JAR62" s="969"/>
      <c r="JAS62" s="969"/>
      <c r="JAT62" s="969"/>
      <c r="JAU62" s="969"/>
      <c r="JAV62" s="969"/>
      <c r="JAW62" s="969"/>
      <c r="JAX62" s="969"/>
      <c r="JAY62" s="969"/>
      <c r="JAZ62" s="969"/>
      <c r="JBA62" s="969"/>
      <c r="JBB62" s="969"/>
      <c r="JBC62" s="969"/>
      <c r="JBD62" s="969"/>
      <c r="JBE62" s="969"/>
      <c r="JBF62" s="969"/>
      <c r="JBG62" s="969"/>
      <c r="JBH62" s="969"/>
      <c r="JBI62" s="969"/>
      <c r="JBJ62" s="969"/>
      <c r="JBK62" s="969"/>
      <c r="JBL62" s="969"/>
      <c r="JBM62" s="969"/>
      <c r="JBN62" s="969"/>
      <c r="JBO62" s="969"/>
      <c r="JBP62" s="969"/>
      <c r="JBQ62" s="969"/>
      <c r="JBR62" s="969"/>
      <c r="JBS62" s="969"/>
      <c r="JBT62" s="969"/>
      <c r="JBU62" s="969"/>
      <c r="JBV62" s="969"/>
      <c r="JBW62" s="969"/>
      <c r="JBX62" s="969"/>
      <c r="JBY62" s="969"/>
      <c r="JBZ62" s="969"/>
      <c r="JCA62" s="969"/>
      <c r="JCB62" s="969"/>
      <c r="JCC62" s="969"/>
      <c r="JCD62" s="969"/>
      <c r="JCE62" s="969"/>
      <c r="JCF62" s="969"/>
      <c r="JCG62" s="969"/>
      <c r="JCH62" s="969"/>
      <c r="JCI62" s="969"/>
      <c r="JCJ62" s="969"/>
      <c r="JCK62" s="969"/>
      <c r="JCL62" s="969"/>
      <c r="JCM62" s="969"/>
      <c r="JCN62" s="969"/>
      <c r="JCO62" s="969"/>
      <c r="JCP62" s="969"/>
      <c r="JCQ62" s="969"/>
      <c r="JCR62" s="969"/>
      <c r="JCS62" s="969"/>
      <c r="JCT62" s="969"/>
      <c r="JCU62" s="969"/>
      <c r="JCV62" s="969"/>
      <c r="JCW62" s="969"/>
      <c r="JCX62" s="969"/>
      <c r="JCY62" s="969"/>
      <c r="JCZ62" s="969"/>
      <c r="JDA62" s="969"/>
      <c r="JDB62" s="969"/>
      <c r="JDC62" s="969"/>
      <c r="JDD62" s="969"/>
      <c r="JDE62" s="969"/>
      <c r="JDF62" s="969"/>
      <c r="JDG62" s="969"/>
      <c r="JDH62" s="969"/>
      <c r="JDI62" s="969"/>
      <c r="JDJ62" s="969"/>
      <c r="JDK62" s="969"/>
      <c r="JDL62" s="969"/>
      <c r="JDM62" s="969"/>
      <c r="JDN62" s="969"/>
      <c r="JDO62" s="969"/>
      <c r="JDP62" s="969"/>
      <c r="JDQ62" s="969"/>
      <c r="JDR62" s="969"/>
      <c r="JDS62" s="969"/>
      <c r="JDT62" s="969"/>
      <c r="JDU62" s="969"/>
      <c r="JDV62" s="969"/>
      <c r="JDW62" s="969"/>
      <c r="JDX62" s="969"/>
      <c r="JDY62" s="969"/>
      <c r="JDZ62" s="969"/>
      <c r="JEA62" s="969"/>
      <c r="JEB62" s="969"/>
      <c r="JEC62" s="969"/>
      <c r="JED62" s="969"/>
      <c r="JEE62" s="969"/>
      <c r="JEF62" s="969"/>
      <c r="JEG62" s="969"/>
      <c r="JEH62" s="969"/>
      <c r="JEI62" s="969"/>
      <c r="JEJ62" s="969"/>
      <c r="JEK62" s="969"/>
      <c r="JEL62" s="969"/>
      <c r="JEM62" s="969"/>
      <c r="JEN62" s="969"/>
      <c r="JEO62" s="969"/>
      <c r="JEP62" s="969"/>
      <c r="JEQ62" s="969"/>
      <c r="JER62" s="969"/>
      <c r="JES62" s="969"/>
      <c r="JET62" s="969"/>
      <c r="JEU62" s="969"/>
      <c r="JEV62" s="969"/>
      <c r="JEW62" s="969"/>
      <c r="JEX62" s="969"/>
      <c r="JEY62" s="969"/>
      <c r="JEZ62" s="969"/>
      <c r="JFA62" s="969"/>
      <c r="JFB62" s="969"/>
      <c r="JFC62" s="969"/>
      <c r="JFD62" s="969"/>
      <c r="JFE62" s="969"/>
      <c r="JFF62" s="969"/>
      <c r="JFG62" s="969"/>
      <c r="JFH62" s="969"/>
      <c r="JFI62" s="969"/>
      <c r="JFJ62" s="969"/>
      <c r="JFK62" s="969"/>
      <c r="JFL62" s="969"/>
      <c r="JFM62" s="969"/>
      <c r="JFN62" s="969"/>
      <c r="JFO62" s="969"/>
      <c r="JFP62" s="969"/>
      <c r="JFQ62" s="969"/>
      <c r="JFR62" s="969"/>
      <c r="JFS62" s="969"/>
      <c r="JFT62" s="969"/>
      <c r="JFU62" s="969"/>
      <c r="JFV62" s="969"/>
      <c r="JFW62" s="969"/>
      <c r="JFX62" s="969"/>
      <c r="JFY62" s="969"/>
      <c r="JFZ62" s="969"/>
      <c r="JGA62" s="969"/>
      <c r="JGB62" s="969"/>
      <c r="JGC62" s="969"/>
      <c r="JGD62" s="969"/>
      <c r="JGE62" s="969"/>
      <c r="JGF62" s="969"/>
      <c r="JGG62" s="969"/>
      <c r="JGH62" s="969"/>
      <c r="JGI62" s="969"/>
      <c r="JGJ62" s="969"/>
      <c r="JGK62" s="969"/>
      <c r="JGL62" s="969"/>
      <c r="JGM62" s="969"/>
      <c r="JGN62" s="969"/>
      <c r="JGO62" s="969"/>
      <c r="JGP62" s="969"/>
      <c r="JGQ62" s="969"/>
      <c r="JGR62" s="969"/>
      <c r="JGS62" s="969"/>
      <c r="JGT62" s="969"/>
      <c r="JGU62" s="969"/>
      <c r="JGV62" s="969"/>
      <c r="JGW62" s="969"/>
      <c r="JGX62" s="969"/>
      <c r="JGY62" s="969"/>
      <c r="JGZ62" s="969"/>
      <c r="JHA62" s="969"/>
      <c r="JHB62" s="969"/>
      <c r="JHC62" s="969"/>
      <c r="JHD62" s="969"/>
      <c r="JHE62" s="969"/>
      <c r="JHF62" s="969"/>
      <c r="JHG62" s="969"/>
      <c r="JHH62" s="969"/>
      <c r="JHI62" s="969"/>
      <c r="JHJ62" s="969"/>
      <c r="JHK62" s="969"/>
      <c r="JHL62" s="969"/>
      <c r="JHM62" s="969"/>
      <c r="JHN62" s="969"/>
      <c r="JHO62" s="969"/>
      <c r="JHP62" s="969"/>
      <c r="JHQ62" s="969"/>
      <c r="JHR62" s="969"/>
      <c r="JHS62" s="969"/>
      <c r="JHT62" s="969"/>
      <c r="JHU62" s="969"/>
      <c r="JHV62" s="969"/>
      <c r="JHW62" s="969"/>
      <c r="JHX62" s="969"/>
      <c r="JHY62" s="969"/>
      <c r="JHZ62" s="969"/>
      <c r="JIA62" s="969"/>
      <c r="JIB62" s="969"/>
      <c r="JIC62" s="969"/>
      <c r="JID62" s="969"/>
      <c r="JIE62" s="969"/>
      <c r="JIF62" s="969"/>
      <c r="JIG62" s="969"/>
      <c r="JIH62" s="969"/>
      <c r="JII62" s="969"/>
      <c r="JIJ62" s="969"/>
      <c r="JIK62" s="969"/>
      <c r="JIL62" s="969"/>
      <c r="JIM62" s="969"/>
      <c r="JIN62" s="969"/>
      <c r="JIO62" s="969"/>
      <c r="JIP62" s="969"/>
      <c r="JIQ62" s="969"/>
      <c r="JIR62" s="969"/>
      <c r="JIS62" s="969"/>
      <c r="JIT62" s="969"/>
      <c r="JIU62" s="969"/>
      <c r="JIV62" s="969"/>
      <c r="JIW62" s="969"/>
      <c r="JIX62" s="969"/>
      <c r="JIY62" s="969"/>
      <c r="JIZ62" s="969"/>
      <c r="JJA62" s="969"/>
      <c r="JJB62" s="969"/>
      <c r="JJC62" s="969"/>
      <c r="JJD62" s="969"/>
      <c r="JJE62" s="969"/>
      <c r="JJF62" s="969"/>
      <c r="JJG62" s="969"/>
      <c r="JJH62" s="969"/>
      <c r="JJI62" s="969"/>
      <c r="JJJ62" s="969"/>
      <c r="JJK62" s="969"/>
      <c r="JJL62" s="969"/>
      <c r="JJM62" s="969"/>
      <c r="JJN62" s="969"/>
      <c r="JJO62" s="969"/>
      <c r="JJP62" s="969"/>
      <c r="JJQ62" s="969"/>
      <c r="JJR62" s="969"/>
      <c r="JJS62" s="969"/>
      <c r="JJT62" s="969"/>
      <c r="JJU62" s="969"/>
      <c r="JJV62" s="969"/>
      <c r="JJW62" s="969"/>
      <c r="JJX62" s="969"/>
      <c r="JJY62" s="969"/>
      <c r="JJZ62" s="969"/>
      <c r="JKA62" s="969"/>
      <c r="JKB62" s="969"/>
      <c r="JKC62" s="969"/>
      <c r="JKD62" s="969"/>
      <c r="JKE62" s="969"/>
      <c r="JKF62" s="969"/>
      <c r="JKG62" s="969"/>
      <c r="JKH62" s="969"/>
      <c r="JKI62" s="969"/>
      <c r="JKJ62" s="969"/>
      <c r="JKK62" s="969"/>
      <c r="JKL62" s="969"/>
      <c r="JKM62" s="969"/>
      <c r="JKN62" s="969"/>
      <c r="JKO62" s="969"/>
      <c r="JKP62" s="969"/>
      <c r="JKQ62" s="969"/>
      <c r="JKR62" s="969"/>
      <c r="JKS62" s="969"/>
      <c r="JKT62" s="969"/>
      <c r="JKU62" s="969"/>
      <c r="JKV62" s="969"/>
      <c r="JKW62" s="969"/>
      <c r="JKX62" s="969"/>
      <c r="JKY62" s="969"/>
      <c r="JKZ62" s="969"/>
      <c r="JLA62" s="969"/>
      <c r="JLB62" s="969"/>
      <c r="JLC62" s="969"/>
      <c r="JLD62" s="969"/>
      <c r="JLE62" s="969"/>
      <c r="JLF62" s="969"/>
      <c r="JLG62" s="969"/>
      <c r="JLH62" s="969"/>
      <c r="JLI62" s="969"/>
      <c r="JLJ62" s="969"/>
      <c r="JLK62" s="969"/>
      <c r="JLL62" s="969"/>
      <c r="JLM62" s="969"/>
      <c r="JLN62" s="969"/>
      <c r="JLO62" s="969"/>
      <c r="JLP62" s="969"/>
      <c r="JLQ62" s="969"/>
      <c r="JLR62" s="969"/>
      <c r="JLS62" s="969"/>
      <c r="JLT62" s="969"/>
      <c r="JLU62" s="969"/>
      <c r="JLV62" s="969"/>
      <c r="JLW62" s="969"/>
      <c r="JLX62" s="969"/>
      <c r="JLY62" s="969"/>
      <c r="JLZ62" s="969"/>
      <c r="JMA62" s="969"/>
      <c r="JMB62" s="969"/>
      <c r="JMC62" s="969"/>
      <c r="JMD62" s="969"/>
      <c r="JME62" s="969"/>
      <c r="JMF62" s="969"/>
      <c r="JMG62" s="969"/>
      <c r="JMH62" s="969"/>
      <c r="JMI62" s="969"/>
      <c r="JMJ62" s="969"/>
      <c r="JMK62" s="969"/>
      <c r="JML62" s="969"/>
      <c r="JMM62" s="969"/>
      <c r="JMN62" s="969"/>
      <c r="JMO62" s="969"/>
      <c r="JMP62" s="969"/>
      <c r="JMQ62" s="969"/>
      <c r="JMR62" s="969"/>
      <c r="JMS62" s="969"/>
      <c r="JMT62" s="969"/>
      <c r="JMU62" s="969"/>
      <c r="JMV62" s="969"/>
      <c r="JMW62" s="969"/>
      <c r="JMX62" s="969"/>
      <c r="JMY62" s="969"/>
      <c r="JMZ62" s="969"/>
      <c r="JNA62" s="969"/>
      <c r="JNB62" s="969"/>
      <c r="JNC62" s="969"/>
      <c r="JND62" s="969"/>
      <c r="JNE62" s="969"/>
      <c r="JNF62" s="969"/>
      <c r="JNG62" s="969"/>
      <c r="JNH62" s="969"/>
      <c r="JNI62" s="969"/>
      <c r="JNJ62" s="969"/>
      <c r="JNK62" s="969"/>
      <c r="JNL62" s="969"/>
      <c r="JNM62" s="969"/>
      <c r="JNN62" s="969"/>
      <c r="JNO62" s="969"/>
      <c r="JNP62" s="969"/>
      <c r="JNQ62" s="969"/>
      <c r="JNR62" s="969"/>
      <c r="JNS62" s="969"/>
      <c r="JNT62" s="969"/>
      <c r="JNU62" s="969"/>
      <c r="JNV62" s="969"/>
      <c r="JNW62" s="969"/>
      <c r="JNX62" s="969"/>
      <c r="JNY62" s="969"/>
      <c r="JNZ62" s="969"/>
      <c r="JOA62" s="969"/>
      <c r="JOB62" s="969"/>
      <c r="JOC62" s="969"/>
      <c r="JOD62" s="969"/>
      <c r="JOE62" s="969"/>
      <c r="JOF62" s="969"/>
      <c r="JOG62" s="969"/>
      <c r="JOH62" s="969"/>
      <c r="JOI62" s="969"/>
      <c r="JOJ62" s="969"/>
      <c r="JOK62" s="969"/>
      <c r="JOL62" s="969"/>
      <c r="JOM62" s="969"/>
      <c r="JON62" s="969"/>
      <c r="JOO62" s="969"/>
      <c r="JOP62" s="969"/>
      <c r="JOQ62" s="969"/>
      <c r="JOR62" s="969"/>
      <c r="JOS62" s="969"/>
      <c r="JOT62" s="969"/>
      <c r="JOU62" s="969"/>
      <c r="JOV62" s="969"/>
      <c r="JOW62" s="969"/>
      <c r="JOX62" s="969"/>
      <c r="JOY62" s="969"/>
      <c r="JOZ62" s="969"/>
      <c r="JPA62" s="969"/>
      <c r="JPB62" s="969"/>
      <c r="JPC62" s="969"/>
      <c r="JPD62" s="969"/>
      <c r="JPE62" s="969"/>
      <c r="JPF62" s="969"/>
      <c r="JPG62" s="969"/>
      <c r="JPH62" s="969"/>
      <c r="JPI62" s="969"/>
      <c r="JPJ62" s="969"/>
      <c r="JPK62" s="969"/>
      <c r="JPL62" s="969"/>
      <c r="JPM62" s="969"/>
      <c r="JPN62" s="969"/>
      <c r="JPO62" s="969"/>
      <c r="JPP62" s="969"/>
      <c r="JPQ62" s="969"/>
      <c r="JPR62" s="969"/>
      <c r="JPS62" s="969"/>
      <c r="JPT62" s="969"/>
      <c r="JPU62" s="969"/>
      <c r="JPV62" s="969"/>
      <c r="JPW62" s="969"/>
      <c r="JPX62" s="969"/>
      <c r="JPY62" s="969"/>
      <c r="JPZ62" s="969"/>
      <c r="JQA62" s="969"/>
      <c r="JQB62" s="969"/>
      <c r="JQC62" s="969"/>
      <c r="JQD62" s="969"/>
      <c r="JQE62" s="969"/>
      <c r="JQF62" s="969"/>
      <c r="JQG62" s="969"/>
      <c r="JQH62" s="969"/>
      <c r="JQI62" s="969"/>
      <c r="JQJ62" s="969"/>
      <c r="JQK62" s="969"/>
      <c r="JQL62" s="969"/>
      <c r="JQM62" s="969"/>
      <c r="JQN62" s="969"/>
      <c r="JQO62" s="969"/>
      <c r="JQP62" s="969"/>
      <c r="JQQ62" s="969"/>
      <c r="JQR62" s="969"/>
      <c r="JQS62" s="969"/>
      <c r="JQT62" s="969"/>
      <c r="JQU62" s="969"/>
      <c r="JQV62" s="969"/>
      <c r="JQW62" s="969"/>
      <c r="JQX62" s="969"/>
      <c r="JQY62" s="969"/>
      <c r="JQZ62" s="969"/>
      <c r="JRA62" s="969"/>
      <c r="JRB62" s="969"/>
      <c r="JRC62" s="969"/>
      <c r="JRD62" s="969"/>
      <c r="JRE62" s="969"/>
      <c r="JRF62" s="969"/>
      <c r="JRG62" s="969"/>
      <c r="JRH62" s="969"/>
      <c r="JRI62" s="969"/>
      <c r="JRJ62" s="969"/>
      <c r="JRK62" s="969"/>
      <c r="JRL62" s="969"/>
      <c r="JRM62" s="969"/>
      <c r="JRN62" s="969"/>
      <c r="JRO62" s="969"/>
      <c r="JRP62" s="969"/>
      <c r="JRQ62" s="969"/>
      <c r="JRR62" s="969"/>
      <c r="JRS62" s="969"/>
      <c r="JRT62" s="969"/>
      <c r="JRU62" s="969"/>
      <c r="JRV62" s="969"/>
      <c r="JRW62" s="969"/>
      <c r="JRX62" s="969"/>
      <c r="JRY62" s="969"/>
      <c r="JRZ62" s="969"/>
      <c r="JSA62" s="969"/>
      <c r="JSB62" s="969"/>
      <c r="JSC62" s="969"/>
      <c r="JSD62" s="969"/>
      <c r="JSE62" s="969"/>
      <c r="JSF62" s="969"/>
      <c r="JSG62" s="969"/>
      <c r="JSH62" s="969"/>
      <c r="JSI62" s="969"/>
      <c r="JSJ62" s="969"/>
      <c r="JSK62" s="969"/>
      <c r="JSL62" s="969"/>
      <c r="JSM62" s="969"/>
      <c r="JSN62" s="969"/>
      <c r="JSO62" s="969"/>
      <c r="JSP62" s="969"/>
      <c r="JSQ62" s="969"/>
      <c r="JSR62" s="969"/>
      <c r="JSS62" s="969"/>
      <c r="JST62" s="969"/>
      <c r="JSU62" s="969"/>
      <c r="JSV62" s="969"/>
      <c r="JSW62" s="969"/>
      <c r="JSX62" s="969"/>
      <c r="JSY62" s="969"/>
      <c r="JSZ62" s="969"/>
      <c r="JTA62" s="969"/>
      <c r="JTB62" s="969"/>
      <c r="JTC62" s="969"/>
      <c r="JTD62" s="969"/>
      <c r="JTE62" s="969"/>
      <c r="JTF62" s="969"/>
      <c r="JTG62" s="969"/>
      <c r="JTH62" s="969"/>
      <c r="JTI62" s="969"/>
      <c r="JTJ62" s="969"/>
      <c r="JTK62" s="969"/>
      <c r="JTL62" s="969"/>
      <c r="JTM62" s="969"/>
      <c r="JTN62" s="969"/>
      <c r="JTO62" s="969"/>
      <c r="JTP62" s="969"/>
      <c r="JTQ62" s="969"/>
      <c r="JTR62" s="969"/>
      <c r="JTS62" s="969"/>
      <c r="JTT62" s="969"/>
      <c r="JTU62" s="969"/>
      <c r="JTV62" s="969"/>
      <c r="JTW62" s="969"/>
      <c r="JTX62" s="969"/>
      <c r="JTY62" s="969"/>
      <c r="JTZ62" s="969"/>
      <c r="JUA62" s="969"/>
      <c r="JUB62" s="969"/>
      <c r="JUC62" s="969"/>
      <c r="JUD62" s="969"/>
      <c r="JUE62" s="969"/>
      <c r="JUF62" s="969"/>
      <c r="JUG62" s="969"/>
      <c r="JUH62" s="969"/>
      <c r="JUI62" s="969"/>
      <c r="JUJ62" s="969"/>
      <c r="JUK62" s="969"/>
      <c r="JUL62" s="969"/>
      <c r="JUM62" s="969"/>
      <c r="JUN62" s="969"/>
      <c r="JUO62" s="969"/>
      <c r="JUP62" s="969"/>
      <c r="JUQ62" s="969"/>
      <c r="JUR62" s="969"/>
      <c r="JUS62" s="969"/>
      <c r="JUT62" s="969"/>
      <c r="JUU62" s="969"/>
      <c r="JUV62" s="969"/>
      <c r="JUW62" s="969"/>
      <c r="JUX62" s="969"/>
      <c r="JUY62" s="969"/>
      <c r="JUZ62" s="969"/>
      <c r="JVA62" s="969"/>
      <c r="JVB62" s="969"/>
      <c r="JVC62" s="969"/>
      <c r="JVD62" s="969"/>
      <c r="JVE62" s="969"/>
      <c r="JVF62" s="969"/>
      <c r="JVG62" s="969"/>
      <c r="JVH62" s="969"/>
      <c r="JVI62" s="969"/>
      <c r="JVJ62" s="969"/>
      <c r="JVK62" s="969"/>
      <c r="JVL62" s="969"/>
      <c r="JVM62" s="969"/>
      <c r="JVN62" s="969"/>
      <c r="JVO62" s="969"/>
      <c r="JVP62" s="969"/>
      <c r="JVQ62" s="969"/>
      <c r="JVR62" s="969"/>
      <c r="JVS62" s="969"/>
      <c r="JVT62" s="969"/>
      <c r="JVU62" s="969"/>
      <c r="JVV62" s="969"/>
      <c r="JVW62" s="969"/>
      <c r="JVX62" s="969"/>
      <c r="JVY62" s="969"/>
      <c r="JVZ62" s="969"/>
      <c r="JWA62" s="969"/>
      <c r="JWB62" s="969"/>
      <c r="JWC62" s="969"/>
      <c r="JWD62" s="969"/>
      <c r="JWE62" s="969"/>
      <c r="JWF62" s="969"/>
      <c r="JWG62" s="969"/>
      <c r="JWH62" s="969"/>
      <c r="JWI62" s="969"/>
      <c r="JWJ62" s="969"/>
      <c r="JWK62" s="969"/>
      <c r="JWL62" s="969"/>
      <c r="JWM62" s="969"/>
      <c r="JWN62" s="969"/>
      <c r="JWO62" s="969"/>
      <c r="JWP62" s="969"/>
      <c r="JWQ62" s="969"/>
      <c r="JWR62" s="969"/>
      <c r="JWS62" s="969"/>
      <c r="JWT62" s="969"/>
      <c r="JWU62" s="969"/>
      <c r="JWV62" s="969"/>
      <c r="JWW62" s="969"/>
      <c r="JWX62" s="969"/>
      <c r="JWY62" s="969"/>
      <c r="JWZ62" s="969"/>
      <c r="JXA62" s="969"/>
      <c r="JXB62" s="969"/>
      <c r="JXC62" s="969"/>
      <c r="JXD62" s="969"/>
      <c r="JXE62" s="969"/>
      <c r="JXF62" s="969"/>
      <c r="JXG62" s="969"/>
      <c r="JXH62" s="969"/>
      <c r="JXI62" s="969"/>
      <c r="JXJ62" s="969"/>
      <c r="JXK62" s="969"/>
      <c r="JXL62" s="969"/>
      <c r="JXM62" s="969"/>
      <c r="JXN62" s="969"/>
      <c r="JXO62" s="969"/>
      <c r="JXP62" s="969"/>
      <c r="JXQ62" s="969"/>
      <c r="JXR62" s="969"/>
      <c r="JXS62" s="969"/>
      <c r="JXT62" s="969"/>
      <c r="JXU62" s="969"/>
      <c r="JXV62" s="969"/>
      <c r="JXW62" s="969"/>
      <c r="JXX62" s="969"/>
      <c r="JXY62" s="969"/>
      <c r="JXZ62" s="969"/>
      <c r="JYA62" s="969"/>
      <c r="JYB62" s="969"/>
      <c r="JYC62" s="969"/>
      <c r="JYD62" s="969"/>
      <c r="JYE62" s="969"/>
      <c r="JYF62" s="969"/>
      <c r="JYG62" s="969"/>
      <c r="JYH62" s="969"/>
      <c r="JYI62" s="969"/>
      <c r="JYJ62" s="969"/>
      <c r="JYK62" s="969"/>
      <c r="JYL62" s="969"/>
      <c r="JYM62" s="969"/>
      <c r="JYN62" s="969"/>
      <c r="JYO62" s="969"/>
      <c r="JYP62" s="969"/>
      <c r="JYQ62" s="969"/>
      <c r="JYR62" s="969"/>
      <c r="JYS62" s="969"/>
      <c r="JYT62" s="969"/>
      <c r="JYU62" s="969"/>
      <c r="JYV62" s="969"/>
      <c r="JYW62" s="969"/>
      <c r="JYX62" s="969"/>
      <c r="JYY62" s="969"/>
      <c r="JYZ62" s="969"/>
      <c r="JZA62" s="969"/>
      <c r="JZB62" s="969"/>
      <c r="JZC62" s="969"/>
      <c r="JZD62" s="969"/>
      <c r="JZE62" s="969"/>
      <c r="JZF62" s="969"/>
      <c r="JZG62" s="969"/>
      <c r="JZH62" s="969"/>
      <c r="JZI62" s="969"/>
      <c r="JZJ62" s="969"/>
      <c r="JZK62" s="969"/>
      <c r="JZL62" s="969"/>
      <c r="JZM62" s="969"/>
      <c r="JZN62" s="969"/>
      <c r="JZO62" s="969"/>
      <c r="JZP62" s="969"/>
      <c r="JZQ62" s="969"/>
      <c r="JZR62" s="969"/>
      <c r="JZS62" s="969"/>
      <c r="JZT62" s="969"/>
      <c r="JZU62" s="969"/>
      <c r="JZV62" s="969"/>
      <c r="JZW62" s="969"/>
      <c r="JZX62" s="969"/>
      <c r="JZY62" s="969"/>
      <c r="JZZ62" s="969"/>
      <c r="KAA62" s="969"/>
      <c r="KAB62" s="969"/>
      <c r="KAC62" s="969"/>
      <c r="KAD62" s="969"/>
      <c r="KAE62" s="969"/>
      <c r="KAF62" s="969"/>
      <c r="KAG62" s="969"/>
      <c r="KAH62" s="969"/>
      <c r="KAI62" s="969"/>
      <c r="KAJ62" s="969"/>
      <c r="KAK62" s="969"/>
      <c r="KAL62" s="969"/>
      <c r="KAM62" s="969"/>
      <c r="KAN62" s="969"/>
      <c r="KAO62" s="969"/>
      <c r="KAP62" s="969"/>
      <c r="KAQ62" s="969"/>
      <c r="KAR62" s="969"/>
      <c r="KAS62" s="969"/>
      <c r="KAT62" s="969"/>
      <c r="KAU62" s="969"/>
      <c r="KAV62" s="969"/>
      <c r="KAW62" s="969"/>
      <c r="KAX62" s="969"/>
      <c r="KAY62" s="969"/>
      <c r="KAZ62" s="969"/>
      <c r="KBA62" s="969"/>
      <c r="KBB62" s="969"/>
      <c r="KBC62" s="969"/>
      <c r="KBD62" s="969"/>
      <c r="KBE62" s="969"/>
      <c r="KBF62" s="969"/>
      <c r="KBG62" s="969"/>
      <c r="KBH62" s="969"/>
      <c r="KBI62" s="969"/>
      <c r="KBJ62" s="969"/>
      <c r="KBK62" s="969"/>
      <c r="KBL62" s="969"/>
      <c r="KBM62" s="969"/>
      <c r="KBN62" s="969"/>
      <c r="KBO62" s="969"/>
      <c r="KBP62" s="969"/>
      <c r="KBQ62" s="969"/>
      <c r="KBR62" s="969"/>
      <c r="KBS62" s="969"/>
      <c r="KBT62" s="969"/>
      <c r="KBU62" s="969"/>
      <c r="KBV62" s="969"/>
      <c r="KBW62" s="969"/>
      <c r="KBX62" s="969"/>
      <c r="KBY62" s="969"/>
      <c r="KBZ62" s="969"/>
      <c r="KCA62" s="969"/>
      <c r="KCB62" s="969"/>
      <c r="KCC62" s="969"/>
      <c r="KCD62" s="969"/>
      <c r="KCE62" s="969"/>
      <c r="KCF62" s="969"/>
      <c r="KCG62" s="969"/>
      <c r="KCH62" s="969"/>
      <c r="KCI62" s="969"/>
      <c r="KCJ62" s="969"/>
      <c r="KCK62" s="969"/>
      <c r="KCL62" s="969"/>
      <c r="KCM62" s="969"/>
      <c r="KCN62" s="969"/>
      <c r="KCO62" s="969"/>
      <c r="KCP62" s="969"/>
      <c r="KCQ62" s="969"/>
      <c r="KCR62" s="969"/>
      <c r="KCS62" s="969"/>
      <c r="KCT62" s="969"/>
      <c r="KCU62" s="969"/>
      <c r="KCV62" s="969"/>
      <c r="KCW62" s="969"/>
      <c r="KCX62" s="969"/>
      <c r="KCY62" s="969"/>
      <c r="KCZ62" s="969"/>
      <c r="KDA62" s="969"/>
      <c r="KDB62" s="969"/>
      <c r="KDC62" s="969"/>
      <c r="KDD62" s="969"/>
      <c r="KDE62" s="969"/>
      <c r="KDF62" s="969"/>
      <c r="KDG62" s="969"/>
      <c r="KDH62" s="969"/>
      <c r="KDI62" s="969"/>
      <c r="KDJ62" s="969"/>
      <c r="KDK62" s="969"/>
      <c r="KDL62" s="969"/>
      <c r="KDM62" s="969"/>
      <c r="KDN62" s="969"/>
      <c r="KDO62" s="969"/>
      <c r="KDP62" s="969"/>
      <c r="KDQ62" s="969"/>
      <c r="KDR62" s="969"/>
      <c r="KDS62" s="969"/>
      <c r="KDT62" s="969"/>
      <c r="KDU62" s="969"/>
      <c r="KDV62" s="969"/>
      <c r="KDW62" s="969"/>
      <c r="KDX62" s="969"/>
      <c r="KDY62" s="969"/>
      <c r="KDZ62" s="969"/>
      <c r="KEA62" s="969"/>
      <c r="KEB62" s="969"/>
      <c r="KEC62" s="969"/>
      <c r="KED62" s="969"/>
      <c r="KEE62" s="969"/>
      <c r="KEF62" s="969"/>
      <c r="KEG62" s="969"/>
      <c r="KEH62" s="969"/>
      <c r="KEI62" s="969"/>
      <c r="KEJ62" s="969"/>
      <c r="KEK62" s="969"/>
      <c r="KEL62" s="969"/>
      <c r="KEM62" s="969"/>
      <c r="KEN62" s="969"/>
      <c r="KEO62" s="969"/>
      <c r="KEP62" s="969"/>
      <c r="KEQ62" s="969"/>
      <c r="KER62" s="969"/>
      <c r="KES62" s="969"/>
      <c r="KET62" s="969"/>
      <c r="KEU62" s="969"/>
      <c r="KEV62" s="969"/>
      <c r="KEW62" s="969"/>
      <c r="KEX62" s="969"/>
      <c r="KEY62" s="969"/>
      <c r="KEZ62" s="969"/>
      <c r="KFA62" s="969"/>
      <c r="KFB62" s="969"/>
      <c r="KFC62" s="969"/>
      <c r="KFD62" s="969"/>
      <c r="KFE62" s="969"/>
      <c r="KFF62" s="969"/>
      <c r="KFG62" s="969"/>
      <c r="KFH62" s="969"/>
      <c r="KFI62" s="969"/>
      <c r="KFJ62" s="969"/>
      <c r="KFK62" s="969"/>
      <c r="KFL62" s="969"/>
      <c r="KFM62" s="969"/>
      <c r="KFN62" s="969"/>
      <c r="KFO62" s="969"/>
      <c r="KFP62" s="969"/>
      <c r="KFQ62" s="969"/>
      <c r="KFR62" s="969"/>
      <c r="KFS62" s="969"/>
      <c r="KFT62" s="969"/>
      <c r="KFU62" s="969"/>
      <c r="KFV62" s="969"/>
      <c r="KFW62" s="969"/>
      <c r="KFX62" s="969"/>
      <c r="KFY62" s="969"/>
      <c r="KFZ62" s="969"/>
      <c r="KGA62" s="969"/>
      <c r="KGB62" s="969"/>
      <c r="KGC62" s="969"/>
      <c r="KGD62" s="969"/>
      <c r="KGE62" s="969"/>
      <c r="KGF62" s="969"/>
      <c r="KGG62" s="969"/>
      <c r="KGH62" s="969"/>
      <c r="KGI62" s="969"/>
      <c r="KGJ62" s="969"/>
      <c r="KGK62" s="969"/>
      <c r="KGL62" s="969"/>
      <c r="KGM62" s="969"/>
      <c r="KGN62" s="969"/>
      <c r="KGO62" s="969"/>
      <c r="KGP62" s="969"/>
      <c r="KGQ62" s="969"/>
      <c r="KGR62" s="969"/>
      <c r="KGS62" s="969"/>
      <c r="KGT62" s="969"/>
      <c r="KGU62" s="969"/>
      <c r="KGV62" s="969"/>
      <c r="KGW62" s="969"/>
      <c r="KGX62" s="969"/>
      <c r="KGY62" s="969"/>
      <c r="KGZ62" s="969"/>
      <c r="KHA62" s="969"/>
      <c r="KHB62" s="969"/>
      <c r="KHC62" s="969"/>
      <c r="KHD62" s="969"/>
      <c r="KHE62" s="969"/>
      <c r="KHF62" s="969"/>
      <c r="KHG62" s="969"/>
      <c r="KHH62" s="969"/>
      <c r="KHI62" s="969"/>
      <c r="KHJ62" s="969"/>
      <c r="KHK62" s="969"/>
      <c r="KHL62" s="969"/>
      <c r="KHM62" s="969"/>
      <c r="KHN62" s="969"/>
      <c r="KHO62" s="969"/>
      <c r="KHP62" s="969"/>
      <c r="KHQ62" s="969"/>
      <c r="KHR62" s="969"/>
      <c r="KHS62" s="969"/>
      <c r="KHT62" s="969"/>
      <c r="KHU62" s="969"/>
      <c r="KHV62" s="969"/>
      <c r="KHW62" s="969"/>
      <c r="KHX62" s="969"/>
      <c r="KHY62" s="969"/>
      <c r="KHZ62" s="969"/>
      <c r="KIA62" s="969"/>
      <c r="KIB62" s="969"/>
      <c r="KIC62" s="969"/>
      <c r="KID62" s="969"/>
      <c r="KIE62" s="969"/>
      <c r="KIF62" s="969"/>
      <c r="KIG62" s="969"/>
      <c r="KIH62" s="969"/>
      <c r="KII62" s="969"/>
      <c r="KIJ62" s="969"/>
      <c r="KIK62" s="969"/>
      <c r="KIL62" s="969"/>
      <c r="KIM62" s="969"/>
      <c r="KIN62" s="969"/>
      <c r="KIO62" s="969"/>
      <c r="KIP62" s="969"/>
      <c r="KIQ62" s="969"/>
      <c r="KIR62" s="969"/>
      <c r="KIS62" s="969"/>
      <c r="KIT62" s="969"/>
      <c r="KIU62" s="969"/>
      <c r="KIV62" s="969"/>
      <c r="KIW62" s="969"/>
      <c r="KIX62" s="969"/>
      <c r="KIY62" s="969"/>
      <c r="KIZ62" s="969"/>
      <c r="KJA62" s="969"/>
      <c r="KJB62" s="969"/>
      <c r="KJC62" s="969"/>
      <c r="KJD62" s="969"/>
      <c r="KJE62" s="969"/>
      <c r="KJF62" s="969"/>
      <c r="KJG62" s="969"/>
      <c r="KJH62" s="969"/>
      <c r="KJI62" s="969"/>
      <c r="KJJ62" s="969"/>
      <c r="KJK62" s="969"/>
      <c r="KJL62" s="969"/>
      <c r="KJM62" s="969"/>
      <c r="KJN62" s="969"/>
      <c r="KJO62" s="969"/>
      <c r="KJP62" s="969"/>
      <c r="KJQ62" s="969"/>
      <c r="KJR62" s="969"/>
      <c r="KJS62" s="969"/>
      <c r="KJT62" s="969"/>
      <c r="KJU62" s="969"/>
      <c r="KJV62" s="969"/>
      <c r="KJW62" s="969"/>
      <c r="KJX62" s="969"/>
      <c r="KJY62" s="969"/>
      <c r="KJZ62" s="969"/>
      <c r="KKA62" s="969"/>
      <c r="KKB62" s="969"/>
      <c r="KKC62" s="969"/>
      <c r="KKD62" s="969"/>
      <c r="KKE62" s="969"/>
      <c r="KKF62" s="969"/>
      <c r="KKG62" s="969"/>
      <c r="KKH62" s="969"/>
      <c r="KKI62" s="969"/>
      <c r="KKJ62" s="969"/>
      <c r="KKK62" s="969"/>
      <c r="KKL62" s="969"/>
      <c r="KKM62" s="969"/>
      <c r="KKN62" s="969"/>
      <c r="KKO62" s="969"/>
      <c r="KKP62" s="969"/>
      <c r="KKQ62" s="969"/>
      <c r="KKR62" s="969"/>
      <c r="KKS62" s="969"/>
      <c r="KKT62" s="969"/>
      <c r="KKU62" s="969"/>
      <c r="KKV62" s="969"/>
      <c r="KKW62" s="969"/>
      <c r="KKX62" s="969"/>
      <c r="KKY62" s="969"/>
      <c r="KKZ62" s="969"/>
      <c r="KLA62" s="969"/>
      <c r="KLB62" s="969"/>
      <c r="KLC62" s="969"/>
      <c r="KLD62" s="969"/>
      <c r="KLE62" s="969"/>
      <c r="KLF62" s="969"/>
      <c r="KLG62" s="969"/>
      <c r="KLH62" s="969"/>
      <c r="KLI62" s="969"/>
      <c r="KLJ62" s="969"/>
      <c r="KLK62" s="969"/>
      <c r="KLL62" s="969"/>
      <c r="KLM62" s="969"/>
      <c r="KLN62" s="969"/>
      <c r="KLO62" s="969"/>
      <c r="KLP62" s="969"/>
      <c r="KLQ62" s="969"/>
      <c r="KLR62" s="969"/>
      <c r="KLS62" s="969"/>
      <c r="KLT62" s="969"/>
      <c r="KLU62" s="969"/>
      <c r="KLV62" s="969"/>
      <c r="KLW62" s="969"/>
      <c r="KLX62" s="969"/>
      <c r="KLY62" s="969"/>
      <c r="KLZ62" s="969"/>
      <c r="KMA62" s="969"/>
      <c r="KMB62" s="969"/>
      <c r="KMC62" s="969"/>
      <c r="KMD62" s="969"/>
      <c r="KME62" s="969"/>
      <c r="KMF62" s="969"/>
      <c r="KMG62" s="969"/>
      <c r="KMH62" s="969"/>
      <c r="KMI62" s="969"/>
      <c r="KMJ62" s="969"/>
      <c r="KMK62" s="969"/>
      <c r="KML62" s="969"/>
      <c r="KMM62" s="969"/>
      <c r="KMN62" s="969"/>
      <c r="KMO62" s="969"/>
      <c r="KMP62" s="969"/>
      <c r="KMQ62" s="969"/>
      <c r="KMR62" s="969"/>
      <c r="KMS62" s="969"/>
      <c r="KMT62" s="969"/>
      <c r="KMU62" s="969"/>
      <c r="KMV62" s="969"/>
      <c r="KMW62" s="969"/>
      <c r="KMX62" s="969"/>
      <c r="KMY62" s="969"/>
      <c r="KMZ62" s="969"/>
      <c r="KNA62" s="969"/>
      <c r="KNB62" s="969"/>
      <c r="KNC62" s="969"/>
      <c r="KND62" s="969"/>
      <c r="KNE62" s="969"/>
      <c r="KNF62" s="969"/>
      <c r="KNG62" s="969"/>
      <c r="KNH62" s="969"/>
      <c r="KNI62" s="969"/>
      <c r="KNJ62" s="969"/>
      <c r="KNK62" s="969"/>
      <c r="KNL62" s="969"/>
      <c r="KNM62" s="969"/>
      <c r="KNN62" s="969"/>
      <c r="KNO62" s="969"/>
      <c r="KNP62" s="969"/>
      <c r="KNQ62" s="969"/>
      <c r="KNR62" s="969"/>
      <c r="KNS62" s="969"/>
      <c r="KNT62" s="969"/>
      <c r="KNU62" s="969"/>
      <c r="KNV62" s="969"/>
      <c r="KNW62" s="969"/>
      <c r="KNX62" s="969"/>
      <c r="KNY62" s="969"/>
      <c r="KNZ62" s="969"/>
      <c r="KOA62" s="969"/>
      <c r="KOB62" s="969"/>
      <c r="KOC62" s="969"/>
      <c r="KOD62" s="969"/>
      <c r="KOE62" s="969"/>
      <c r="KOF62" s="969"/>
      <c r="KOG62" s="969"/>
      <c r="KOH62" s="969"/>
      <c r="KOI62" s="969"/>
      <c r="KOJ62" s="969"/>
      <c r="KOK62" s="969"/>
      <c r="KOL62" s="969"/>
      <c r="KOM62" s="969"/>
      <c r="KON62" s="969"/>
      <c r="KOO62" s="969"/>
      <c r="KOP62" s="969"/>
      <c r="KOQ62" s="969"/>
      <c r="KOR62" s="969"/>
      <c r="KOS62" s="969"/>
      <c r="KOT62" s="969"/>
      <c r="KOU62" s="969"/>
      <c r="KOV62" s="969"/>
      <c r="KOW62" s="969"/>
      <c r="KOX62" s="969"/>
      <c r="KOY62" s="969"/>
      <c r="KOZ62" s="969"/>
      <c r="KPA62" s="969"/>
      <c r="KPB62" s="969"/>
      <c r="KPC62" s="969"/>
      <c r="KPD62" s="969"/>
      <c r="KPE62" s="969"/>
      <c r="KPF62" s="969"/>
      <c r="KPG62" s="969"/>
      <c r="KPH62" s="969"/>
      <c r="KPI62" s="969"/>
      <c r="KPJ62" s="969"/>
      <c r="KPK62" s="969"/>
      <c r="KPL62" s="969"/>
      <c r="KPM62" s="969"/>
      <c r="KPN62" s="969"/>
      <c r="KPO62" s="969"/>
      <c r="KPP62" s="969"/>
      <c r="KPQ62" s="969"/>
      <c r="KPR62" s="969"/>
      <c r="KPS62" s="969"/>
      <c r="KPT62" s="969"/>
      <c r="KPU62" s="969"/>
      <c r="KPV62" s="969"/>
      <c r="KPW62" s="969"/>
      <c r="KPX62" s="969"/>
      <c r="KPY62" s="969"/>
      <c r="KPZ62" s="969"/>
      <c r="KQA62" s="969"/>
      <c r="KQB62" s="969"/>
      <c r="KQC62" s="969"/>
      <c r="KQD62" s="969"/>
      <c r="KQE62" s="969"/>
      <c r="KQF62" s="969"/>
      <c r="KQG62" s="969"/>
      <c r="KQH62" s="969"/>
      <c r="KQI62" s="969"/>
      <c r="KQJ62" s="969"/>
      <c r="KQK62" s="969"/>
      <c r="KQL62" s="969"/>
      <c r="KQM62" s="969"/>
      <c r="KQN62" s="969"/>
      <c r="KQO62" s="969"/>
      <c r="KQP62" s="969"/>
      <c r="KQQ62" s="969"/>
      <c r="KQR62" s="969"/>
      <c r="KQS62" s="969"/>
      <c r="KQT62" s="969"/>
      <c r="KQU62" s="969"/>
      <c r="KQV62" s="969"/>
      <c r="KQW62" s="969"/>
      <c r="KQX62" s="969"/>
      <c r="KQY62" s="969"/>
      <c r="KQZ62" s="969"/>
      <c r="KRA62" s="969"/>
      <c r="KRB62" s="969"/>
      <c r="KRC62" s="969"/>
      <c r="KRD62" s="969"/>
      <c r="KRE62" s="969"/>
      <c r="KRF62" s="969"/>
      <c r="KRG62" s="969"/>
      <c r="KRH62" s="969"/>
      <c r="KRI62" s="969"/>
      <c r="KRJ62" s="969"/>
      <c r="KRK62" s="969"/>
      <c r="KRL62" s="969"/>
      <c r="KRM62" s="969"/>
      <c r="KRN62" s="969"/>
      <c r="KRO62" s="969"/>
      <c r="KRP62" s="969"/>
      <c r="KRQ62" s="969"/>
      <c r="KRR62" s="969"/>
      <c r="KRS62" s="969"/>
      <c r="KRT62" s="969"/>
      <c r="KRU62" s="969"/>
      <c r="KRV62" s="969"/>
      <c r="KRW62" s="969"/>
      <c r="KRX62" s="969"/>
      <c r="KRY62" s="969"/>
      <c r="KRZ62" s="969"/>
      <c r="KSA62" s="969"/>
      <c r="KSB62" s="969"/>
      <c r="KSC62" s="969"/>
      <c r="KSD62" s="969"/>
      <c r="KSE62" s="969"/>
      <c r="KSF62" s="969"/>
      <c r="KSG62" s="969"/>
      <c r="KSH62" s="969"/>
      <c r="KSI62" s="969"/>
      <c r="KSJ62" s="969"/>
      <c r="KSK62" s="969"/>
      <c r="KSL62" s="969"/>
      <c r="KSM62" s="969"/>
      <c r="KSN62" s="969"/>
      <c r="KSO62" s="969"/>
      <c r="KSP62" s="969"/>
      <c r="KSQ62" s="969"/>
      <c r="KSR62" s="969"/>
      <c r="KSS62" s="969"/>
      <c r="KST62" s="969"/>
      <c r="KSU62" s="969"/>
      <c r="KSV62" s="969"/>
      <c r="KSW62" s="969"/>
      <c r="KSX62" s="969"/>
      <c r="KSY62" s="969"/>
      <c r="KSZ62" s="969"/>
      <c r="KTA62" s="969"/>
      <c r="KTB62" s="969"/>
      <c r="KTC62" s="969"/>
      <c r="KTD62" s="969"/>
      <c r="KTE62" s="969"/>
      <c r="KTF62" s="969"/>
      <c r="KTG62" s="969"/>
      <c r="KTH62" s="969"/>
      <c r="KTI62" s="969"/>
      <c r="KTJ62" s="969"/>
      <c r="KTK62" s="969"/>
      <c r="KTL62" s="969"/>
      <c r="KTM62" s="969"/>
      <c r="KTN62" s="969"/>
      <c r="KTO62" s="969"/>
      <c r="KTP62" s="969"/>
      <c r="KTQ62" s="969"/>
      <c r="KTR62" s="969"/>
      <c r="KTS62" s="969"/>
      <c r="KTT62" s="969"/>
      <c r="KTU62" s="969"/>
      <c r="KTV62" s="969"/>
      <c r="KTW62" s="969"/>
      <c r="KTX62" s="969"/>
      <c r="KTY62" s="969"/>
      <c r="KTZ62" s="969"/>
      <c r="KUA62" s="969"/>
      <c r="KUB62" s="969"/>
      <c r="KUC62" s="969"/>
      <c r="KUD62" s="969"/>
      <c r="KUE62" s="969"/>
      <c r="KUF62" s="969"/>
      <c r="KUG62" s="969"/>
      <c r="KUH62" s="969"/>
      <c r="KUI62" s="969"/>
      <c r="KUJ62" s="969"/>
      <c r="KUK62" s="969"/>
      <c r="KUL62" s="969"/>
      <c r="KUM62" s="969"/>
      <c r="KUN62" s="969"/>
      <c r="KUO62" s="969"/>
      <c r="KUP62" s="969"/>
      <c r="KUQ62" s="969"/>
      <c r="KUR62" s="969"/>
      <c r="KUS62" s="969"/>
      <c r="KUT62" s="969"/>
      <c r="KUU62" s="969"/>
      <c r="KUV62" s="969"/>
      <c r="KUW62" s="969"/>
      <c r="KUX62" s="969"/>
      <c r="KUY62" s="969"/>
      <c r="KUZ62" s="969"/>
      <c r="KVA62" s="969"/>
      <c r="KVB62" s="969"/>
      <c r="KVC62" s="969"/>
      <c r="KVD62" s="969"/>
      <c r="KVE62" s="969"/>
      <c r="KVF62" s="969"/>
      <c r="KVG62" s="969"/>
      <c r="KVH62" s="969"/>
      <c r="KVI62" s="969"/>
      <c r="KVJ62" s="969"/>
      <c r="KVK62" s="969"/>
      <c r="KVL62" s="969"/>
      <c r="KVM62" s="969"/>
      <c r="KVN62" s="969"/>
      <c r="KVO62" s="969"/>
      <c r="KVP62" s="969"/>
      <c r="KVQ62" s="969"/>
      <c r="KVR62" s="969"/>
      <c r="KVS62" s="969"/>
      <c r="KVT62" s="969"/>
      <c r="KVU62" s="969"/>
      <c r="KVV62" s="969"/>
      <c r="KVW62" s="969"/>
      <c r="KVX62" s="969"/>
      <c r="KVY62" s="969"/>
      <c r="KVZ62" s="969"/>
      <c r="KWA62" s="969"/>
      <c r="KWB62" s="969"/>
      <c r="KWC62" s="969"/>
      <c r="KWD62" s="969"/>
      <c r="KWE62" s="969"/>
      <c r="KWF62" s="969"/>
      <c r="KWG62" s="969"/>
      <c r="KWH62" s="969"/>
      <c r="KWI62" s="969"/>
      <c r="KWJ62" s="969"/>
      <c r="KWK62" s="969"/>
      <c r="KWL62" s="969"/>
      <c r="KWM62" s="969"/>
      <c r="KWN62" s="969"/>
      <c r="KWO62" s="969"/>
      <c r="KWP62" s="969"/>
      <c r="KWQ62" s="969"/>
      <c r="KWR62" s="969"/>
      <c r="KWS62" s="969"/>
      <c r="KWT62" s="969"/>
      <c r="KWU62" s="969"/>
      <c r="KWV62" s="969"/>
      <c r="KWW62" s="969"/>
      <c r="KWX62" s="969"/>
      <c r="KWY62" s="969"/>
      <c r="KWZ62" s="969"/>
      <c r="KXA62" s="969"/>
      <c r="KXB62" s="969"/>
      <c r="KXC62" s="969"/>
      <c r="KXD62" s="969"/>
      <c r="KXE62" s="969"/>
      <c r="KXF62" s="969"/>
      <c r="KXG62" s="969"/>
      <c r="KXH62" s="969"/>
      <c r="KXI62" s="969"/>
      <c r="KXJ62" s="969"/>
      <c r="KXK62" s="969"/>
      <c r="KXL62" s="969"/>
      <c r="KXM62" s="969"/>
      <c r="KXN62" s="969"/>
      <c r="KXO62" s="969"/>
      <c r="KXP62" s="969"/>
      <c r="KXQ62" s="969"/>
      <c r="KXR62" s="969"/>
      <c r="KXS62" s="969"/>
      <c r="KXT62" s="969"/>
      <c r="KXU62" s="969"/>
      <c r="KXV62" s="969"/>
      <c r="KXW62" s="969"/>
      <c r="KXX62" s="969"/>
      <c r="KXY62" s="969"/>
      <c r="KXZ62" s="969"/>
      <c r="KYA62" s="969"/>
      <c r="KYB62" s="969"/>
      <c r="KYC62" s="969"/>
      <c r="KYD62" s="969"/>
      <c r="KYE62" s="969"/>
      <c r="KYF62" s="969"/>
      <c r="KYG62" s="969"/>
      <c r="KYH62" s="969"/>
      <c r="KYI62" s="969"/>
      <c r="KYJ62" s="969"/>
      <c r="KYK62" s="969"/>
      <c r="KYL62" s="969"/>
      <c r="KYM62" s="969"/>
      <c r="KYN62" s="969"/>
      <c r="KYO62" s="969"/>
      <c r="KYP62" s="969"/>
      <c r="KYQ62" s="969"/>
      <c r="KYR62" s="969"/>
      <c r="KYS62" s="969"/>
      <c r="KYT62" s="969"/>
      <c r="KYU62" s="969"/>
      <c r="KYV62" s="969"/>
      <c r="KYW62" s="969"/>
      <c r="KYX62" s="969"/>
      <c r="KYY62" s="969"/>
      <c r="KYZ62" s="969"/>
      <c r="KZA62" s="969"/>
      <c r="KZB62" s="969"/>
      <c r="KZC62" s="969"/>
      <c r="KZD62" s="969"/>
      <c r="KZE62" s="969"/>
      <c r="KZF62" s="969"/>
      <c r="KZG62" s="969"/>
      <c r="KZH62" s="969"/>
      <c r="KZI62" s="969"/>
      <c r="KZJ62" s="969"/>
      <c r="KZK62" s="969"/>
      <c r="KZL62" s="969"/>
      <c r="KZM62" s="969"/>
      <c r="KZN62" s="969"/>
      <c r="KZO62" s="969"/>
      <c r="KZP62" s="969"/>
      <c r="KZQ62" s="969"/>
      <c r="KZR62" s="969"/>
      <c r="KZS62" s="969"/>
      <c r="KZT62" s="969"/>
      <c r="KZU62" s="969"/>
      <c r="KZV62" s="969"/>
      <c r="KZW62" s="969"/>
      <c r="KZX62" s="969"/>
      <c r="KZY62" s="969"/>
      <c r="KZZ62" s="969"/>
      <c r="LAA62" s="969"/>
      <c r="LAB62" s="969"/>
      <c r="LAC62" s="969"/>
      <c r="LAD62" s="969"/>
      <c r="LAE62" s="969"/>
      <c r="LAF62" s="969"/>
      <c r="LAG62" s="969"/>
      <c r="LAH62" s="969"/>
      <c r="LAI62" s="969"/>
      <c r="LAJ62" s="969"/>
      <c r="LAK62" s="969"/>
      <c r="LAL62" s="969"/>
      <c r="LAM62" s="969"/>
      <c r="LAN62" s="969"/>
      <c r="LAO62" s="969"/>
      <c r="LAP62" s="969"/>
      <c r="LAQ62" s="969"/>
      <c r="LAR62" s="969"/>
      <c r="LAS62" s="969"/>
      <c r="LAT62" s="969"/>
      <c r="LAU62" s="969"/>
      <c r="LAV62" s="969"/>
      <c r="LAW62" s="969"/>
      <c r="LAX62" s="969"/>
      <c r="LAY62" s="969"/>
      <c r="LAZ62" s="969"/>
      <c r="LBA62" s="969"/>
      <c r="LBB62" s="969"/>
      <c r="LBC62" s="969"/>
      <c r="LBD62" s="969"/>
      <c r="LBE62" s="969"/>
      <c r="LBF62" s="969"/>
      <c r="LBG62" s="969"/>
      <c r="LBH62" s="969"/>
      <c r="LBI62" s="969"/>
      <c r="LBJ62" s="969"/>
      <c r="LBK62" s="969"/>
      <c r="LBL62" s="969"/>
      <c r="LBM62" s="969"/>
      <c r="LBN62" s="969"/>
      <c r="LBO62" s="969"/>
      <c r="LBP62" s="969"/>
      <c r="LBQ62" s="969"/>
      <c r="LBR62" s="969"/>
      <c r="LBS62" s="969"/>
      <c r="LBT62" s="969"/>
      <c r="LBU62" s="969"/>
      <c r="LBV62" s="969"/>
      <c r="LBW62" s="969"/>
      <c r="LBX62" s="969"/>
      <c r="LBY62" s="969"/>
      <c r="LBZ62" s="969"/>
      <c r="LCA62" s="969"/>
      <c r="LCB62" s="969"/>
      <c r="LCC62" s="969"/>
      <c r="LCD62" s="969"/>
      <c r="LCE62" s="969"/>
      <c r="LCF62" s="969"/>
      <c r="LCG62" s="969"/>
      <c r="LCH62" s="969"/>
      <c r="LCI62" s="969"/>
      <c r="LCJ62" s="969"/>
      <c r="LCK62" s="969"/>
      <c r="LCL62" s="969"/>
      <c r="LCM62" s="969"/>
      <c r="LCN62" s="969"/>
      <c r="LCO62" s="969"/>
      <c r="LCP62" s="969"/>
      <c r="LCQ62" s="969"/>
      <c r="LCR62" s="969"/>
      <c r="LCS62" s="969"/>
      <c r="LCT62" s="969"/>
      <c r="LCU62" s="969"/>
      <c r="LCV62" s="969"/>
      <c r="LCW62" s="969"/>
      <c r="LCX62" s="969"/>
      <c r="LCY62" s="969"/>
      <c r="LCZ62" s="969"/>
      <c r="LDA62" s="969"/>
      <c r="LDB62" s="969"/>
      <c r="LDC62" s="969"/>
      <c r="LDD62" s="969"/>
      <c r="LDE62" s="969"/>
      <c r="LDF62" s="969"/>
      <c r="LDG62" s="969"/>
      <c r="LDH62" s="969"/>
      <c r="LDI62" s="969"/>
      <c r="LDJ62" s="969"/>
      <c r="LDK62" s="969"/>
      <c r="LDL62" s="969"/>
      <c r="LDM62" s="969"/>
      <c r="LDN62" s="969"/>
      <c r="LDO62" s="969"/>
      <c r="LDP62" s="969"/>
      <c r="LDQ62" s="969"/>
      <c r="LDR62" s="969"/>
      <c r="LDS62" s="969"/>
      <c r="LDT62" s="969"/>
      <c r="LDU62" s="969"/>
      <c r="LDV62" s="969"/>
      <c r="LDW62" s="969"/>
      <c r="LDX62" s="969"/>
      <c r="LDY62" s="969"/>
      <c r="LDZ62" s="969"/>
      <c r="LEA62" s="969"/>
      <c r="LEB62" s="969"/>
      <c r="LEC62" s="969"/>
      <c r="LED62" s="969"/>
      <c r="LEE62" s="969"/>
      <c r="LEF62" s="969"/>
      <c r="LEG62" s="969"/>
      <c r="LEH62" s="969"/>
      <c r="LEI62" s="969"/>
      <c r="LEJ62" s="969"/>
      <c r="LEK62" s="969"/>
      <c r="LEL62" s="969"/>
      <c r="LEM62" s="969"/>
      <c r="LEN62" s="969"/>
      <c r="LEO62" s="969"/>
      <c r="LEP62" s="969"/>
      <c r="LEQ62" s="969"/>
      <c r="LER62" s="969"/>
      <c r="LES62" s="969"/>
      <c r="LET62" s="969"/>
      <c r="LEU62" s="969"/>
      <c r="LEV62" s="969"/>
      <c r="LEW62" s="969"/>
      <c r="LEX62" s="969"/>
      <c r="LEY62" s="969"/>
      <c r="LEZ62" s="969"/>
      <c r="LFA62" s="969"/>
      <c r="LFB62" s="969"/>
      <c r="LFC62" s="969"/>
      <c r="LFD62" s="969"/>
      <c r="LFE62" s="969"/>
      <c r="LFF62" s="969"/>
      <c r="LFG62" s="969"/>
      <c r="LFH62" s="969"/>
      <c r="LFI62" s="969"/>
      <c r="LFJ62" s="969"/>
      <c r="LFK62" s="969"/>
      <c r="LFL62" s="969"/>
      <c r="LFM62" s="969"/>
      <c r="LFN62" s="969"/>
      <c r="LFO62" s="969"/>
      <c r="LFP62" s="969"/>
      <c r="LFQ62" s="969"/>
      <c r="LFR62" s="969"/>
      <c r="LFS62" s="969"/>
      <c r="LFT62" s="969"/>
      <c r="LFU62" s="969"/>
      <c r="LFV62" s="969"/>
      <c r="LFW62" s="969"/>
      <c r="LFX62" s="969"/>
      <c r="LFY62" s="969"/>
      <c r="LFZ62" s="969"/>
      <c r="LGA62" s="969"/>
      <c r="LGB62" s="969"/>
      <c r="LGC62" s="969"/>
      <c r="LGD62" s="969"/>
      <c r="LGE62" s="969"/>
      <c r="LGF62" s="969"/>
      <c r="LGG62" s="969"/>
      <c r="LGH62" s="969"/>
      <c r="LGI62" s="969"/>
      <c r="LGJ62" s="969"/>
      <c r="LGK62" s="969"/>
      <c r="LGL62" s="969"/>
      <c r="LGM62" s="969"/>
      <c r="LGN62" s="969"/>
      <c r="LGO62" s="969"/>
      <c r="LGP62" s="969"/>
      <c r="LGQ62" s="969"/>
      <c r="LGR62" s="969"/>
      <c r="LGS62" s="969"/>
      <c r="LGT62" s="969"/>
      <c r="LGU62" s="969"/>
      <c r="LGV62" s="969"/>
      <c r="LGW62" s="969"/>
      <c r="LGX62" s="969"/>
      <c r="LGY62" s="969"/>
      <c r="LGZ62" s="969"/>
      <c r="LHA62" s="969"/>
      <c r="LHB62" s="969"/>
      <c r="LHC62" s="969"/>
      <c r="LHD62" s="969"/>
      <c r="LHE62" s="969"/>
      <c r="LHF62" s="969"/>
      <c r="LHG62" s="969"/>
      <c r="LHH62" s="969"/>
      <c r="LHI62" s="969"/>
      <c r="LHJ62" s="969"/>
      <c r="LHK62" s="969"/>
      <c r="LHL62" s="969"/>
      <c r="LHM62" s="969"/>
      <c r="LHN62" s="969"/>
      <c r="LHO62" s="969"/>
      <c r="LHP62" s="969"/>
      <c r="LHQ62" s="969"/>
      <c r="LHR62" s="969"/>
      <c r="LHS62" s="969"/>
      <c r="LHT62" s="969"/>
      <c r="LHU62" s="969"/>
      <c r="LHV62" s="969"/>
      <c r="LHW62" s="969"/>
      <c r="LHX62" s="969"/>
      <c r="LHY62" s="969"/>
      <c r="LHZ62" s="969"/>
      <c r="LIA62" s="969"/>
      <c r="LIB62" s="969"/>
      <c r="LIC62" s="969"/>
      <c r="LID62" s="969"/>
      <c r="LIE62" s="969"/>
      <c r="LIF62" s="969"/>
      <c r="LIG62" s="969"/>
      <c r="LIH62" s="969"/>
      <c r="LII62" s="969"/>
      <c r="LIJ62" s="969"/>
      <c r="LIK62" s="969"/>
      <c r="LIL62" s="969"/>
      <c r="LIM62" s="969"/>
      <c r="LIN62" s="969"/>
      <c r="LIO62" s="969"/>
      <c r="LIP62" s="969"/>
      <c r="LIQ62" s="969"/>
      <c r="LIR62" s="969"/>
      <c r="LIS62" s="969"/>
      <c r="LIT62" s="969"/>
      <c r="LIU62" s="969"/>
      <c r="LIV62" s="969"/>
      <c r="LIW62" s="969"/>
      <c r="LIX62" s="969"/>
      <c r="LIY62" s="969"/>
      <c r="LIZ62" s="969"/>
      <c r="LJA62" s="969"/>
      <c r="LJB62" s="969"/>
      <c r="LJC62" s="969"/>
      <c r="LJD62" s="969"/>
      <c r="LJE62" s="969"/>
      <c r="LJF62" s="969"/>
      <c r="LJG62" s="969"/>
      <c r="LJH62" s="969"/>
      <c r="LJI62" s="969"/>
      <c r="LJJ62" s="969"/>
      <c r="LJK62" s="969"/>
      <c r="LJL62" s="969"/>
      <c r="LJM62" s="969"/>
      <c r="LJN62" s="969"/>
      <c r="LJO62" s="969"/>
      <c r="LJP62" s="969"/>
      <c r="LJQ62" s="969"/>
      <c r="LJR62" s="969"/>
      <c r="LJS62" s="969"/>
      <c r="LJT62" s="969"/>
      <c r="LJU62" s="969"/>
      <c r="LJV62" s="969"/>
      <c r="LJW62" s="969"/>
      <c r="LJX62" s="969"/>
      <c r="LJY62" s="969"/>
      <c r="LJZ62" s="969"/>
      <c r="LKA62" s="969"/>
      <c r="LKB62" s="969"/>
      <c r="LKC62" s="969"/>
      <c r="LKD62" s="969"/>
      <c r="LKE62" s="969"/>
      <c r="LKF62" s="969"/>
      <c r="LKG62" s="969"/>
      <c r="LKH62" s="969"/>
      <c r="LKI62" s="969"/>
      <c r="LKJ62" s="969"/>
      <c r="LKK62" s="969"/>
      <c r="LKL62" s="969"/>
      <c r="LKM62" s="969"/>
      <c r="LKN62" s="969"/>
      <c r="LKO62" s="969"/>
      <c r="LKP62" s="969"/>
      <c r="LKQ62" s="969"/>
      <c r="LKR62" s="969"/>
      <c r="LKS62" s="969"/>
      <c r="LKT62" s="969"/>
      <c r="LKU62" s="969"/>
      <c r="LKV62" s="969"/>
      <c r="LKW62" s="969"/>
      <c r="LKX62" s="969"/>
      <c r="LKY62" s="969"/>
      <c r="LKZ62" s="969"/>
      <c r="LLA62" s="969"/>
      <c r="LLB62" s="969"/>
      <c r="LLC62" s="969"/>
      <c r="LLD62" s="969"/>
      <c r="LLE62" s="969"/>
      <c r="LLF62" s="969"/>
      <c r="LLG62" s="969"/>
      <c r="LLH62" s="969"/>
      <c r="LLI62" s="969"/>
      <c r="LLJ62" s="969"/>
      <c r="LLK62" s="969"/>
      <c r="LLL62" s="969"/>
      <c r="LLM62" s="969"/>
      <c r="LLN62" s="969"/>
      <c r="LLO62" s="969"/>
      <c r="LLP62" s="969"/>
      <c r="LLQ62" s="969"/>
      <c r="LLR62" s="969"/>
      <c r="LLS62" s="969"/>
      <c r="LLT62" s="969"/>
      <c r="LLU62" s="969"/>
      <c r="LLV62" s="969"/>
      <c r="LLW62" s="969"/>
      <c r="LLX62" s="969"/>
      <c r="LLY62" s="969"/>
      <c r="LLZ62" s="969"/>
      <c r="LMA62" s="969"/>
      <c r="LMB62" s="969"/>
      <c r="LMC62" s="969"/>
      <c r="LMD62" s="969"/>
      <c r="LME62" s="969"/>
      <c r="LMF62" s="969"/>
      <c r="LMG62" s="969"/>
      <c r="LMH62" s="969"/>
      <c r="LMI62" s="969"/>
      <c r="LMJ62" s="969"/>
      <c r="LMK62" s="969"/>
      <c r="LML62" s="969"/>
      <c r="LMM62" s="969"/>
      <c r="LMN62" s="969"/>
      <c r="LMO62" s="969"/>
      <c r="LMP62" s="969"/>
      <c r="LMQ62" s="969"/>
      <c r="LMR62" s="969"/>
      <c r="LMS62" s="969"/>
      <c r="LMT62" s="969"/>
      <c r="LMU62" s="969"/>
      <c r="LMV62" s="969"/>
      <c r="LMW62" s="969"/>
      <c r="LMX62" s="969"/>
      <c r="LMY62" s="969"/>
      <c r="LMZ62" s="969"/>
      <c r="LNA62" s="969"/>
      <c r="LNB62" s="969"/>
      <c r="LNC62" s="969"/>
      <c r="LND62" s="969"/>
      <c r="LNE62" s="969"/>
      <c r="LNF62" s="969"/>
      <c r="LNG62" s="969"/>
      <c r="LNH62" s="969"/>
      <c r="LNI62" s="969"/>
      <c r="LNJ62" s="969"/>
      <c r="LNK62" s="969"/>
      <c r="LNL62" s="969"/>
      <c r="LNM62" s="969"/>
      <c r="LNN62" s="969"/>
      <c r="LNO62" s="969"/>
      <c r="LNP62" s="969"/>
      <c r="LNQ62" s="969"/>
      <c r="LNR62" s="969"/>
      <c r="LNS62" s="969"/>
      <c r="LNT62" s="969"/>
      <c r="LNU62" s="969"/>
      <c r="LNV62" s="969"/>
      <c r="LNW62" s="969"/>
      <c r="LNX62" s="969"/>
      <c r="LNY62" s="969"/>
      <c r="LNZ62" s="969"/>
      <c r="LOA62" s="969"/>
      <c r="LOB62" s="969"/>
      <c r="LOC62" s="969"/>
      <c r="LOD62" s="969"/>
      <c r="LOE62" s="969"/>
      <c r="LOF62" s="969"/>
      <c r="LOG62" s="969"/>
      <c r="LOH62" s="969"/>
      <c r="LOI62" s="969"/>
      <c r="LOJ62" s="969"/>
      <c r="LOK62" s="969"/>
      <c r="LOL62" s="969"/>
      <c r="LOM62" s="969"/>
      <c r="LON62" s="969"/>
      <c r="LOO62" s="969"/>
      <c r="LOP62" s="969"/>
      <c r="LOQ62" s="969"/>
      <c r="LOR62" s="969"/>
      <c r="LOS62" s="969"/>
      <c r="LOT62" s="969"/>
      <c r="LOU62" s="969"/>
      <c r="LOV62" s="969"/>
      <c r="LOW62" s="969"/>
      <c r="LOX62" s="969"/>
      <c r="LOY62" s="969"/>
      <c r="LOZ62" s="969"/>
      <c r="LPA62" s="969"/>
      <c r="LPB62" s="969"/>
      <c r="LPC62" s="969"/>
      <c r="LPD62" s="969"/>
      <c r="LPE62" s="969"/>
      <c r="LPF62" s="969"/>
      <c r="LPG62" s="969"/>
      <c r="LPH62" s="969"/>
      <c r="LPI62" s="969"/>
      <c r="LPJ62" s="969"/>
      <c r="LPK62" s="969"/>
      <c r="LPL62" s="969"/>
      <c r="LPM62" s="969"/>
      <c r="LPN62" s="969"/>
      <c r="LPO62" s="969"/>
      <c r="LPP62" s="969"/>
      <c r="LPQ62" s="969"/>
      <c r="LPR62" s="969"/>
      <c r="LPS62" s="969"/>
      <c r="LPT62" s="969"/>
      <c r="LPU62" s="969"/>
      <c r="LPV62" s="969"/>
      <c r="LPW62" s="969"/>
      <c r="LPX62" s="969"/>
      <c r="LPY62" s="969"/>
      <c r="LPZ62" s="969"/>
      <c r="LQA62" s="969"/>
      <c r="LQB62" s="969"/>
      <c r="LQC62" s="969"/>
      <c r="LQD62" s="969"/>
      <c r="LQE62" s="969"/>
      <c r="LQF62" s="969"/>
      <c r="LQG62" s="969"/>
      <c r="LQH62" s="969"/>
      <c r="LQI62" s="969"/>
      <c r="LQJ62" s="969"/>
      <c r="LQK62" s="969"/>
      <c r="LQL62" s="969"/>
      <c r="LQM62" s="969"/>
      <c r="LQN62" s="969"/>
      <c r="LQO62" s="969"/>
      <c r="LQP62" s="969"/>
      <c r="LQQ62" s="969"/>
      <c r="LQR62" s="969"/>
      <c r="LQS62" s="969"/>
      <c r="LQT62" s="969"/>
      <c r="LQU62" s="969"/>
      <c r="LQV62" s="969"/>
      <c r="LQW62" s="969"/>
      <c r="LQX62" s="969"/>
      <c r="LQY62" s="969"/>
      <c r="LQZ62" s="969"/>
      <c r="LRA62" s="969"/>
      <c r="LRB62" s="969"/>
      <c r="LRC62" s="969"/>
      <c r="LRD62" s="969"/>
      <c r="LRE62" s="969"/>
      <c r="LRF62" s="969"/>
      <c r="LRG62" s="969"/>
      <c r="LRH62" s="969"/>
      <c r="LRI62" s="969"/>
      <c r="LRJ62" s="969"/>
      <c r="LRK62" s="969"/>
      <c r="LRL62" s="969"/>
      <c r="LRM62" s="969"/>
      <c r="LRN62" s="969"/>
      <c r="LRO62" s="969"/>
      <c r="LRP62" s="969"/>
      <c r="LRQ62" s="969"/>
      <c r="LRR62" s="969"/>
      <c r="LRS62" s="969"/>
      <c r="LRT62" s="969"/>
      <c r="LRU62" s="969"/>
      <c r="LRV62" s="969"/>
      <c r="LRW62" s="969"/>
      <c r="LRX62" s="969"/>
      <c r="LRY62" s="969"/>
      <c r="LRZ62" s="969"/>
      <c r="LSA62" s="969"/>
      <c r="LSB62" s="969"/>
      <c r="LSC62" s="969"/>
      <c r="LSD62" s="969"/>
      <c r="LSE62" s="969"/>
      <c r="LSF62" s="969"/>
      <c r="LSG62" s="969"/>
      <c r="LSH62" s="969"/>
      <c r="LSI62" s="969"/>
      <c r="LSJ62" s="969"/>
      <c r="LSK62" s="969"/>
      <c r="LSL62" s="969"/>
      <c r="LSM62" s="969"/>
      <c r="LSN62" s="969"/>
      <c r="LSO62" s="969"/>
      <c r="LSP62" s="969"/>
      <c r="LSQ62" s="969"/>
      <c r="LSR62" s="969"/>
      <c r="LSS62" s="969"/>
      <c r="LST62" s="969"/>
      <c r="LSU62" s="969"/>
      <c r="LSV62" s="969"/>
      <c r="LSW62" s="969"/>
      <c r="LSX62" s="969"/>
      <c r="LSY62" s="969"/>
      <c r="LSZ62" s="969"/>
      <c r="LTA62" s="969"/>
      <c r="LTB62" s="969"/>
      <c r="LTC62" s="969"/>
      <c r="LTD62" s="969"/>
      <c r="LTE62" s="969"/>
      <c r="LTF62" s="969"/>
      <c r="LTG62" s="969"/>
      <c r="LTH62" s="969"/>
      <c r="LTI62" s="969"/>
      <c r="LTJ62" s="969"/>
      <c r="LTK62" s="969"/>
      <c r="LTL62" s="969"/>
      <c r="LTM62" s="969"/>
      <c r="LTN62" s="969"/>
      <c r="LTO62" s="969"/>
      <c r="LTP62" s="969"/>
      <c r="LTQ62" s="969"/>
      <c r="LTR62" s="969"/>
      <c r="LTS62" s="969"/>
      <c r="LTT62" s="969"/>
      <c r="LTU62" s="969"/>
      <c r="LTV62" s="969"/>
      <c r="LTW62" s="969"/>
      <c r="LTX62" s="969"/>
      <c r="LTY62" s="969"/>
      <c r="LTZ62" s="969"/>
      <c r="LUA62" s="969"/>
      <c r="LUB62" s="969"/>
      <c r="LUC62" s="969"/>
      <c r="LUD62" s="969"/>
      <c r="LUE62" s="969"/>
      <c r="LUF62" s="969"/>
      <c r="LUG62" s="969"/>
      <c r="LUH62" s="969"/>
      <c r="LUI62" s="969"/>
      <c r="LUJ62" s="969"/>
      <c r="LUK62" s="969"/>
      <c r="LUL62" s="969"/>
      <c r="LUM62" s="969"/>
      <c r="LUN62" s="969"/>
      <c r="LUO62" s="969"/>
      <c r="LUP62" s="969"/>
      <c r="LUQ62" s="969"/>
      <c r="LUR62" s="969"/>
      <c r="LUS62" s="969"/>
      <c r="LUT62" s="969"/>
      <c r="LUU62" s="969"/>
      <c r="LUV62" s="969"/>
      <c r="LUW62" s="969"/>
      <c r="LUX62" s="969"/>
      <c r="LUY62" s="969"/>
      <c r="LUZ62" s="969"/>
      <c r="LVA62" s="969"/>
      <c r="LVB62" s="969"/>
      <c r="LVC62" s="969"/>
      <c r="LVD62" s="969"/>
      <c r="LVE62" s="969"/>
      <c r="LVF62" s="969"/>
      <c r="LVG62" s="969"/>
      <c r="LVH62" s="969"/>
      <c r="LVI62" s="969"/>
      <c r="LVJ62" s="969"/>
      <c r="LVK62" s="969"/>
      <c r="LVL62" s="969"/>
      <c r="LVM62" s="969"/>
      <c r="LVN62" s="969"/>
      <c r="LVO62" s="969"/>
      <c r="LVP62" s="969"/>
      <c r="LVQ62" s="969"/>
      <c r="LVR62" s="969"/>
      <c r="LVS62" s="969"/>
      <c r="LVT62" s="969"/>
      <c r="LVU62" s="969"/>
      <c r="LVV62" s="969"/>
      <c r="LVW62" s="969"/>
      <c r="LVX62" s="969"/>
      <c r="LVY62" s="969"/>
      <c r="LVZ62" s="969"/>
      <c r="LWA62" s="969"/>
      <c r="LWB62" s="969"/>
      <c r="LWC62" s="969"/>
      <c r="LWD62" s="969"/>
      <c r="LWE62" s="969"/>
      <c r="LWF62" s="969"/>
      <c r="LWG62" s="969"/>
      <c r="LWH62" s="969"/>
      <c r="LWI62" s="969"/>
      <c r="LWJ62" s="969"/>
      <c r="LWK62" s="969"/>
      <c r="LWL62" s="969"/>
      <c r="LWM62" s="969"/>
      <c r="LWN62" s="969"/>
      <c r="LWO62" s="969"/>
      <c r="LWP62" s="969"/>
      <c r="LWQ62" s="969"/>
      <c r="LWR62" s="969"/>
      <c r="LWS62" s="969"/>
      <c r="LWT62" s="969"/>
      <c r="LWU62" s="969"/>
      <c r="LWV62" s="969"/>
      <c r="LWW62" s="969"/>
      <c r="LWX62" s="969"/>
      <c r="LWY62" s="969"/>
      <c r="LWZ62" s="969"/>
      <c r="LXA62" s="969"/>
      <c r="LXB62" s="969"/>
      <c r="LXC62" s="969"/>
      <c r="LXD62" s="969"/>
      <c r="LXE62" s="969"/>
      <c r="LXF62" s="969"/>
      <c r="LXG62" s="969"/>
      <c r="LXH62" s="969"/>
      <c r="LXI62" s="969"/>
      <c r="LXJ62" s="969"/>
      <c r="LXK62" s="969"/>
      <c r="LXL62" s="969"/>
      <c r="LXM62" s="969"/>
      <c r="LXN62" s="969"/>
      <c r="LXO62" s="969"/>
      <c r="LXP62" s="969"/>
      <c r="LXQ62" s="969"/>
      <c r="LXR62" s="969"/>
      <c r="LXS62" s="969"/>
      <c r="LXT62" s="969"/>
      <c r="LXU62" s="969"/>
      <c r="LXV62" s="969"/>
      <c r="LXW62" s="969"/>
      <c r="LXX62" s="969"/>
      <c r="LXY62" s="969"/>
      <c r="LXZ62" s="969"/>
      <c r="LYA62" s="969"/>
      <c r="LYB62" s="969"/>
      <c r="LYC62" s="969"/>
      <c r="LYD62" s="969"/>
      <c r="LYE62" s="969"/>
      <c r="LYF62" s="969"/>
      <c r="LYG62" s="969"/>
      <c r="LYH62" s="969"/>
      <c r="LYI62" s="969"/>
      <c r="LYJ62" s="969"/>
      <c r="LYK62" s="969"/>
      <c r="LYL62" s="969"/>
      <c r="LYM62" s="969"/>
      <c r="LYN62" s="969"/>
      <c r="LYO62" s="969"/>
      <c r="LYP62" s="969"/>
      <c r="LYQ62" s="969"/>
      <c r="LYR62" s="969"/>
      <c r="LYS62" s="969"/>
      <c r="LYT62" s="969"/>
      <c r="LYU62" s="969"/>
      <c r="LYV62" s="969"/>
      <c r="LYW62" s="969"/>
      <c r="LYX62" s="969"/>
      <c r="LYY62" s="969"/>
      <c r="LYZ62" s="969"/>
      <c r="LZA62" s="969"/>
      <c r="LZB62" s="969"/>
      <c r="LZC62" s="969"/>
      <c r="LZD62" s="969"/>
      <c r="LZE62" s="969"/>
      <c r="LZF62" s="969"/>
      <c r="LZG62" s="969"/>
      <c r="LZH62" s="969"/>
      <c r="LZI62" s="969"/>
      <c r="LZJ62" s="969"/>
      <c r="LZK62" s="969"/>
      <c r="LZL62" s="969"/>
      <c r="LZM62" s="969"/>
      <c r="LZN62" s="969"/>
      <c r="LZO62" s="969"/>
      <c r="LZP62" s="969"/>
      <c r="LZQ62" s="969"/>
      <c r="LZR62" s="969"/>
      <c r="LZS62" s="969"/>
      <c r="LZT62" s="969"/>
      <c r="LZU62" s="969"/>
      <c r="LZV62" s="969"/>
      <c r="LZW62" s="969"/>
      <c r="LZX62" s="969"/>
      <c r="LZY62" s="969"/>
      <c r="LZZ62" s="969"/>
      <c r="MAA62" s="969"/>
      <c r="MAB62" s="969"/>
      <c r="MAC62" s="969"/>
      <c r="MAD62" s="969"/>
      <c r="MAE62" s="969"/>
      <c r="MAF62" s="969"/>
      <c r="MAG62" s="969"/>
      <c r="MAH62" s="969"/>
      <c r="MAI62" s="969"/>
      <c r="MAJ62" s="969"/>
      <c r="MAK62" s="969"/>
      <c r="MAL62" s="969"/>
      <c r="MAM62" s="969"/>
      <c r="MAN62" s="969"/>
      <c r="MAO62" s="969"/>
      <c r="MAP62" s="969"/>
      <c r="MAQ62" s="969"/>
      <c r="MAR62" s="969"/>
      <c r="MAS62" s="969"/>
      <c r="MAT62" s="969"/>
      <c r="MAU62" s="969"/>
      <c r="MAV62" s="969"/>
      <c r="MAW62" s="969"/>
      <c r="MAX62" s="969"/>
      <c r="MAY62" s="969"/>
      <c r="MAZ62" s="969"/>
      <c r="MBA62" s="969"/>
      <c r="MBB62" s="969"/>
      <c r="MBC62" s="969"/>
      <c r="MBD62" s="969"/>
      <c r="MBE62" s="969"/>
      <c r="MBF62" s="969"/>
      <c r="MBG62" s="969"/>
      <c r="MBH62" s="969"/>
      <c r="MBI62" s="969"/>
      <c r="MBJ62" s="969"/>
      <c r="MBK62" s="969"/>
      <c r="MBL62" s="969"/>
      <c r="MBM62" s="969"/>
      <c r="MBN62" s="969"/>
      <c r="MBO62" s="969"/>
      <c r="MBP62" s="969"/>
      <c r="MBQ62" s="969"/>
      <c r="MBR62" s="969"/>
      <c r="MBS62" s="969"/>
      <c r="MBT62" s="969"/>
      <c r="MBU62" s="969"/>
      <c r="MBV62" s="969"/>
      <c r="MBW62" s="969"/>
      <c r="MBX62" s="969"/>
      <c r="MBY62" s="969"/>
      <c r="MBZ62" s="969"/>
      <c r="MCA62" s="969"/>
      <c r="MCB62" s="969"/>
      <c r="MCC62" s="969"/>
      <c r="MCD62" s="969"/>
      <c r="MCE62" s="969"/>
      <c r="MCF62" s="969"/>
      <c r="MCG62" s="969"/>
      <c r="MCH62" s="969"/>
      <c r="MCI62" s="969"/>
      <c r="MCJ62" s="969"/>
      <c r="MCK62" s="969"/>
      <c r="MCL62" s="969"/>
      <c r="MCM62" s="969"/>
      <c r="MCN62" s="969"/>
      <c r="MCO62" s="969"/>
      <c r="MCP62" s="969"/>
      <c r="MCQ62" s="969"/>
      <c r="MCR62" s="969"/>
      <c r="MCS62" s="969"/>
      <c r="MCT62" s="969"/>
      <c r="MCU62" s="969"/>
      <c r="MCV62" s="969"/>
      <c r="MCW62" s="969"/>
      <c r="MCX62" s="969"/>
      <c r="MCY62" s="969"/>
      <c r="MCZ62" s="969"/>
      <c r="MDA62" s="969"/>
      <c r="MDB62" s="969"/>
      <c r="MDC62" s="969"/>
      <c r="MDD62" s="969"/>
      <c r="MDE62" s="969"/>
      <c r="MDF62" s="969"/>
      <c r="MDG62" s="969"/>
      <c r="MDH62" s="969"/>
      <c r="MDI62" s="969"/>
      <c r="MDJ62" s="969"/>
      <c r="MDK62" s="969"/>
      <c r="MDL62" s="969"/>
      <c r="MDM62" s="969"/>
      <c r="MDN62" s="969"/>
      <c r="MDO62" s="969"/>
      <c r="MDP62" s="969"/>
      <c r="MDQ62" s="969"/>
      <c r="MDR62" s="969"/>
      <c r="MDS62" s="969"/>
      <c r="MDT62" s="969"/>
      <c r="MDU62" s="969"/>
      <c r="MDV62" s="969"/>
      <c r="MDW62" s="969"/>
      <c r="MDX62" s="969"/>
      <c r="MDY62" s="969"/>
      <c r="MDZ62" s="969"/>
      <c r="MEA62" s="969"/>
      <c r="MEB62" s="969"/>
      <c r="MEC62" s="969"/>
      <c r="MED62" s="969"/>
      <c r="MEE62" s="969"/>
      <c r="MEF62" s="969"/>
      <c r="MEG62" s="969"/>
      <c r="MEH62" s="969"/>
      <c r="MEI62" s="969"/>
      <c r="MEJ62" s="969"/>
      <c r="MEK62" s="969"/>
      <c r="MEL62" s="969"/>
      <c r="MEM62" s="969"/>
      <c r="MEN62" s="969"/>
      <c r="MEO62" s="969"/>
      <c r="MEP62" s="969"/>
      <c r="MEQ62" s="969"/>
      <c r="MER62" s="969"/>
      <c r="MES62" s="969"/>
      <c r="MET62" s="969"/>
      <c r="MEU62" s="969"/>
      <c r="MEV62" s="969"/>
      <c r="MEW62" s="969"/>
      <c r="MEX62" s="969"/>
      <c r="MEY62" s="969"/>
      <c r="MEZ62" s="969"/>
      <c r="MFA62" s="969"/>
      <c r="MFB62" s="969"/>
      <c r="MFC62" s="969"/>
      <c r="MFD62" s="969"/>
      <c r="MFE62" s="969"/>
      <c r="MFF62" s="969"/>
      <c r="MFG62" s="969"/>
      <c r="MFH62" s="969"/>
      <c r="MFI62" s="969"/>
      <c r="MFJ62" s="969"/>
      <c r="MFK62" s="969"/>
      <c r="MFL62" s="969"/>
      <c r="MFM62" s="969"/>
      <c r="MFN62" s="969"/>
      <c r="MFO62" s="969"/>
      <c r="MFP62" s="969"/>
      <c r="MFQ62" s="969"/>
      <c r="MFR62" s="969"/>
      <c r="MFS62" s="969"/>
      <c r="MFT62" s="969"/>
      <c r="MFU62" s="969"/>
      <c r="MFV62" s="969"/>
      <c r="MFW62" s="969"/>
      <c r="MFX62" s="969"/>
      <c r="MFY62" s="969"/>
      <c r="MFZ62" s="969"/>
      <c r="MGA62" s="969"/>
      <c r="MGB62" s="969"/>
      <c r="MGC62" s="969"/>
      <c r="MGD62" s="969"/>
      <c r="MGE62" s="969"/>
      <c r="MGF62" s="969"/>
      <c r="MGG62" s="969"/>
      <c r="MGH62" s="969"/>
      <c r="MGI62" s="969"/>
      <c r="MGJ62" s="969"/>
      <c r="MGK62" s="969"/>
      <c r="MGL62" s="969"/>
      <c r="MGM62" s="969"/>
      <c r="MGN62" s="969"/>
      <c r="MGO62" s="969"/>
      <c r="MGP62" s="969"/>
      <c r="MGQ62" s="969"/>
      <c r="MGR62" s="969"/>
      <c r="MGS62" s="969"/>
      <c r="MGT62" s="969"/>
      <c r="MGU62" s="969"/>
      <c r="MGV62" s="969"/>
      <c r="MGW62" s="969"/>
      <c r="MGX62" s="969"/>
      <c r="MGY62" s="969"/>
      <c r="MGZ62" s="969"/>
      <c r="MHA62" s="969"/>
      <c r="MHB62" s="969"/>
      <c r="MHC62" s="969"/>
      <c r="MHD62" s="969"/>
      <c r="MHE62" s="969"/>
      <c r="MHF62" s="969"/>
      <c r="MHG62" s="969"/>
      <c r="MHH62" s="969"/>
      <c r="MHI62" s="969"/>
      <c r="MHJ62" s="969"/>
      <c r="MHK62" s="969"/>
      <c r="MHL62" s="969"/>
      <c r="MHM62" s="969"/>
      <c r="MHN62" s="969"/>
      <c r="MHO62" s="969"/>
      <c r="MHP62" s="969"/>
      <c r="MHQ62" s="969"/>
      <c r="MHR62" s="969"/>
      <c r="MHS62" s="969"/>
      <c r="MHT62" s="969"/>
      <c r="MHU62" s="969"/>
      <c r="MHV62" s="969"/>
      <c r="MHW62" s="969"/>
      <c r="MHX62" s="969"/>
      <c r="MHY62" s="969"/>
      <c r="MHZ62" s="969"/>
      <c r="MIA62" s="969"/>
      <c r="MIB62" s="969"/>
      <c r="MIC62" s="969"/>
      <c r="MID62" s="969"/>
      <c r="MIE62" s="969"/>
      <c r="MIF62" s="969"/>
      <c r="MIG62" s="969"/>
      <c r="MIH62" s="969"/>
      <c r="MII62" s="969"/>
      <c r="MIJ62" s="969"/>
      <c r="MIK62" s="969"/>
      <c r="MIL62" s="969"/>
      <c r="MIM62" s="969"/>
      <c r="MIN62" s="969"/>
      <c r="MIO62" s="969"/>
      <c r="MIP62" s="969"/>
      <c r="MIQ62" s="969"/>
      <c r="MIR62" s="969"/>
      <c r="MIS62" s="969"/>
      <c r="MIT62" s="969"/>
      <c r="MIU62" s="969"/>
      <c r="MIV62" s="969"/>
      <c r="MIW62" s="969"/>
      <c r="MIX62" s="969"/>
      <c r="MIY62" s="969"/>
      <c r="MIZ62" s="969"/>
      <c r="MJA62" s="969"/>
      <c r="MJB62" s="969"/>
      <c r="MJC62" s="969"/>
      <c r="MJD62" s="969"/>
      <c r="MJE62" s="969"/>
      <c r="MJF62" s="969"/>
      <c r="MJG62" s="969"/>
      <c r="MJH62" s="969"/>
      <c r="MJI62" s="969"/>
      <c r="MJJ62" s="969"/>
      <c r="MJK62" s="969"/>
      <c r="MJL62" s="969"/>
      <c r="MJM62" s="969"/>
      <c r="MJN62" s="969"/>
      <c r="MJO62" s="969"/>
      <c r="MJP62" s="969"/>
      <c r="MJQ62" s="969"/>
      <c r="MJR62" s="969"/>
      <c r="MJS62" s="969"/>
      <c r="MJT62" s="969"/>
      <c r="MJU62" s="969"/>
      <c r="MJV62" s="969"/>
      <c r="MJW62" s="969"/>
      <c r="MJX62" s="969"/>
      <c r="MJY62" s="969"/>
      <c r="MJZ62" s="969"/>
      <c r="MKA62" s="969"/>
      <c r="MKB62" s="969"/>
      <c r="MKC62" s="969"/>
      <c r="MKD62" s="969"/>
      <c r="MKE62" s="969"/>
      <c r="MKF62" s="969"/>
      <c r="MKG62" s="969"/>
      <c r="MKH62" s="969"/>
      <c r="MKI62" s="969"/>
      <c r="MKJ62" s="969"/>
      <c r="MKK62" s="969"/>
      <c r="MKL62" s="969"/>
      <c r="MKM62" s="969"/>
      <c r="MKN62" s="969"/>
      <c r="MKO62" s="969"/>
      <c r="MKP62" s="969"/>
      <c r="MKQ62" s="969"/>
      <c r="MKR62" s="969"/>
      <c r="MKS62" s="969"/>
      <c r="MKT62" s="969"/>
      <c r="MKU62" s="969"/>
      <c r="MKV62" s="969"/>
      <c r="MKW62" s="969"/>
      <c r="MKX62" s="969"/>
      <c r="MKY62" s="969"/>
      <c r="MKZ62" s="969"/>
      <c r="MLA62" s="969"/>
      <c r="MLB62" s="969"/>
      <c r="MLC62" s="969"/>
      <c r="MLD62" s="969"/>
      <c r="MLE62" s="969"/>
      <c r="MLF62" s="969"/>
      <c r="MLG62" s="969"/>
      <c r="MLH62" s="969"/>
      <c r="MLI62" s="969"/>
      <c r="MLJ62" s="969"/>
      <c r="MLK62" s="969"/>
      <c r="MLL62" s="969"/>
      <c r="MLM62" s="969"/>
      <c r="MLN62" s="969"/>
      <c r="MLO62" s="969"/>
      <c r="MLP62" s="969"/>
      <c r="MLQ62" s="969"/>
      <c r="MLR62" s="969"/>
      <c r="MLS62" s="969"/>
      <c r="MLT62" s="969"/>
      <c r="MLU62" s="969"/>
      <c r="MLV62" s="969"/>
      <c r="MLW62" s="969"/>
      <c r="MLX62" s="969"/>
      <c r="MLY62" s="969"/>
      <c r="MLZ62" s="969"/>
      <c r="MMA62" s="969"/>
      <c r="MMB62" s="969"/>
      <c r="MMC62" s="969"/>
      <c r="MMD62" s="969"/>
      <c r="MME62" s="969"/>
      <c r="MMF62" s="969"/>
      <c r="MMG62" s="969"/>
      <c r="MMH62" s="969"/>
      <c r="MMI62" s="969"/>
      <c r="MMJ62" s="969"/>
      <c r="MMK62" s="969"/>
      <c r="MML62" s="969"/>
      <c r="MMM62" s="969"/>
      <c r="MMN62" s="969"/>
      <c r="MMO62" s="969"/>
      <c r="MMP62" s="969"/>
      <c r="MMQ62" s="969"/>
      <c r="MMR62" s="969"/>
      <c r="MMS62" s="969"/>
      <c r="MMT62" s="969"/>
      <c r="MMU62" s="969"/>
      <c r="MMV62" s="969"/>
      <c r="MMW62" s="969"/>
      <c r="MMX62" s="969"/>
      <c r="MMY62" s="969"/>
      <c r="MMZ62" s="969"/>
      <c r="MNA62" s="969"/>
      <c r="MNB62" s="969"/>
      <c r="MNC62" s="969"/>
      <c r="MND62" s="969"/>
      <c r="MNE62" s="969"/>
      <c r="MNF62" s="969"/>
      <c r="MNG62" s="969"/>
      <c r="MNH62" s="969"/>
      <c r="MNI62" s="969"/>
      <c r="MNJ62" s="969"/>
      <c r="MNK62" s="969"/>
      <c r="MNL62" s="969"/>
      <c r="MNM62" s="969"/>
      <c r="MNN62" s="969"/>
      <c r="MNO62" s="969"/>
      <c r="MNP62" s="969"/>
      <c r="MNQ62" s="969"/>
      <c r="MNR62" s="969"/>
      <c r="MNS62" s="969"/>
      <c r="MNT62" s="969"/>
      <c r="MNU62" s="969"/>
      <c r="MNV62" s="969"/>
      <c r="MNW62" s="969"/>
      <c r="MNX62" s="969"/>
      <c r="MNY62" s="969"/>
      <c r="MNZ62" s="969"/>
      <c r="MOA62" s="969"/>
      <c r="MOB62" s="969"/>
      <c r="MOC62" s="969"/>
      <c r="MOD62" s="969"/>
      <c r="MOE62" s="969"/>
      <c r="MOF62" s="969"/>
      <c r="MOG62" s="969"/>
      <c r="MOH62" s="969"/>
      <c r="MOI62" s="969"/>
      <c r="MOJ62" s="969"/>
      <c r="MOK62" s="969"/>
      <c r="MOL62" s="969"/>
      <c r="MOM62" s="969"/>
      <c r="MON62" s="969"/>
      <c r="MOO62" s="969"/>
      <c r="MOP62" s="969"/>
      <c r="MOQ62" s="969"/>
      <c r="MOR62" s="969"/>
      <c r="MOS62" s="969"/>
      <c r="MOT62" s="969"/>
      <c r="MOU62" s="969"/>
      <c r="MOV62" s="969"/>
      <c r="MOW62" s="969"/>
      <c r="MOX62" s="969"/>
      <c r="MOY62" s="969"/>
      <c r="MOZ62" s="969"/>
      <c r="MPA62" s="969"/>
      <c r="MPB62" s="969"/>
      <c r="MPC62" s="969"/>
      <c r="MPD62" s="969"/>
      <c r="MPE62" s="969"/>
      <c r="MPF62" s="969"/>
      <c r="MPG62" s="969"/>
      <c r="MPH62" s="969"/>
      <c r="MPI62" s="969"/>
      <c r="MPJ62" s="969"/>
      <c r="MPK62" s="969"/>
      <c r="MPL62" s="969"/>
      <c r="MPM62" s="969"/>
      <c r="MPN62" s="969"/>
      <c r="MPO62" s="969"/>
      <c r="MPP62" s="969"/>
      <c r="MPQ62" s="969"/>
      <c r="MPR62" s="969"/>
      <c r="MPS62" s="969"/>
      <c r="MPT62" s="969"/>
      <c r="MPU62" s="969"/>
      <c r="MPV62" s="969"/>
      <c r="MPW62" s="969"/>
      <c r="MPX62" s="969"/>
      <c r="MPY62" s="969"/>
      <c r="MPZ62" s="969"/>
      <c r="MQA62" s="969"/>
      <c r="MQB62" s="969"/>
      <c r="MQC62" s="969"/>
      <c r="MQD62" s="969"/>
      <c r="MQE62" s="969"/>
      <c r="MQF62" s="969"/>
      <c r="MQG62" s="969"/>
      <c r="MQH62" s="969"/>
      <c r="MQI62" s="969"/>
      <c r="MQJ62" s="969"/>
      <c r="MQK62" s="969"/>
      <c r="MQL62" s="969"/>
      <c r="MQM62" s="969"/>
      <c r="MQN62" s="969"/>
      <c r="MQO62" s="969"/>
      <c r="MQP62" s="969"/>
      <c r="MQQ62" s="969"/>
      <c r="MQR62" s="969"/>
      <c r="MQS62" s="969"/>
      <c r="MQT62" s="969"/>
      <c r="MQU62" s="969"/>
      <c r="MQV62" s="969"/>
      <c r="MQW62" s="969"/>
      <c r="MQX62" s="969"/>
      <c r="MQY62" s="969"/>
      <c r="MQZ62" s="969"/>
      <c r="MRA62" s="969"/>
      <c r="MRB62" s="969"/>
      <c r="MRC62" s="969"/>
      <c r="MRD62" s="969"/>
      <c r="MRE62" s="969"/>
      <c r="MRF62" s="969"/>
      <c r="MRG62" s="969"/>
      <c r="MRH62" s="969"/>
      <c r="MRI62" s="969"/>
      <c r="MRJ62" s="969"/>
      <c r="MRK62" s="969"/>
      <c r="MRL62" s="969"/>
      <c r="MRM62" s="969"/>
      <c r="MRN62" s="969"/>
      <c r="MRO62" s="969"/>
      <c r="MRP62" s="969"/>
      <c r="MRQ62" s="969"/>
      <c r="MRR62" s="969"/>
      <c r="MRS62" s="969"/>
      <c r="MRT62" s="969"/>
      <c r="MRU62" s="969"/>
      <c r="MRV62" s="969"/>
      <c r="MRW62" s="969"/>
      <c r="MRX62" s="969"/>
      <c r="MRY62" s="969"/>
      <c r="MRZ62" s="969"/>
      <c r="MSA62" s="969"/>
      <c r="MSB62" s="969"/>
      <c r="MSC62" s="969"/>
      <c r="MSD62" s="969"/>
      <c r="MSE62" s="969"/>
      <c r="MSF62" s="969"/>
      <c r="MSG62" s="969"/>
      <c r="MSH62" s="969"/>
      <c r="MSI62" s="969"/>
      <c r="MSJ62" s="969"/>
      <c r="MSK62" s="969"/>
      <c r="MSL62" s="969"/>
      <c r="MSM62" s="969"/>
      <c r="MSN62" s="969"/>
      <c r="MSO62" s="969"/>
      <c r="MSP62" s="969"/>
      <c r="MSQ62" s="969"/>
      <c r="MSR62" s="969"/>
      <c r="MSS62" s="969"/>
      <c r="MST62" s="969"/>
      <c r="MSU62" s="969"/>
      <c r="MSV62" s="969"/>
      <c r="MSW62" s="969"/>
      <c r="MSX62" s="969"/>
      <c r="MSY62" s="969"/>
      <c r="MSZ62" s="969"/>
      <c r="MTA62" s="969"/>
      <c r="MTB62" s="969"/>
      <c r="MTC62" s="969"/>
      <c r="MTD62" s="969"/>
      <c r="MTE62" s="969"/>
      <c r="MTF62" s="969"/>
      <c r="MTG62" s="969"/>
      <c r="MTH62" s="969"/>
      <c r="MTI62" s="969"/>
      <c r="MTJ62" s="969"/>
      <c r="MTK62" s="969"/>
      <c r="MTL62" s="969"/>
      <c r="MTM62" s="969"/>
      <c r="MTN62" s="969"/>
      <c r="MTO62" s="969"/>
      <c r="MTP62" s="969"/>
      <c r="MTQ62" s="969"/>
      <c r="MTR62" s="969"/>
      <c r="MTS62" s="969"/>
      <c r="MTT62" s="969"/>
      <c r="MTU62" s="969"/>
      <c r="MTV62" s="969"/>
      <c r="MTW62" s="969"/>
      <c r="MTX62" s="969"/>
      <c r="MTY62" s="969"/>
      <c r="MTZ62" s="969"/>
      <c r="MUA62" s="969"/>
      <c r="MUB62" s="969"/>
      <c r="MUC62" s="969"/>
      <c r="MUD62" s="969"/>
      <c r="MUE62" s="969"/>
      <c r="MUF62" s="969"/>
      <c r="MUG62" s="969"/>
      <c r="MUH62" s="969"/>
      <c r="MUI62" s="969"/>
      <c r="MUJ62" s="969"/>
      <c r="MUK62" s="969"/>
      <c r="MUL62" s="969"/>
      <c r="MUM62" s="969"/>
      <c r="MUN62" s="969"/>
      <c r="MUO62" s="969"/>
      <c r="MUP62" s="969"/>
      <c r="MUQ62" s="969"/>
      <c r="MUR62" s="969"/>
      <c r="MUS62" s="969"/>
      <c r="MUT62" s="969"/>
      <c r="MUU62" s="969"/>
      <c r="MUV62" s="969"/>
      <c r="MUW62" s="969"/>
      <c r="MUX62" s="969"/>
      <c r="MUY62" s="969"/>
      <c r="MUZ62" s="969"/>
      <c r="MVA62" s="969"/>
      <c r="MVB62" s="969"/>
      <c r="MVC62" s="969"/>
      <c r="MVD62" s="969"/>
      <c r="MVE62" s="969"/>
      <c r="MVF62" s="969"/>
      <c r="MVG62" s="969"/>
      <c r="MVH62" s="969"/>
      <c r="MVI62" s="969"/>
      <c r="MVJ62" s="969"/>
      <c r="MVK62" s="969"/>
      <c r="MVL62" s="969"/>
      <c r="MVM62" s="969"/>
      <c r="MVN62" s="969"/>
      <c r="MVO62" s="969"/>
      <c r="MVP62" s="969"/>
      <c r="MVQ62" s="969"/>
      <c r="MVR62" s="969"/>
      <c r="MVS62" s="969"/>
      <c r="MVT62" s="969"/>
      <c r="MVU62" s="969"/>
      <c r="MVV62" s="969"/>
      <c r="MVW62" s="969"/>
      <c r="MVX62" s="969"/>
      <c r="MVY62" s="969"/>
      <c r="MVZ62" s="969"/>
      <c r="MWA62" s="969"/>
      <c r="MWB62" s="969"/>
      <c r="MWC62" s="969"/>
      <c r="MWD62" s="969"/>
      <c r="MWE62" s="969"/>
      <c r="MWF62" s="969"/>
      <c r="MWG62" s="969"/>
      <c r="MWH62" s="969"/>
      <c r="MWI62" s="969"/>
      <c r="MWJ62" s="969"/>
      <c r="MWK62" s="969"/>
      <c r="MWL62" s="969"/>
      <c r="MWM62" s="969"/>
      <c r="MWN62" s="969"/>
      <c r="MWO62" s="969"/>
      <c r="MWP62" s="969"/>
      <c r="MWQ62" s="969"/>
      <c r="MWR62" s="969"/>
      <c r="MWS62" s="969"/>
      <c r="MWT62" s="969"/>
      <c r="MWU62" s="969"/>
      <c r="MWV62" s="969"/>
      <c r="MWW62" s="969"/>
      <c r="MWX62" s="969"/>
      <c r="MWY62" s="969"/>
      <c r="MWZ62" s="969"/>
      <c r="MXA62" s="969"/>
      <c r="MXB62" s="969"/>
      <c r="MXC62" s="969"/>
      <c r="MXD62" s="969"/>
      <c r="MXE62" s="969"/>
      <c r="MXF62" s="969"/>
      <c r="MXG62" s="969"/>
      <c r="MXH62" s="969"/>
      <c r="MXI62" s="969"/>
      <c r="MXJ62" s="969"/>
      <c r="MXK62" s="969"/>
      <c r="MXL62" s="969"/>
      <c r="MXM62" s="969"/>
      <c r="MXN62" s="969"/>
      <c r="MXO62" s="969"/>
      <c r="MXP62" s="969"/>
      <c r="MXQ62" s="969"/>
      <c r="MXR62" s="969"/>
      <c r="MXS62" s="969"/>
      <c r="MXT62" s="969"/>
      <c r="MXU62" s="969"/>
      <c r="MXV62" s="969"/>
      <c r="MXW62" s="969"/>
      <c r="MXX62" s="969"/>
      <c r="MXY62" s="969"/>
      <c r="MXZ62" s="969"/>
      <c r="MYA62" s="969"/>
      <c r="MYB62" s="969"/>
      <c r="MYC62" s="969"/>
      <c r="MYD62" s="969"/>
      <c r="MYE62" s="969"/>
      <c r="MYF62" s="969"/>
      <c r="MYG62" s="969"/>
      <c r="MYH62" s="969"/>
      <c r="MYI62" s="969"/>
      <c r="MYJ62" s="969"/>
      <c r="MYK62" s="969"/>
      <c r="MYL62" s="969"/>
      <c r="MYM62" s="969"/>
      <c r="MYN62" s="969"/>
      <c r="MYO62" s="969"/>
      <c r="MYP62" s="969"/>
      <c r="MYQ62" s="969"/>
      <c r="MYR62" s="969"/>
      <c r="MYS62" s="969"/>
      <c r="MYT62" s="969"/>
      <c r="MYU62" s="969"/>
      <c r="MYV62" s="969"/>
      <c r="MYW62" s="969"/>
      <c r="MYX62" s="969"/>
      <c r="MYY62" s="969"/>
      <c r="MYZ62" s="969"/>
      <c r="MZA62" s="969"/>
      <c r="MZB62" s="969"/>
      <c r="MZC62" s="969"/>
      <c r="MZD62" s="969"/>
      <c r="MZE62" s="969"/>
      <c r="MZF62" s="969"/>
      <c r="MZG62" s="969"/>
      <c r="MZH62" s="969"/>
      <c r="MZI62" s="969"/>
      <c r="MZJ62" s="969"/>
      <c r="MZK62" s="969"/>
      <c r="MZL62" s="969"/>
      <c r="MZM62" s="969"/>
      <c r="MZN62" s="969"/>
      <c r="MZO62" s="969"/>
      <c r="MZP62" s="969"/>
      <c r="MZQ62" s="969"/>
      <c r="MZR62" s="969"/>
      <c r="MZS62" s="969"/>
      <c r="MZT62" s="969"/>
      <c r="MZU62" s="969"/>
      <c r="MZV62" s="969"/>
      <c r="MZW62" s="969"/>
      <c r="MZX62" s="969"/>
      <c r="MZY62" s="969"/>
      <c r="MZZ62" s="969"/>
      <c r="NAA62" s="969"/>
      <c r="NAB62" s="969"/>
      <c r="NAC62" s="969"/>
      <c r="NAD62" s="969"/>
      <c r="NAE62" s="969"/>
      <c r="NAF62" s="969"/>
      <c r="NAG62" s="969"/>
      <c r="NAH62" s="969"/>
      <c r="NAI62" s="969"/>
      <c r="NAJ62" s="969"/>
      <c r="NAK62" s="969"/>
      <c r="NAL62" s="969"/>
      <c r="NAM62" s="969"/>
      <c r="NAN62" s="969"/>
      <c r="NAO62" s="969"/>
      <c r="NAP62" s="969"/>
      <c r="NAQ62" s="969"/>
      <c r="NAR62" s="969"/>
      <c r="NAS62" s="969"/>
      <c r="NAT62" s="969"/>
      <c r="NAU62" s="969"/>
      <c r="NAV62" s="969"/>
      <c r="NAW62" s="969"/>
      <c r="NAX62" s="969"/>
      <c r="NAY62" s="969"/>
      <c r="NAZ62" s="969"/>
      <c r="NBA62" s="969"/>
      <c r="NBB62" s="969"/>
      <c r="NBC62" s="969"/>
      <c r="NBD62" s="969"/>
      <c r="NBE62" s="969"/>
      <c r="NBF62" s="969"/>
      <c r="NBG62" s="969"/>
      <c r="NBH62" s="969"/>
      <c r="NBI62" s="969"/>
      <c r="NBJ62" s="969"/>
      <c r="NBK62" s="969"/>
      <c r="NBL62" s="969"/>
      <c r="NBM62" s="969"/>
      <c r="NBN62" s="969"/>
      <c r="NBO62" s="969"/>
      <c r="NBP62" s="969"/>
      <c r="NBQ62" s="969"/>
      <c r="NBR62" s="969"/>
      <c r="NBS62" s="969"/>
      <c r="NBT62" s="969"/>
      <c r="NBU62" s="969"/>
      <c r="NBV62" s="969"/>
      <c r="NBW62" s="969"/>
      <c r="NBX62" s="969"/>
      <c r="NBY62" s="969"/>
      <c r="NBZ62" s="969"/>
      <c r="NCA62" s="969"/>
      <c r="NCB62" s="969"/>
      <c r="NCC62" s="969"/>
      <c r="NCD62" s="969"/>
      <c r="NCE62" s="969"/>
      <c r="NCF62" s="969"/>
      <c r="NCG62" s="969"/>
      <c r="NCH62" s="969"/>
      <c r="NCI62" s="969"/>
      <c r="NCJ62" s="969"/>
      <c r="NCK62" s="969"/>
      <c r="NCL62" s="969"/>
      <c r="NCM62" s="969"/>
      <c r="NCN62" s="969"/>
      <c r="NCO62" s="969"/>
      <c r="NCP62" s="969"/>
      <c r="NCQ62" s="969"/>
      <c r="NCR62" s="969"/>
      <c r="NCS62" s="969"/>
      <c r="NCT62" s="969"/>
      <c r="NCU62" s="969"/>
      <c r="NCV62" s="969"/>
      <c r="NCW62" s="969"/>
      <c r="NCX62" s="969"/>
      <c r="NCY62" s="969"/>
      <c r="NCZ62" s="969"/>
      <c r="NDA62" s="969"/>
      <c r="NDB62" s="969"/>
      <c r="NDC62" s="969"/>
      <c r="NDD62" s="969"/>
      <c r="NDE62" s="969"/>
      <c r="NDF62" s="969"/>
      <c r="NDG62" s="969"/>
      <c r="NDH62" s="969"/>
      <c r="NDI62" s="969"/>
      <c r="NDJ62" s="969"/>
      <c r="NDK62" s="969"/>
      <c r="NDL62" s="969"/>
      <c r="NDM62" s="969"/>
      <c r="NDN62" s="969"/>
      <c r="NDO62" s="969"/>
      <c r="NDP62" s="969"/>
      <c r="NDQ62" s="969"/>
      <c r="NDR62" s="969"/>
      <c r="NDS62" s="969"/>
      <c r="NDT62" s="969"/>
      <c r="NDU62" s="969"/>
      <c r="NDV62" s="969"/>
      <c r="NDW62" s="969"/>
      <c r="NDX62" s="969"/>
      <c r="NDY62" s="969"/>
      <c r="NDZ62" s="969"/>
      <c r="NEA62" s="969"/>
      <c r="NEB62" s="969"/>
      <c r="NEC62" s="969"/>
      <c r="NED62" s="969"/>
      <c r="NEE62" s="969"/>
      <c r="NEF62" s="969"/>
      <c r="NEG62" s="969"/>
      <c r="NEH62" s="969"/>
      <c r="NEI62" s="969"/>
      <c r="NEJ62" s="969"/>
      <c r="NEK62" s="969"/>
      <c r="NEL62" s="969"/>
      <c r="NEM62" s="969"/>
      <c r="NEN62" s="969"/>
      <c r="NEO62" s="969"/>
      <c r="NEP62" s="969"/>
      <c r="NEQ62" s="969"/>
      <c r="NER62" s="969"/>
      <c r="NES62" s="969"/>
      <c r="NET62" s="969"/>
      <c r="NEU62" s="969"/>
      <c r="NEV62" s="969"/>
      <c r="NEW62" s="969"/>
      <c r="NEX62" s="969"/>
      <c r="NEY62" s="969"/>
      <c r="NEZ62" s="969"/>
      <c r="NFA62" s="969"/>
      <c r="NFB62" s="969"/>
      <c r="NFC62" s="969"/>
      <c r="NFD62" s="969"/>
      <c r="NFE62" s="969"/>
      <c r="NFF62" s="969"/>
      <c r="NFG62" s="969"/>
      <c r="NFH62" s="969"/>
      <c r="NFI62" s="969"/>
      <c r="NFJ62" s="969"/>
      <c r="NFK62" s="969"/>
      <c r="NFL62" s="969"/>
      <c r="NFM62" s="969"/>
      <c r="NFN62" s="969"/>
      <c r="NFO62" s="969"/>
      <c r="NFP62" s="969"/>
      <c r="NFQ62" s="969"/>
      <c r="NFR62" s="969"/>
      <c r="NFS62" s="969"/>
      <c r="NFT62" s="969"/>
      <c r="NFU62" s="969"/>
      <c r="NFV62" s="969"/>
      <c r="NFW62" s="969"/>
      <c r="NFX62" s="969"/>
      <c r="NFY62" s="969"/>
      <c r="NFZ62" s="969"/>
      <c r="NGA62" s="969"/>
      <c r="NGB62" s="969"/>
      <c r="NGC62" s="969"/>
      <c r="NGD62" s="969"/>
      <c r="NGE62" s="969"/>
      <c r="NGF62" s="969"/>
      <c r="NGG62" s="969"/>
      <c r="NGH62" s="969"/>
      <c r="NGI62" s="969"/>
      <c r="NGJ62" s="969"/>
      <c r="NGK62" s="969"/>
      <c r="NGL62" s="969"/>
      <c r="NGM62" s="969"/>
      <c r="NGN62" s="969"/>
      <c r="NGO62" s="969"/>
      <c r="NGP62" s="969"/>
      <c r="NGQ62" s="969"/>
      <c r="NGR62" s="969"/>
      <c r="NGS62" s="969"/>
      <c r="NGT62" s="969"/>
      <c r="NGU62" s="969"/>
      <c r="NGV62" s="969"/>
      <c r="NGW62" s="969"/>
      <c r="NGX62" s="969"/>
      <c r="NGY62" s="969"/>
      <c r="NGZ62" s="969"/>
      <c r="NHA62" s="969"/>
      <c r="NHB62" s="969"/>
      <c r="NHC62" s="969"/>
      <c r="NHD62" s="969"/>
      <c r="NHE62" s="969"/>
      <c r="NHF62" s="969"/>
      <c r="NHG62" s="969"/>
      <c r="NHH62" s="969"/>
      <c r="NHI62" s="969"/>
      <c r="NHJ62" s="969"/>
      <c r="NHK62" s="969"/>
      <c r="NHL62" s="969"/>
      <c r="NHM62" s="969"/>
      <c r="NHN62" s="969"/>
      <c r="NHO62" s="969"/>
      <c r="NHP62" s="969"/>
      <c r="NHQ62" s="969"/>
      <c r="NHR62" s="969"/>
      <c r="NHS62" s="969"/>
      <c r="NHT62" s="969"/>
      <c r="NHU62" s="969"/>
      <c r="NHV62" s="969"/>
      <c r="NHW62" s="969"/>
      <c r="NHX62" s="969"/>
      <c r="NHY62" s="969"/>
      <c r="NHZ62" s="969"/>
      <c r="NIA62" s="969"/>
      <c r="NIB62" s="969"/>
      <c r="NIC62" s="969"/>
      <c r="NID62" s="969"/>
      <c r="NIE62" s="969"/>
      <c r="NIF62" s="969"/>
      <c r="NIG62" s="969"/>
      <c r="NIH62" s="969"/>
      <c r="NII62" s="969"/>
      <c r="NIJ62" s="969"/>
      <c r="NIK62" s="969"/>
      <c r="NIL62" s="969"/>
      <c r="NIM62" s="969"/>
      <c r="NIN62" s="969"/>
      <c r="NIO62" s="969"/>
      <c r="NIP62" s="969"/>
      <c r="NIQ62" s="969"/>
      <c r="NIR62" s="969"/>
      <c r="NIS62" s="969"/>
      <c r="NIT62" s="969"/>
      <c r="NIU62" s="969"/>
      <c r="NIV62" s="969"/>
      <c r="NIW62" s="969"/>
      <c r="NIX62" s="969"/>
      <c r="NIY62" s="969"/>
      <c r="NIZ62" s="969"/>
      <c r="NJA62" s="969"/>
      <c r="NJB62" s="969"/>
      <c r="NJC62" s="969"/>
      <c r="NJD62" s="969"/>
      <c r="NJE62" s="969"/>
      <c r="NJF62" s="969"/>
      <c r="NJG62" s="969"/>
      <c r="NJH62" s="969"/>
      <c r="NJI62" s="969"/>
      <c r="NJJ62" s="969"/>
      <c r="NJK62" s="969"/>
      <c r="NJL62" s="969"/>
      <c r="NJM62" s="969"/>
      <c r="NJN62" s="969"/>
      <c r="NJO62" s="969"/>
      <c r="NJP62" s="969"/>
      <c r="NJQ62" s="969"/>
      <c r="NJR62" s="969"/>
      <c r="NJS62" s="969"/>
      <c r="NJT62" s="969"/>
      <c r="NJU62" s="969"/>
      <c r="NJV62" s="969"/>
      <c r="NJW62" s="969"/>
      <c r="NJX62" s="969"/>
      <c r="NJY62" s="969"/>
      <c r="NJZ62" s="969"/>
      <c r="NKA62" s="969"/>
      <c r="NKB62" s="969"/>
      <c r="NKC62" s="969"/>
      <c r="NKD62" s="969"/>
      <c r="NKE62" s="969"/>
      <c r="NKF62" s="969"/>
      <c r="NKG62" s="969"/>
      <c r="NKH62" s="969"/>
      <c r="NKI62" s="969"/>
      <c r="NKJ62" s="969"/>
      <c r="NKK62" s="969"/>
      <c r="NKL62" s="969"/>
      <c r="NKM62" s="969"/>
      <c r="NKN62" s="969"/>
      <c r="NKO62" s="969"/>
      <c r="NKP62" s="969"/>
      <c r="NKQ62" s="969"/>
      <c r="NKR62" s="969"/>
      <c r="NKS62" s="969"/>
      <c r="NKT62" s="969"/>
      <c r="NKU62" s="969"/>
      <c r="NKV62" s="969"/>
      <c r="NKW62" s="969"/>
      <c r="NKX62" s="969"/>
      <c r="NKY62" s="969"/>
      <c r="NKZ62" s="969"/>
      <c r="NLA62" s="969"/>
      <c r="NLB62" s="969"/>
      <c r="NLC62" s="969"/>
      <c r="NLD62" s="969"/>
      <c r="NLE62" s="969"/>
      <c r="NLF62" s="969"/>
      <c r="NLG62" s="969"/>
      <c r="NLH62" s="969"/>
      <c r="NLI62" s="969"/>
      <c r="NLJ62" s="969"/>
      <c r="NLK62" s="969"/>
      <c r="NLL62" s="969"/>
      <c r="NLM62" s="969"/>
      <c r="NLN62" s="969"/>
      <c r="NLO62" s="969"/>
      <c r="NLP62" s="969"/>
      <c r="NLQ62" s="969"/>
      <c r="NLR62" s="969"/>
      <c r="NLS62" s="969"/>
      <c r="NLT62" s="969"/>
      <c r="NLU62" s="969"/>
      <c r="NLV62" s="969"/>
      <c r="NLW62" s="969"/>
      <c r="NLX62" s="969"/>
      <c r="NLY62" s="969"/>
      <c r="NLZ62" s="969"/>
      <c r="NMA62" s="969"/>
      <c r="NMB62" s="969"/>
      <c r="NMC62" s="969"/>
      <c r="NMD62" s="969"/>
      <c r="NME62" s="969"/>
      <c r="NMF62" s="969"/>
      <c r="NMG62" s="969"/>
      <c r="NMH62" s="969"/>
      <c r="NMI62" s="969"/>
      <c r="NMJ62" s="969"/>
      <c r="NMK62" s="969"/>
      <c r="NML62" s="969"/>
      <c r="NMM62" s="969"/>
      <c r="NMN62" s="969"/>
      <c r="NMO62" s="969"/>
      <c r="NMP62" s="969"/>
      <c r="NMQ62" s="969"/>
      <c r="NMR62" s="969"/>
      <c r="NMS62" s="969"/>
      <c r="NMT62" s="969"/>
      <c r="NMU62" s="969"/>
      <c r="NMV62" s="969"/>
      <c r="NMW62" s="969"/>
      <c r="NMX62" s="969"/>
      <c r="NMY62" s="969"/>
      <c r="NMZ62" s="969"/>
      <c r="NNA62" s="969"/>
      <c r="NNB62" s="969"/>
      <c r="NNC62" s="969"/>
      <c r="NND62" s="969"/>
      <c r="NNE62" s="969"/>
      <c r="NNF62" s="969"/>
      <c r="NNG62" s="969"/>
      <c r="NNH62" s="969"/>
      <c r="NNI62" s="969"/>
      <c r="NNJ62" s="969"/>
      <c r="NNK62" s="969"/>
      <c r="NNL62" s="969"/>
      <c r="NNM62" s="969"/>
      <c r="NNN62" s="969"/>
      <c r="NNO62" s="969"/>
      <c r="NNP62" s="969"/>
      <c r="NNQ62" s="969"/>
      <c r="NNR62" s="969"/>
      <c r="NNS62" s="969"/>
      <c r="NNT62" s="969"/>
      <c r="NNU62" s="969"/>
      <c r="NNV62" s="969"/>
      <c r="NNW62" s="969"/>
      <c r="NNX62" s="969"/>
      <c r="NNY62" s="969"/>
      <c r="NNZ62" s="969"/>
      <c r="NOA62" s="969"/>
      <c r="NOB62" s="969"/>
      <c r="NOC62" s="969"/>
      <c r="NOD62" s="969"/>
      <c r="NOE62" s="969"/>
      <c r="NOF62" s="969"/>
      <c r="NOG62" s="969"/>
      <c r="NOH62" s="969"/>
      <c r="NOI62" s="969"/>
      <c r="NOJ62" s="969"/>
      <c r="NOK62" s="969"/>
      <c r="NOL62" s="969"/>
      <c r="NOM62" s="969"/>
      <c r="NON62" s="969"/>
      <c r="NOO62" s="969"/>
      <c r="NOP62" s="969"/>
      <c r="NOQ62" s="969"/>
      <c r="NOR62" s="969"/>
      <c r="NOS62" s="969"/>
      <c r="NOT62" s="969"/>
      <c r="NOU62" s="969"/>
      <c r="NOV62" s="969"/>
      <c r="NOW62" s="969"/>
      <c r="NOX62" s="969"/>
      <c r="NOY62" s="969"/>
      <c r="NOZ62" s="969"/>
      <c r="NPA62" s="969"/>
      <c r="NPB62" s="969"/>
      <c r="NPC62" s="969"/>
      <c r="NPD62" s="969"/>
      <c r="NPE62" s="969"/>
      <c r="NPF62" s="969"/>
      <c r="NPG62" s="969"/>
      <c r="NPH62" s="969"/>
      <c r="NPI62" s="969"/>
      <c r="NPJ62" s="969"/>
      <c r="NPK62" s="969"/>
      <c r="NPL62" s="969"/>
      <c r="NPM62" s="969"/>
      <c r="NPN62" s="969"/>
      <c r="NPO62" s="969"/>
      <c r="NPP62" s="969"/>
      <c r="NPQ62" s="969"/>
      <c r="NPR62" s="969"/>
      <c r="NPS62" s="969"/>
      <c r="NPT62" s="969"/>
      <c r="NPU62" s="969"/>
      <c r="NPV62" s="969"/>
      <c r="NPW62" s="969"/>
      <c r="NPX62" s="969"/>
      <c r="NPY62" s="969"/>
      <c r="NPZ62" s="969"/>
      <c r="NQA62" s="969"/>
      <c r="NQB62" s="969"/>
      <c r="NQC62" s="969"/>
      <c r="NQD62" s="969"/>
      <c r="NQE62" s="969"/>
      <c r="NQF62" s="969"/>
      <c r="NQG62" s="969"/>
      <c r="NQH62" s="969"/>
      <c r="NQI62" s="969"/>
      <c r="NQJ62" s="969"/>
      <c r="NQK62" s="969"/>
      <c r="NQL62" s="969"/>
      <c r="NQM62" s="969"/>
      <c r="NQN62" s="969"/>
      <c r="NQO62" s="969"/>
      <c r="NQP62" s="969"/>
      <c r="NQQ62" s="969"/>
      <c r="NQR62" s="969"/>
      <c r="NQS62" s="969"/>
      <c r="NQT62" s="969"/>
      <c r="NQU62" s="969"/>
      <c r="NQV62" s="969"/>
      <c r="NQW62" s="969"/>
      <c r="NQX62" s="969"/>
      <c r="NQY62" s="969"/>
      <c r="NQZ62" s="969"/>
      <c r="NRA62" s="969"/>
      <c r="NRB62" s="969"/>
      <c r="NRC62" s="969"/>
      <c r="NRD62" s="969"/>
      <c r="NRE62" s="969"/>
      <c r="NRF62" s="969"/>
      <c r="NRG62" s="969"/>
      <c r="NRH62" s="969"/>
      <c r="NRI62" s="969"/>
      <c r="NRJ62" s="969"/>
      <c r="NRK62" s="969"/>
      <c r="NRL62" s="969"/>
      <c r="NRM62" s="969"/>
      <c r="NRN62" s="969"/>
      <c r="NRO62" s="969"/>
      <c r="NRP62" s="969"/>
      <c r="NRQ62" s="969"/>
      <c r="NRR62" s="969"/>
      <c r="NRS62" s="969"/>
      <c r="NRT62" s="969"/>
      <c r="NRU62" s="969"/>
      <c r="NRV62" s="969"/>
      <c r="NRW62" s="969"/>
      <c r="NRX62" s="969"/>
      <c r="NRY62" s="969"/>
      <c r="NRZ62" s="969"/>
      <c r="NSA62" s="969"/>
      <c r="NSB62" s="969"/>
      <c r="NSC62" s="969"/>
      <c r="NSD62" s="969"/>
      <c r="NSE62" s="969"/>
      <c r="NSF62" s="969"/>
      <c r="NSG62" s="969"/>
      <c r="NSH62" s="969"/>
      <c r="NSI62" s="969"/>
      <c r="NSJ62" s="969"/>
      <c r="NSK62" s="969"/>
      <c r="NSL62" s="969"/>
      <c r="NSM62" s="969"/>
      <c r="NSN62" s="969"/>
      <c r="NSO62" s="969"/>
      <c r="NSP62" s="969"/>
      <c r="NSQ62" s="969"/>
      <c r="NSR62" s="969"/>
      <c r="NSS62" s="969"/>
      <c r="NST62" s="969"/>
      <c r="NSU62" s="969"/>
      <c r="NSV62" s="969"/>
      <c r="NSW62" s="969"/>
      <c r="NSX62" s="969"/>
      <c r="NSY62" s="969"/>
      <c r="NSZ62" s="969"/>
      <c r="NTA62" s="969"/>
      <c r="NTB62" s="969"/>
      <c r="NTC62" s="969"/>
      <c r="NTD62" s="969"/>
      <c r="NTE62" s="969"/>
      <c r="NTF62" s="969"/>
      <c r="NTG62" s="969"/>
      <c r="NTH62" s="969"/>
      <c r="NTI62" s="969"/>
      <c r="NTJ62" s="969"/>
      <c r="NTK62" s="969"/>
      <c r="NTL62" s="969"/>
      <c r="NTM62" s="969"/>
      <c r="NTN62" s="969"/>
      <c r="NTO62" s="969"/>
      <c r="NTP62" s="969"/>
      <c r="NTQ62" s="969"/>
      <c r="NTR62" s="969"/>
      <c r="NTS62" s="969"/>
      <c r="NTT62" s="969"/>
      <c r="NTU62" s="969"/>
      <c r="NTV62" s="969"/>
      <c r="NTW62" s="969"/>
      <c r="NTX62" s="969"/>
      <c r="NTY62" s="969"/>
      <c r="NTZ62" s="969"/>
      <c r="NUA62" s="969"/>
      <c r="NUB62" s="969"/>
      <c r="NUC62" s="969"/>
      <c r="NUD62" s="969"/>
      <c r="NUE62" s="969"/>
      <c r="NUF62" s="969"/>
      <c r="NUG62" s="969"/>
      <c r="NUH62" s="969"/>
      <c r="NUI62" s="969"/>
      <c r="NUJ62" s="969"/>
      <c r="NUK62" s="969"/>
      <c r="NUL62" s="969"/>
      <c r="NUM62" s="969"/>
      <c r="NUN62" s="969"/>
      <c r="NUO62" s="969"/>
      <c r="NUP62" s="969"/>
      <c r="NUQ62" s="969"/>
      <c r="NUR62" s="969"/>
      <c r="NUS62" s="969"/>
      <c r="NUT62" s="969"/>
      <c r="NUU62" s="969"/>
      <c r="NUV62" s="969"/>
      <c r="NUW62" s="969"/>
      <c r="NUX62" s="969"/>
      <c r="NUY62" s="969"/>
      <c r="NUZ62" s="969"/>
      <c r="NVA62" s="969"/>
      <c r="NVB62" s="969"/>
      <c r="NVC62" s="969"/>
      <c r="NVD62" s="969"/>
      <c r="NVE62" s="969"/>
      <c r="NVF62" s="969"/>
      <c r="NVG62" s="969"/>
      <c r="NVH62" s="969"/>
      <c r="NVI62" s="969"/>
      <c r="NVJ62" s="969"/>
      <c r="NVK62" s="969"/>
      <c r="NVL62" s="969"/>
      <c r="NVM62" s="969"/>
      <c r="NVN62" s="969"/>
      <c r="NVO62" s="969"/>
      <c r="NVP62" s="969"/>
      <c r="NVQ62" s="969"/>
      <c r="NVR62" s="969"/>
      <c r="NVS62" s="969"/>
      <c r="NVT62" s="969"/>
      <c r="NVU62" s="969"/>
      <c r="NVV62" s="969"/>
      <c r="NVW62" s="969"/>
      <c r="NVX62" s="969"/>
      <c r="NVY62" s="969"/>
      <c r="NVZ62" s="969"/>
      <c r="NWA62" s="969"/>
      <c r="NWB62" s="969"/>
      <c r="NWC62" s="969"/>
      <c r="NWD62" s="969"/>
      <c r="NWE62" s="969"/>
      <c r="NWF62" s="969"/>
      <c r="NWG62" s="969"/>
      <c r="NWH62" s="969"/>
      <c r="NWI62" s="969"/>
      <c r="NWJ62" s="969"/>
      <c r="NWK62" s="969"/>
      <c r="NWL62" s="969"/>
      <c r="NWM62" s="969"/>
      <c r="NWN62" s="969"/>
      <c r="NWO62" s="969"/>
      <c r="NWP62" s="969"/>
      <c r="NWQ62" s="969"/>
      <c r="NWR62" s="969"/>
      <c r="NWS62" s="969"/>
      <c r="NWT62" s="969"/>
      <c r="NWU62" s="969"/>
      <c r="NWV62" s="969"/>
      <c r="NWW62" s="969"/>
      <c r="NWX62" s="969"/>
      <c r="NWY62" s="969"/>
      <c r="NWZ62" s="969"/>
      <c r="NXA62" s="969"/>
      <c r="NXB62" s="969"/>
      <c r="NXC62" s="969"/>
      <c r="NXD62" s="969"/>
      <c r="NXE62" s="969"/>
      <c r="NXF62" s="969"/>
      <c r="NXG62" s="969"/>
      <c r="NXH62" s="969"/>
      <c r="NXI62" s="969"/>
      <c r="NXJ62" s="969"/>
      <c r="NXK62" s="969"/>
      <c r="NXL62" s="969"/>
      <c r="NXM62" s="969"/>
      <c r="NXN62" s="969"/>
      <c r="NXO62" s="969"/>
      <c r="NXP62" s="969"/>
      <c r="NXQ62" s="969"/>
      <c r="NXR62" s="969"/>
      <c r="NXS62" s="969"/>
      <c r="NXT62" s="969"/>
      <c r="NXU62" s="969"/>
      <c r="NXV62" s="969"/>
      <c r="NXW62" s="969"/>
      <c r="NXX62" s="969"/>
      <c r="NXY62" s="969"/>
      <c r="NXZ62" s="969"/>
      <c r="NYA62" s="969"/>
      <c r="NYB62" s="969"/>
      <c r="NYC62" s="969"/>
      <c r="NYD62" s="969"/>
      <c r="NYE62" s="969"/>
      <c r="NYF62" s="969"/>
      <c r="NYG62" s="969"/>
      <c r="NYH62" s="969"/>
      <c r="NYI62" s="969"/>
      <c r="NYJ62" s="969"/>
      <c r="NYK62" s="969"/>
      <c r="NYL62" s="969"/>
      <c r="NYM62" s="969"/>
      <c r="NYN62" s="969"/>
      <c r="NYO62" s="969"/>
      <c r="NYP62" s="969"/>
      <c r="NYQ62" s="969"/>
      <c r="NYR62" s="969"/>
      <c r="NYS62" s="969"/>
      <c r="NYT62" s="969"/>
      <c r="NYU62" s="969"/>
      <c r="NYV62" s="969"/>
      <c r="NYW62" s="969"/>
      <c r="NYX62" s="969"/>
      <c r="NYY62" s="969"/>
      <c r="NYZ62" s="969"/>
      <c r="NZA62" s="969"/>
      <c r="NZB62" s="969"/>
      <c r="NZC62" s="969"/>
      <c r="NZD62" s="969"/>
      <c r="NZE62" s="969"/>
      <c r="NZF62" s="969"/>
      <c r="NZG62" s="969"/>
      <c r="NZH62" s="969"/>
      <c r="NZI62" s="969"/>
      <c r="NZJ62" s="969"/>
      <c r="NZK62" s="969"/>
      <c r="NZL62" s="969"/>
      <c r="NZM62" s="969"/>
      <c r="NZN62" s="969"/>
      <c r="NZO62" s="969"/>
      <c r="NZP62" s="969"/>
      <c r="NZQ62" s="969"/>
      <c r="NZR62" s="969"/>
      <c r="NZS62" s="969"/>
      <c r="NZT62" s="969"/>
      <c r="NZU62" s="969"/>
      <c r="NZV62" s="969"/>
      <c r="NZW62" s="969"/>
      <c r="NZX62" s="969"/>
      <c r="NZY62" s="969"/>
      <c r="NZZ62" s="969"/>
      <c r="OAA62" s="969"/>
      <c r="OAB62" s="969"/>
      <c r="OAC62" s="969"/>
      <c r="OAD62" s="969"/>
      <c r="OAE62" s="969"/>
      <c r="OAF62" s="969"/>
      <c r="OAG62" s="969"/>
      <c r="OAH62" s="969"/>
      <c r="OAI62" s="969"/>
      <c r="OAJ62" s="969"/>
      <c r="OAK62" s="969"/>
      <c r="OAL62" s="969"/>
      <c r="OAM62" s="969"/>
      <c r="OAN62" s="969"/>
      <c r="OAO62" s="969"/>
      <c r="OAP62" s="969"/>
      <c r="OAQ62" s="969"/>
      <c r="OAR62" s="969"/>
      <c r="OAS62" s="969"/>
      <c r="OAT62" s="969"/>
      <c r="OAU62" s="969"/>
      <c r="OAV62" s="969"/>
      <c r="OAW62" s="969"/>
      <c r="OAX62" s="969"/>
      <c r="OAY62" s="969"/>
      <c r="OAZ62" s="969"/>
      <c r="OBA62" s="969"/>
      <c r="OBB62" s="969"/>
      <c r="OBC62" s="969"/>
      <c r="OBD62" s="969"/>
      <c r="OBE62" s="969"/>
      <c r="OBF62" s="969"/>
      <c r="OBG62" s="969"/>
      <c r="OBH62" s="969"/>
      <c r="OBI62" s="969"/>
      <c r="OBJ62" s="969"/>
      <c r="OBK62" s="969"/>
      <c r="OBL62" s="969"/>
      <c r="OBM62" s="969"/>
      <c r="OBN62" s="969"/>
      <c r="OBO62" s="969"/>
      <c r="OBP62" s="969"/>
      <c r="OBQ62" s="969"/>
      <c r="OBR62" s="969"/>
      <c r="OBS62" s="969"/>
      <c r="OBT62" s="969"/>
      <c r="OBU62" s="969"/>
      <c r="OBV62" s="969"/>
      <c r="OBW62" s="969"/>
      <c r="OBX62" s="969"/>
      <c r="OBY62" s="969"/>
      <c r="OBZ62" s="969"/>
      <c r="OCA62" s="969"/>
      <c r="OCB62" s="969"/>
      <c r="OCC62" s="969"/>
      <c r="OCD62" s="969"/>
      <c r="OCE62" s="969"/>
      <c r="OCF62" s="969"/>
      <c r="OCG62" s="969"/>
      <c r="OCH62" s="969"/>
      <c r="OCI62" s="969"/>
      <c r="OCJ62" s="969"/>
      <c r="OCK62" s="969"/>
      <c r="OCL62" s="969"/>
      <c r="OCM62" s="969"/>
      <c r="OCN62" s="969"/>
      <c r="OCO62" s="969"/>
      <c r="OCP62" s="969"/>
      <c r="OCQ62" s="969"/>
      <c r="OCR62" s="969"/>
      <c r="OCS62" s="969"/>
      <c r="OCT62" s="969"/>
      <c r="OCU62" s="969"/>
      <c r="OCV62" s="969"/>
      <c r="OCW62" s="969"/>
      <c r="OCX62" s="969"/>
      <c r="OCY62" s="969"/>
      <c r="OCZ62" s="969"/>
      <c r="ODA62" s="969"/>
      <c r="ODB62" s="969"/>
      <c r="ODC62" s="969"/>
      <c r="ODD62" s="969"/>
      <c r="ODE62" s="969"/>
      <c r="ODF62" s="969"/>
      <c r="ODG62" s="969"/>
      <c r="ODH62" s="969"/>
      <c r="ODI62" s="969"/>
      <c r="ODJ62" s="969"/>
      <c r="ODK62" s="969"/>
      <c r="ODL62" s="969"/>
      <c r="ODM62" s="969"/>
      <c r="ODN62" s="969"/>
      <c r="ODO62" s="969"/>
      <c r="ODP62" s="969"/>
      <c r="ODQ62" s="969"/>
      <c r="ODR62" s="969"/>
      <c r="ODS62" s="969"/>
      <c r="ODT62" s="969"/>
      <c r="ODU62" s="969"/>
      <c r="ODV62" s="969"/>
      <c r="ODW62" s="969"/>
      <c r="ODX62" s="969"/>
      <c r="ODY62" s="969"/>
      <c r="ODZ62" s="969"/>
      <c r="OEA62" s="969"/>
      <c r="OEB62" s="969"/>
      <c r="OEC62" s="969"/>
      <c r="OED62" s="969"/>
      <c r="OEE62" s="969"/>
      <c r="OEF62" s="969"/>
      <c r="OEG62" s="969"/>
      <c r="OEH62" s="969"/>
      <c r="OEI62" s="969"/>
      <c r="OEJ62" s="969"/>
      <c r="OEK62" s="969"/>
      <c r="OEL62" s="969"/>
      <c r="OEM62" s="969"/>
      <c r="OEN62" s="969"/>
      <c r="OEO62" s="969"/>
      <c r="OEP62" s="969"/>
      <c r="OEQ62" s="969"/>
      <c r="OER62" s="969"/>
      <c r="OES62" s="969"/>
      <c r="OET62" s="969"/>
      <c r="OEU62" s="969"/>
      <c r="OEV62" s="969"/>
      <c r="OEW62" s="969"/>
      <c r="OEX62" s="969"/>
      <c r="OEY62" s="969"/>
      <c r="OEZ62" s="969"/>
      <c r="OFA62" s="969"/>
      <c r="OFB62" s="969"/>
      <c r="OFC62" s="969"/>
      <c r="OFD62" s="969"/>
      <c r="OFE62" s="969"/>
      <c r="OFF62" s="969"/>
      <c r="OFG62" s="969"/>
      <c r="OFH62" s="969"/>
      <c r="OFI62" s="969"/>
      <c r="OFJ62" s="969"/>
      <c r="OFK62" s="969"/>
      <c r="OFL62" s="969"/>
      <c r="OFM62" s="969"/>
      <c r="OFN62" s="969"/>
      <c r="OFO62" s="969"/>
      <c r="OFP62" s="969"/>
      <c r="OFQ62" s="969"/>
      <c r="OFR62" s="969"/>
      <c r="OFS62" s="969"/>
      <c r="OFT62" s="969"/>
      <c r="OFU62" s="969"/>
      <c r="OFV62" s="969"/>
      <c r="OFW62" s="969"/>
      <c r="OFX62" s="969"/>
      <c r="OFY62" s="969"/>
      <c r="OFZ62" s="969"/>
      <c r="OGA62" s="969"/>
      <c r="OGB62" s="969"/>
      <c r="OGC62" s="969"/>
      <c r="OGD62" s="969"/>
      <c r="OGE62" s="969"/>
      <c r="OGF62" s="969"/>
      <c r="OGG62" s="969"/>
      <c r="OGH62" s="969"/>
      <c r="OGI62" s="969"/>
      <c r="OGJ62" s="969"/>
      <c r="OGK62" s="969"/>
      <c r="OGL62" s="969"/>
      <c r="OGM62" s="969"/>
      <c r="OGN62" s="969"/>
      <c r="OGO62" s="969"/>
      <c r="OGP62" s="969"/>
      <c r="OGQ62" s="969"/>
      <c r="OGR62" s="969"/>
      <c r="OGS62" s="969"/>
      <c r="OGT62" s="969"/>
      <c r="OGU62" s="969"/>
      <c r="OGV62" s="969"/>
      <c r="OGW62" s="969"/>
      <c r="OGX62" s="969"/>
      <c r="OGY62" s="969"/>
      <c r="OGZ62" s="969"/>
      <c r="OHA62" s="969"/>
      <c r="OHB62" s="969"/>
      <c r="OHC62" s="969"/>
      <c r="OHD62" s="969"/>
      <c r="OHE62" s="969"/>
      <c r="OHF62" s="969"/>
      <c r="OHG62" s="969"/>
      <c r="OHH62" s="969"/>
      <c r="OHI62" s="969"/>
      <c r="OHJ62" s="969"/>
      <c r="OHK62" s="969"/>
      <c r="OHL62" s="969"/>
      <c r="OHM62" s="969"/>
      <c r="OHN62" s="969"/>
      <c r="OHO62" s="969"/>
      <c r="OHP62" s="969"/>
      <c r="OHQ62" s="969"/>
      <c r="OHR62" s="969"/>
      <c r="OHS62" s="969"/>
      <c r="OHT62" s="969"/>
      <c r="OHU62" s="969"/>
      <c r="OHV62" s="969"/>
      <c r="OHW62" s="969"/>
      <c r="OHX62" s="969"/>
      <c r="OHY62" s="969"/>
      <c r="OHZ62" s="969"/>
      <c r="OIA62" s="969"/>
      <c r="OIB62" s="969"/>
      <c r="OIC62" s="969"/>
      <c r="OID62" s="969"/>
      <c r="OIE62" s="969"/>
      <c r="OIF62" s="969"/>
      <c r="OIG62" s="969"/>
      <c r="OIH62" s="969"/>
      <c r="OII62" s="969"/>
      <c r="OIJ62" s="969"/>
      <c r="OIK62" s="969"/>
      <c r="OIL62" s="969"/>
      <c r="OIM62" s="969"/>
      <c r="OIN62" s="969"/>
      <c r="OIO62" s="969"/>
      <c r="OIP62" s="969"/>
      <c r="OIQ62" s="969"/>
      <c r="OIR62" s="969"/>
      <c r="OIS62" s="969"/>
      <c r="OIT62" s="969"/>
      <c r="OIU62" s="969"/>
      <c r="OIV62" s="969"/>
      <c r="OIW62" s="969"/>
      <c r="OIX62" s="969"/>
      <c r="OIY62" s="969"/>
      <c r="OIZ62" s="969"/>
      <c r="OJA62" s="969"/>
      <c r="OJB62" s="969"/>
      <c r="OJC62" s="969"/>
      <c r="OJD62" s="969"/>
      <c r="OJE62" s="969"/>
      <c r="OJF62" s="969"/>
      <c r="OJG62" s="969"/>
      <c r="OJH62" s="969"/>
      <c r="OJI62" s="969"/>
      <c r="OJJ62" s="969"/>
      <c r="OJK62" s="969"/>
      <c r="OJL62" s="969"/>
      <c r="OJM62" s="969"/>
      <c r="OJN62" s="969"/>
      <c r="OJO62" s="969"/>
      <c r="OJP62" s="969"/>
      <c r="OJQ62" s="969"/>
      <c r="OJR62" s="969"/>
      <c r="OJS62" s="969"/>
      <c r="OJT62" s="969"/>
      <c r="OJU62" s="969"/>
      <c r="OJV62" s="969"/>
      <c r="OJW62" s="969"/>
      <c r="OJX62" s="969"/>
      <c r="OJY62" s="969"/>
      <c r="OJZ62" s="969"/>
      <c r="OKA62" s="969"/>
      <c r="OKB62" s="969"/>
      <c r="OKC62" s="969"/>
      <c r="OKD62" s="969"/>
      <c r="OKE62" s="969"/>
      <c r="OKF62" s="969"/>
      <c r="OKG62" s="969"/>
      <c r="OKH62" s="969"/>
      <c r="OKI62" s="969"/>
      <c r="OKJ62" s="969"/>
      <c r="OKK62" s="969"/>
      <c r="OKL62" s="969"/>
      <c r="OKM62" s="969"/>
      <c r="OKN62" s="969"/>
      <c r="OKO62" s="969"/>
      <c r="OKP62" s="969"/>
      <c r="OKQ62" s="969"/>
      <c r="OKR62" s="969"/>
      <c r="OKS62" s="969"/>
      <c r="OKT62" s="969"/>
      <c r="OKU62" s="969"/>
      <c r="OKV62" s="969"/>
      <c r="OKW62" s="969"/>
      <c r="OKX62" s="969"/>
      <c r="OKY62" s="969"/>
      <c r="OKZ62" s="969"/>
      <c r="OLA62" s="969"/>
      <c r="OLB62" s="969"/>
      <c r="OLC62" s="969"/>
      <c r="OLD62" s="969"/>
      <c r="OLE62" s="969"/>
      <c r="OLF62" s="969"/>
      <c r="OLG62" s="969"/>
      <c r="OLH62" s="969"/>
      <c r="OLI62" s="969"/>
      <c r="OLJ62" s="969"/>
      <c r="OLK62" s="969"/>
      <c r="OLL62" s="969"/>
      <c r="OLM62" s="969"/>
      <c r="OLN62" s="969"/>
      <c r="OLO62" s="969"/>
      <c r="OLP62" s="969"/>
      <c r="OLQ62" s="969"/>
      <c r="OLR62" s="969"/>
      <c r="OLS62" s="969"/>
      <c r="OLT62" s="969"/>
      <c r="OLU62" s="969"/>
      <c r="OLV62" s="969"/>
      <c r="OLW62" s="969"/>
      <c r="OLX62" s="969"/>
      <c r="OLY62" s="969"/>
      <c r="OLZ62" s="969"/>
      <c r="OMA62" s="969"/>
      <c r="OMB62" s="969"/>
      <c r="OMC62" s="969"/>
      <c r="OMD62" s="969"/>
      <c r="OME62" s="969"/>
      <c r="OMF62" s="969"/>
      <c r="OMG62" s="969"/>
      <c r="OMH62" s="969"/>
      <c r="OMI62" s="969"/>
      <c r="OMJ62" s="969"/>
      <c r="OMK62" s="969"/>
      <c r="OML62" s="969"/>
      <c r="OMM62" s="969"/>
      <c r="OMN62" s="969"/>
      <c r="OMO62" s="969"/>
      <c r="OMP62" s="969"/>
      <c r="OMQ62" s="969"/>
      <c r="OMR62" s="969"/>
      <c r="OMS62" s="969"/>
      <c r="OMT62" s="969"/>
      <c r="OMU62" s="969"/>
      <c r="OMV62" s="969"/>
      <c r="OMW62" s="969"/>
      <c r="OMX62" s="969"/>
      <c r="OMY62" s="969"/>
      <c r="OMZ62" s="969"/>
      <c r="ONA62" s="969"/>
      <c r="ONB62" s="969"/>
      <c r="ONC62" s="969"/>
      <c r="OND62" s="969"/>
      <c r="ONE62" s="969"/>
      <c r="ONF62" s="969"/>
      <c r="ONG62" s="969"/>
      <c r="ONH62" s="969"/>
      <c r="ONI62" s="969"/>
      <c r="ONJ62" s="969"/>
      <c r="ONK62" s="969"/>
      <c r="ONL62" s="969"/>
      <c r="ONM62" s="969"/>
      <c r="ONN62" s="969"/>
      <c r="ONO62" s="969"/>
      <c r="ONP62" s="969"/>
      <c r="ONQ62" s="969"/>
      <c r="ONR62" s="969"/>
      <c r="ONS62" s="969"/>
      <c r="ONT62" s="969"/>
      <c r="ONU62" s="969"/>
      <c r="ONV62" s="969"/>
      <c r="ONW62" s="969"/>
      <c r="ONX62" s="969"/>
      <c r="ONY62" s="969"/>
      <c r="ONZ62" s="969"/>
      <c r="OOA62" s="969"/>
      <c r="OOB62" s="969"/>
      <c r="OOC62" s="969"/>
      <c r="OOD62" s="969"/>
      <c r="OOE62" s="969"/>
      <c r="OOF62" s="969"/>
      <c r="OOG62" s="969"/>
      <c r="OOH62" s="969"/>
      <c r="OOI62" s="969"/>
      <c r="OOJ62" s="969"/>
      <c r="OOK62" s="969"/>
      <c r="OOL62" s="969"/>
      <c r="OOM62" s="969"/>
      <c r="OON62" s="969"/>
      <c r="OOO62" s="969"/>
      <c r="OOP62" s="969"/>
      <c r="OOQ62" s="969"/>
      <c r="OOR62" s="969"/>
      <c r="OOS62" s="969"/>
      <c r="OOT62" s="969"/>
      <c r="OOU62" s="969"/>
      <c r="OOV62" s="969"/>
      <c r="OOW62" s="969"/>
      <c r="OOX62" s="969"/>
      <c r="OOY62" s="969"/>
      <c r="OOZ62" s="969"/>
      <c r="OPA62" s="969"/>
      <c r="OPB62" s="969"/>
      <c r="OPC62" s="969"/>
      <c r="OPD62" s="969"/>
      <c r="OPE62" s="969"/>
      <c r="OPF62" s="969"/>
      <c r="OPG62" s="969"/>
      <c r="OPH62" s="969"/>
      <c r="OPI62" s="969"/>
      <c r="OPJ62" s="969"/>
      <c r="OPK62" s="969"/>
      <c r="OPL62" s="969"/>
      <c r="OPM62" s="969"/>
      <c r="OPN62" s="969"/>
      <c r="OPO62" s="969"/>
      <c r="OPP62" s="969"/>
      <c r="OPQ62" s="969"/>
      <c r="OPR62" s="969"/>
      <c r="OPS62" s="969"/>
      <c r="OPT62" s="969"/>
      <c r="OPU62" s="969"/>
      <c r="OPV62" s="969"/>
      <c r="OPW62" s="969"/>
      <c r="OPX62" s="969"/>
      <c r="OPY62" s="969"/>
      <c r="OPZ62" s="969"/>
      <c r="OQA62" s="969"/>
      <c r="OQB62" s="969"/>
      <c r="OQC62" s="969"/>
      <c r="OQD62" s="969"/>
      <c r="OQE62" s="969"/>
      <c r="OQF62" s="969"/>
      <c r="OQG62" s="969"/>
      <c r="OQH62" s="969"/>
      <c r="OQI62" s="969"/>
      <c r="OQJ62" s="969"/>
      <c r="OQK62" s="969"/>
      <c r="OQL62" s="969"/>
      <c r="OQM62" s="969"/>
      <c r="OQN62" s="969"/>
      <c r="OQO62" s="969"/>
      <c r="OQP62" s="969"/>
      <c r="OQQ62" s="969"/>
      <c r="OQR62" s="969"/>
      <c r="OQS62" s="969"/>
      <c r="OQT62" s="969"/>
      <c r="OQU62" s="969"/>
      <c r="OQV62" s="969"/>
      <c r="OQW62" s="969"/>
      <c r="OQX62" s="969"/>
      <c r="OQY62" s="969"/>
      <c r="OQZ62" s="969"/>
      <c r="ORA62" s="969"/>
      <c r="ORB62" s="969"/>
      <c r="ORC62" s="969"/>
      <c r="ORD62" s="969"/>
      <c r="ORE62" s="969"/>
      <c r="ORF62" s="969"/>
      <c r="ORG62" s="969"/>
      <c r="ORH62" s="969"/>
      <c r="ORI62" s="969"/>
      <c r="ORJ62" s="969"/>
      <c r="ORK62" s="969"/>
      <c r="ORL62" s="969"/>
      <c r="ORM62" s="969"/>
      <c r="ORN62" s="969"/>
      <c r="ORO62" s="969"/>
      <c r="ORP62" s="969"/>
      <c r="ORQ62" s="969"/>
      <c r="ORR62" s="969"/>
      <c r="ORS62" s="969"/>
      <c r="ORT62" s="969"/>
      <c r="ORU62" s="969"/>
      <c r="ORV62" s="969"/>
      <c r="ORW62" s="969"/>
      <c r="ORX62" s="969"/>
      <c r="ORY62" s="969"/>
      <c r="ORZ62" s="969"/>
      <c r="OSA62" s="969"/>
      <c r="OSB62" s="969"/>
      <c r="OSC62" s="969"/>
      <c r="OSD62" s="969"/>
      <c r="OSE62" s="969"/>
      <c r="OSF62" s="969"/>
      <c r="OSG62" s="969"/>
      <c r="OSH62" s="969"/>
      <c r="OSI62" s="969"/>
      <c r="OSJ62" s="969"/>
      <c r="OSK62" s="969"/>
      <c r="OSL62" s="969"/>
      <c r="OSM62" s="969"/>
      <c r="OSN62" s="969"/>
      <c r="OSO62" s="969"/>
      <c r="OSP62" s="969"/>
      <c r="OSQ62" s="969"/>
      <c r="OSR62" s="969"/>
      <c r="OSS62" s="969"/>
      <c r="OST62" s="969"/>
      <c r="OSU62" s="969"/>
      <c r="OSV62" s="969"/>
      <c r="OSW62" s="969"/>
      <c r="OSX62" s="969"/>
      <c r="OSY62" s="969"/>
      <c r="OSZ62" s="969"/>
      <c r="OTA62" s="969"/>
      <c r="OTB62" s="969"/>
      <c r="OTC62" s="969"/>
      <c r="OTD62" s="969"/>
      <c r="OTE62" s="969"/>
      <c r="OTF62" s="969"/>
      <c r="OTG62" s="969"/>
      <c r="OTH62" s="969"/>
      <c r="OTI62" s="969"/>
      <c r="OTJ62" s="969"/>
      <c r="OTK62" s="969"/>
      <c r="OTL62" s="969"/>
      <c r="OTM62" s="969"/>
      <c r="OTN62" s="969"/>
      <c r="OTO62" s="969"/>
      <c r="OTP62" s="969"/>
      <c r="OTQ62" s="969"/>
      <c r="OTR62" s="969"/>
      <c r="OTS62" s="969"/>
      <c r="OTT62" s="969"/>
      <c r="OTU62" s="969"/>
      <c r="OTV62" s="969"/>
      <c r="OTW62" s="969"/>
      <c r="OTX62" s="969"/>
      <c r="OTY62" s="969"/>
      <c r="OTZ62" s="969"/>
      <c r="OUA62" s="969"/>
      <c r="OUB62" s="969"/>
      <c r="OUC62" s="969"/>
      <c r="OUD62" s="969"/>
      <c r="OUE62" s="969"/>
      <c r="OUF62" s="969"/>
      <c r="OUG62" s="969"/>
      <c r="OUH62" s="969"/>
      <c r="OUI62" s="969"/>
      <c r="OUJ62" s="969"/>
      <c r="OUK62" s="969"/>
      <c r="OUL62" s="969"/>
      <c r="OUM62" s="969"/>
      <c r="OUN62" s="969"/>
      <c r="OUO62" s="969"/>
      <c r="OUP62" s="969"/>
      <c r="OUQ62" s="969"/>
      <c r="OUR62" s="969"/>
      <c r="OUS62" s="969"/>
      <c r="OUT62" s="969"/>
      <c r="OUU62" s="969"/>
      <c r="OUV62" s="969"/>
      <c r="OUW62" s="969"/>
      <c r="OUX62" s="969"/>
      <c r="OUY62" s="969"/>
      <c r="OUZ62" s="969"/>
      <c r="OVA62" s="969"/>
      <c r="OVB62" s="969"/>
      <c r="OVC62" s="969"/>
      <c r="OVD62" s="969"/>
      <c r="OVE62" s="969"/>
      <c r="OVF62" s="969"/>
      <c r="OVG62" s="969"/>
      <c r="OVH62" s="969"/>
      <c r="OVI62" s="969"/>
      <c r="OVJ62" s="969"/>
      <c r="OVK62" s="969"/>
      <c r="OVL62" s="969"/>
      <c r="OVM62" s="969"/>
      <c r="OVN62" s="969"/>
      <c r="OVO62" s="969"/>
      <c r="OVP62" s="969"/>
      <c r="OVQ62" s="969"/>
      <c r="OVR62" s="969"/>
      <c r="OVS62" s="969"/>
      <c r="OVT62" s="969"/>
      <c r="OVU62" s="969"/>
      <c r="OVV62" s="969"/>
      <c r="OVW62" s="969"/>
      <c r="OVX62" s="969"/>
      <c r="OVY62" s="969"/>
      <c r="OVZ62" s="969"/>
      <c r="OWA62" s="969"/>
      <c r="OWB62" s="969"/>
      <c r="OWC62" s="969"/>
      <c r="OWD62" s="969"/>
      <c r="OWE62" s="969"/>
      <c r="OWF62" s="969"/>
      <c r="OWG62" s="969"/>
      <c r="OWH62" s="969"/>
      <c r="OWI62" s="969"/>
      <c r="OWJ62" s="969"/>
      <c r="OWK62" s="969"/>
      <c r="OWL62" s="969"/>
      <c r="OWM62" s="969"/>
      <c r="OWN62" s="969"/>
      <c r="OWO62" s="969"/>
      <c r="OWP62" s="969"/>
      <c r="OWQ62" s="969"/>
      <c r="OWR62" s="969"/>
      <c r="OWS62" s="969"/>
      <c r="OWT62" s="969"/>
      <c r="OWU62" s="969"/>
      <c r="OWV62" s="969"/>
      <c r="OWW62" s="969"/>
      <c r="OWX62" s="969"/>
      <c r="OWY62" s="969"/>
      <c r="OWZ62" s="969"/>
      <c r="OXA62" s="969"/>
      <c r="OXB62" s="969"/>
      <c r="OXC62" s="969"/>
      <c r="OXD62" s="969"/>
      <c r="OXE62" s="969"/>
      <c r="OXF62" s="969"/>
      <c r="OXG62" s="969"/>
      <c r="OXH62" s="969"/>
      <c r="OXI62" s="969"/>
      <c r="OXJ62" s="969"/>
      <c r="OXK62" s="969"/>
      <c r="OXL62" s="969"/>
      <c r="OXM62" s="969"/>
      <c r="OXN62" s="969"/>
      <c r="OXO62" s="969"/>
      <c r="OXP62" s="969"/>
      <c r="OXQ62" s="969"/>
      <c r="OXR62" s="969"/>
      <c r="OXS62" s="969"/>
      <c r="OXT62" s="969"/>
      <c r="OXU62" s="969"/>
      <c r="OXV62" s="969"/>
      <c r="OXW62" s="969"/>
      <c r="OXX62" s="969"/>
      <c r="OXY62" s="969"/>
      <c r="OXZ62" s="969"/>
      <c r="OYA62" s="969"/>
      <c r="OYB62" s="969"/>
      <c r="OYC62" s="969"/>
      <c r="OYD62" s="969"/>
      <c r="OYE62" s="969"/>
      <c r="OYF62" s="969"/>
      <c r="OYG62" s="969"/>
      <c r="OYH62" s="969"/>
      <c r="OYI62" s="969"/>
      <c r="OYJ62" s="969"/>
      <c r="OYK62" s="969"/>
      <c r="OYL62" s="969"/>
      <c r="OYM62" s="969"/>
      <c r="OYN62" s="969"/>
      <c r="OYO62" s="969"/>
      <c r="OYP62" s="969"/>
      <c r="OYQ62" s="969"/>
      <c r="OYR62" s="969"/>
      <c r="OYS62" s="969"/>
      <c r="OYT62" s="969"/>
      <c r="OYU62" s="969"/>
      <c r="OYV62" s="969"/>
      <c r="OYW62" s="969"/>
      <c r="OYX62" s="969"/>
      <c r="OYY62" s="969"/>
      <c r="OYZ62" s="969"/>
      <c r="OZA62" s="969"/>
      <c r="OZB62" s="969"/>
      <c r="OZC62" s="969"/>
      <c r="OZD62" s="969"/>
      <c r="OZE62" s="969"/>
      <c r="OZF62" s="969"/>
      <c r="OZG62" s="969"/>
      <c r="OZH62" s="969"/>
      <c r="OZI62" s="969"/>
      <c r="OZJ62" s="969"/>
      <c r="OZK62" s="969"/>
      <c r="OZL62" s="969"/>
      <c r="OZM62" s="969"/>
      <c r="OZN62" s="969"/>
      <c r="OZO62" s="969"/>
      <c r="OZP62" s="969"/>
      <c r="OZQ62" s="969"/>
      <c r="OZR62" s="969"/>
      <c r="OZS62" s="969"/>
      <c r="OZT62" s="969"/>
      <c r="OZU62" s="969"/>
      <c r="OZV62" s="969"/>
      <c r="OZW62" s="969"/>
      <c r="OZX62" s="969"/>
      <c r="OZY62" s="969"/>
      <c r="OZZ62" s="969"/>
      <c r="PAA62" s="969"/>
      <c r="PAB62" s="969"/>
      <c r="PAC62" s="969"/>
      <c r="PAD62" s="969"/>
      <c r="PAE62" s="969"/>
      <c r="PAF62" s="969"/>
      <c r="PAG62" s="969"/>
      <c r="PAH62" s="969"/>
      <c r="PAI62" s="969"/>
      <c r="PAJ62" s="969"/>
      <c r="PAK62" s="969"/>
      <c r="PAL62" s="969"/>
      <c r="PAM62" s="969"/>
      <c r="PAN62" s="969"/>
      <c r="PAO62" s="969"/>
      <c r="PAP62" s="969"/>
      <c r="PAQ62" s="969"/>
      <c r="PAR62" s="969"/>
      <c r="PAS62" s="969"/>
      <c r="PAT62" s="969"/>
      <c r="PAU62" s="969"/>
      <c r="PAV62" s="969"/>
      <c r="PAW62" s="969"/>
      <c r="PAX62" s="969"/>
      <c r="PAY62" s="969"/>
      <c r="PAZ62" s="969"/>
      <c r="PBA62" s="969"/>
      <c r="PBB62" s="969"/>
      <c r="PBC62" s="969"/>
      <c r="PBD62" s="969"/>
      <c r="PBE62" s="969"/>
      <c r="PBF62" s="969"/>
      <c r="PBG62" s="969"/>
      <c r="PBH62" s="969"/>
      <c r="PBI62" s="969"/>
      <c r="PBJ62" s="969"/>
      <c r="PBK62" s="969"/>
      <c r="PBL62" s="969"/>
      <c r="PBM62" s="969"/>
      <c r="PBN62" s="969"/>
      <c r="PBO62" s="969"/>
      <c r="PBP62" s="969"/>
      <c r="PBQ62" s="969"/>
      <c r="PBR62" s="969"/>
      <c r="PBS62" s="969"/>
      <c r="PBT62" s="969"/>
      <c r="PBU62" s="969"/>
      <c r="PBV62" s="969"/>
      <c r="PBW62" s="969"/>
      <c r="PBX62" s="969"/>
      <c r="PBY62" s="969"/>
      <c r="PBZ62" s="969"/>
      <c r="PCA62" s="969"/>
      <c r="PCB62" s="969"/>
      <c r="PCC62" s="969"/>
      <c r="PCD62" s="969"/>
      <c r="PCE62" s="969"/>
      <c r="PCF62" s="969"/>
      <c r="PCG62" s="969"/>
      <c r="PCH62" s="969"/>
      <c r="PCI62" s="969"/>
      <c r="PCJ62" s="969"/>
      <c r="PCK62" s="969"/>
      <c r="PCL62" s="969"/>
      <c r="PCM62" s="969"/>
      <c r="PCN62" s="969"/>
      <c r="PCO62" s="969"/>
      <c r="PCP62" s="969"/>
      <c r="PCQ62" s="969"/>
      <c r="PCR62" s="969"/>
      <c r="PCS62" s="969"/>
      <c r="PCT62" s="969"/>
      <c r="PCU62" s="969"/>
      <c r="PCV62" s="969"/>
      <c r="PCW62" s="969"/>
      <c r="PCX62" s="969"/>
      <c r="PCY62" s="969"/>
      <c r="PCZ62" s="969"/>
      <c r="PDA62" s="969"/>
      <c r="PDB62" s="969"/>
      <c r="PDC62" s="969"/>
      <c r="PDD62" s="969"/>
      <c r="PDE62" s="969"/>
      <c r="PDF62" s="969"/>
      <c r="PDG62" s="969"/>
      <c r="PDH62" s="969"/>
      <c r="PDI62" s="969"/>
      <c r="PDJ62" s="969"/>
      <c r="PDK62" s="969"/>
      <c r="PDL62" s="969"/>
      <c r="PDM62" s="969"/>
      <c r="PDN62" s="969"/>
      <c r="PDO62" s="969"/>
      <c r="PDP62" s="969"/>
      <c r="PDQ62" s="969"/>
      <c r="PDR62" s="969"/>
      <c r="PDS62" s="969"/>
      <c r="PDT62" s="969"/>
      <c r="PDU62" s="969"/>
      <c r="PDV62" s="969"/>
      <c r="PDW62" s="969"/>
      <c r="PDX62" s="969"/>
      <c r="PDY62" s="969"/>
      <c r="PDZ62" s="969"/>
      <c r="PEA62" s="969"/>
      <c r="PEB62" s="969"/>
      <c r="PEC62" s="969"/>
      <c r="PED62" s="969"/>
      <c r="PEE62" s="969"/>
      <c r="PEF62" s="969"/>
      <c r="PEG62" s="969"/>
      <c r="PEH62" s="969"/>
      <c r="PEI62" s="969"/>
      <c r="PEJ62" s="969"/>
      <c r="PEK62" s="969"/>
      <c r="PEL62" s="969"/>
      <c r="PEM62" s="969"/>
      <c r="PEN62" s="969"/>
      <c r="PEO62" s="969"/>
      <c r="PEP62" s="969"/>
      <c r="PEQ62" s="969"/>
      <c r="PER62" s="969"/>
      <c r="PES62" s="969"/>
      <c r="PET62" s="969"/>
      <c r="PEU62" s="969"/>
      <c r="PEV62" s="969"/>
      <c r="PEW62" s="969"/>
      <c r="PEX62" s="969"/>
      <c r="PEY62" s="969"/>
      <c r="PEZ62" s="969"/>
      <c r="PFA62" s="969"/>
      <c r="PFB62" s="969"/>
      <c r="PFC62" s="969"/>
      <c r="PFD62" s="969"/>
      <c r="PFE62" s="969"/>
      <c r="PFF62" s="969"/>
      <c r="PFG62" s="969"/>
      <c r="PFH62" s="969"/>
      <c r="PFI62" s="969"/>
      <c r="PFJ62" s="969"/>
      <c r="PFK62" s="969"/>
      <c r="PFL62" s="969"/>
      <c r="PFM62" s="969"/>
      <c r="PFN62" s="969"/>
      <c r="PFO62" s="969"/>
      <c r="PFP62" s="969"/>
      <c r="PFQ62" s="969"/>
      <c r="PFR62" s="969"/>
      <c r="PFS62" s="969"/>
      <c r="PFT62" s="969"/>
      <c r="PFU62" s="969"/>
      <c r="PFV62" s="969"/>
      <c r="PFW62" s="969"/>
      <c r="PFX62" s="969"/>
      <c r="PFY62" s="969"/>
      <c r="PFZ62" s="969"/>
      <c r="PGA62" s="969"/>
      <c r="PGB62" s="969"/>
      <c r="PGC62" s="969"/>
      <c r="PGD62" s="969"/>
      <c r="PGE62" s="969"/>
      <c r="PGF62" s="969"/>
      <c r="PGG62" s="969"/>
      <c r="PGH62" s="969"/>
      <c r="PGI62" s="969"/>
      <c r="PGJ62" s="969"/>
      <c r="PGK62" s="969"/>
      <c r="PGL62" s="969"/>
      <c r="PGM62" s="969"/>
      <c r="PGN62" s="969"/>
      <c r="PGO62" s="969"/>
      <c r="PGP62" s="969"/>
      <c r="PGQ62" s="969"/>
      <c r="PGR62" s="969"/>
      <c r="PGS62" s="969"/>
      <c r="PGT62" s="969"/>
      <c r="PGU62" s="969"/>
      <c r="PGV62" s="969"/>
      <c r="PGW62" s="969"/>
      <c r="PGX62" s="969"/>
      <c r="PGY62" s="969"/>
      <c r="PGZ62" s="969"/>
      <c r="PHA62" s="969"/>
      <c r="PHB62" s="969"/>
      <c r="PHC62" s="969"/>
      <c r="PHD62" s="969"/>
      <c r="PHE62" s="969"/>
      <c r="PHF62" s="969"/>
      <c r="PHG62" s="969"/>
      <c r="PHH62" s="969"/>
      <c r="PHI62" s="969"/>
      <c r="PHJ62" s="969"/>
      <c r="PHK62" s="969"/>
      <c r="PHL62" s="969"/>
      <c r="PHM62" s="969"/>
      <c r="PHN62" s="969"/>
      <c r="PHO62" s="969"/>
      <c r="PHP62" s="969"/>
      <c r="PHQ62" s="969"/>
      <c r="PHR62" s="969"/>
      <c r="PHS62" s="969"/>
      <c r="PHT62" s="969"/>
      <c r="PHU62" s="969"/>
      <c r="PHV62" s="969"/>
      <c r="PHW62" s="969"/>
      <c r="PHX62" s="969"/>
      <c r="PHY62" s="969"/>
      <c r="PHZ62" s="969"/>
      <c r="PIA62" s="969"/>
      <c r="PIB62" s="969"/>
      <c r="PIC62" s="969"/>
      <c r="PID62" s="969"/>
      <c r="PIE62" s="969"/>
      <c r="PIF62" s="969"/>
      <c r="PIG62" s="969"/>
      <c r="PIH62" s="969"/>
      <c r="PII62" s="969"/>
      <c r="PIJ62" s="969"/>
      <c r="PIK62" s="969"/>
      <c r="PIL62" s="969"/>
      <c r="PIM62" s="969"/>
      <c r="PIN62" s="969"/>
      <c r="PIO62" s="969"/>
      <c r="PIP62" s="969"/>
      <c r="PIQ62" s="969"/>
      <c r="PIR62" s="969"/>
      <c r="PIS62" s="969"/>
      <c r="PIT62" s="969"/>
      <c r="PIU62" s="969"/>
      <c r="PIV62" s="969"/>
      <c r="PIW62" s="969"/>
      <c r="PIX62" s="969"/>
      <c r="PIY62" s="969"/>
      <c r="PIZ62" s="969"/>
      <c r="PJA62" s="969"/>
      <c r="PJB62" s="969"/>
      <c r="PJC62" s="969"/>
      <c r="PJD62" s="969"/>
      <c r="PJE62" s="969"/>
      <c r="PJF62" s="969"/>
      <c r="PJG62" s="969"/>
      <c r="PJH62" s="969"/>
      <c r="PJI62" s="969"/>
      <c r="PJJ62" s="969"/>
      <c r="PJK62" s="969"/>
      <c r="PJL62" s="969"/>
      <c r="PJM62" s="969"/>
      <c r="PJN62" s="969"/>
      <c r="PJO62" s="969"/>
      <c r="PJP62" s="969"/>
      <c r="PJQ62" s="969"/>
      <c r="PJR62" s="969"/>
      <c r="PJS62" s="969"/>
      <c r="PJT62" s="969"/>
      <c r="PJU62" s="969"/>
      <c r="PJV62" s="969"/>
      <c r="PJW62" s="969"/>
      <c r="PJX62" s="969"/>
      <c r="PJY62" s="969"/>
      <c r="PJZ62" s="969"/>
      <c r="PKA62" s="969"/>
      <c r="PKB62" s="969"/>
      <c r="PKC62" s="969"/>
      <c r="PKD62" s="969"/>
      <c r="PKE62" s="969"/>
      <c r="PKF62" s="969"/>
      <c r="PKG62" s="969"/>
      <c r="PKH62" s="969"/>
      <c r="PKI62" s="969"/>
      <c r="PKJ62" s="969"/>
      <c r="PKK62" s="969"/>
      <c r="PKL62" s="969"/>
      <c r="PKM62" s="969"/>
      <c r="PKN62" s="969"/>
      <c r="PKO62" s="969"/>
      <c r="PKP62" s="969"/>
      <c r="PKQ62" s="969"/>
      <c r="PKR62" s="969"/>
      <c r="PKS62" s="969"/>
      <c r="PKT62" s="969"/>
      <c r="PKU62" s="969"/>
      <c r="PKV62" s="969"/>
      <c r="PKW62" s="969"/>
      <c r="PKX62" s="969"/>
      <c r="PKY62" s="969"/>
      <c r="PKZ62" s="969"/>
      <c r="PLA62" s="969"/>
      <c r="PLB62" s="969"/>
      <c r="PLC62" s="969"/>
      <c r="PLD62" s="969"/>
      <c r="PLE62" s="969"/>
      <c r="PLF62" s="969"/>
      <c r="PLG62" s="969"/>
      <c r="PLH62" s="969"/>
      <c r="PLI62" s="969"/>
      <c r="PLJ62" s="969"/>
      <c r="PLK62" s="969"/>
      <c r="PLL62" s="969"/>
      <c r="PLM62" s="969"/>
      <c r="PLN62" s="969"/>
      <c r="PLO62" s="969"/>
      <c r="PLP62" s="969"/>
      <c r="PLQ62" s="969"/>
      <c r="PLR62" s="969"/>
      <c r="PLS62" s="969"/>
      <c r="PLT62" s="969"/>
      <c r="PLU62" s="969"/>
      <c r="PLV62" s="969"/>
      <c r="PLW62" s="969"/>
      <c r="PLX62" s="969"/>
      <c r="PLY62" s="969"/>
      <c r="PLZ62" s="969"/>
      <c r="PMA62" s="969"/>
      <c r="PMB62" s="969"/>
      <c r="PMC62" s="969"/>
      <c r="PMD62" s="969"/>
      <c r="PME62" s="969"/>
      <c r="PMF62" s="969"/>
      <c r="PMG62" s="969"/>
      <c r="PMH62" s="969"/>
      <c r="PMI62" s="969"/>
      <c r="PMJ62" s="969"/>
      <c r="PMK62" s="969"/>
      <c r="PML62" s="969"/>
      <c r="PMM62" s="969"/>
      <c r="PMN62" s="969"/>
      <c r="PMO62" s="969"/>
      <c r="PMP62" s="969"/>
      <c r="PMQ62" s="969"/>
      <c r="PMR62" s="969"/>
      <c r="PMS62" s="969"/>
      <c r="PMT62" s="969"/>
      <c r="PMU62" s="969"/>
      <c r="PMV62" s="969"/>
      <c r="PMW62" s="969"/>
      <c r="PMX62" s="969"/>
      <c r="PMY62" s="969"/>
      <c r="PMZ62" s="969"/>
      <c r="PNA62" s="969"/>
      <c r="PNB62" s="969"/>
      <c r="PNC62" s="969"/>
      <c r="PND62" s="969"/>
      <c r="PNE62" s="969"/>
      <c r="PNF62" s="969"/>
      <c r="PNG62" s="969"/>
      <c r="PNH62" s="969"/>
      <c r="PNI62" s="969"/>
      <c r="PNJ62" s="969"/>
      <c r="PNK62" s="969"/>
      <c r="PNL62" s="969"/>
      <c r="PNM62" s="969"/>
      <c r="PNN62" s="969"/>
      <c r="PNO62" s="969"/>
      <c r="PNP62" s="969"/>
      <c r="PNQ62" s="969"/>
      <c r="PNR62" s="969"/>
      <c r="PNS62" s="969"/>
      <c r="PNT62" s="969"/>
      <c r="PNU62" s="969"/>
      <c r="PNV62" s="969"/>
      <c r="PNW62" s="969"/>
      <c r="PNX62" s="969"/>
      <c r="PNY62" s="969"/>
      <c r="PNZ62" s="969"/>
      <c r="POA62" s="969"/>
      <c r="POB62" s="969"/>
      <c r="POC62" s="969"/>
      <c r="POD62" s="969"/>
      <c r="POE62" s="969"/>
      <c r="POF62" s="969"/>
      <c r="POG62" s="969"/>
      <c r="POH62" s="969"/>
      <c r="POI62" s="969"/>
      <c r="POJ62" s="969"/>
      <c r="POK62" s="969"/>
      <c r="POL62" s="969"/>
      <c r="POM62" s="969"/>
      <c r="PON62" s="969"/>
      <c r="POO62" s="969"/>
      <c r="POP62" s="969"/>
      <c r="POQ62" s="969"/>
      <c r="POR62" s="969"/>
      <c r="POS62" s="969"/>
      <c r="POT62" s="969"/>
      <c r="POU62" s="969"/>
      <c r="POV62" s="969"/>
      <c r="POW62" s="969"/>
      <c r="POX62" s="969"/>
      <c r="POY62" s="969"/>
      <c r="POZ62" s="969"/>
      <c r="PPA62" s="969"/>
      <c r="PPB62" s="969"/>
      <c r="PPC62" s="969"/>
      <c r="PPD62" s="969"/>
      <c r="PPE62" s="969"/>
      <c r="PPF62" s="969"/>
      <c r="PPG62" s="969"/>
      <c r="PPH62" s="969"/>
      <c r="PPI62" s="969"/>
      <c r="PPJ62" s="969"/>
      <c r="PPK62" s="969"/>
      <c r="PPL62" s="969"/>
      <c r="PPM62" s="969"/>
      <c r="PPN62" s="969"/>
      <c r="PPO62" s="969"/>
      <c r="PPP62" s="969"/>
      <c r="PPQ62" s="969"/>
      <c r="PPR62" s="969"/>
      <c r="PPS62" s="969"/>
      <c r="PPT62" s="969"/>
      <c r="PPU62" s="969"/>
      <c r="PPV62" s="969"/>
      <c r="PPW62" s="969"/>
      <c r="PPX62" s="969"/>
      <c r="PPY62" s="969"/>
      <c r="PPZ62" s="969"/>
      <c r="PQA62" s="969"/>
      <c r="PQB62" s="969"/>
      <c r="PQC62" s="969"/>
      <c r="PQD62" s="969"/>
      <c r="PQE62" s="969"/>
      <c r="PQF62" s="969"/>
      <c r="PQG62" s="969"/>
      <c r="PQH62" s="969"/>
      <c r="PQI62" s="969"/>
      <c r="PQJ62" s="969"/>
      <c r="PQK62" s="969"/>
      <c r="PQL62" s="969"/>
      <c r="PQM62" s="969"/>
      <c r="PQN62" s="969"/>
      <c r="PQO62" s="969"/>
      <c r="PQP62" s="969"/>
      <c r="PQQ62" s="969"/>
      <c r="PQR62" s="969"/>
      <c r="PQS62" s="969"/>
      <c r="PQT62" s="969"/>
      <c r="PQU62" s="969"/>
      <c r="PQV62" s="969"/>
      <c r="PQW62" s="969"/>
      <c r="PQX62" s="969"/>
      <c r="PQY62" s="969"/>
      <c r="PQZ62" s="969"/>
      <c r="PRA62" s="969"/>
      <c r="PRB62" s="969"/>
      <c r="PRC62" s="969"/>
      <c r="PRD62" s="969"/>
      <c r="PRE62" s="969"/>
      <c r="PRF62" s="969"/>
      <c r="PRG62" s="969"/>
      <c r="PRH62" s="969"/>
      <c r="PRI62" s="969"/>
      <c r="PRJ62" s="969"/>
      <c r="PRK62" s="969"/>
      <c r="PRL62" s="969"/>
      <c r="PRM62" s="969"/>
      <c r="PRN62" s="969"/>
      <c r="PRO62" s="969"/>
      <c r="PRP62" s="969"/>
      <c r="PRQ62" s="969"/>
      <c r="PRR62" s="969"/>
      <c r="PRS62" s="969"/>
      <c r="PRT62" s="969"/>
      <c r="PRU62" s="969"/>
      <c r="PRV62" s="969"/>
      <c r="PRW62" s="969"/>
      <c r="PRX62" s="969"/>
      <c r="PRY62" s="969"/>
      <c r="PRZ62" s="969"/>
      <c r="PSA62" s="969"/>
      <c r="PSB62" s="969"/>
      <c r="PSC62" s="969"/>
      <c r="PSD62" s="969"/>
      <c r="PSE62" s="969"/>
      <c r="PSF62" s="969"/>
      <c r="PSG62" s="969"/>
      <c r="PSH62" s="969"/>
      <c r="PSI62" s="969"/>
      <c r="PSJ62" s="969"/>
      <c r="PSK62" s="969"/>
      <c r="PSL62" s="969"/>
      <c r="PSM62" s="969"/>
      <c r="PSN62" s="969"/>
      <c r="PSO62" s="969"/>
      <c r="PSP62" s="969"/>
      <c r="PSQ62" s="969"/>
      <c r="PSR62" s="969"/>
      <c r="PSS62" s="969"/>
      <c r="PST62" s="969"/>
      <c r="PSU62" s="969"/>
      <c r="PSV62" s="969"/>
      <c r="PSW62" s="969"/>
      <c r="PSX62" s="969"/>
      <c r="PSY62" s="969"/>
      <c r="PSZ62" s="969"/>
      <c r="PTA62" s="969"/>
      <c r="PTB62" s="969"/>
      <c r="PTC62" s="969"/>
      <c r="PTD62" s="969"/>
      <c r="PTE62" s="969"/>
      <c r="PTF62" s="969"/>
      <c r="PTG62" s="969"/>
      <c r="PTH62" s="969"/>
      <c r="PTI62" s="969"/>
      <c r="PTJ62" s="969"/>
      <c r="PTK62" s="969"/>
      <c r="PTL62" s="969"/>
      <c r="PTM62" s="969"/>
      <c r="PTN62" s="969"/>
      <c r="PTO62" s="969"/>
      <c r="PTP62" s="969"/>
      <c r="PTQ62" s="969"/>
      <c r="PTR62" s="969"/>
      <c r="PTS62" s="969"/>
      <c r="PTT62" s="969"/>
      <c r="PTU62" s="969"/>
      <c r="PTV62" s="969"/>
      <c r="PTW62" s="969"/>
      <c r="PTX62" s="969"/>
      <c r="PTY62" s="969"/>
      <c r="PTZ62" s="969"/>
      <c r="PUA62" s="969"/>
      <c r="PUB62" s="969"/>
      <c r="PUC62" s="969"/>
      <c r="PUD62" s="969"/>
      <c r="PUE62" s="969"/>
      <c r="PUF62" s="969"/>
      <c r="PUG62" s="969"/>
      <c r="PUH62" s="969"/>
      <c r="PUI62" s="969"/>
      <c r="PUJ62" s="969"/>
      <c r="PUK62" s="969"/>
      <c r="PUL62" s="969"/>
      <c r="PUM62" s="969"/>
      <c r="PUN62" s="969"/>
      <c r="PUO62" s="969"/>
      <c r="PUP62" s="969"/>
      <c r="PUQ62" s="969"/>
      <c r="PUR62" s="969"/>
      <c r="PUS62" s="969"/>
      <c r="PUT62" s="969"/>
      <c r="PUU62" s="969"/>
      <c r="PUV62" s="969"/>
      <c r="PUW62" s="969"/>
      <c r="PUX62" s="969"/>
      <c r="PUY62" s="969"/>
      <c r="PUZ62" s="969"/>
      <c r="PVA62" s="969"/>
      <c r="PVB62" s="969"/>
      <c r="PVC62" s="969"/>
      <c r="PVD62" s="969"/>
      <c r="PVE62" s="969"/>
      <c r="PVF62" s="969"/>
      <c r="PVG62" s="969"/>
      <c r="PVH62" s="969"/>
      <c r="PVI62" s="969"/>
      <c r="PVJ62" s="969"/>
      <c r="PVK62" s="969"/>
      <c r="PVL62" s="969"/>
      <c r="PVM62" s="969"/>
      <c r="PVN62" s="969"/>
      <c r="PVO62" s="969"/>
      <c r="PVP62" s="969"/>
      <c r="PVQ62" s="969"/>
      <c r="PVR62" s="969"/>
      <c r="PVS62" s="969"/>
      <c r="PVT62" s="969"/>
      <c r="PVU62" s="969"/>
      <c r="PVV62" s="969"/>
      <c r="PVW62" s="969"/>
      <c r="PVX62" s="969"/>
      <c r="PVY62" s="969"/>
      <c r="PVZ62" s="969"/>
      <c r="PWA62" s="969"/>
      <c r="PWB62" s="969"/>
      <c r="PWC62" s="969"/>
      <c r="PWD62" s="969"/>
      <c r="PWE62" s="969"/>
      <c r="PWF62" s="969"/>
      <c r="PWG62" s="969"/>
      <c r="PWH62" s="969"/>
      <c r="PWI62" s="969"/>
      <c r="PWJ62" s="969"/>
      <c r="PWK62" s="969"/>
      <c r="PWL62" s="969"/>
      <c r="PWM62" s="969"/>
      <c r="PWN62" s="969"/>
      <c r="PWO62" s="969"/>
      <c r="PWP62" s="969"/>
      <c r="PWQ62" s="969"/>
      <c r="PWR62" s="969"/>
      <c r="PWS62" s="969"/>
      <c r="PWT62" s="969"/>
      <c r="PWU62" s="969"/>
      <c r="PWV62" s="969"/>
      <c r="PWW62" s="969"/>
      <c r="PWX62" s="969"/>
      <c r="PWY62" s="969"/>
      <c r="PWZ62" s="969"/>
      <c r="PXA62" s="969"/>
      <c r="PXB62" s="969"/>
      <c r="PXC62" s="969"/>
      <c r="PXD62" s="969"/>
      <c r="PXE62" s="969"/>
      <c r="PXF62" s="969"/>
      <c r="PXG62" s="969"/>
      <c r="PXH62" s="969"/>
      <c r="PXI62" s="969"/>
      <c r="PXJ62" s="969"/>
      <c r="PXK62" s="969"/>
      <c r="PXL62" s="969"/>
      <c r="PXM62" s="969"/>
      <c r="PXN62" s="969"/>
      <c r="PXO62" s="969"/>
      <c r="PXP62" s="969"/>
      <c r="PXQ62" s="969"/>
      <c r="PXR62" s="969"/>
      <c r="PXS62" s="969"/>
      <c r="PXT62" s="969"/>
      <c r="PXU62" s="969"/>
      <c r="PXV62" s="969"/>
      <c r="PXW62" s="969"/>
      <c r="PXX62" s="969"/>
      <c r="PXY62" s="969"/>
      <c r="PXZ62" s="969"/>
      <c r="PYA62" s="969"/>
      <c r="PYB62" s="969"/>
      <c r="PYC62" s="969"/>
      <c r="PYD62" s="969"/>
      <c r="PYE62" s="969"/>
      <c r="PYF62" s="969"/>
      <c r="PYG62" s="969"/>
      <c r="PYH62" s="969"/>
      <c r="PYI62" s="969"/>
      <c r="PYJ62" s="969"/>
      <c r="PYK62" s="969"/>
      <c r="PYL62" s="969"/>
      <c r="PYM62" s="969"/>
      <c r="PYN62" s="969"/>
      <c r="PYO62" s="969"/>
      <c r="PYP62" s="969"/>
      <c r="PYQ62" s="969"/>
      <c r="PYR62" s="969"/>
      <c r="PYS62" s="969"/>
      <c r="PYT62" s="969"/>
      <c r="PYU62" s="969"/>
      <c r="PYV62" s="969"/>
      <c r="PYW62" s="969"/>
      <c r="PYX62" s="969"/>
      <c r="PYY62" s="969"/>
      <c r="PYZ62" s="969"/>
      <c r="PZA62" s="969"/>
      <c r="PZB62" s="969"/>
      <c r="PZC62" s="969"/>
      <c r="PZD62" s="969"/>
      <c r="PZE62" s="969"/>
      <c r="PZF62" s="969"/>
      <c r="PZG62" s="969"/>
      <c r="PZH62" s="969"/>
      <c r="PZI62" s="969"/>
      <c r="PZJ62" s="969"/>
      <c r="PZK62" s="969"/>
      <c r="PZL62" s="969"/>
      <c r="PZM62" s="969"/>
      <c r="PZN62" s="969"/>
      <c r="PZO62" s="969"/>
      <c r="PZP62" s="969"/>
      <c r="PZQ62" s="969"/>
      <c r="PZR62" s="969"/>
      <c r="PZS62" s="969"/>
      <c r="PZT62" s="969"/>
      <c r="PZU62" s="969"/>
      <c r="PZV62" s="969"/>
      <c r="PZW62" s="969"/>
      <c r="PZX62" s="969"/>
      <c r="PZY62" s="969"/>
      <c r="PZZ62" s="969"/>
      <c r="QAA62" s="969"/>
      <c r="QAB62" s="969"/>
      <c r="QAC62" s="969"/>
      <c r="QAD62" s="969"/>
      <c r="QAE62" s="969"/>
      <c r="QAF62" s="969"/>
      <c r="QAG62" s="969"/>
      <c r="QAH62" s="969"/>
      <c r="QAI62" s="969"/>
      <c r="QAJ62" s="969"/>
      <c r="QAK62" s="969"/>
      <c r="QAL62" s="969"/>
      <c r="QAM62" s="969"/>
      <c r="QAN62" s="969"/>
      <c r="QAO62" s="969"/>
      <c r="QAP62" s="969"/>
      <c r="QAQ62" s="969"/>
      <c r="QAR62" s="969"/>
      <c r="QAS62" s="969"/>
      <c r="QAT62" s="969"/>
      <c r="QAU62" s="969"/>
      <c r="QAV62" s="969"/>
      <c r="QAW62" s="969"/>
      <c r="QAX62" s="969"/>
      <c r="QAY62" s="969"/>
      <c r="QAZ62" s="969"/>
      <c r="QBA62" s="969"/>
      <c r="QBB62" s="969"/>
      <c r="QBC62" s="969"/>
      <c r="QBD62" s="969"/>
      <c r="QBE62" s="969"/>
      <c r="QBF62" s="969"/>
      <c r="QBG62" s="969"/>
      <c r="QBH62" s="969"/>
      <c r="QBI62" s="969"/>
      <c r="QBJ62" s="969"/>
      <c r="QBK62" s="969"/>
      <c r="QBL62" s="969"/>
      <c r="QBM62" s="969"/>
      <c r="QBN62" s="969"/>
      <c r="QBO62" s="969"/>
      <c r="QBP62" s="969"/>
      <c r="QBQ62" s="969"/>
      <c r="QBR62" s="969"/>
      <c r="QBS62" s="969"/>
      <c r="QBT62" s="969"/>
      <c r="QBU62" s="969"/>
      <c r="QBV62" s="969"/>
      <c r="QBW62" s="969"/>
      <c r="QBX62" s="969"/>
      <c r="QBY62" s="969"/>
      <c r="QBZ62" s="969"/>
      <c r="QCA62" s="969"/>
      <c r="QCB62" s="969"/>
      <c r="QCC62" s="969"/>
      <c r="QCD62" s="969"/>
      <c r="QCE62" s="969"/>
      <c r="QCF62" s="969"/>
      <c r="QCG62" s="969"/>
      <c r="QCH62" s="969"/>
      <c r="QCI62" s="969"/>
      <c r="QCJ62" s="969"/>
      <c r="QCK62" s="969"/>
      <c r="QCL62" s="969"/>
      <c r="QCM62" s="969"/>
      <c r="QCN62" s="969"/>
      <c r="QCO62" s="969"/>
      <c r="QCP62" s="969"/>
      <c r="QCQ62" s="969"/>
      <c r="QCR62" s="969"/>
      <c r="QCS62" s="969"/>
      <c r="QCT62" s="969"/>
      <c r="QCU62" s="969"/>
      <c r="QCV62" s="969"/>
      <c r="QCW62" s="969"/>
      <c r="QCX62" s="969"/>
      <c r="QCY62" s="969"/>
      <c r="QCZ62" s="969"/>
      <c r="QDA62" s="969"/>
      <c r="QDB62" s="969"/>
      <c r="QDC62" s="969"/>
      <c r="QDD62" s="969"/>
      <c r="QDE62" s="969"/>
      <c r="QDF62" s="969"/>
      <c r="QDG62" s="969"/>
      <c r="QDH62" s="969"/>
      <c r="QDI62" s="969"/>
      <c r="QDJ62" s="969"/>
      <c r="QDK62" s="969"/>
      <c r="QDL62" s="969"/>
      <c r="QDM62" s="969"/>
      <c r="QDN62" s="969"/>
      <c r="QDO62" s="969"/>
      <c r="QDP62" s="969"/>
      <c r="QDQ62" s="969"/>
      <c r="QDR62" s="969"/>
      <c r="QDS62" s="969"/>
      <c r="QDT62" s="969"/>
      <c r="QDU62" s="969"/>
      <c r="QDV62" s="969"/>
      <c r="QDW62" s="969"/>
      <c r="QDX62" s="969"/>
      <c r="QDY62" s="969"/>
      <c r="QDZ62" s="969"/>
      <c r="QEA62" s="969"/>
      <c r="QEB62" s="969"/>
      <c r="QEC62" s="969"/>
      <c r="QED62" s="969"/>
      <c r="QEE62" s="969"/>
      <c r="QEF62" s="969"/>
      <c r="QEG62" s="969"/>
      <c r="QEH62" s="969"/>
      <c r="QEI62" s="969"/>
      <c r="QEJ62" s="969"/>
      <c r="QEK62" s="969"/>
      <c r="QEL62" s="969"/>
      <c r="QEM62" s="969"/>
      <c r="QEN62" s="969"/>
      <c r="QEO62" s="969"/>
      <c r="QEP62" s="969"/>
      <c r="QEQ62" s="969"/>
      <c r="QER62" s="969"/>
      <c r="QES62" s="969"/>
      <c r="QET62" s="969"/>
      <c r="QEU62" s="969"/>
      <c r="QEV62" s="969"/>
      <c r="QEW62" s="969"/>
      <c r="QEX62" s="969"/>
      <c r="QEY62" s="969"/>
      <c r="QEZ62" s="969"/>
      <c r="QFA62" s="969"/>
      <c r="QFB62" s="969"/>
      <c r="QFC62" s="969"/>
      <c r="QFD62" s="969"/>
      <c r="QFE62" s="969"/>
      <c r="QFF62" s="969"/>
      <c r="QFG62" s="969"/>
      <c r="QFH62" s="969"/>
      <c r="QFI62" s="969"/>
      <c r="QFJ62" s="969"/>
      <c r="QFK62" s="969"/>
      <c r="QFL62" s="969"/>
      <c r="QFM62" s="969"/>
      <c r="QFN62" s="969"/>
      <c r="QFO62" s="969"/>
      <c r="QFP62" s="969"/>
      <c r="QFQ62" s="969"/>
      <c r="QFR62" s="969"/>
      <c r="QFS62" s="969"/>
      <c r="QFT62" s="969"/>
      <c r="QFU62" s="969"/>
      <c r="QFV62" s="969"/>
      <c r="QFW62" s="969"/>
      <c r="QFX62" s="969"/>
      <c r="QFY62" s="969"/>
      <c r="QFZ62" s="969"/>
      <c r="QGA62" s="969"/>
      <c r="QGB62" s="969"/>
      <c r="QGC62" s="969"/>
      <c r="QGD62" s="969"/>
      <c r="QGE62" s="969"/>
      <c r="QGF62" s="969"/>
      <c r="QGG62" s="969"/>
      <c r="QGH62" s="969"/>
      <c r="QGI62" s="969"/>
      <c r="QGJ62" s="969"/>
      <c r="QGK62" s="969"/>
      <c r="QGL62" s="969"/>
      <c r="QGM62" s="969"/>
      <c r="QGN62" s="969"/>
      <c r="QGO62" s="969"/>
      <c r="QGP62" s="969"/>
      <c r="QGQ62" s="969"/>
      <c r="QGR62" s="969"/>
      <c r="QGS62" s="969"/>
      <c r="QGT62" s="969"/>
      <c r="QGU62" s="969"/>
      <c r="QGV62" s="969"/>
      <c r="QGW62" s="969"/>
      <c r="QGX62" s="969"/>
      <c r="QGY62" s="969"/>
      <c r="QGZ62" s="969"/>
      <c r="QHA62" s="969"/>
      <c r="QHB62" s="969"/>
      <c r="QHC62" s="969"/>
      <c r="QHD62" s="969"/>
      <c r="QHE62" s="969"/>
      <c r="QHF62" s="969"/>
      <c r="QHG62" s="969"/>
      <c r="QHH62" s="969"/>
      <c r="QHI62" s="969"/>
      <c r="QHJ62" s="969"/>
      <c r="QHK62" s="969"/>
      <c r="QHL62" s="969"/>
      <c r="QHM62" s="969"/>
      <c r="QHN62" s="969"/>
      <c r="QHO62" s="969"/>
      <c r="QHP62" s="969"/>
      <c r="QHQ62" s="969"/>
      <c r="QHR62" s="969"/>
      <c r="QHS62" s="969"/>
      <c r="QHT62" s="969"/>
      <c r="QHU62" s="969"/>
      <c r="QHV62" s="969"/>
      <c r="QHW62" s="969"/>
      <c r="QHX62" s="969"/>
      <c r="QHY62" s="969"/>
      <c r="QHZ62" s="969"/>
      <c r="QIA62" s="969"/>
      <c r="QIB62" s="969"/>
      <c r="QIC62" s="969"/>
      <c r="QID62" s="969"/>
      <c r="QIE62" s="969"/>
      <c r="QIF62" s="969"/>
      <c r="QIG62" s="969"/>
      <c r="QIH62" s="969"/>
      <c r="QII62" s="969"/>
      <c r="QIJ62" s="969"/>
      <c r="QIK62" s="969"/>
      <c r="QIL62" s="969"/>
      <c r="QIM62" s="969"/>
      <c r="QIN62" s="969"/>
      <c r="QIO62" s="969"/>
      <c r="QIP62" s="969"/>
      <c r="QIQ62" s="969"/>
      <c r="QIR62" s="969"/>
      <c r="QIS62" s="969"/>
      <c r="QIT62" s="969"/>
      <c r="QIU62" s="969"/>
      <c r="QIV62" s="969"/>
      <c r="QIW62" s="969"/>
      <c r="QIX62" s="969"/>
      <c r="QIY62" s="969"/>
      <c r="QIZ62" s="969"/>
      <c r="QJA62" s="969"/>
      <c r="QJB62" s="969"/>
      <c r="QJC62" s="969"/>
      <c r="QJD62" s="969"/>
      <c r="QJE62" s="969"/>
      <c r="QJF62" s="969"/>
      <c r="QJG62" s="969"/>
      <c r="QJH62" s="969"/>
      <c r="QJI62" s="969"/>
      <c r="QJJ62" s="969"/>
      <c r="QJK62" s="969"/>
      <c r="QJL62" s="969"/>
      <c r="QJM62" s="969"/>
      <c r="QJN62" s="969"/>
      <c r="QJO62" s="969"/>
      <c r="QJP62" s="969"/>
      <c r="QJQ62" s="969"/>
      <c r="QJR62" s="969"/>
      <c r="QJS62" s="969"/>
      <c r="QJT62" s="969"/>
      <c r="QJU62" s="969"/>
      <c r="QJV62" s="969"/>
      <c r="QJW62" s="969"/>
      <c r="QJX62" s="969"/>
      <c r="QJY62" s="969"/>
      <c r="QJZ62" s="969"/>
      <c r="QKA62" s="969"/>
      <c r="QKB62" s="969"/>
      <c r="QKC62" s="969"/>
      <c r="QKD62" s="969"/>
      <c r="QKE62" s="969"/>
      <c r="QKF62" s="969"/>
      <c r="QKG62" s="969"/>
      <c r="QKH62" s="969"/>
      <c r="QKI62" s="969"/>
      <c r="QKJ62" s="969"/>
      <c r="QKK62" s="969"/>
      <c r="QKL62" s="969"/>
      <c r="QKM62" s="969"/>
      <c r="QKN62" s="969"/>
      <c r="QKO62" s="969"/>
      <c r="QKP62" s="969"/>
      <c r="QKQ62" s="969"/>
      <c r="QKR62" s="969"/>
      <c r="QKS62" s="969"/>
      <c r="QKT62" s="969"/>
      <c r="QKU62" s="969"/>
      <c r="QKV62" s="969"/>
      <c r="QKW62" s="969"/>
      <c r="QKX62" s="969"/>
      <c r="QKY62" s="969"/>
      <c r="QKZ62" s="969"/>
      <c r="QLA62" s="969"/>
      <c r="QLB62" s="969"/>
      <c r="QLC62" s="969"/>
      <c r="QLD62" s="969"/>
      <c r="QLE62" s="969"/>
      <c r="QLF62" s="969"/>
      <c r="QLG62" s="969"/>
      <c r="QLH62" s="969"/>
      <c r="QLI62" s="969"/>
      <c r="QLJ62" s="969"/>
      <c r="QLK62" s="969"/>
      <c r="QLL62" s="969"/>
      <c r="QLM62" s="969"/>
      <c r="QLN62" s="969"/>
      <c r="QLO62" s="969"/>
      <c r="QLP62" s="969"/>
      <c r="QLQ62" s="969"/>
      <c r="QLR62" s="969"/>
      <c r="QLS62" s="969"/>
      <c r="QLT62" s="969"/>
      <c r="QLU62" s="969"/>
      <c r="QLV62" s="969"/>
      <c r="QLW62" s="969"/>
      <c r="QLX62" s="969"/>
      <c r="QLY62" s="969"/>
      <c r="QLZ62" s="969"/>
      <c r="QMA62" s="969"/>
      <c r="QMB62" s="969"/>
      <c r="QMC62" s="969"/>
      <c r="QMD62" s="969"/>
      <c r="QME62" s="969"/>
      <c r="QMF62" s="969"/>
      <c r="QMG62" s="969"/>
      <c r="QMH62" s="969"/>
      <c r="QMI62" s="969"/>
      <c r="QMJ62" s="969"/>
      <c r="QMK62" s="969"/>
      <c r="QML62" s="969"/>
      <c r="QMM62" s="969"/>
      <c r="QMN62" s="969"/>
      <c r="QMO62" s="969"/>
      <c r="QMP62" s="969"/>
      <c r="QMQ62" s="969"/>
      <c r="QMR62" s="969"/>
      <c r="QMS62" s="969"/>
      <c r="QMT62" s="969"/>
      <c r="QMU62" s="969"/>
      <c r="QMV62" s="969"/>
      <c r="QMW62" s="969"/>
      <c r="QMX62" s="969"/>
      <c r="QMY62" s="969"/>
      <c r="QMZ62" s="969"/>
      <c r="QNA62" s="969"/>
      <c r="QNB62" s="969"/>
      <c r="QNC62" s="969"/>
      <c r="QND62" s="969"/>
      <c r="QNE62" s="969"/>
      <c r="QNF62" s="969"/>
      <c r="QNG62" s="969"/>
      <c r="QNH62" s="969"/>
      <c r="QNI62" s="969"/>
      <c r="QNJ62" s="969"/>
      <c r="QNK62" s="969"/>
      <c r="QNL62" s="969"/>
      <c r="QNM62" s="969"/>
      <c r="QNN62" s="969"/>
      <c r="QNO62" s="969"/>
      <c r="QNP62" s="969"/>
      <c r="QNQ62" s="969"/>
      <c r="QNR62" s="969"/>
      <c r="QNS62" s="969"/>
      <c r="QNT62" s="969"/>
      <c r="QNU62" s="969"/>
      <c r="QNV62" s="969"/>
      <c r="QNW62" s="969"/>
      <c r="QNX62" s="969"/>
      <c r="QNY62" s="969"/>
      <c r="QNZ62" s="969"/>
      <c r="QOA62" s="969"/>
      <c r="QOB62" s="969"/>
      <c r="QOC62" s="969"/>
      <c r="QOD62" s="969"/>
      <c r="QOE62" s="969"/>
      <c r="QOF62" s="969"/>
      <c r="QOG62" s="969"/>
      <c r="QOH62" s="969"/>
      <c r="QOI62" s="969"/>
      <c r="QOJ62" s="969"/>
      <c r="QOK62" s="969"/>
      <c r="QOL62" s="969"/>
      <c r="QOM62" s="969"/>
      <c r="QON62" s="969"/>
      <c r="QOO62" s="969"/>
      <c r="QOP62" s="969"/>
      <c r="QOQ62" s="969"/>
      <c r="QOR62" s="969"/>
      <c r="QOS62" s="969"/>
      <c r="QOT62" s="969"/>
      <c r="QOU62" s="969"/>
      <c r="QOV62" s="969"/>
      <c r="QOW62" s="969"/>
      <c r="QOX62" s="969"/>
      <c r="QOY62" s="969"/>
      <c r="QOZ62" s="969"/>
      <c r="QPA62" s="969"/>
      <c r="QPB62" s="969"/>
      <c r="QPC62" s="969"/>
      <c r="QPD62" s="969"/>
      <c r="QPE62" s="969"/>
      <c r="QPF62" s="969"/>
      <c r="QPG62" s="969"/>
      <c r="QPH62" s="969"/>
      <c r="QPI62" s="969"/>
      <c r="QPJ62" s="969"/>
      <c r="QPK62" s="969"/>
      <c r="QPL62" s="969"/>
      <c r="QPM62" s="969"/>
      <c r="QPN62" s="969"/>
      <c r="QPO62" s="969"/>
      <c r="QPP62" s="969"/>
      <c r="QPQ62" s="969"/>
      <c r="QPR62" s="969"/>
      <c r="QPS62" s="969"/>
      <c r="QPT62" s="969"/>
      <c r="QPU62" s="969"/>
      <c r="QPV62" s="969"/>
      <c r="QPW62" s="969"/>
      <c r="QPX62" s="969"/>
      <c r="QPY62" s="969"/>
      <c r="QPZ62" s="969"/>
      <c r="QQA62" s="969"/>
      <c r="QQB62" s="969"/>
      <c r="QQC62" s="969"/>
      <c r="QQD62" s="969"/>
      <c r="QQE62" s="969"/>
      <c r="QQF62" s="969"/>
      <c r="QQG62" s="969"/>
      <c r="QQH62" s="969"/>
      <c r="QQI62" s="969"/>
      <c r="QQJ62" s="969"/>
      <c r="QQK62" s="969"/>
      <c r="QQL62" s="969"/>
      <c r="QQM62" s="969"/>
      <c r="QQN62" s="969"/>
      <c r="QQO62" s="969"/>
      <c r="QQP62" s="969"/>
      <c r="QQQ62" s="969"/>
      <c r="QQR62" s="969"/>
      <c r="QQS62" s="969"/>
      <c r="QQT62" s="969"/>
      <c r="QQU62" s="969"/>
      <c r="QQV62" s="969"/>
      <c r="QQW62" s="969"/>
      <c r="QQX62" s="969"/>
      <c r="QQY62" s="969"/>
      <c r="QQZ62" s="969"/>
      <c r="QRA62" s="969"/>
      <c r="QRB62" s="969"/>
      <c r="QRC62" s="969"/>
      <c r="QRD62" s="969"/>
      <c r="QRE62" s="969"/>
      <c r="QRF62" s="969"/>
      <c r="QRG62" s="969"/>
      <c r="QRH62" s="969"/>
      <c r="QRI62" s="969"/>
      <c r="QRJ62" s="969"/>
      <c r="QRK62" s="969"/>
      <c r="QRL62" s="969"/>
      <c r="QRM62" s="969"/>
      <c r="QRN62" s="969"/>
      <c r="QRO62" s="969"/>
      <c r="QRP62" s="969"/>
      <c r="QRQ62" s="969"/>
      <c r="QRR62" s="969"/>
      <c r="QRS62" s="969"/>
      <c r="QRT62" s="969"/>
      <c r="QRU62" s="969"/>
      <c r="QRV62" s="969"/>
      <c r="QRW62" s="969"/>
      <c r="QRX62" s="969"/>
      <c r="QRY62" s="969"/>
      <c r="QRZ62" s="969"/>
      <c r="QSA62" s="969"/>
      <c r="QSB62" s="969"/>
      <c r="QSC62" s="969"/>
      <c r="QSD62" s="969"/>
      <c r="QSE62" s="969"/>
      <c r="QSF62" s="969"/>
      <c r="QSG62" s="969"/>
      <c r="QSH62" s="969"/>
      <c r="QSI62" s="969"/>
      <c r="QSJ62" s="969"/>
      <c r="QSK62" s="969"/>
      <c r="QSL62" s="969"/>
      <c r="QSM62" s="969"/>
      <c r="QSN62" s="969"/>
      <c r="QSO62" s="969"/>
      <c r="QSP62" s="969"/>
      <c r="QSQ62" s="969"/>
      <c r="QSR62" s="969"/>
      <c r="QSS62" s="969"/>
      <c r="QST62" s="969"/>
      <c r="QSU62" s="969"/>
      <c r="QSV62" s="969"/>
      <c r="QSW62" s="969"/>
      <c r="QSX62" s="969"/>
      <c r="QSY62" s="969"/>
      <c r="QSZ62" s="969"/>
      <c r="QTA62" s="969"/>
      <c r="QTB62" s="969"/>
      <c r="QTC62" s="969"/>
      <c r="QTD62" s="969"/>
      <c r="QTE62" s="969"/>
      <c r="QTF62" s="969"/>
      <c r="QTG62" s="969"/>
      <c r="QTH62" s="969"/>
      <c r="QTI62" s="969"/>
      <c r="QTJ62" s="969"/>
      <c r="QTK62" s="969"/>
      <c r="QTL62" s="969"/>
      <c r="QTM62" s="969"/>
      <c r="QTN62" s="969"/>
      <c r="QTO62" s="969"/>
      <c r="QTP62" s="969"/>
      <c r="QTQ62" s="969"/>
      <c r="QTR62" s="969"/>
      <c r="QTS62" s="969"/>
      <c r="QTT62" s="969"/>
      <c r="QTU62" s="969"/>
      <c r="QTV62" s="969"/>
      <c r="QTW62" s="969"/>
      <c r="QTX62" s="969"/>
      <c r="QTY62" s="969"/>
      <c r="QTZ62" s="969"/>
      <c r="QUA62" s="969"/>
      <c r="QUB62" s="969"/>
      <c r="QUC62" s="969"/>
      <c r="QUD62" s="969"/>
      <c r="QUE62" s="969"/>
      <c r="QUF62" s="969"/>
      <c r="QUG62" s="969"/>
      <c r="QUH62" s="969"/>
      <c r="QUI62" s="969"/>
      <c r="QUJ62" s="969"/>
      <c r="QUK62" s="969"/>
      <c r="QUL62" s="969"/>
      <c r="QUM62" s="969"/>
      <c r="QUN62" s="969"/>
      <c r="QUO62" s="969"/>
      <c r="QUP62" s="969"/>
      <c r="QUQ62" s="969"/>
      <c r="QUR62" s="969"/>
      <c r="QUS62" s="969"/>
      <c r="QUT62" s="969"/>
      <c r="QUU62" s="969"/>
      <c r="QUV62" s="969"/>
      <c r="QUW62" s="969"/>
      <c r="QUX62" s="969"/>
      <c r="QUY62" s="969"/>
      <c r="QUZ62" s="969"/>
      <c r="QVA62" s="969"/>
      <c r="QVB62" s="969"/>
      <c r="QVC62" s="969"/>
      <c r="QVD62" s="969"/>
      <c r="QVE62" s="969"/>
      <c r="QVF62" s="969"/>
      <c r="QVG62" s="969"/>
      <c r="QVH62" s="969"/>
      <c r="QVI62" s="969"/>
      <c r="QVJ62" s="969"/>
      <c r="QVK62" s="969"/>
      <c r="QVL62" s="969"/>
      <c r="QVM62" s="969"/>
      <c r="QVN62" s="969"/>
      <c r="QVO62" s="969"/>
      <c r="QVP62" s="969"/>
      <c r="QVQ62" s="969"/>
      <c r="QVR62" s="969"/>
      <c r="QVS62" s="969"/>
      <c r="QVT62" s="969"/>
      <c r="QVU62" s="969"/>
      <c r="QVV62" s="969"/>
      <c r="QVW62" s="969"/>
      <c r="QVX62" s="969"/>
      <c r="QVY62" s="969"/>
      <c r="QVZ62" s="969"/>
      <c r="QWA62" s="969"/>
      <c r="QWB62" s="969"/>
      <c r="QWC62" s="969"/>
      <c r="QWD62" s="969"/>
      <c r="QWE62" s="969"/>
      <c r="QWF62" s="969"/>
      <c r="QWG62" s="969"/>
      <c r="QWH62" s="969"/>
      <c r="QWI62" s="969"/>
      <c r="QWJ62" s="969"/>
      <c r="QWK62" s="969"/>
      <c r="QWL62" s="969"/>
      <c r="QWM62" s="969"/>
      <c r="QWN62" s="969"/>
      <c r="QWO62" s="969"/>
      <c r="QWP62" s="969"/>
      <c r="QWQ62" s="969"/>
      <c r="QWR62" s="969"/>
      <c r="QWS62" s="969"/>
      <c r="QWT62" s="969"/>
      <c r="QWU62" s="969"/>
      <c r="QWV62" s="969"/>
      <c r="QWW62" s="969"/>
      <c r="QWX62" s="969"/>
      <c r="QWY62" s="969"/>
      <c r="QWZ62" s="969"/>
      <c r="QXA62" s="969"/>
      <c r="QXB62" s="969"/>
      <c r="QXC62" s="969"/>
      <c r="QXD62" s="969"/>
      <c r="QXE62" s="969"/>
      <c r="QXF62" s="969"/>
      <c r="QXG62" s="969"/>
      <c r="QXH62" s="969"/>
      <c r="QXI62" s="969"/>
      <c r="QXJ62" s="969"/>
      <c r="QXK62" s="969"/>
      <c r="QXL62" s="969"/>
      <c r="QXM62" s="969"/>
      <c r="QXN62" s="969"/>
      <c r="QXO62" s="969"/>
      <c r="QXP62" s="969"/>
      <c r="QXQ62" s="969"/>
      <c r="QXR62" s="969"/>
      <c r="QXS62" s="969"/>
      <c r="QXT62" s="969"/>
      <c r="QXU62" s="969"/>
      <c r="QXV62" s="969"/>
      <c r="QXW62" s="969"/>
      <c r="QXX62" s="969"/>
      <c r="QXY62" s="969"/>
      <c r="QXZ62" s="969"/>
      <c r="QYA62" s="969"/>
      <c r="QYB62" s="969"/>
      <c r="QYC62" s="969"/>
      <c r="QYD62" s="969"/>
      <c r="QYE62" s="969"/>
      <c r="QYF62" s="969"/>
      <c r="QYG62" s="969"/>
      <c r="QYH62" s="969"/>
      <c r="QYI62" s="969"/>
      <c r="QYJ62" s="969"/>
      <c r="QYK62" s="969"/>
      <c r="QYL62" s="969"/>
      <c r="QYM62" s="969"/>
      <c r="QYN62" s="969"/>
      <c r="QYO62" s="969"/>
      <c r="QYP62" s="969"/>
      <c r="QYQ62" s="969"/>
      <c r="QYR62" s="969"/>
      <c r="QYS62" s="969"/>
      <c r="QYT62" s="969"/>
      <c r="QYU62" s="969"/>
      <c r="QYV62" s="969"/>
      <c r="QYW62" s="969"/>
      <c r="QYX62" s="969"/>
      <c r="QYY62" s="969"/>
      <c r="QYZ62" s="969"/>
      <c r="QZA62" s="969"/>
      <c r="QZB62" s="969"/>
      <c r="QZC62" s="969"/>
      <c r="QZD62" s="969"/>
      <c r="QZE62" s="969"/>
      <c r="QZF62" s="969"/>
      <c r="QZG62" s="969"/>
      <c r="QZH62" s="969"/>
      <c r="QZI62" s="969"/>
      <c r="QZJ62" s="969"/>
      <c r="QZK62" s="969"/>
      <c r="QZL62" s="969"/>
      <c r="QZM62" s="969"/>
      <c r="QZN62" s="969"/>
      <c r="QZO62" s="969"/>
      <c r="QZP62" s="969"/>
      <c r="QZQ62" s="969"/>
      <c r="QZR62" s="969"/>
      <c r="QZS62" s="969"/>
      <c r="QZT62" s="969"/>
      <c r="QZU62" s="969"/>
      <c r="QZV62" s="969"/>
      <c r="QZW62" s="969"/>
      <c r="QZX62" s="969"/>
      <c r="QZY62" s="969"/>
      <c r="QZZ62" s="969"/>
      <c r="RAA62" s="969"/>
      <c r="RAB62" s="969"/>
      <c r="RAC62" s="969"/>
      <c r="RAD62" s="969"/>
      <c r="RAE62" s="969"/>
      <c r="RAF62" s="969"/>
      <c r="RAG62" s="969"/>
      <c r="RAH62" s="969"/>
      <c r="RAI62" s="969"/>
      <c r="RAJ62" s="969"/>
      <c r="RAK62" s="969"/>
      <c r="RAL62" s="969"/>
      <c r="RAM62" s="969"/>
      <c r="RAN62" s="969"/>
      <c r="RAO62" s="969"/>
      <c r="RAP62" s="969"/>
      <c r="RAQ62" s="969"/>
      <c r="RAR62" s="969"/>
      <c r="RAS62" s="969"/>
      <c r="RAT62" s="969"/>
      <c r="RAU62" s="969"/>
      <c r="RAV62" s="969"/>
      <c r="RAW62" s="969"/>
      <c r="RAX62" s="969"/>
      <c r="RAY62" s="969"/>
      <c r="RAZ62" s="969"/>
      <c r="RBA62" s="969"/>
      <c r="RBB62" s="969"/>
      <c r="RBC62" s="969"/>
      <c r="RBD62" s="969"/>
      <c r="RBE62" s="969"/>
      <c r="RBF62" s="969"/>
      <c r="RBG62" s="969"/>
      <c r="RBH62" s="969"/>
      <c r="RBI62" s="969"/>
      <c r="RBJ62" s="969"/>
      <c r="RBK62" s="969"/>
      <c r="RBL62" s="969"/>
      <c r="RBM62" s="969"/>
      <c r="RBN62" s="969"/>
      <c r="RBO62" s="969"/>
      <c r="RBP62" s="969"/>
      <c r="RBQ62" s="969"/>
      <c r="RBR62" s="969"/>
      <c r="RBS62" s="969"/>
      <c r="RBT62" s="969"/>
      <c r="RBU62" s="969"/>
      <c r="RBV62" s="969"/>
      <c r="RBW62" s="969"/>
      <c r="RBX62" s="969"/>
      <c r="RBY62" s="969"/>
      <c r="RBZ62" s="969"/>
      <c r="RCA62" s="969"/>
      <c r="RCB62" s="969"/>
      <c r="RCC62" s="969"/>
      <c r="RCD62" s="969"/>
      <c r="RCE62" s="969"/>
      <c r="RCF62" s="969"/>
      <c r="RCG62" s="969"/>
      <c r="RCH62" s="969"/>
      <c r="RCI62" s="969"/>
      <c r="RCJ62" s="969"/>
      <c r="RCK62" s="969"/>
      <c r="RCL62" s="969"/>
      <c r="RCM62" s="969"/>
      <c r="RCN62" s="969"/>
      <c r="RCO62" s="969"/>
      <c r="RCP62" s="969"/>
      <c r="RCQ62" s="969"/>
      <c r="RCR62" s="969"/>
      <c r="RCS62" s="969"/>
      <c r="RCT62" s="969"/>
      <c r="RCU62" s="969"/>
      <c r="RCV62" s="969"/>
      <c r="RCW62" s="969"/>
      <c r="RCX62" s="969"/>
      <c r="RCY62" s="969"/>
      <c r="RCZ62" s="969"/>
      <c r="RDA62" s="969"/>
      <c r="RDB62" s="969"/>
      <c r="RDC62" s="969"/>
      <c r="RDD62" s="969"/>
      <c r="RDE62" s="969"/>
      <c r="RDF62" s="969"/>
      <c r="RDG62" s="969"/>
      <c r="RDH62" s="969"/>
      <c r="RDI62" s="969"/>
      <c r="RDJ62" s="969"/>
      <c r="RDK62" s="969"/>
      <c r="RDL62" s="969"/>
      <c r="RDM62" s="969"/>
      <c r="RDN62" s="969"/>
      <c r="RDO62" s="969"/>
      <c r="RDP62" s="969"/>
      <c r="RDQ62" s="969"/>
      <c r="RDR62" s="969"/>
      <c r="RDS62" s="969"/>
      <c r="RDT62" s="969"/>
      <c r="RDU62" s="969"/>
      <c r="RDV62" s="969"/>
      <c r="RDW62" s="969"/>
      <c r="RDX62" s="969"/>
      <c r="RDY62" s="969"/>
      <c r="RDZ62" s="969"/>
      <c r="REA62" s="969"/>
      <c r="REB62" s="969"/>
      <c r="REC62" s="969"/>
      <c r="RED62" s="969"/>
      <c r="REE62" s="969"/>
      <c r="REF62" s="969"/>
      <c r="REG62" s="969"/>
      <c r="REH62" s="969"/>
      <c r="REI62" s="969"/>
      <c r="REJ62" s="969"/>
      <c r="REK62" s="969"/>
      <c r="REL62" s="969"/>
      <c r="REM62" s="969"/>
      <c r="REN62" s="969"/>
      <c r="REO62" s="969"/>
      <c r="REP62" s="969"/>
      <c r="REQ62" s="969"/>
      <c r="RER62" s="969"/>
      <c r="RES62" s="969"/>
      <c r="RET62" s="969"/>
      <c r="REU62" s="969"/>
      <c r="REV62" s="969"/>
      <c r="REW62" s="969"/>
      <c r="REX62" s="969"/>
      <c r="REY62" s="969"/>
      <c r="REZ62" s="969"/>
      <c r="RFA62" s="969"/>
      <c r="RFB62" s="969"/>
      <c r="RFC62" s="969"/>
      <c r="RFD62" s="969"/>
      <c r="RFE62" s="969"/>
      <c r="RFF62" s="969"/>
      <c r="RFG62" s="969"/>
      <c r="RFH62" s="969"/>
      <c r="RFI62" s="969"/>
      <c r="RFJ62" s="969"/>
      <c r="RFK62" s="969"/>
      <c r="RFL62" s="969"/>
      <c r="RFM62" s="969"/>
      <c r="RFN62" s="969"/>
      <c r="RFO62" s="969"/>
      <c r="RFP62" s="969"/>
      <c r="RFQ62" s="969"/>
      <c r="RFR62" s="969"/>
      <c r="RFS62" s="969"/>
      <c r="RFT62" s="969"/>
      <c r="RFU62" s="969"/>
      <c r="RFV62" s="969"/>
      <c r="RFW62" s="969"/>
      <c r="RFX62" s="969"/>
      <c r="RFY62" s="969"/>
      <c r="RFZ62" s="969"/>
      <c r="RGA62" s="969"/>
      <c r="RGB62" s="969"/>
      <c r="RGC62" s="969"/>
      <c r="RGD62" s="969"/>
      <c r="RGE62" s="969"/>
      <c r="RGF62" s="969"/>
      <c r="RGG62" s="969"/>
      <c r="RGH62" s="969"/>
      <c r="RGI62" s="969"/>
      <c r="RGJ62" s="969"/>
      <c r="RGK62" s="969"/>
      <c r="RGL62" s="969"/>
      <c r="RGM62" s="969"/>
      <c r="RGN62" s="969"/>
      <c r="RGO62" s="969"/>
      <c r="RGP62" s="969"/>
      <c r="RGQ62" s="969"/>
      <c r="RGR62" s="969"/>
      <c r="RGS62" s="969"/>
      <c r="RGT62" s="969"/>
      <c r="RGU62" s="969"/>
      <c r="RGV62" s="969"/>
      <c r="RGW62" s="969"/>
      <c r="RGX62" s="969"/>
      <c r="RGY62" s="969"/>
      <c r="RGZ62" s="969"/>
      <c r="RHA62" s="969"/>
      <c r="RHB62" s="969"/>
      <c r="RHC62" s="969"/>
      <c r="RHD62" s="969"/>
      <c r="RHE62" s="969"/>
      <c r="RHF62" s="969"/>
      <c r="RHG62" s="969"/>
      <c r="RHH62" s="969"/>
      <c r="RHI62" s="969"/>
      <c r="RHJ62" s="969"/>
      <c r="RHK62" s="969"/>
      <c r="RHL62" s="969"/>
      <c r="RHM62" s="969"/>
      <c r="RHN62" s="969"/>
      <c r="RHO62" s="969"/>
      <c r="RHP62" s="969"/>
      <c r="RHQ62" s="969"/>
      <c r="RHR62" s="969"/>
      <c r="RHS62" s="969"/>
      <c r="RHT62" s="969"/>
      <c r="RHU62" s="969"/>
      <c r="RHV62" s="969"/>
      <c r="RHW62" s="969"/>
      <c r="RHX62" s="969"/>
      <c r="RHY62" s="969"/>
      <c r="RHZ62" s="969"/>
      <c r="RIA62" s="969"/>
      <c r="RIB62" s="969"/>
      <c r="RIC62" s="969"/>
      <c r="RID62" s="969"/>
      <c r="RIE62" s="969"/>
      <c r="RIF62" s="969"/>
      <c r="RIG62" s="969"/>
      <c r="RIH62" s="969"/>
      <c r="RII62" s="969"/>
      <c r="RIJ62" s="969"/>
      <c r="RIK62" s="969"/>
      <c r="RIL62" s="969"/>
      <c r="RIM62" s="969"/>
      <c r="RIN62" s="969"/>
      <c r="RIO62" s="969"/>
      <c r="RIP62" s="969"/>
      <c r="RIQ62" s="969"/>
      <c r="RIR62" s="969"/>
      <c r="RIS62" s="969"/>
      <c r="RIT62" s="969"/>
      <c r="RIU62" s="969"/>
      <c r="RIV62" s="969"/>
      <c r="RIW62" s="969"/>
      <c r="RIX62" s="969"/>
      <c r="RIY62" s="969"/>
      <c r="RIZ62" s="969"/>
      <c r="RJA62" s="969"/>
      <c r="RJB62" s="969"/>
      <c r="RJC62" s="969"/>
      <c r="RJD62" s="969"/>
      <c r="RJE62" s="969"/>
      <c r="RJF62" s="969"/>
      <c r="RJG62" s="969"/>
      <c r="RJH62" s="969"/>
      <c r="RJI62" s="969"/>
      <c r="RJJ62" s="969"/>
      <c r="RJK62" s="969"/>
      <c r="RJL62" s="969"/>
      <c r="RJM62" s="969"/>
      <c r="RJN62" s="969"/>
      <c r="RJO62" s="969"/>
      <c r="RJP62" s="969"/>
      <c r="RJQ62" s="969"/>
      <c r="RJR62" s="969"/>
      <c r="RJS62" s="969"/>
      <c r="RJT62" s="969"/>
      <c r="RJU62" s="969"/>
      <c r="RJV62" s="969"/>
      <c r="RJW62" s="969"/>
      <c r="RJX62" s="969"/>
      <c r="RJY62" s="969"/>
      <c r="RJZ62" s="969"/>
      <c r="RKA62" s="969"/>
      <c r="RKB62" s="969"/>
      <c r="RKC62" s="969"/>
      <c r="RKD62" s="969"/>
      <c r="RKE62" s="969"/>
      <c r="RKF62" s="969"/>
      <c r="RKG62" s="969"/>
      <c r="RKH62" s="969"/>
      <c r="RKI62" s="969"/>
      <c r="RKJ62" s="969"/>
      <c r="RKK62" s="969"/>
      <c r="RKL62" s="969"/>
      <c r="RKM62" s="969"/>
      <c r="RKN62" s="969"/>
      <c r="RKO62" s="969"/>
      <c r="RKP62" s="969"/>
      <c r="RKQ62" s="969"/>
      <c r="RKR62" s="969"/>
      <c r="RKS62" s="969"/>
      <c r="RKT62" s="969"/>
      <c r="RKU62" s="969"/>
      <c r="RKV62" s="969"/>
      <c r="RKW62" s="969"/>
      <c r="RKX62" s="969"/>
      <c r="RKY62" s="969"/>
      <c r="RKZ62" s="969"/>
      <c r="RLA62" s="969"/>
      <c r="RLB62" s="969"/>
      <c r="RLC62" s="969"/>
      <c r="RLD62" s="969"/>
      <c r="RLE62" s="969"/>
      <c r="RLF62" s="969"/>
      <c r="RLG62" s="969"/>
      <c r="RLH62" s="969"/>
      <c r="RLI62" s="969"/>
      <c r="RLJ62" s="969"/>
      <c r="RLK62" s="969"/>
      <c r="RLL62" s="969"/>
      <c r="RLM62" s="969"/>
      <c r="RLN62" s="969"/>
      <c r="RLO62" s="969"/>
      <c r="RLP62" s="969"/>
      <c r="RLQ62" s="969"/>
      <c r="RLR62" s="969"/>
      <c r="RLS62" s="969"/>
      <c r="RLT62" s="969"/>
      <c r="RLU62" s="969"/>
      <c r="RLV62" s="969"/>
      <c r="RLW62" s="969"/>
      <c r="RLX62" s="969"/>
      <c r="RLY62" s="969"/>
      <c r="RLZ62" s="969"/>
      <c r="RMA62" s="969"/>
      <c r="RMB62" s="969"/>
      <c r="RMC62" s="969"/>
      <c r="RMD62" s="969"/>
      <c r="RME62" s="969"/>
      <c r="RMF62" s="969"/>
      <c r="RMG62" s="969"/>
      <c r="RMH62" s="969"/>
      <c r="RMI62" s="969"/>
      <c r="RMJ62" s="969"/>
      <c r="RMK62" s="969"/>
      <c r="RML62" s="969"/>
      <c r="RMM62" s="969"/>
      <c r="RMN62" s="969"/>
      <c r="RMO62" s="969"/>
      <c r="RMP62" s="969"/>
      <c r="RMQ62" s="969"/>
      <c r="RMR62" s="969"/>
      <c r="RMS62" s="969"/>
      <c r="RMT62" s="969"/>
      <c r="RMU62" s="969"/>
      <c r="RMV62" s="969"/>
      <c r="RMW62" s="969"/>
      <c r="RMX62" s="969"/>
      <c r="RMY62" s="969"/>
      <c r="RMZ62" s="969"/>
      <c r="RNA62" s="969"/>
      <c r="RNB62" s="969"/>
      <c r="RNC62" s="969"/>
      <c r="RND62" s="969"/>
      <c r="RNE62" s="969"/>
      <c r="RNF62" s="969"/>
      <c r="RNG62" s="969"/>
      <c r="RNH62" s="969"/>
      <c r="RNI62" s="969"/>
      <c r="RNJ62" s="969"/>
      <c r="RNK62" s="969"/>
      <c r="RNL62" s="969"/>
      <c r="RNM62" s="969"/>
      <c r="RNN62" s="969"/>
      <c r="RNO62" s="969"/>
      <c r="RNP62" s="969"/>
      <c r="RNQ62" s="969"/>
      <c r="RNR62" s="969"/>
      <c r="RNS62" s="969"/>
      <c r="RNT62" s="969"/>
      <c r="RNU62" s="969"/>
      <c r="RNV62" s="969"/>
      <c r="RNW62" s="969"/>
      <c r="RNX62" s="969"/>
      <c r="RNY62" s="969"/>
      <c r="RNZ62" s="969"/>
      <c r="ROA62" s="969"/>
      <c r="ROB62" s="969"/>
      <c r="ROC62" s="969"/>
      <c r="ROD62" s="969"/>
      <c r="ROE62" s="969"/>
      <c r="ROF62" s="969"/>
      <c r="ROG62" s="969"/>
      <c r="ROH62" s="969"/>
      <c r="ROI62" s="969"/>
      <c r="ROJ62" s="969"/>
      <c r="ROK62" s="969"/>
      <c r="ROL62" s="969"/>
      <c r="ROM62" s="969"/>
      <c r="RON62" s="969"/>
      <c r="ROO62" s="969"/>
      <c r="ROP62" s="969"/>
      <c r="ROQ62" s="969"/>
      <c r="ROR62" s="969"/>
      <c r="ROS62" s="969"/>
      <c r="ROT62" s="969"/>
      <c r="ROU62" s="969"/>
      <c r="ROV62" s="969"/>
      <c r="ROW62" s="969"/>
      <c r="ROX62" s="969"/>
      <c r="ROY62" s="969"/>
      <c r="ROZ62" s="969"/>
      <c r="RPA62" s="969"/>
      <c r="RPB62" s="969"/>
      <c r="RPC62" s="969"/>
      <c r="RPD62" s="969"/>
      <c r="RPE62" s="969"/>
      <c r="RPF62" s="969"/>
      <c r="RPG62" s="969"/>
      <c r="RPH62" s="969"/>
      <c r="RPI62" s="969"/>
      <c r="RPJ62" s="969"/>
      <c r="RPK62" s="969"/>
      <c r="RPL62" s="969"/>
      <c r="RPM62" s="969"/>
      <c r="RPN62" s="969"/>
      <c r="RPO62" s="969"/>
      <c r="RPP62" s="969"/>
      <c r="RPQ62" s="969"/>
      <c r="RPR62" s="969"/>
      <c r="RPS62" s="969"/>
      <c r="RPT62" s="969"/>
      <c r="RPU62" s="969"/>
      <c r="RPV62" s="969"/>
      <c r="RPW62" s="969"/>
      <c r="RPX62" s="969"/>
      <c r="RPY62" s="969"/>
      <c r="RPZ62" s="969"/>
      <c r="RQA62" s="969"/>
      <c r="RQB62" s="969"/>
      <c r="RQC62" s="969"/>
      <c r="RQD62" s="969"/>
      <c r="RQE62" s="969"/>
      <c r="RQF62" s="969"/>
      <c r="RQG62" s="969"/>
      <c r="RQH62" s="969"/>
      <c r="RQI62" s="969"/>
      <c r="RQJ62" s="969"/>
      <c r="RQK62" s="969"/>
      <c r="RQL62" s="969"/>
      <c r="RQM62" s="969"/>
      <c r="RQN62" s="969"/>
      <c r="RQO62" s="969"/>
      <c r="RQP62" s="969"/>
      <c r="RQQ62" s="969"/>
      <c r="RQR62" s="969"/>
      <c r="RQS62" s="969"/>
      <c r="RQT62" s="969"/>
      <c r="RQU62" s="969"/>
      <c r="RQV62" s="969"/>
      <c r="RQW62" s="969"/>
      <c r="RQX62" s="969"/>
      <c r="RQY62" s="969"/>
      <c r="RQZ62" s="969"/>
      <c r="RRA62" s="969"/>
      <c r="RRB62" s="969"/>
      <c r="RRC62" s="969"/>
      <c r="RRD62" s="969"/>
      <c r="RRE62" s="969"/>
      <c r="RRF62" s="969"/>
      <c r="RRG62" s="969"/>
      <c r="RRH62" s="969"/>
      <c r="RRI62" s="969"/>
      <c r="RRJ62" s="969"/>
      <c r="RRK62" s="969"/>
      <c r="RRL62" s="969"/>
      <c r="RRM62" s="969"/>
      <c r="RRN62" s="969"/>
      <c r="RRO62" s="969"/>
      <c r="RRP62" s="969"/>
      <c r="RRQ62" s="969"/>
      <c r="RRR62" s="969"/>
      <c r="RRS62" s="969"/>
      <c r="RRT62" s="969"/>
      <c r="RRU62" s="969"/>
      <c r="RRV62" s="969"/>
      <c r="RRW62" s="969"/>
      <c r="RRX62" s="969"/>
      <c r="RRY62" s="969"/>
      <c r="RRZ62" s="969"/>
      <c r="RSA62" s="969"/>
      <c r="RSB62" s="969"/>
      <c r="RSC62" s="969"/>
      <c r="RSD62" s="969"/>
      <c r="RSE62" s="969"/>
      <c r="RSF62" s="969"/>
      <c r="RSG62" s="969"/>
      <c r="RSH62" s="969"/>
      <c r="RSI62" s="969"/>
      <c r="RSJ62" s="969"/>
      <c r="RSK62" s="969"/>
      <c r="RSL62" s="969"/>
      <c r="RSM62" s="969"/>
      <c r="RSN62" s="969"/>
      <c r="RSO62" s="969"/>
      <c r="RSP62" s="969"/>
      <c r="RSQ62" s="969"/>
      <c r="RSR62" s="969"/>
      <c r="RSS62" s="969"/>
      <c r="RST62" s="969"/>
      <c r="RSU62" s="969"/>
      <c r="RSV62" s="969"/>
      <c r="RSW62" s="969"/>
      <c r="RSX62" s="969"/>
      <c r="RSY62" s="969"/>
      <c r="RSZ62" s="969"/>
      <c r="RTA62" s="969"/>
      <c r="RTB62" s="969"/>
      <c r="RTC62" s="969"/>
      <c r="RTD62" s="969"/>
      <c r="RTE62" s="969"/>
      <c r="RTF62" s="969"/>
      <c r="RTG62" s="969"/>
      <c r="RTH62" s="969"/>
      <c r="RTI62" s="969"/>
      <c r="RTJ62" s="969"/>
      <c r="RTK62" s="969"/>
      <c r="RTL62" s="969"/>
      <c r="RTM62" s="969"/>
      <c r="RTN62" s="969"/>
      <c r="RTO62" s="969"/>
      <c r="RTP62" s="969"/>
      <c r="RTQ62" s="969"/>
      <c r="RTR62" s="969"/>
      <c r="RTS62" s="969"/>
      <c r="RTT62" s="969"/>
      <c r="RTU62" s="969"/>
      <c r="RTV62" s="969"/>
      <c r="RTW62" s="969"/>
      <c r="RTX62" s="969"/>
      <c r="RTY62" s="969"/>
      <c r="RTZ62" s="969"/>
      <c r="RUA62" s="969"/>
      <c r="RUB62" s="969"/>
      <c r="RUC62" s="969"/>
      <c r="RUD62" s="969"/>
      <c r="RUE62" s="969"/>
      <c r="RUF62" s="969"/>
      <c r="RUG62" s="969"/>
      <c r="RUH62" s="969"/>
      <c r="RUI62" s="969"/>
      <c r="RUJ62" s="969"/>
      <c r="RUK62" s="969"/>
      <c r="RUL62" s="969"/>
      <c r="RUM62" s="969"/>
      <c r="RUN62" s="969"/>
      <c r="RUO62" s="969"/>
      <c r="RUP62" s="969"/>
      <c r="RUQ62" s="969"/>
      <c r="RUR62" s="969"/>
      <c r="RUS62" s="969"/>
      <c r="RUT62" s="969"/>
      <c r="RUU62" s="969"/>
      <c r="RUV62" s="969"/>
      <c r="RUW62" s="969"/>
      <c r="RUX62" s="969"/>
      <c r="RUY62" s="969"/>
      <c r="RUZ62" s="969"/>
      <c r="RVA62" s="969"/>
      <c r="RVB62" s="969"/>
      <c r="RVC62" s="969"/>
      <c r="RVD62" s="969"/>
      <c r="RVE62" s="969"/>
      <c r="RVF62" s="969"/>
      <c r="RVG62" s="969"/>
      <c r="RVH62" s="969"/>
      <c r="RVI62" s="969"/>
      <c r="RVJ62" s="969"/>
      <c r="RVK62" s="969"/>
      <c r="RVL62" s="969"/>
      <c r="RVM62" s="969"/>
      <c r="RVN62" s="969"/>
      <c r="RVO62" s="969"/>
      <c r="RVP62" s="969"/>
      <c r="RVQ62" s="969"/>
      <c r="RVR62" s="969"/>
      <c r="RVS62" s="969"/>
      <c r="RVT62" s="969"/>
      <c r="RVU62" s="969"/>
      <c r="RVV62" s="969"/>
      <c r="RVW62" s="969"/>
      <c r="RVX62" s="969"/>
      <c r="RVY62" s="969"/>
      <c r="RVZ62" s="969"/>
      <c r="RWA62" s="969"/>
      <c r="RWB62" s="969"/>
      <c r="RWC62" s="969"/>
      <c r="RWD62" s="969"/>
      <c r="RWE62" s="969"/>
      <c r="RWF62" s="969"/>
      <c r="RWG62" s="969"/>
      <c r="RWH62" s="969"/>
      <c r="RWI62" s="969"/>
      <c r="RWJ62" s="969"/>
      <c r="RWK62" s="969"/>
      <c r="RWL62" s="969"/>
      <c r="RWM62" s="969"/>
      <c r="RWN62" s="969"/>
      <c r="RWO62" s="969"/>
      <c r="RWP62" s="969"/>
      <c r="RWQ62" s="969"/>
      <c r="RWR62" s="969"/>
      <c r="RWS62" s="969"/>
      <c r="RWT62" s="969"/>
      <c r="RWU62" s="969"/>
      <c r="RWV62" s="969"/>
      <c r="RWW62" s="969"/>
      <c r="RWX62" s="969"/>
      <c r="RWY62" s="969"/>
      <c r="RWZ62" s="969"/>
      <c r="RXA62" s="969"/>
      <c r="RXB62" s="969"/>
      <c r="RXC62" s="969"/>
      <c r="RXD62" s="969"/>
      <c r="RXE62" s="969"/>
      <c r="RXF62" s="969"/>
      <c r="RXG62" s="969"/>
      <c r="RXH62" s="969"/>
      <c r="RXI62" s="969"/>
      <c r="RXJ62" s="969"/>
      <c r="RXK62" s="969"/>
      <c r="RXL62" s="969"/>
      <c r="RXM62" s="969"/>
      <c r="RXN62" s="969"/>
      <c r="RXO62" s="969"/>
      <c r="RXP62" s="969"/>
      <c r="RXQ62" s="969"/>
      <c r="RXR62" s="969"/>
      <c r="RXS62" s="969"/>
      <c r="RXT62" s="969"/>
      <c r="RXU62" s="969"/>
      <c r="RXV62" s="969"/>
      <c r="RXW62" s="969"/>
      <c r="RXX62" s="969"/>
      <c r="RXY62" s="969"/>
      <c r="RXZ62" s="969"/>
      <c r="RYA62" s="969"/>
      <c r="RYB62" s="969"/>
      <c r="RYC62" s="969"/>
      <c r="RYD62" s="969"/>
      <c r="RYE62" s="969"/>
      <c r="RYF62" s="969"/>
      <c r="RYG62" s="969"/>
      <c r="RYH62" s="969"/>
      <c r="RYI62" s="969"/>
      <c r="RYJ62" s="969"/>
      <c r="RYK62" s="969"/>
      <c r="RYL62" s="969"/>
      <c r="RYM62" s="969"/>
      <c r="RYN62" s="969"/>
      <c r="RYO62" s="969"/>
      <c r="RYP62" s="969"/>
      <c r="RYQ62" s="969"/>
      <c r="RYR62" s="969"/>
      <c r="RYS62" s="969"/>
      <c r="RYT62" s="969"/>
      <c r="RYU62" s="969"/>
      <c r="RYV62" s="969"/>
      <c r="RYW62" s="969"/>
      <c r="RYX62" s="969"/>
      <c r="RYY62" s="969"/>
      <c r="RYZ62" s="969"/>
      <c r="RZA62" s="969"/>
      <c r="RZB62" s="969"/>
      <c r="RZC62" s="969"/>
      <c r="RZD62" s="969"/>
      <c r="RZE62" s="969"/>
      <c r="RZF62" s="969"/>
      <c r="RZG62" s="969"/>
      <c r="RZH62" s="969"/>
      <c r="RZI62" s="969"/>
      <c r="RZJ62" s="969"/>
      <c r="RZK62" s="969"/>
      <c r="RZL62" s="969"/>
      <c r="RZM62" s="969"/>
      <c r="RZN62" s="969"/>
      <c r="RZO62" s="969"/>
      <c r="RZP62" s="969"/>
      <c r="RZQ62" s="969"/>
      <c r="RZR62" s="969"/>
      <c r="RZS62" s="969"/>
      <c r="RZT62" s="969"/>
      <c r="RZU62" s="969"/>
      <c r="RZV62" s="969"/>
      <c r="RZW62" s="969"/>
      <c r="RZX62" s="969"/>
      <c r="RZY62" s="969"/>
      <c r="RZZ62" s="969"/>
      <c r="SAA62" s="969"/>
      <c r="SAB62" s="969"/>
      <c r="SAC62" s="969"/>
      <c r="SAD62" s="969"/>
      <c r="SAE62" s="969"/>
      <c r="SAF62" s="969"/>
      <c r="SAG62" s="969"/>
      <c r="SAH62" s="969"/>
      <c r="SAI62" s="969"/>
      <c r="SAJ62" s="969"/>
      <c r="SAK62" s="969"/>
      <c r="SAL62" s="969"/>
      <c r="SAM62" s="969"/>
      <c r="SAN62" s="969"/>
      <c r="SAO62" s="969"/>
      <c r="SAP62" s="969"/>
      <c r="SAQ62" s="969"/>
      <c r="SAR62" s="969"/>
      <c r="SAS62" s="969"/>
      <c r="SAT62" s="969"/>
      <c r="SAU62" s="969"/>
      <c r="SAV62" s="969"/>
      <c r="SAW62" s="969"/>
      <c r="SAX62" s="969"/>
      <c r="SAY62" s="969"/>
      <c r="SAZ62" s="969"/>
      <c r="SBA62" s="969"/>
      <c r="SBB62" s="969"/>
      <c r="SBC62" s="969"/>
      <c r="SBD62" s="969"/>
      <c r="SBE62" s="969"/>
      <c r="SBF62" s="969"/>
      <c r="SBG62" s="969"/>
      <c r="SBH62" s="969"/>
      <c r="SBI62" s="969"/>
      <c r="SBJ62" s="969"/>
      <c r="SBK62" s="969"/>
      <c r="SBL62" s="969"/>
      <c r="SBM62" s="969"/>
      <c r="SBN62" s="969"/>
      <c r="SBO62" s="969"/>
      <c r="SBP62" s="969"/>
      <c r="SBQ62" s="969"/>
      <c r="SBR62" s="969"/>
      <c r="SBS62" s="969"/>
      <c r="SBT62" s="969"/>
      <c r="SBU62" s="969"/>
      <c r="SBV62" s="969"/>
      <c r="SBW62" s="969"/>
      <c r="SBX62" s="969"/>
      <c r="SBY62" s="969"/>
      <c r="SBZ62" s="969"/>
      <c r="SCA62" s="969"/>
      <c r="SCB62" s="969"/>
      <c r="SCC62" s="969"/>
      <c r="SCD62" s="969"/>
      <c r="SCE62" s="969"/>
      <c r="SCF62" s="969"/>
      <c r="SCG62" s="969"/>
      <c r="SCH62" s="969"/>
      <c r="SCI62" s="969"/>
      <c r="SCJ62" s="969"/>
      <c r="SCK62" s="969"/>
      <c r="SCL62" s="969"/>
      <c r="SCM62" s="969"/>
      <c r="SCN62" s="969"/>
      <c r="SCO62" s="969"/>
      <c r="SCP62" s="969"/>
      <c r="SCQ62" s="969"/>
      <c r="SCR62" s="969"/>
      <c r="SCS62" s="969"/>
      <c r="SCT62" s="969"/>
      <c r="SCU62" s="969"/>
      <c r="SCV62" s="969"/>
      <c r="SCW62" s="969"/>
      <c r="SCX62" s="969"/>
      <c r="SCY62" s="969"/>
      <c r="SCZ62" s="969"/>
      <c r="SDA62" s="969"/>
      <c r="SDB62" s="969"/>
      <c r="SDC62" s="969"/>
      <c r="SDD62" s="969"/>
      <c r="SDE62" s="969"/>
      <c r="SDF62" s="969"/>
      <c r="SDG62" s="969"/>
      <c r="SDH62" s="969"/>
      <c r="SDI62" s="969"/>
      <c r="SDJ62" s="969"/>
      <c r="SDK62" s="969"/>
      <c r="SDL62" s="969"/>
      <c r="SDM62" s="969"/>
      <c r="SDN62" s="969"/>
      <c r="SDO62" s="969"/>
      <c r="SDP62" s="969"/>
      <c r="SDQ62" s="969"/>
      <c r="SDR62" s="969"/>
      <c r="SDS62" s="969"/>
      <c r="SDT62" s="969"/>
      <c r="SDU62" s="969"/>
      <c r="SDV62" s="969"/>
      <c r="SDW62" s="969"/>
      <c r="SDX62" s="969"/>
      <c r="SDY62" s="969"/>
      <c r="SDZ62" s="969"/>
      <c r="SEA62" s="969"/>
      <c r="SEB62" s="969"/>
      <c r="SEC62" s="969"/>
      <c r="SED62" s="969"/>
      <c r="SEE62" s="969"/>
      <c r="SEF62" s="969"/>
      <c r="SEG62" s="969"/>
      <c r="SEH62" s="969"/>
      <c r="SEI62" s="969"/>
      <c r="SEJ62" s="969"/>
      <c r="SEK62" s="969"/>
      <c r="SEL62" s="969"/>
      <c r="SEM62" s="969"/>
      <c r="SEN62" s="969"/>
      <c r="SEO62" s="969"/>
      <c r="SEP62" s="969"/>
      <c r="SEQ62" s="969"/>
      <c r="SER62" s="969"/>
      <c r="SES62" s="969"/>
      <c r="SET62" s="969"/>
      <c r="SEU62" s="969"/>
      <c r="SEV62" s="969"/>
      <c r="SEW62" s="969"/>
      <c r="SEX62" s="969"/>
      <c r="SEY62" s="969"/>
      <c r="SEZ62" s="969"/>
      <c r="SFA62" s="969"/>
      <c r="SFB62" s="969"/>
      <c r="SFC62" s="969"/>
      <c r="SFD62" s="969"/>
      <c r="SFE62" s="969"/>
      <c r="SFF62" s="969"/>
      <c r="SFG62" s="969"/>
      <c r="SFH62" s="969"/>
      <c r="SFI62" s="969"/>
      <c r="SFJ62" s="969"/>
      <c r="SFK62" s="969"/>
      <c r="SFL62" s="969"/>
      <c r="SFM62" s="969"/>
      <c r="SFN62" s="969"/>
      <c r="SFO62" s="969"/>
      <c r="SFP62" s="969"/>
      <c r="SFQ62" s="969"/>
      <c r="SFR62" s="969"/>
      <c r="SFS62" s="969"/>
      <c r="SFT62" s="969"/>
      <c r="SFU62" s="969"/>
      <c r="SFV62" s="969"/>
      <c r="SFW62" s="969"/>
      <c r="SFX62" s="969"/>
      <c r="SFY62" s="969"/>
      <c r="SFZ62" s="969"/>
      <c r="SGA62" s="969"/>
      <c r="SGB62" s="969"/>
      <c r="SGC62" s="969"/>
      <c r="SGD62" s="969"/>
      <c r="SGE62" s="969"/>
      <c r="SGF62" s="969"/>
      <c r="SGG62" s="969"/>
      <c r="SGH62" s="969"/>
      <c r="SGI62" s="969"/>
      <c r="SGJ62" s="969"/>
      <c r="SGK62" s="969"/>
      <c r="SGL62" s="969"/>
      <c r="SGM62" s="969"/>
      <c r="SGN62" s="969"/>
      <c r="SGO62" s="969"/>
      <c r="SGP62" s="969"/>
      <c r="SGQ62" s="969"/>
      <c r="SGR62" s="969"/>
      <c r="SGS62" s="969"/>
      <c r="SGT62" s="969"/>
      <c r="SGU62" s="969"/>
      <c r="SGV62" s="969"/>
      <c r="SGW62" s="969"/>
      <c r="SGX62" s="969"/>
      <c r="SGY62" s="969"/>
      <c r="SGZ62" s="969"/>
      <c r="SHA62" s="969"/>
      <c r="SHB62" s="969"/>
      <c r="SHC62" s="969"/>
      <c r="SHD62" s="969"/>
      <c r="SHE62" s="969"/>
      <c r="SHF62" s="969"/>
      <c r="SHG62" s="969"/>
      <c r="SHH62" s="969"/>
      <c r="SHI62" s="969"/>
      <c r="SHJ62" s="969"/>
      <c r="SHK62" s="969"/>
      <c r="SHL62" s="969"/>
      <c r="SHM62" s="969"/>
      <c r="SHN62" s="969"/>
      <c r="SHO62" s="969"/>
      <c r="SHP62" s="969"/>
      <c r="SHQ62" s="969"/>
      <c r="SHR62" s="969"/>
      <c r="SHS62" s="969"/>
      <c r="SHT62" s="969"/>
      <c r="SHU62" s="969"/>
      <c r="SHV62" s="969"/>
      <c r="SHW62" s="969"/>
      <c r="SHX62" s="969"/>
      <c r="SHY62" s="969"/>
      <c r="SHZ62" s="969"/>
      <c r="SIA62" s="969"/>
      <c r="SIB62" s="969"/>
      <c r="SIC62" s="969"/>
      <c r="SID62" s="969"/>
      <c r="SIE62" s="969"/>
      <c r="SIF62" s="969"/>
      <c r="SIG62" s="969"/>
      <c r="SIH62" s="969"/>
      <c r="SII62" s="969"/>
      <c r="SIJ62" s="969"/>
      <c r="SIK62" s="969"/>
      <c r="SIL62" s="969"/>
      <c r="SIM62" s="969"/>
      <c r="SIN62" s="969"/>
      <c r="SIO62" s="969"/>
      <c r="SIP62" s="969"/>
      <c r="SIQ62" s="969"/>
      <c r="SIR62" s="969"/>
      <c r="SIS62" s="969"/>
      <c r="SIT62" s="969"/>
      <c r="SIU62" s="969"/>
      <c r="SIV62" s="969"/>
      <c r="SIW62" s="969"/>
      <c r="SIX62" s="969"/>
      <c r="SIY62" s="969"/>
      <c r="SIZ62" s="969"/>
      <c r="SJA62" s="969"/>
      <c r="SJB62" s="969"/>
      <c r="SJC62" s="969"/>
      <c r="SJD62" s="969"/>
      <c r="SJE62" s="969"/>
      <c r="SJF62" s="969"/>
      <c r="SJG62" s="969"/>
      <c r="SJH62" s="969"/>
      <c r="SJI62" s="969"/>
      <c r="SJJ62" s="969"/>
      <c r="SJK62" s="969"/>
      <c r="SJL62" s="969"/>
      <c r="SJM62" s="969"/>
      <c r="SJN62" s="969"/>
      <c r="SJO62" s="969"/>
      <c r="SJP62" s="969"/>
      <c r="SJQ62" s="969"/>
      <c r="SJR62" s="969"/>
      <c r="SJS62" s="969"/>
      <c r="SJT62" s="969"/>
      <c r="SJU62" s="969"/>
      <c r="SJV62" s="969"/>
      <c r="SJW62" s="969"/>
      <c r="SJX62" s="969"/>
      <c r="SJY62" s="969"/>
      <c r="SJZ62" s="969"/>
      <c r="SKA62" s="969"/>
      <c r="SKB62" s="969"/>
      <c r="SKC62" s="969"/>
      <c r="SKD62" s="969"/>
      <c r="SKE62" s="969"/>
      <c r="SKF62" s="969"/>
      <c r="SKG62" s="969"/>
      <c r="SKH62" s="969"/>
      <c r="SKI62" s="969"/>
      <c r="SKJ62" s="969"/>
      <c r="SKK62" s="969"/>
      <c r="SKL62" s="969"/>
      <c r="SKM62" s="969"/>
      <c r="SKN62" s="969"/>
      <c r="SKO62" s="969"/>
      <c r="SKP62" s="969"/>
      <c r="SKQ62" s="969"/>
      <c r="SKR62" s="969"/>
      <c r="SKS62" s="969"/>
      <c r="SKT62" s="969"/>
      <c r="SKU62" s="969"/>
      <c r="SKV62" s="969"/>
      <c r="SKW62" s="969"/>
      <c r="SKX62" s="969"/>
      <c r="SKY62" s="969"/>
      <c r="SKZ62" s="969"/>
      <c r="SLA62" s="969"/>
      <c r="SLB62" s="969"/>
      <c r="SLC62" s="969"/>
      <c r="SLD62" s="969"/>
      <c r="SLE62" s="969"/>
      <c r="SLF62" s="969"/>
      <c r="SLG62" s="969"/>
      <c r="SLH62" s="969"/>
      <c r="SLI62" s="969"/>
      <c r="SLJ62" s="969"/>
      <c r="SLK62" s="969"/>
      <c r="SLL62" s="969"/>
      <c r="SLM62" s="969"/>
      <c r="SLN62" s="969"/>
      <c r="SLO62" s="969"/>
      <c r="SLP62" s="969"/>
      <c r="SLQ62" s="969"/>
      <c r="SLR62" s="969"/>
      <c r="SLS62" s="969"/>
      <c r="SLT62" s="969"/>
      <c r="SLU62" s="969"/>
      <c r="SLV62" s="969"/>
      <c r="SLW62" s="969"/>
      <c r="SLX62" s="969"/>
      <c r="SLY62" s="969"/>
      <c r="SLZ62" s="969"/>
      <c r="SMA62" s="969"/>
      <c r="SMB62" s="969"/>
      <c r="SMC62" s="969"/>
      <c r="SMD62" s="969"/>
      <c r="SME62" s="969"/>
      <c r="SMF62" s="969"/>
      <c r="SMG62" s="969"/>
      <c r="SMH62" s="969"/>
      <c r="SMI62" s="969"/>
      <c r="SMJ62" s="969"/>
      <c r="SMK62" s="969"/>
      <c r="SML62" s="969"/>
      <c r="SMM62" s="969"/>
      <c r="SMN62" s="969"/>
      <c r="SMO62" s="969"/>
      <c r="SMP62" s="969"/>
      <c r="SMQ62" s="969"/>
      <c r="SMR62" s="969"/>
      <c r="SMS62" s="969"/>
      <c r="SMT62" s="969"/>
      <c r="SMU62" s="969"/>
      <c r="SMV62" s="969"/>
      <c r="SMW62" s="969"/>
      <c r="SMX62" s="969"/>
      <c r="SMY62" s="969"/>
      <c r="SMZ62" s="969"/>
      <c r="SNA62" s="969"/>
      <c r="SNB62" s="969"/>
      <c r="SNC62" s="969"/>
      <c r="SND62" s="969"/>
      <c r="SNE62" s="969"/>
      <c r="SNF62" s="969"/>
      <c r="SNG62" s="969"/>
      <c r="SNH62" s="969"/>
      <c r="SNI62" s="969"/>
      <c r="SNJ62" s="969"/>
      <c r="SNK62" s="969"/>
      <c r="SNL62" s="969"/>
      <c r="SNM62" s="969"/>
      <c r="SNN62" s="969"/>
      <c r="SNO62" s="969"/>
      <c r="SNP62" s="969"/>
      <c r="SNQ62" s="969"/>
      <c r="SNR62" s="969"/>
      <c r="SNS62" s="969"/>
      <c r="SNT62" s="969"/>
      <c r="SNU62" s="969"/>
      <c r="SNV62" s="969"/>
      <c r="SNW62" s="969"/>
      <c r="SNX62" s="969"/>
      <c r="SNY62" s="969"/>
      <c r="SNZ62" s="969"/>
      <c r="SOA62" s="969"/>
      <c r="SOB62" s="969"/>
      <c r="SOC62" s="969"/>
      <c r="SOD62" s="969"/>
      <c r="SOE62" s="969"/>
      <c r="SOF62" s="969"/>
      <c r="SOG62" s="969"/>
      <c r="SOH62" s="969"/>
      <c r="SOI62" s="969"/>
      <c r="SOJ62" s="969"/>
      <c r="SOK62" s="969"/>
      <c r="SOL62" s="969"/>
      <c r="SOM62" s="969"/>
      <c r="SON62" s="969"/>
      <c r="SOO62" s="969"/>
      <c r="SOP62" s="969"/>
      <c r="SOQ62" s="969"/>
      <c r="SOR62" s="969"/>
      <c r="SOS62" s="969"/>
      <c r="SOT62" s="969"/>
      <c r="SOU62" s="969"/>
      <c r="SOV62" s="969"/>
      <c r="SOW62" s="969"/>
      <c r="SOX62" s="969"/>
      <c r="SOY62" s="969"/>
      <c r="SOZ62" s="969"/>
      <c r="SPA62" s="969"/>
      <c r="SPB62" s="969"/>
      <c r="SPC62" s="969"/>
      <c r="SPD62" s="969"/>
      <c r="SPE62" s="969"/>
      <c r="SPF62" s="969"/>
      <c r="SPG62" s="969"/>
      <c r="SPH62" s="969"/>
      <c r="SPI62" s="969"/>
      <c r="SPJ62" s="969"/>
      <c r="SPK62" s="969"/>
      <c r="SPL62" s="969"/>
      <c r="SPM62" s="969"/>
      <c r="SPN62" s="969"/>
      <c r="SPO62" s="969"/>
      <c r="SPP62" s="969"/>
      <c r="SPQ62" s="969"/>
      <c r="SPR62" s="969"/>
      <c r="SPS62" s="969"/>
      <c r="SPT62" s="969"/>
      <c r="SPU62" s="969"/>
      <c r="SPV62" s="969"/>
      <c r="SPW62" s="969"/>
      <c r="SPX62" s="969"/>
      <c r="SPY62" s="969"/>
      <c r="SPZ62" s="969"/>
      <c r="SQA62" s="969"/>
      <c r="SQB62" s="969"/>
      <c r="SQC62" s="969"/>
      <c r="SQD62" s="969"/>
      <c r="SQE62" s="969"/>
      <c r="SQF62" s="969"/>
      <c r="SQG62" s="969"/>
      <c r="SQH62" s="969"/>
      <c r="SQI62" s="969"/>
      <c r="SQJ62" s="969"/>
      <c r="SQK62" s="969"/>
      <c r="SQL62" s="969"/>
      <c r="SQM62" s="969"/>
      <c r="SQN62" s="969"/>
      <c r="SQO62" s="969"/>
      <c r="SQP62" s="969"/>
      <c r="SQQ62" s="969"/>
      <c r="SQR62" s="969"/>
      <c r="SQS62" s="969"/>
      <c r="SQT62" s="969"/>
      <c r="SQU62" s="969"/>
      <c r="SQV62" s="969"/>
      <c r="SQW62" s="969"/>
      <c r="SQX62" s="969"/>
      <c r="SQY62" s="969"/>
      <c r="SQZ62" s="969"/>
      <c r="SRA62" s="969"/>
      <c r="SRB62" s="969"/>
      <c r="SRC62" s="969"/>
      <c r="SRD62" s="969"/>
      <c r="SRE62" s="969"/>
      <c r="SRF62" s="969"/>
      <c r="SRG62" s="969"/>
      <c r="SRH62" s="969"/>
      <c r="SRI62" s="969"/>
      <c r="SRJ62" s="969"/>
      <c r="SRK62" s="969"/>
      <c r="SRL62" s="969"/>
      <c r="SRM62" s="969"/>
      <c r="SRN62" s="969"/>
      <c r="SRO62" s="969"/>
      <c r="SRP62" s="969"/>
      <c r="SRQ62" s="969"/>
      <c r="SRR62" s="969"/>
      <c r="SRS62" s="969"/>
      <c r="SRT62" s="969"/>
      <c r="SRU62" s="969"/>
      <c r="SRV62" s="969"/>
      <c r="SRW62" s="969"/>
      <c r="SRX62" s="969"/>
      <c r="SRY62" s="969"/>
      <c r="SRZ62" s="969"/>
      <c r="SSA62" s="969"/>
      <c r="SSB62" s="969"/>
      <c r="SSC62" s="969"/>
      <c r="SSD62" s="969"/>
      <c r="SSE62" s="969"/>
      <c r="SSF62" s="969"/>
      <c r="SSG62" s="969"/>
      <c r="SSH62" s="969"/>
      <c r="SSI62" s="969"/>
      <c r="SSJ62" s="969"/>
      <c r="SSK62" s="969"/>
      <c r="SSL62" s="969"/>
      <c r="SSM62" s="969"/>
      <c r="SSN62" s="969"/>
      <c r="SSO62" s="969"/>
      <c r="SSP62" s="969"/>
      <c r="SSQ62" s="969"/>
      <c r="SSR62" s="969"/>
      <c r="SSS62" s="969"/>
      <c r="SST62" s="969"/>
      <c r="SSU62" s="969"/>
      <c r="SSV62" s="969"/>
      <c r="SSW62" s="969"/>
      <c r="SSX62" s="969"/>
      <c r="SSY62" s="969"/>
      <c r="SSZ62" s="969"/>
      <c r="STA62" s="969"/>
      <c r="STB62" s="969"/>
      <c r="STC62" s="969"/>
      <c r="STD62" s="969"/>
      <c r="STE62" s="969"/>
      <c r="STF62" s="969"/>
      <c r="STG62" s="969"/>
      <c r="STH62" s="969"/>
      <c r="STI62" s="969"/>
      <c r="STJ62" s="969"/>
      <c r="STK62" s="969"/>
      <c r="STL62" s="969"/>
      <c r="STM62" s="969"/>
      <c r="STN62" s="969"/>
      <c r="STO62" s="969"/>
      <c r="STP62" s="969"/>
      <c r="STQ62" s="969"/>
      <c r="STR62" s="969"/>
      <c r="STS62" s="969"/>
      <c r="STT62" s="969"/>
      <c r="STU62" s="969"/>
      <c r="STV62" s="969"/>
      <c r="STW62" s="969"/>
      <c r="STX62" s="969"/>
      <c r="STY62" s="969"/>
      <c r="STZ62" s="969"/>
      <c r="SUA62" s="969"/>
      <c r="SUB62" s="969"/>
      <c r="SUC62" s="969"/>
      <c r="SUD62" s="969"/>
      <c r="SUE62" s="969"/>
      <c r="SUF62" s="969"/>
      <c r="SUG62" s="969"/>
      <c r="SUH62" s="969"/>
      <c r="SUI62" s="969"/>
      <c r="SUJ62" s="969"/>
      <c r="SUK62" s="969"/>
      <c r="SUL62" s="969"/>
      <c r="SUM62" s="969"/>
      <c r="SUN62" s="969"/>
      <c r="SUO62" s="969"/>
      <c r="SUP62" s="969"/>
      <c r="SUQ62" s="969"/>
      <c r="SUR62" s="969"/>
      <c r="SUS62" s="969"/>
      <c r="SUT62" s="969"/>
      <c r="SUU62" s="969"/>
      <c r="SUV62" s="969"/>
      <c r="SUW62" s="969"/>
      <c r="SUX62" s="969"/>
      <c r="SUY62" s="969"/>
      <c r="SUZ62" s="969"/>
      <c r="SVA62" s="969"/>
      <c r="SVB62" s="969"/>
      <c r="SVC62" s="969"/>
      <c r="SVD62" s="969"/>
      <c r="SVE62" s="969"/>
      <c r="SVF62" s="969"/>
      <c r="SVG62" s="969"/>
      <c r="SVH62" s="969"/>
      <c r="SVI62" s="969"/>
      <c r="SVJ62" s="969"/>
      <c r="SVK62" s="969"/>
      <c r="SVL62" s="969"/>
      <c r="SVM62" s="969"/>
      <c r="SVN62" s="969"/>
      <c r="SVO62" s="969"/>
      <c r="SVP62" s="969"/>
      <c r="SVQ62" s="969"/>
      <c r="SVR62" s="969"/>
      <c r="SVS62" s="969"/>
      <c r="SVT62" s="969"/>
      <c r="SVU62" s="969"/>
      <c r="SVV62" s="969"/>
      <c r="SVW62" s="969"/>
      <c r="SVX62" s="969"/>
      <c r="SVY62" s="969"/>
      <c r="SVZ62" s="969"/>
      <c r="SWA62" s="969"/>
      <c r="SWB62" s="969"/>
      <c r="SWC62" s="969"/>
      <c r="SWD62" s="969"/>
      <c r="SWE62" s="969"/>
      <c r="SWF62" s="969"/>
      <c r="SWG62" s="969"/>
      <c r="SWH62" s="969"/>
      <c r="SWI62" s="969"/>
      <c r="SWJ62" s="969"/>
      <c r="SWK62" s="969"/>
      <c r="SWL62" s="969"/>
      <c r="SWM62" s="969"/>
      <c r="SWN62" s="969"/>
      <c r="SWO62" s="969"/>
      <c r="SWP62" s="969"/>
      <c r="SWQ62" s="969"/>
      <c r="SWR62" s="969"/>
      <c r="SWS62" s="969"/>
      <c r="SWT62" s="969"/>
      <c r="SWU62" s="969"/>
      <c r="SWV62" s="969"/>
      <c r="SWW62" s="969"/>
      <c r="SWX62" s="969"/>
      <c r="SWY62" s="969"/>
      <c r="SWZ62" s="969"/>
      <c r="SXA62" s="969"/>
      <c r="SXB62" s="969"/>
      <c r="SXC62" s="969"/>
      <c r="SXD62" s="969"/>
      <c r="SXE62" s="969"/>
      <c r="SXF62" s="969"/>
      <c r="SXG62" s="969"/>
      <c r="SXH62" s="969"/>
      <c r="SXI62" s="969"/>
      <c r="SXJ62" s="969"/>
      <c r="SXK62" s="969"/>
      <c r="SXL62" s="969"/>
      <c r="SXM62" s="969"/>
      <c r="SXN62" s="969"/>
      <c r="SXO62" s="969"/>
      <c r="SXP62" s="969"/>
      <c r="SXQ62" s="969"/>
      <c r="SXR62" s="969"/>
      <c r="SXS62" s="969"/>
      <c r="SXT62" s="969"/>
      <c r="SXU62" s="969"/>
      <c r="SXV62" s="969"/>
      <c r="SXW62" s="969"/>
      <c r="SXX62" s="969"/>
      <c r="SXY62" s="969"/>
      <c r="SXZ62" s="969"/>
      <c r="SYA62" s="969"/>
      <c r="SYB62" s="969"/>
      <c r="SYC62" s="969"/>
      <c r="SYD62" s="969"/>
      <c r="SYE62" s="969"/>
      <c r="SYF62" s="969"/>
      <c r="SYG62" s="969"/>
      <c r="SYH62" s="969"/>
      <c r="SYI62" s="969"/>
      <c r="SYJ62" s="969"/>
      <c r="SYK62" s="969"/>
      <c r="SYL62" s="969"/>
      <c r="SYM62" s="969"/>
      <c r="SYN62" s="969"/>
      <c r="SYO62" s="969"/>
      <c r="SYP62" s="969"/>
      <c r="SYQ62" s="969"/>
      <c r="SYR62" s="969"/>
      <c r="SYS62" s="969"/>
      <c r="SYT62" s="969"/>
      <c r="SYU62" s="969"/>
      <c r="SYV62" s="969"/>
      <c r="SYW62" s="969"/>
      <c r="SYX62" s="969"/>
      <c r="SYY62" s="969"/>
      <c r="SYZ62" s="969"/>
      <c r="SZA62" s="969"/>
      <c r="SZB62" s="969"/>
      <c r="SZC62" s="969"/>
      <c r="SZD62" s="969"/>
      <c r="SZE62" s="969"/>
      <c r="SZF62" s="969"/>
      <c r="SZG62" s="969"/>
      <c r="SZH62" s="969"/>
      <c r="SZI62" s="969"/>
      <c r="SZJ62" s="969"/>
      <c r="SZK62" s="969"/>
      <c r="SZL62" s="969"/>
      <c r="SZM62" s="969"/>
      <c r="SZN62" s="969"/>
      <c r="SZO62" s="969"/>
      <c r="SZP62" s="969"/>
      <c r="SZQ62" s="969"/>
      <c r="SZR62" s="969"/>
      <c r="SZS62" s="969"/>
      <c r="SZT62" s="969"/>
      <c r="SZU62" s="969"/>
      <c r="SZV62" s="969"/>
      <c r="SZW62" s="969"/>
      <c r="SZX62" s="969"/>
      <c r="SZY62" s="969"/>
      <c r="SZZ62" s="969"/>
      <c r="TAA62" s="969"/>
      <c r="TAB62" s="969"/>
      <c r="TAC62" s="969"/>
      <c r="TAD62" s="969"/>
      <c r="TAE62" s="969"/>
      <c r="TAF62" s="969"/>
      <c r="TAG62" s="969"/>
      <c r="TAH62" s="969"/>
      <c r="TAI62" s="969"/>
      <c r="TAJ62" s="969"/>
      <c r="TAK62" s="969"/>
      <c r="TAL62" s="969"/>
      <c r="TAM62" s="969"/>
      <c r="TAN62" s="969"/>
      <c r="TAO62" s="969"/>
      <c r="TAP62" s="969"/>
      <c r="TAQ62" s="969"/>
      <c r="TAR62" s="969"/>
      <c r="TAS62" s="969"/>
      <c r="TAT62" s="969"/>
      <c r="TAU62" s="969"/>
      <c r="TAV62" s="969"/>
      <c r="TAW62" s="969"/>
      <c r="TAX62" s="969"/>
      <c r="TAY62" s="969"/>
      <c r="TAZ62" s="969"/>
      <c r="TBA62" s="969"/>
      <c r="TBB62" s="969"/>
      <c r="TBC62" s="969"/>
      <c r="TBD62" s="969"/>
      <c r="TBE62" s="969"/>
      <c r="TBF62" s="969"/>
      <c r="TBG62" s="969"/>
      <c r="TBH62" s="969"/>
      <c r="TBI62" s="969"/>
      <c r="TBJ62" s="969"/>
      <c r="TBK62" s="969"/>
      <c r="TBL62" s="969"/>
      <c r="TBM62" s="969"/>
      <c r="TBN62" s="969"/>
      <c r="TBO62" s="969"/>
      <c r="TBP62" s="969"/>
      <c r="TBQ62" s="969"/>
      <c r="TBR62" s="969"/>
      <c r="TBS62" s="969"/>
      <c r="TBT62" s="969"/>
      <c r="TBU62" s="969"/>
      <c r="TBV62" s="969"/>
      <c r="TBW62" s="969"/>
      <c r="TBX62" s="969"/>
      <c r="TBY62" s="969"/>
      <c r="TBZ62" s="969"/>
      <c r="TCA62" s="969"/>
      <c r="TCB62" s="969"/>
      <c r="TCC62" s="969"/>
      <c r="TCD62" s="969"/>
      <c r="TCE62" s="969"/>
      <c r="TCF62" s="969"/>
      <c r="TCG62" s="969"/>
      <c r="TCH62" s="969"/>
      <c r="TCI62" s="969"/>
      <c r="TCJ62" s="969"/>
      <c r="TCK62" s="969"/>
      <c r="TCL62" s="969"/>
      <c r="TCM62" s="969"/>
      <c r="TCN62" s="969"/>
      <c r="TCO62" s="969"/>
      <c r="TCP62" s="969"/>
      <c r="TCQ62" s="969"/>
      <c r="TCR62" s="969"/>
      <c r="TCS62" s="969"/>
      <c r="TCT62" s="969"/>
      <c r="TCU62" s="969"/>
      <c r="TCV62" s="969"/>
      <c r="TCW62" s="969"/>
      <c r="TCX62" s="969"/>
      <c r="TCY62" s="969"/>
      <c r="TCZ62" s="969"/>
      <c r="TDA62" s="969"/>
      <c r="TDB62" s="969"/>
      <c r="TDC62" s="969"/>
      <c r="TDD62" s="969"/>
      <c r="TDE62" s="969"/>
      <c r="TDF62" s="969"/>
      <c r="TDG62" s="969"/>
      <c r="TDH62" s="969"/>
      <c r="TDI62" s="969"/>
      <c r="TDJ62" s="969"/>
      <c r="TDK62" s="969"/>
      <c r="TDL62" s="969"/>
      <c r="TDM62" s="969"/>
      <c r="TDN62" s="969"/>
      <c r="TDO62" s="969"/>
      <c r="TDP62" s="969"/>
      <c r="TDQ62" s="969"/>
      <c r="TDR62" s="969"/>
      <c r="TDS62" s="969"/>
      <c r="TDT62" s="969"/>
      <c r="TDU62" s="969"/>
      <c r="TDV62" s="969"/>
      <c r="TDW62" s="969"/>
      <c r="TDX62" s="969"/>
      <c r="TDY62" s="969"/>
      <c r="TDZ62" s="969"/>
      <c r="TEA62" s="969"/>
      <c r="TEB62" s="969"/>
      <c r="TEC62" s="969"/>
      <c r="TED62" s="969"/>
      <c r="TEE62" s="969"/>
      <c r="TEF62" s="969"/>
      <c r="TEG62" s="969"/>
      <c r="TEH62" s="969"/>
      <c r="TEI62" s="969"/>
      <c r="TEJ62" s="969"/>
      <c r="TEK62" s="969"/>
      <c r="TEL62" s="969"/>
      <c r="TEM62" s="969"/>
      <c r="TEN62" s="969"/>
      <c r="TEO62" s="969"/>
      <c r="TEP62" s="969"/>
      <c r="TEQ62" s="969"/>
      <c r="TER62" s="969"/>
      <c r="TES62" s="969"/>
      <c r="TET62" s="969"/>
      <c r="TEU62" s="969"/>
      <c r="TEV62" s="969"/>
      <c r="TEW62" s="969"/>
      <c r="TEX62" s="969"/>
      <c r="TEY62" s="969"/>
      <c r="TEZ62" s="969"/>
      <c r="TFA62" s="969"/>
      <c r="TFB62" s="969"/>
      <c r="TFC62" s="969"/>
      <c r="TFD62" s="969"/>
      <c r="TFE62" s="969"/>
      <c r="TFF62" s="969"/>
      <c r="TFG62" s="969"/>
      <c r="TFH62" s="969"/>
      <c r="TFI62" s="969"/>
      <c r="TFJ62" s="969"/>
      <c r="TFK62" s="969"/>
      <c r="TFL62" s="969"/>
      <c r="TFM62" s="969"/>
      <c r="TFN62" s="969"/>
      <c r="TFO62" s="969"/>
      <c r="TFP62" s="969"/>
      <c r="TFQ62" s="969"/>
      <c r="TFR62" s="969"/>
      <c r="TFS62" s="969"/>
      <c r="TFT62" s="969"/>
      <c r="TFU62" s="969"/>
      <c r="TFV62" s="969"/>
      <c r="TFW62" s="969"/>
      <c r="TFX62" s="969"/>
      <c r="TFY62" s="969"/>
      <c r="TFZ62" s="969"/>
      <c r="TGA62" s="969"/>
      <c r="TGB62" s="969"/>
      <c r="TGC62" s="969"/>
      <c r="TGD62" s="969"/>
      <c r="TGE62" s="969"/>
      <c r="TGF62" s="969"/>
      <c r="TGG62" s="969"/>
      <c r="TGH62" s="969"/>
      <c r="TGI62" s="969"/>
      <c r="TGJ62" s="969"/>
      <c r="TGK62" s="969"/>
      <c r="TGL62" s="969"/>
      <c r="TGM62" s="969"/>
      <c r="TGN62" s="969"/>
      <c r="TGO62" s="969"/>
      <c r="TGP62" s="969"/>
      <c r="TGQ62" s="969"/>
      <c r="TGR62" s="969"/>
      <c r="TGS62" s="969"/>
      <c r="TGT62" s="969"/>
      <c r="TGU62" s="969"/>
      <c r="TGV62" s="969"/>
      <c r="TGW62" s="969"/>
      <c r="TGX62" s="969"/>
      <c r="TGY62" s="969"/>
      <c r="TGZ62" s="969"/>
      <c r="THA62" s="969"/>
      <c r="THB62" s="969"/>
      <c r="THC62" s="969"/>
      <c r="THD62" s="969"/>
      <c r="THE62" s="969"/>
      <c r="THF62" s="969"/>
      <c r="THG62" s="969"/>
      <c r="THH62" s="969"/>
      <c r="THI62" s="969"/>
      <c r="THJ62" s="969"/>
      <c r="THK62" s="969"/>
      <c r="THL62" s="969"/>
      <c r="THM62" s="969"/>
      <c r="THN62" s="969"/>
      <c r="THO62" s="969"/>
      <c r="THP62" s="969"/>
      <c r="THQ62" s="969"/>
      <c r="THR62" s="969"/>
      <c r="THS62" s="969"/>
      <c r="THT62" s="969"/>
      <c r="THU62" s="969"/>
      <c r="THV62" s="969"/>
      <c r="THW62" s="969"/>
      <c r="THX62" s="969"/>
      <c r="THY62" s="969"/>
      <c r="THZ62" s="969"/>
      <c r="TIA62" s="969"/>
      <c r="TIB62" s="969"/>
      <c r="TIC62" s="969"/>
      <c r="TID62" s="969"/>
      <c r="TIE62" s="969"/>
      <c r="TIF62" s="969"/>
      <c r="TIG62" s="969"/>
      <c r="TIH62" s="969"/>
      <c r="TII62" s="969"/>
      <c r="TIJ62" s="969"/>
      <c r="TIK62" s="969"/>
      <c r="TIL62" s="969"/>
      <c r="TIM62" s="969"/>
      <c r="TIN62" s="969"/>
      <c r="TIO62" s="969"/>
      <c r="TIP62" s="969"/>
      <c r="TIQ62" s="969"/>
      <c r="TIR62" s="969"/>
      <c r="TIS62" s="969"/>
      <c r="TIT62" s="969"/>
      <c r="TIU62" s="969"/>
      <c r="TIV62" s="969"/>
      <c r="TIW62" s="969"/>
      <c r="TIX62" s="969"/>
      <c r="TIY62" s="969"/>
      <c r="TIZ62" s="969"/>
      <c r="TJA62" s="969"/>
      <c r="TJB62" s="969"/>
      <c r="TJC62" s="969"/>
      <c r="TJD62" s="969"/>
      <c r="TJE62" s="969"/>
      <c r="TJF62" s="969"/>
      <c r="TJG62" s="969"/>
      <c r="TJH62" s="969"/>
      <c r="TJI62" s="969"/>
      <c r="TJJ62" s="969"/>
      <c r="TJK62" s="969"/>
      <c r="TJL62" s="969"/>
      <c r="TJM62" s="969"/>
      <c r="TJN62" s="969"/>
      <c r="TJO62" s="969"/>
      <c r="TJP62" s="969"/>
      <c r="TJQ62" s="969"/>
      <c r="TJR62" s="969"/>
      <c r="TJS62" s="969"/>
      <c r="TJT62" s="969"/>
      <c r="TJU62" s="969"/>
      <c r="TJV62" s="969"/>
      <c r="TJW62" s="969"/>
      <c r="TJX62" s="969"/>
      <c r="TJY62" s="969"/>
      <c r="TJZ62" s="969"/>
      <c r="TKA62" s="969"/>
      <c r="TKB62" s="969"/>
      <c r="TKC62" s="969"/>
      <c r="TKD62" s="969"/>
      <c r="TKE62" s="969"/>
      <c r="TKF62" s="969"/>
      <c r="TKG62" s="969"/>
      <c r="TKH62" s="969"/>
      <c r="TKI62" s="969"/>
      <c r="TKJ62" s="969"/>
      <c r="TKK62" s="969"/>
      <c r="TKL62" s="969"/>
      <c r="TKM62" s="969"/>
      <c r="TKN62" s="969"/>
      <c r="TKO62" s="969"/>
      <c r="TKP62" s="969"/>
      <c r="TKQ62" s="969"/>
      <c r="TKR62" s="969"/>
      <c r="TKS62" s="969"/>
      <c r="TKT62" s="969"/>
      <c r="TKU62" s="969"/>
      <c r="TKV62" s="969"/>
      <c r="TKW62" s="969"/>
      <c r="TKX62" s="969"/>
      <c r="TKY62" s="969"/>
      <c r="TKZ62" s="969"/>
      <c r="TLA62" s="969"/>
      <c r="TLB62" s="969"/>
      <c r="TLC62" s="969"/>
      <c r="TLD62" s="969"/>
      <c r="TLE62" s="969"/>
      <c r="TLF62" s="969"/>
      <c r="TLG62" s="969"/>
      <c r="TLH62" s="969"/>
      <c r="TLI62" s="969"/>
      <c r="TLJ62" s="969"/>
      <c r="TLK62" s="969"/>
      <c r="TLL62" s="969"/>
      <c r="TLM62" s="969"/>
      <c r="TLN62" s="969"/>
      <c r="TLO62" s="969"/>
      <c r="TLP62" s="969"/>
      <c r="TLQ62" s="969"/>
      <c r="TLR62" s="969"/>
      <c r="TLS62" s="969"/>
      <c r="TLT62" s="969"/>
      <c r="TLU62" s="969"/>
      <c r="TLV62" s="969"/>
      <c r="TLW62" s="969"/>
      <c r="TLX62" s="969"/>
      <c r="TLY62" s="969"/>
      <c r="TLZ62" s="969"/>
      <c r="TMA62" s="969"/>
      <c r="TMB62" s="969"/>
      <c r="TMC62" s="969"/>
      <c r="TMD62" s="969"/>
      <c r="TME62" s="969"/>
      <c r="TMF62" s="969"/>
      <c r="TMG62" s="969"/>
      <c r="TMH62" s="969"/>
      <c r="TMI62" s="969"/>
      <c r="TMJ62" s="969"/>
      <c r="TMK62" s="969"/>
      <c r="TML62" s="969"/>
      <c r="TMM62" s="969"/>
      <c r="TMN62" s="969"/>
      <c r="TMO62" s="969"/>
      <c r="TMP62" s="969"/>
      <c r="TMQ62" s="969"/>
      <c r="TMR62" s="969"/>
      <c r="TMS62" s="969"/>
      <c r="TMT62" s="969"/>
      <c r="TMU62" s="969"/>
      <c r="TMV62" s="969"/>
      <c r="TMW62" s="969"/>
      <c r="TMX62" s="969"/>
      <c r="TMY62" s="969"/>
      <c r="TMZ62" s="969"/>
      <c r="TNA62" s="969"/>
      <c r="TNB62" s="969"/>
      <c r="TNC62" s="969"/>
      <c r="TND62" s="969"/>
      <c r="TNE62" s="969"/>
      <c r="TNF62" s="969"/>
      <c r="TNG62" s="969"/>
      <c r="TNH62" s="969"/>
      <c r="TNI62" s="969"/>
      <c r="TNJ62" s="969"/>
      <c r="TNK62" s="969"/>
      <c r="TNL62" s="969"/>
      <c r="TNM62" s="969"/>
      <c r="TNN62" s="969"/>
      <c r="TNO62" s="969"/>
      <c r="TNP62" s="969"/>
      <c r="TNQ62" s="969"/>
      <c r="TNR62" s="969"/>
      <c r="TNS62" s="969"/>
      <c r="TNT62" s="969"/>
      <c r="TNU62" s="969"/>
      <c r="TNV62" s="969"/>
      <c r="TNW62" s="969"/>
      <c r="TNX62" s="969"/>
      <c r="TNY62" s="969"/>
      <c r="TNZ62" s="969"/>
      <c r="TOA62" s="969"/>
      <c r="TOB62" s="969"/>
      <c r="TOC62" s="969"/>
      <c r="TOD62" s="969"/>
      <c r="TOE62" s="969"/>
      <c r="TOF62" s="969"/>
      <c r="TOG62" s="969"/>
      <c r="TOH62" s="969"/>
      <c r="TOI62" s="969"/>
      <c r="TOJ62" s="969"/>
      <c r="TOK62" s="969"/>
      <c r="TOL62" s="969"/>
      <c r="TOM62" s="969"/>
      <c r="TON62" s="969"/>
      <c r="TOO62" s="969"/>
      <c r="TOP62" s="969"/>
      <c r="TOQ62" s="969"/>
      <c r="TOR62" s="969"/>
      <c r="TOS62" s="969"/>
      <c r="TOT62" s="969"/>
      <c r="TOU62" s="969"/>
      <c r="TOV62" s="969"/>
      <c r="TOW62" s="969"/>
      <c r="TOX62" s="969"/>
      <c r="TOY62" s="969"/>
      <c r="TOZ62" s="969"/>
      <c r="TPA62" s="969"/>
      <c r="TPB62" s="969"/>
      <c r="TPC62" s="969"/>
      <c r="TPD62" s="969"/>
      <c r="TPE62" s="969"/>
      <c r="TPF62" s="969"/>
      <c r="TPG62" s="969"/>
      <c r="TPH62" s="969"/>
      <c r="TPI62" s="969"/>
      <c r="TPJ62" s="969"/>
      <c r="TPK62" s="969"/>
      <c r="TPL62" s="969"/>
      <c r="TPM62" s="969"/>
      <c r="TPN62" s="969"/>
      <c r="TPO62" s="969"/>
      <c r="TPP62" s="969"/>
      <c r="TPQ62" s="969"/>
      <c r="TPR62" s="969"/>
      <c r="TPS62" s="969"/>
      <c r="TPT62" s="969"/>
      <c r="TPU62" s="969"/>
      <c r="TPV62" s="969"/>
      <c r="TPW62" s="969"/>
      <c r="TPX62" s="969"/>
      <c r="TPY62" s="969"/>
      <c r="TPZ62" s="969"/>
      <c r="TQA62" s="969"/>
      <c r="TQB62" s="969"/>
      <c r="TQC62" s="969"/>
      <c r="TQD62" s="969"/>
      <c r="TQE62" s="969"/>
      <c r="TQF62" s="969"/>
      <c r="TQG62" s="969"/>
      <c r="TQH62" s="969"/>
      <c r="TQI62" s="969"/>
      <c r="TQJ62" s="969"/>
      <c r="TQK62" s="969"/>
      <c r="TQL62" s="969"/>
      <c r="TQM62" s="969"/>
      <c r="TQN62" s="969"/>
      <c r="TQO62" s="969"/>
      <c r="TQP62" s="969"/>
      <c r="TQQ62" s="969"/>
      <c r="TQR62" s="969"/>
      <c r="TQS62" s="969"/>
      <c r="TQT62" s="969"/>
      <c r="TQU62" s="969"/>
      <c r="TQV62" s="969"/>
      <c r="TQW62" s="969"/>
      <c r="TQX62" s="969"/>
      <c r="TQY62" s="969"/>
      <c r="TQZ62" s="969"/>
      <c r="TRA62" s="969"/>
      <c r="TRB62" s="969"/>
      <c r="TRC62" s="969"/>
      <c r="TRD62" s="969"/>
      <c r="TRE62" s="969"/>
      <c r="TRF62" s="969"/>
      <c r="TRG62" s="969"/>
      <c r="TRH62" s="969"/>
      <c r="TRI62" s="969"/>
      <c r="TRJ62" s="969"/>
      <c r="TRK62" s="969"/>
      <c r="TRL62" s="969"/>
      <c r="TRM62" s="969"/>
      <c r="TRN62" s="969"/>
      <c r="TRO62" s="969"/>
      <c r="TRP62" s="969"/>
      <c r="TRQ62" s="969"/>
      <c r="TRR62" s="969"/>
      <c r="TRS62" s="969"/>
      <c r="TRT62" s="969"/>
      <c r="TRU62" s="969"/>
      <c r="TRV62" s="969"/>
      <c r="TRW62" s="969"/>
      <c r="TRX62" s="969"/>
      <c r="TRY62" s="969"/>
      <c r="TRZ62" s="969"/>
      <c r="TSA62" s="969"/>
      <c r="TSB62" s="969"/>
      <c r="TSC62" s="969"/>
      <c r="TSD62" s="969"/>
      <c r="TSE62" s="969"/>
      <c r="TSF62" s="969"/>
      <c r="TSG62" s="969"/>
      <c r="TSH62" s="969"/>
      <c r="TSI62" s="969"/>
      <c r="TSJ62" s="969"/>
      <c r="TSK62" s="969"/>
      <c r="TSL62" s="969"/>
      <c r="TSM62" s="969"/>
      <c r="TSN62" s="969"/>
      <c r="TSO62" s="969"/>
      <c r="TSP62" s="969"/>
      <c r="TSQ62" s="969"/>
      <c r="TSR62" s="969"/>
      <c r="TSS62" s="969"/>
      <c r="TST62" s="969"/>
      <c r="TSU62" s="969"/>
      <c r="TSV62" s="969"/>
      <c r="TSW62" s="969"/>
      <c r="TSX62" s="969"/>
      <c r="TSY62" s="969"/>
      <c r="TSZ62" s="969"/>
      <c r="TTA62" s="969"/>
      <c r="TTB62" s="969"/>
      <c r="TTC62" s="969"/>
      <c r="TTD62" s="969"/>
      <c r="TTE62" s="969"/>
      <c r="TTF62" s="969"/>
      <c r="TTG62" s="969"/>
      <c r="TTH62" s="969"/>
      <c r="TTI62" s="969"/>
      <c r="TTJ62" s="969"/>
      <c r="TTK62" s="969"/>
      <c r="TTL62" s="969"/>
      <c r="TTM62" s="969"/>
      <c r="TTN62" s="969"/>
      <c r="TTO62" s="969"/>
      <c r="TTP62" s="969"/>
      <c r="TTQ62" s="969"/>
      <c r="TTR62" s="969"/>
      <c r="TTS62" s="969"/>
      <c r="TTT62" s="969"/>
      <c r="TTU62" s="969"/>
      <c r="TTV62" s="969"/>
      <c r="TTW62" s="969"/>
      <c r="TTX62" s="969"/>
      <c r="TTY62" s="969"/>
      <c r="TTZ62" s="969"/>
      <c r="TUA62" s="969"/>
      <c r="TUB62" s="969"/>
      <c r="TUC62" s="969"/>
      <c r="TUD62" s="969"/>
      <c r="TUE62" s="969"/>
      <c r="TUF62" s="969"/>
      <c r="TUG62" s="969"/>
      <c r="TUH62" s="969"/>
      <c r="TUI62" s="969"/>
      <c r="TUJ62" s="969"/>
      <c r="TUK62" s="969"/>
      <c r="TUL62" s="969"/>
      <c r="TUM62" s="969"/>
      <c r="TUN62" s="969"/>
      <c r="TUO62" s="969"/>
      <c r="TUP62" s="969"/>
      <c r="TUQ62" s="969"/>
      <c r="TUR62" s="969"/>
      <c r="TUS62" s="969"/>
      <c r="TUT62" s="969"/>
      <c r="TUU62" s="969"/>
      <c r="TUV62" s="969"/>
      <c r="TUW62" s="969"/>
      <c r="TUX62" s="969"/>
      <c r="TUY62" s="969"/>
      <c r="TUZ62" s="969"/>
      <c r="TVA62" s="969"/>
      <c r="TVB62" s="969"/>
      <c r="TVC62" s="969"/>
      <c r="TVD62" s="969"/>
      <c r="TVE62" s="969"/>
      <c r="TVF62" s="969"/>
      <c r="TVG62" s="969"/>
      <c r="TVH62" s="969"/>
      <c r="TVI62" s="969"/>
      <c r="TVJ62" s="969"/>
      <c r="TVK62" s="969"/>
      <c r="TVL62" s="969"/>
      <c r="TVM62" s="969"/>
      <c r="TVN62" s="969"/>
      <c r="TVO62" s="969"/>
      <c r="TVP62" s="969"/>
      <c r="TVQ62" s="969"/>
      <c r="TVR62" s="969"/>
      <c r="TVS62" s="969"/>
      <c r="TVT62" s="969"/>
      <c r="TVU62" s="969"/>
      <c r="TVV62" s="969"/>
      <c r="TVW62" s="969"/>
      <c r="TVX62" s="969"/>
      <c r="TVY62" s="969"/>
      <c r="TVZ62" s="969"/>
      <c r="TWA62" s="969"/>
      <c r="TWB62" s="969"/>
      <c r="TWC62" s="969"/>
      <c r="TWD62" s="969"/>
      <c r="TWE62" s="969"/>
      <c r="TWF62" s="969"/>
      <c r="TWG62" s="969"/>
      <c r="TWH62" s="969"/>
      <c r="TWI62" s="969"/>
      <c r="TWJ62" s="969"/>
      <c r="TWK62" s="969"/>
      <c r="TWL62" s="969"/>
      <c r="TWM62" s="969"/>
      <c r="TWN62" s="969"/>
      <c r="TWO62" s="969"/>
      <c r="TWP62" s="969"/>
      <c r="TWQ62" s="969"/>
      <c r="TWR62" s="969"/>
      <c r="TWS62" s="969"/>
      <c r="TWT62" s="969"/>
      <c r="TWU62" s="969"/>
      <c r="TWV62" s="969"/>
      <c r="TWW62" s="969"/>
      <c r="TWX62" s="969"/>
      <c r="TWY62" s="969"/>
      <c r="TWZ62" s="969"/>
      <c r="TXA62" s="969"/>
      <c r="TXB62" s="969"/>
      <c r="TXC62" s="969"/>
      <c r="TXD62" s="969"/>
      <c r="TXE62" s="969"/>
      <c r="TXF62" s="969"/>
      <c r="TXG62" s="969"/>
      <c r="TXH62" s="969"/>
      <c r="TXI62" s="969"/>
      <c r="TXJ62" s="969"/>
      <c r="TXK62" s="969"/>
      <c r="TXL62" s="969"/>
      <c r="TXM62" s="969"/>
      <c r="TXN62" s="969"/>
      <c r="TXO62" s="969"/>
      <c r="TXP62" s="969"/>
      <c r="TXQ62" s="969"/>
      <c r="TXR62" s="969"/>
      <c r="TXS62" s="969"/>
      <c r="TXT62" s="969"/>
      <c r="TXU62" s="969"/>
      <c r="TXV62" s="969"/>
      <c r="TXW62" s="969"/>
      <c r="TXX62" s="969"/>
      <c r="TXY62" s="969"/>
      <c r="TXZ62" s="969"/>
      <c r="TYA62" s="969"/>
      <c r="TYB62" s="969"/>
      <c r="TYC62" s="969"/>
      <c r="TYD62" s="969"/>
      <c r="TYE62" s="969"/>
      <c r="TYF62" s="969"/>
      <c r="TYG62" s="969"/>
      <c r="TYH62" s="969"/>
      <c r="TYI62" s="969"/>
      <c r="TYJ62" s="969"/>
      <c r="TYK62" s="969"/>
      <c r="TYL62" s="969"/>
      <c r="TYM62" s="969"/>
      <c r="TYN62" s="969"/>
      <c r="TYO62" s="969"/>
      <c r="TYP62" s="969"/>
      <c r="TYQ62" s="969"/>
      <c r="TYR62" s="969"/>
      <c r="TYS62" s="969"/>
      <c r="TYT62" s="969"/>
      <c r="TYU62" s="969"/>
      <c r="TYV62" s="969"/>
      <c r="TYW62" s="969"/>
      <c r="TYX62" s="969"/>
      <c r="TYY62" s="969"/>
      <c r="TYZ62" s="969"/>
      <c r="TZA62" s="969"/>
      <c r="TZB62" s="969"/>
      <c r="TZC62" s="969"/>
      <c r="TZD62" s="969"/>
      <c r="TZE62" s="969"/>
      <c r="TZF62" s="969"/>
      <c r="TZG62" s="969"/>
      <c r="TZH62" s="969"/>
      <c r="TZI62" s="969"/>
      <c r="TZJ62" s="969"/>
      <c r="TZK62" s="969"/>
      <c r="TZL62" s="969"/>
      <c r="TZM62" s="969"/>
      <c r="TZN62" s="969"/>
      <c r="TZO62" s="969"/>
      <c r="TZP62" s="969"/>
      <c r="TZQ62" s="969"/>
      <c r="TZR62" s="969"/>
      <c r="TZS62" s="969"/>
      <c r="TZT62" s="969"/>
      <c r="TZU62" s="969"/>
      <c r="TZV62" s="969"/>
      <c r="TZW62" s="969"/>
      <c r="TZX62" s="969"/>
      <c r="TZY62" s="969"/>
      <c r="TZZ62" s="969"/>
      <c r="UAA62" s="969"/>
      <c r="UAB62" s="969"/>
      <c r="UAC62" s="969"/>
      <c r="UAD62" s="969"/>
      <c r="UAE62" s="969"/>
      <c r="UAF62" s="969"/>
      <c r="UAG62" s="969"/>
      <c r="UAH62" s="969"/>
      <c r="UAI62" s="969"/>
      <c r="UAJ62" s="969"/>
      <c r="UAK62" s="969"/>
      <c r="UAL62" s="969"/>
      <c r="UAM62" s="969"/>
      <c r="UAN62" s="969"/>
      <c r="UAO62" s="969"/>
      <c r="UAP62" s="969"/>
      <c r="UAQ62" s="969"/>
      <c r="UAR62" s="969"/>
      <c r="UAS62" s="969"/>
      <c r="UAT62" s="969"/>
      <c r="UAU62" s="969"/>
      <c r="UAV62" s="969"/>
      <c r="UAW62" s="969"/>
      <c r="UAX62" s="969"/>
      <c r="UAY62" s="969"/>
      <c r="UAZ62" s="969"/>
      <c r="UBA62" s="969"/>
      <c r="UBB62" s="969"/>
      <c r="UBC62" s="969"/>
      <c r="UBD62" s="969"/>
      <c r="UBE62" s="969"/>
      <c r="UBF62" s="969"/>
      <c r="UBG62" s="969"/>
      <c r="UBH62" s="969"/>
      <c r="UBI62" s="969"/>
      <c r="UBJ62" s="969"/>
      <c r="UBK62" s="969"/>
      <c r="UBL62" s="969"/>
      <c r="UBM62" s="969"/>
      <c r="UBN62" s="969"/>
      <c r="UBO62" s="969"/>
      <c r="UBP62" s="969"/>
      <c r="UBQ62" s="969"/>
      <c r="UBR62" s="969"/>
      <c r="UBS62" s="969"/>
      <c r="UBT62" s="969"/>
      <c r="UBU62" s="969"/>
      <c r="UBV62" s="969"/>
      <c r="UBW62" s="969"/>
      <c r="UBX62" s="969"/>
      <c r="UBY62" s="969"/>
      <c r="UBZ62" s="969"/>
      <c r="UCA62" s="969"/>
      <c r="UCB62" s="969"/>
      <c r="UCC62" s="969"/>
      <c r="UCD62" s="969"/>
      <c r="UCE62" s="969"/>
      <c r="UCF62" s="969"/>
      <c r="UCG62" s="969"/>
      <c r="UCH62" s="969"/>
      <c r="UCI62" s="969"/>
      <c r="UCJ62" s="969"/>
      <c r="UCK62" s="969"/>
      <c r="UCL62" s="969"/>
      <c r="UCM62" s="969"/>
      <c r="UCN62" s="969"/>
      <c r="UCO62" s="969"/>
      <c r="UCP62" s="969"/>
      <c r="UCQ62" s="969"/>
      <c r="UCR62" s="969"/>
      <c r="UCS62" s="969"/>
      <c r="UCT62" s="969"/>
      <c r="UCU62" s="969"/>
      <c r="UCV62" s="969"/>
      <c r="UCW62" s="969"/>
      <c r="UCX62" s="969"/>
      <c r="UCY62" s="969"/>
      <c r="UCZ62" s="969"/>
      <c r="UDA62" s="969"/>
      <c r="UDB62" s="969"/>
      <c r="UDC62" s="969"/>
      <c r="UDD62" s="969"/>
      <c r="UDE62" s="969"/>
      <c r="UDF62" s="969"/>
      <c r="UDG62" s="969"/>
      <c r="UDH62" s="969"/>
      <c r="UDI62" s="969"/>
      <c r="UDJ62" s="969"/>
      <c r="UDK62" s="969"/>
      <c r="UDL62" s="969"/>
      <c r="UDM62" s="969"/>
      <c r="UDN62" s="969"/>
      <c r="UDO62" s="969"/>
      <c r="UDP62" s="969"/>
      <c r="UDQ62" s="969"/>
      <c r="UDR62" s="969"/>
      <c r="UDS62" s="969"/>
      <c r="UDT62" s="969"/>
      <c r="UDU62" s="969"/>
      <c r="UDV62" s="969"/>
      <c r="UDW62" s="969"/>
      <c r="UDX62" s="969"/>
      <c r="UDY62" s="969"/>
      <c r="UDZ62" s="969"/>
      <c r="UEA62" s="969"/>
      <c r="UEB62" s="969"/>
      <c r="UEC62" s="969"/>
      <c r="UED62" s="969"/>
      <c r="UEE62" s="969"/>
      <c r="UEF62" s="969"/>
      <c r="UEG62" s="969"/>
      <c r="UEH62" s="969"/>
      <c r="UEI62" s="969"/>
      <c r="UEJ62" s="969"/>
      <c r="UEK62" s="969"/>
      <c r="UEL62" s="969"/>
      <c r="UEM62" s="969"/>
      <c r="UEN62" s="969"/>
      <c r="UEO62" s="969"/>
      <c r="UEP62" s="969"/>
      <c r="UEQ62" s="969"/>
      <c r="UER62" s="969"/>
      <c r="UES62" s="969"/>
      <c r="UET62" s="969"/>
      <c r="UEU62" s="969"/>
      <c r="UEV62" s="969"/>
      <c r="UEW62" s="969"/>
      <c r="UEX62" s="969"/>
      <c r="UEY62" s="969"/>
      <c r="UEZ62" s="969"/>
      <c r="UFA62" s="969"/>
      <c r="UFB62" s="969"/>
      <c r="UFC62" s="969"/>
      <c r="UFD62" s="969"/>
      <c r="UFE62" s="969"/>
      <c r="UFF62" s="969"/>
      <c r="UFG62" s="969"/>
      <c r="UFH62" s="969"/>
      <c r="UFI62" s="969"/>
      <c r="UFJ62" s="969"/>
      <c r="UFK62" s="969"/>
      <c r="UFL62" s="969"/>
      <c r="UFM62" s="969"/>
      <c r="UFN62" s="969"/>
      <c r="UFO62" s="969"/>
      <c r="UFP62" s="969"/>
      <c r="UFQ62" s="969"/>
      <c r="UFR62" s="969"/>
      <c r="UFS62" s="969"/>
      <c r="UFT62" s="969"/>
      <c r="UFU62" s="969"/>
      <c r="UFV62" s="969"/>
      <c r="UFW62" s="969"/>
      <c r="UFX62" s="969"/>
      <c r="UFY62" s="969"/>
      <c r="UFZ62" s="969"/>
      <c r="UGA62" s="969"/>
      <c r="UGB62" s="969"/>
      <c r="UGC62" s="969"/>
      <c r="UGD62" s="969"/>
      <c r="UGE62" s="969"/>
      <c r="UGF62" s="969"/>
      <c r="UGG62" s="969"/>
      <c r="UGH62" s="969"/>
      <c r="UGI62" s="969"/>
      <c r="UGJ62" s="969"/>
      <c r="UGK62" s="969"/>
      <c r="UGL62" s="969"/>
      <c r="UGM62" s="969"/>
      <c r="UGN62" s="969"/>
      <c r="UGO62" s="969"/>
      <c r="UGP62" s="969"/>
      <c r="UGQ62" s="969"/>
      <c r="UGR62" s="969"/>
      <c r="UGS62" s="969"/>
      <c r="UGT62" s="969"/>
      <c r="UGU62" s="969"/>
      <c r="UGV62" s="969"/>
      <c r="UGW62" s="969"/>
      <c r="UGX62" s="969"/>
      <c r="UGY62" s="969"/>
      <c r="UGZ62" s="969"/>
      <c r="UHA62" s="969"/>
      <c r="UHB62" s="969"/>
      <c r="UHC62" s="969"/>
      <c r="UHD62" s="969"/>
      <c r="UHE62" s="969"/>
      <c r="UHF62" s="969"/>
      <c r="UHG62" s="969"/>
      <c r="UHH62" s="969"/>
      <c r="UHI62" s="969"/>
      <c r="UHJ62" s="969"/>
      <c r="UHK62" s="969"/>
      <c r="UHL62" s="969"/>
      <c r="UHM62" s="969"/>
      <c r="UHN62" s="969"/>
      <c r="UHO62" s="969"/>
      <c r="UHP62" s="969"/>
      <c r="UHQ62" s="969"/>
      <c r="UHR62" s="969"/>
      <c r="UHS62" s="969"/>
      <c r="UHT62" s="969"/>
      <c r="UHU62" s="969"/>
      <c r="UHV62" s="969"/>
      <c r="UHW62" s="969"/>
      <c r="UHX62" s="969"/>
      <c r="UHY62" s="969"/>
      <c r="UHZ62" s="969"/>
      <c r="UIA62" s="969"/>
      <c r="UIB62" s="969"/>
      <c r="UIC62" s="969"/>
      <c r="UID62" s="969"/>
      <c r="UIE62" s="969"/>
      <c r="UIF62" s="969"/>
      <c r="UIG62" s="969"/>
      <c r="UIH62" s="969"/>
      <c r="UII62" s="969"/>
      <c r="UIJ62" s="969"/>
      <c r="UIK62" s="969"/>
      <c r="UIL62" s="969"/>
      <c r="UIM62" s="969"/>
      <c r="UIN62" s="969"/>
      <c r="UIO62" s="969"/>
      <c r="UIP62" s="969"/>
      <c r="UIQ62" s="969"/>
      <c r="UIR62" s="969"/>
      <c r="UIS62" s="969"/>
      <c r="UIT62" s="969"/>
      <c r="UIU62" s="969"/>
      <c r="UIV62" s="969"/>
      <c r="UIW62" s="969"/>
      <c r="UIX62" s="969"/>
      <c r="UIY62" s="969"/>
      <c r="UIZ62" s="969"/>
      <c r="UJA62" s="969"/>
      <c r="UJB62" s="969"/>
      <c r="UJC62" s="969"/>
      <c r="UJD62" s="969"/>
      <c r="UJE62" s="969"/>
      <c r="UJF62" s="969"/>
      <c r="UJG62" s="969"/>
      <c r="UJH62" s="969"/>
      <c r="UJI62" s="969"/>
      <c r="UJJ62" s="969"/>
      <c r="UJK62" s="969"/>
      <c r="UJL62" s="969"/>
      <c r="UJM62" s="969"/>
      <c r="UJN62" s="969"/>
      <c r="UJO62" s="969"/>
      <c r="UJP62" s="969"/>
      <c r="UJQ62" s="969"/>
      <c r="UJR62" s="969"/>
      <c r="UJS62" s="969"/>
      <c r="UJT62" s="969"/>
      <c r="UJU62" s="969"/>
      <c r="UJV62" s="969"/>
      <c r="UJW62" s="969"/>
      <c r="UJX62" s="969"/>
      <c r="UJY62" s="969"/>
      <c r="UJZ62" s="969"/>
      <c r="UKA62" s="969"/>
      <c r="UKB62" s="969"/>
      <c r="UKC62" s="969"/>
      <c r="UKD62" s="969"/>
      <c r="UKE62" s="969"/>
      <c r="UKF62" s="969"/>
      <c r="UKG62" s="969"/>
      <c r="UKH62" s="969"/>
      <c r="UKI62" s="969"/>
      <c r="UKJ62" s="969"/>
      <c r="UKK62" s="969"/>
      <c r="UKL62" s="969"/>
      <c r="UKM62" s="969"/>
      <c r="UKN62" s="969"/>
      <c r="UKO62" s="969"/>
      <c r="UKP62" s="969"/>
      <c r="UKQ62" s="969"/>
      <c r="UKR62" s="969"/>
      <c r="UKS62" s="969"/>
      <c r="UKT62" s="969"/>
      <c r="UKU62" s="969"/>
      <c r="UKV62" s="969"/>
      <c r="UKW62" s="969"/>
      <c r="UKX62" s="969"/>
      <c r="UKY62" s="969"/>
      <c r="UKZ62" s="969"/>
      <c r="ULA62" s="969"/>
      <c r="ULB62" s="969"/>
      <c r="ULC62" s="969"/>
      <c r="ULD62" s="969"/>
      <c r="ULE62" s="969"/>
      <c r="ULF62" s="969"/>
      <c r="ULG62" s="969"/>
      <c r="ULH62" s="969"/>
      <c r="ULI62" s="969"/>
      <c r="ULJ62" s="969"/>
      <c r="ULK62" s="969"/>
      <c r="ULL62" s="969"/>
      <c r="ULM62" s="969"/>
      <c r="ULN62" s="969"/>
      <c r="ULO62" s="969"/>
      <c r="ULP62" s="969"/>
      <c r="ULQ62" s="969"/>
      <c r="ULR62" s="969"/>
      <c r="ULS62" s="969"/>
      <c r="ULT62" s="969"/>
      <c r="ULU62" s="969"/>
      <c r="ULV62" s="969"/>
      <c r="ULW62" s="969"/>
      <c r="ULX62" s="969"/>
      <c r="ULY62" s="969"/>
      <c r="ULZ62" s="969"/>
      <c r="UMA62" s="969"/>
      <c r="UMB62" s="969"/>
      <c r="UMC62" s="969"/>
      <c r="UMD62" s="969"/>
      <c r="UME62" s="969"/>
      <c r="UMF62" s="969"/>
      <c r="UMG62" s="969"/>
      <c r="UMH62" s="969"/>
      <c r="UMI62" s="969"/>
      <c r="UMJ62" s="969"/>
      <c r="UMK62" s="969"/>
      <c r="UML62" s="969"/>
      <c r="UMM62" s="969"/>
      <c r="UMN62" s="969"/>
      <c r="UMO62" s="969"/>
      <c r="UMP62" s="969"/>
      <c r="UMQ62" s="969"/>
      <c r="UMR62" s="969"/>
      <c r="UMS62" s="969"/>
      <c r="UMT62" s="969"/>
      <c r="UMU62" s="969"/>
      <c r="UMV62" s="969"/>
      <c r="UMW62" s="969"/>
      <c r="UMX62" s="969"/>
      <c r="UMY62" s="969"/>
      <c r="UMZ62" s="969"/>
      <c r="UNA62" s="969"/>
      <c r="UNB62" s="969"/>
      <c r="UNC62" s="969"/>
      <c r="UND62" s="969"/>
      <c r="UNE62" s="969"/>
      <c r="UNF62" s="969"/>
      <c r="UNG62" s="969"/>
      <c r="UNH62" s="969"/>
      <c r="UNI62" s="969"/>
      <c r="UNJ62" s="969"/>
      <c r="UNK62" s="969"/>
      <c r="UNL62" s="969"/>
      <c r="UNM62" s="969"/>
      <c r="UNN62" s="969"/>
      <c r="UNO62" s="969"/>
      <c r="UNP62" s="969"/>
      <c r="UNQ62" s="969"/>
      <c r="UNR62" s="969"/>
      <c r="UNS62" s="969"/>
      <c r="UNT62" s="969"/>
      <c r="UNU62" s="969"/>
      <c r="UNV62" s="969"/>
      <c r="UNW62" s="969"/>
      <c r="UNX62" s="969"/>
      <c r="UNY62" s="969"/>
      <c r="UNZ62" s="969"/>
      <c r="UOA62" s="969"/>
      <c r="UOB62" s="969"/>
      <c r="UOC62" s="969"/>
      <c r="UOD62" s="969"/>
      <c r="UOE62" s="969"/>
      <c r="UOF62" s="969"/>
      <c r="UOG62" s="969"/>
      <c r="UOH62" s="969"/>
      <c r="UOI62" s="969"/>
      <c r="UOJ62" s="969"/>
      <c r="UOK62" s="969"/>
      <c r="UOL62" s="969"/>
      <c r="UOM62" s="969"/>
      <c r="UON62" s="969"/>
      <c r="UOO62" s="969"/>
      <c r="UOP62" s="969"/>
      <c r="UOQ62" s="969"/>
      <c r="UOR62" s="969"/>
      <c r="UOS62" s="969"/>
      <c r="UOT62" s="969"/>
      <c r="UOU62" s="969"/>
      <c r="UOV62" s="969"/>
      <c r="UOW62" s="969"/>
      <c r="UOX62" s="969"/>
      <c r="UOY62" s="969"/>
      <c r="UOZ62" s="969"/>
      <c r="UPA62" s="969"/>
      <c r="UPB62" s="969"/>
      <c r="UPC62" s="969"/>
      <c r="UPD62" s="969"/>
      <c r="UPE62" s="969"/>
      <c r="UPF62" s="969"/>
      <c r="UPG62" s="969"/>
      <c r="UPH62" s="969"/>
      <c r="UPI62" s="969"/>
      <c r="UPJ62" s="969"/>
      <c r="UPK62" s="969"/>
      <c r="UPL62" s="969"/>
      <c r="UPM62" s="969"/>
      <c r="UPN62" s="969"/>
      <c r="UPO62" s="969"/>
      <c r="UPP62" s="969"/>
      <c r="UPQ62" s="969"/>
      <c r="UPR62" s="969"/>
      <c r="UPS62" s="969"/>
      <c r="UPT62" s="969"/>
      <c r="UPU62" s="969"/>
      <c r="UPV62" s="969"/>
      <c r="UPW62" s="969"/>
      <c r="UPX62" s="969"/>
      <c r="UPY62" s="969"/>
      <c r="UPZ62" s="969"/>
      <c r="UQA62" s="969"/>
      <c r="UQB62" s="969"/>
      <c r="UQC62" s="969"/>
      <c r="UQD62" s="969"/>
      <c r="UQE62" s="969"/>
      <c r="UQF62" s="969"/>
      <c r="UQG62" s="969"/>
      <c r="UQH62" s="969"/>
      <c r="UQI62" s="969"/>
      <c r="UQJ62" s="969"/>
      <c r="UQK62" s="969"/>
      <c r="UQL62" s="969"/>
      <c r="UQM62" s="969"/>
      <c r="UQN62" s="969"/>
      <c r="UQO62" s="969"/>
      <c r="UQP62" s="969"/>
      <c r="UQQ62" s="969"/>
      <c r="UQR62" s="969"/>
      <c r="UQS62" s="969"/>
      <c r="UQT62" s="969"/>
      <c r="UQU62" s="969"/>
      <c r="UQV62" s="969"/>
      <c r="UQW62" s="969"/>
      <c r="UQX62" s="969"/>
      <c r="UQY62" s="969"/>
      <c r="UQZ62" s="969"/>
      <c r="URA62" s="969"/>
      <c r="URB62" s="969"/>
      <c r="URC62" s="969"/>
      <c r="URD62" s="969"/>
      <c r="URE62" s="969"/>
      <c r="URF62" s="969"/>
      <c r="URG62" s="969"/>
      <c r="URH62" s="969"/>
      <c r="URI62" s="969"/>
      <c r="URJ62" s="969"/>
      <c r="URK62" s="969"/>
      <c r="URL62" s="969"/>
      <c r="URM62" s="969"/>
      <c r="URN62" s="969"/>
      <c r="URO62" s="969"/>
      <c r="URP62" s="969"/>
      <c r="URQ62" s="969"/>
      <c r="URR62" s="969"/>
      <c r="URS62" s="969"/>
      <c r="URT62" s="969"/>
      <c r="URU62" s="969"/>
      <c r="URV62" s="969"/>
      <c r="URW62" s="969"/>
      <c r="URX62" s="969"/>
      <c r="URY62" s="969"/>
      <c r="URZ62" s="969"/>
      <c r="USA62" s="969"/>
      <c r="USB62" s="969"/>
      <c r="USC62" s="969"/>
      <c r="USD62" s="969"/>
      <c r="USE62" s="969"/>
      <c r="USF62" s="969"/>
      <c r="USG62" s="969"/>
      <c r="USH62" s="969"/>
      <c r="USI62" s="969"/>
      <c r="USJ62" s="969"/>
      <c r="USK62" s="969"/>
      <c r="USL62" s="969"/>
      <c r="USM62" s="969"/>
      <c r="USN62" s="969"/>
      <c r="USO62" s="969"/>
      <c r="USP62" s="969"/>
      <c r="USQ62" s="969"/>
      <c r="USR62" s="969"/>
      <c r="USS62" s="969"/>
      <c r="UST62" s="969"/>
      <c r="USU62" s="969"/>
      <c r="USV62" s="969"/>
      <c r="USW62" s="969"/>
      <c r="USX62" s="969"/>
      <c r="USY62" s="969"/>
      <c r="USZ62" s="969"/>
      <c r="UTA62" s="969"/>
      <c r="UTB62" s="969"/>
      <c r="UTC62" s="969"/>
      <c r="UTD62" s="969"/>
      <c r="UTE62" s="969"/>
      <c r="UTF62" s="969"/>
      <c r="UTG62" s="969"/>
      <c r="UTH62" s="969"/>
      <c r="UTI62" s="969"/>
      <c r="UTJ62" s="969"/>
      <c r="UTK62" s="969"/>
      <c r="UTL62" s="969"/>
      <c r="UTM62" s="969"/>
      <c r="UTN62" s="969"/>
      <c r="UTO62" s="969"/>
      <c r="UTP62" s="969"/>
      <c r="UTQ62" s="969"/>
      <c r="UTR62" s="969"/>
      <c r="UTS62" s="969"/>
      <c r="UTT62" s="969"/>
      <c r="UTU62" s="969"/>
      <c r="UTV62" s="969"/>
      <c r="UTW62" s="969"/>
      <c r="UTX62" s="969"/>
      <c r="UTY62" s="969"/>
      <c r="UTZ62" s="969"/>
      <c r="UUA62" s="969"/>
      <c r="UUB62" s="969"/>
      <c r="UUC62" s="969"/>
      <c r="UUD62" s="969"/>
      <c r="UUE62" s="969"/>
      <c r="UUF62" s="969"/>
      <c r="UUG62" s="969"/>
      <c r="UUH62" s="969"/>
      <c r="UUI62" s="969"/>
      <c r="UUJ62" s="969"/>
      <c r="UUK62" s="969"/>
      <c r="UUL62" s="969"/>
      <c r="UUM62" s="969"/>
      <c r="UUN62" s="969"/>
      <c r="UUO62" s="969"/>
      <c r="UUP62" s="969"/>
      <c r="UUQ62" s="969"/>
      <c r="UUR62" s="969"/>
      <c r="UUS62" s="969"/>
      <c r="UUT62" s="969"/>
      <c r="UUU62" s="969"/>
      <c r="UUV62" s="969"/>
      <c r="UUW62" s="969"/>
      <c r="UUX62" s="969"/>
      <c r="UUY62" s="969"/>
      <c r="UUZ62" s="969"/>
      <c r="UVA62" s="969"/>
      <c r="UVB62" s="969"/>
      <c r="UVC62" s="969"/>
      <c r="UVD62" s="969"/>
      <c r="UVE62" s="969"/>
      <c r="UVF62" s="969"/>
      <c r="UVG62" s="969"/>
      <c r="UVH62" s="969"/>
      <c r="UVI62" s="969"/>
      <c r="UVJ62" s="969"/>
      <c r="UVK62" s="969"/>
      <c r="UVL62" s="969"/>
      <c r="UVM62" s="969"/>
      <c r="UVN62" s="969"/>
      <c r="UVO62" s="969"/>
      <c r="UVP62" s="969"/>
      <c r="UVQ62" s="969"/>
      <c r="UVR62" s="969"/>
      <c r="UVS62" s="969"/>
      <c r="UVT62" s="969"/>
      <c r="UVU62" s="969"/>
      <c r="UVV62" s="969"/>
      <c r="UVW62" s="969"/>
      <c r="UVX62" s="969"/>
      <c r="UVY62" s="969"/>
      <c r="UVZ62" s="969"/>
      <c r="UWA62" s="969"/>
      <c r="UWB62" s="969"/>
      <c r="UWC62" s="969"/>
      <c r="UWD62" s="969"/>
      <c r="UWE62" s="969"/>
      <c r="UWF62" s="969"/>
      <c r="UWG62" s="969"/>
      <c r="UWH62" s="969"/>
      <c r="UWI62" s="969"/>
      <c r="UWJ62" s="969"/>
      <c r="UWK62" s="969"/>
      <c r="UWL62" s="969"/>
      <c r="UWM62" s="969"/>
      <c r="UWN62" s="969"/>
      <c r="UWO62" s="969"/>
      <c r="UWP62" s="969"/>
      <c r="UWQ62" s="969"/>
      <c r="UWR62" s="969"/>
      <c r="UWS62" s="969"/>
      <c r="UWT62" s="969"/>
      <c r="UWU62" s="969"/>
      <c r="UWV62" s="969"/>
      <c r="UWW62" s="969"/>
      <c r="UWX62" s="969"/>
      <c r="UWY62" s="969"/>
      <c r="UWZ62" s="969"/>
      <c r="UXA62" s="969"/>
      <c r="UXB62" s="969"/>
      <c r="UXC62" s="969"/>
      <c r="UXD62" s="969"/>
      <c r="UXE62" s="969"/>
      <c r="UXF62" s="969"/>
      <c r="UXG62" s="969"/>
      <c r="UXH62" s="969"/>
      <c r="UXI62" s="969"/>
      <c r="UXJ62" s="969"/>
      <c r="UXK62" s="969"/>
      <c r="UXL62" s="969"/>
      <c r="UXM62" s="969"/>
      <c r="UXN62" s="969"/>
      <c r="UXO62" s="969"/>
      <c r="UXP62" s="969"/>
      <c r="UXQ62" s="969"/>
      <c r="UXR62" s="969"/>
      <c r="UXS62" s="969"/>
      <c r="UXT62" s="969"/>
      <c r="UXU62" s="969"/>
      <c r="UXV62" s="969"/>
      <c r="UXW62" s="969"/>
      <c r="UXX62" s="969"/>
      <c r="UXY62" s="969"/>
      <c r="UXZ62" s="969"/>
      <c r="UYA62" s="969"/>
      <c r="UYB62" s="969"/>
      <c r="UYC62" s="969"/>
      <c r="UYD62" s="969"/>
      <c r="UYE62" s="969"/>
      <c r="UYF62" s="969"/>
      <c r="UYG62" s="969"/>
      <c r="UYH62" s="969"/>
      <c r="UYI62" s="969"/>
      <c r="UYJ62" s="969"/>
      <c r="UYK62" s="969"/>
      <c r="UYL62" s="969"/>
      <c r="UYM62" s="969"/>
      <c r="UYN62" s="969"/>
      <c r="UYO62" s="969"/>
      <c r="UYP62" s="969"/>
      <c r="UYQ62" s="969"/>
      <c r="UYR62" s="969"/>
      <c r="UYS62" s="969"/>
      <c r="UYT62" s="969"/>
      <c r="UYU62" s="969"/>
      <c r="UYV62" s="969"/>
      <c r="UYW62" s="969"/>
      <c r="UYX62" s="969"/>
      <c r="UYY62" s="969"/>
      <c r="UYZ62" s="969"/>
      <c r="UZA62" s="969"/>
      <c r="UZB62" s="969"/>
      <c r="UZC62" s="969"/>
      <c r="UZD62" s="969"/>
      <c r="UZE62" s="969"/>
      <c r="UZF62" s="969"/>
      <c r="UZG62" s="969"/>
      <c r="UZH62" s="969"/>
      <c r="UZI62" s="969"/>
      <c r="UZJ62" s="969"/>
      <c r="UZK62" s="969"/>
      <c r="UZL62" s="969"/>
      <c r="UZM62" s="969"/>
      <c r="UZN62" s="969"/>
      <c r="UZO62" s="969"/>
      <c r="UZP62" s="969"/>
      <c r="UZQ62" s="969"/>
      <c r="UZR62" s="969"/>
      <c r="UZS62" s="969"/>
      <c r="UZT62" s="969"/>
      <c r="UZU62" s="969"/>
      <c r="UZV62" s="969"/>
      <c r="UZW62" s="969"/>
      <c r="UZX62" s="969"/>
      <c r="UZY62" s="969"/>
      <c r="UZZ62" s="969"/>
      <c r="VAA62" s="969"/>
      <c r="VAB62" s="969"/>
      <c r="VAC62" s="969"/>
      <c r="VAD62" s="969"/>
      <c r="VAE62" s="969"/>
      <c r="VAF62" s="969"/>
      <c r="VAG62" s="969"/>
      <c r="VAH62" s="969"/>
      <c r="VAI62" s="969"/>
      <c r="VAJ62" s="969"/>
      <c r="VAK62" s="969"/>
      <c r="VAL62" s="969"/>
      <c r="VAM62" s="969"/>
      <c r="VAN62" s="969"/>
      <c r="VAO62" s="969"/>
      <c r="VAP62" s="969"/>
      <c r="VAQ62" s="969"/>
      <c r="VAR62" s="969"/>
      <c r="VAS62" s="969"/>
      <c r="VAT62" s="969"/>
      <c r="VAU62" s="969"/>
      <c r="VAV62" s="969"/>
      <c r="VAW62" s="969"/>
      <c r="VAX62" s="969"/>
      <c r="VAY62" s="969"/>
      <c r="VAZ62" s="969"/>
      <c r="VBA62" s="969"/>
      <c r="VBB62" s="969"/>
      <c r="VBC62" s="969"/>
      <c r="VBD62" s="969"/>
      <c r="VBE62" s="969"/>
      <c r="VBF62" s="969"/>
      <c r="VBG62" s="969"/>
      <c r="VBH62" s="969"/>
      <c r="VBI62" s="969"/>
      <c r="VBJ62" s="969"/>
      <c r="VBK62" s="969"/>
      <c r="VBL62" s="969"/>
      <c r="VBM62" s="969"/>
      <c r="VBN62" s="969"/>
      <c r="VBO62" s="969"/>
      <c r="VBP62" s="969"/>
      <c r="VBQ62" s="969"/>
      <c r="VBR62" s="969"/>
      <c r="VBS62" s="969"/>
      <c r="VBT62" s="969"/>
      <c r="VBU62" s="969"/>
      <c r="VBV62" s="969"/>
      <c r="VBW62" s="969"/>
      <c r="VBX62" s="969"/>
      <c r="VBY62" s="969"/>
      <c r="VBZ62" s="969"/>
      <c r="VCA62" s="969"/>
      <c r="VCB62" s="969"/>
      <c r="VCC62" s="969"/>
      <c r="VCD62" s="969"/>
      <c r="VCE62" s="969"/>
      <c r="VCF62" s="969"/>
      <c r="VCG62" s="969"/>
      <c r="VCH62" s="969"/>
      <c r="VCI62" s="969"/>
      <c r="VCJ62" s="969"/>
      <c r="VCK62" s="969"/>
      <c r="VCL62" s="969"/>
      <c r="VCM62" s="969"/>
      <c r="VCN62" s="969"/>
      <c r="VCO62" s="969"/>
      <c r="VCP62" s="969"/>
      <c r="VCQ62" s="969"/>
      <c r="VCR62" s="969"/>
      <c r="VCS62" s="969"/>
      <c r="VCT62" s="969"/>
      <c r="VCU62" s="969"/>
      <c r="VCV62" s="969"/>
      <c r="VCW62" s="969"/>
      <c r="VCX62" s="969"/>
      <c r="VCY62" s="969"/>
      <c r="VCZ62" s="969"/>
      <c r="VDA62" s="969"/>
      <c r="VDB62" s="969"/>
      <c r="VDC62" s="969"/>
      <c r="VDD62" s="969"/>
      <c r="VDE62" s="969"/>
      <c r="VDF62" s="969"/>
      <c r="VDG62" s="969"/>
      <c r="VDH62" s="969"/>
      <c r="VDI62" s="969"/>
      <c r="VDJ62" s="969"/>
      <c r="VDK62" s="969"/>
      <c r="VDL62" s="969"/>
      <c r="VDM62" s="969"/>
      <c r="VDN62" s="969"/>
      <c r="VDO62" s="969"/>
      <c r="VDP62" s="969"/>
      <c r="VDQ62" s="969"/>
      <c r="VDR62" s="969"/>
      <c r="VDS62" s="969"/>
      <c r="VDT62" s="969"/>
      <c r="VDU62" s="969"/>
      <c r="VDV62" s="969"/>
      <c r="VDW62" s="969"/>
      <c r="VDX62" s="969"/>
      <c r="VDY62" s="969"/>
      <c r="VDZ62" s="969"/>
      <c r="VEA62" s="969"/>
      <c r="VEB62" s="969"/>
      <c r="VEC62" s="969"/>
      <c r="VED62" s="969"/>
      <c r="VEE62" s="969"/>
      <c r="VEF62" s="969"/>
      <c r="VEG62" s="969"/>
      <c r="VEH62" s="969"/>
      <c r="VEI62" s="969"/>
      <c r="VEJ62" s="969"/>
      <c r="VEK62" s="969"/>
      <c r="VEL62" s="969"/>
      <c r="VEM62" s="969"/>
      <c r="VEN62" s="969"/>
      <c r="VEO62" s="969"/>
      <c r="VEP62" s="969"/>
      <c r="VEQ62" s="969"/>
      <c r="VER62" s="969"/>
      <c r="VES62" s="969"/>
      <c r="VET62" s="969"/>
      <c r="VEU62" s="969"/>
      <c r="VEV62" s="969"/>
      <c r="VEW62" s="969"/>
      <c r="VEX62" s="969"/>
      <c r="VEY62" s="969"/>
      <c r="VEZ62" s="969"/>
      <c r="VFA62" s="969"/>
      <c r="VFB62" s="969"/>
      <c r="VFC62" s="969"/>
      <c r="VFD62" s="969"/>
      <c r="VFE62" s="969"/>
      <c r="VFF62" s="969"/>
      <c r="VFG62" s="969"/>
      <c r="VFH62" s="969"/>
      <c r="VFI62" s="969"/>
      <c r="VFJ62" s="969"/>
      <c r="VFK62" s="969"/>
      <c r="VFL62" s="969"/>
      <c r="VFM62" s="969"/>
      <c r="VFN62" s="969"/>
      <c r="VFO62" s="969"/>
      <c r="VFP62" s="969"/>
      <c r="VFQ62" s="969"/>
      <c r="VFR62" s="969"/>
      <c r="VFS62" s="969"/>
      <c r="VFT62" s="969"/>
      <c r="VFU62" s="969"/>
      <c r="VFV62" s="969"/>
      <c r="VFW62" s="969"/>
      <c r="VFX62" s="969"/>
      <c r="VFY62" s="969"/>
      <c r="VFZ62" s="969"/>
      <c r="VGA62" s="969"/>
      <c r="VGB62" s="969"/>
      <c r="VGC62" s="969"/>
      <c r="VGD62" s="969"/>
      <c r="VGE62" s="969"/>
      <c r="VGF62" s="969"/>
      <c r="VGG62" s="969"/>
      <c r="VGH62" s="969"/>
      <c r="VGI62" s="969"/>
      <c r="VGJ62" s="969"/>
      <c r="VGK62" s="969"/>
      <c r="VGL62" s="969"/>
      <c r="VGM62" s="969"/>
      <c r="VGN62" s="969"/>
      <c r="VGO62" s="969"/>
      <c r="VGP62" s="969"/>
      <c r="VGQ62" s="969"/>
      <c r="VGR62" s="969"/>
      <c r="VGS62" s="969"/>
      <c r="VGT62" s="969"/>
      <c r="VGU62" s="969"/>
      <c r="VGV62" s="969"/>
      <c r="VGW62" s="969"/>
      <c r="VGX62" s="969"/>
      <c r="VGY62" s="969"/>
      <c r="VGZ62" s="969"/>
      <c r="VHA62" s="969"/>
      <c r="VHB62" s="969"/>
      <c r="VHC62" s="969"/>
      <c r="VHD62" s="969"/>
      <c r="VHE62" s="969"/>
      <c r="VHF62" s="969"/>
      <c r="VHG62" s="969"/>
      <c r="VHH62" s="969"/>
      <c r="VHI62" s="969"/>
      <c r="VHJ62" s="969"/>
      <c r="VHK62" s="969"/>
      <c r="VHL62" s="969"/>
      <c r="VHM62" s="969"/>
      <c r="VHN62" s="969"/>
      <c r="VHO62" s="969"/>
      <c r="VHP62" s="969"/>
      <c r="VHQ62" s="969"/>
      <c r="VHR62" s="969"/>
      <c r="VHS62" s="969"/>
      <c r="VHT62" s="969"/>
      <c r="VHU62" s="969"/>
      <c r="VHV62" s="969"/>
      <c r="VHW62" s="969"/>
      <c r="VHX62" s="969"/>
      <c r="VHY62" s="969"/>
      <c r="VHZ62" s="969"/>
      <c r="VIA62" s="969"/>
      <c r="VIB62" s="969"/>
      <c r="VIC62" s="969"/>
      <c r="VID62" s="969"/>
      <c r="VIE62" s="969"/>
      <c r="VIF62" s="969"/>
      <c r="VIG62" s="969"/>
      <c r="VIH62" s="969"/>
      <c r="VII62" s="969"/>
      <c r="VIJ62" s="969"/>
      <c r="VIK62" s="969"/>
      <c r="VIL62" s="969"/>
      <c r="VIM62" s="969"/>
      <c r="VIN62" s="969"/>
      <c r="VIO62" s="969"/>
      <c r="VIP62" s="969"/>
      <c r="VIQ62" s="969"/>
      <c r="VIR62" s="969"/>
      <c r="VIS62" s="969"/>
      <c r="VIT62" s="969"/>
      <c r="VIU62" s="969"/>
      <c r="VIV62" s="969"/>
      <c r="VIW62" s="969"/>
      <c r="VIX62" s="969"/>
      <c r="VIY62" s="969"/>
      <c r="VIZ62" s="969"/>
      <c r="VJA62" s="969"/>
      <c r="VJB62" s="969"/>
      <c r="VJC62" s="969"/>
      <c r="VJD62" s="969"/>
      <c r="VJE62" s="969"/>
      <c r="VJF62" s="969"/>
      <c r="VJG62" s="969"/>
      <c r="VJH62" s="969"/>
      <c r="VJI62" s="969"/>
      <c r="VJJ62" s="969"/>
      <c r="VJK62" s="969"/>
      <c r="VJL62" s="969"/>
      <c r="VJM62" s="969"/>
      <c r="VJN62" s="969"/>
      <c r="VJO62" s="969"/>
      <c r="VJP62" s="969"/>
      <c r="VJQ62" s="969"/>
      <c r="VJR62" s="969"/>
      <c r="VJS62" s="969"/>
      <c r="VJT62" s="969"/>
      <c r="VJU62" s="969"/>
      <c r="VJV62" s="969"/>
      <c r="VJW62" s="969"/>
      <c r="VJX62" s="969"/>
      <c r="VJY62" s="969"/>
      <c r="VJZ62" s="969"/>
      <c r="VKA62" s="969"/>
      <c r="VKB62" s="969"/>
      <c r="VKC62" s="969"/>
      <c r="VKD62" s="969"/>
      <c r="VKE62" s="969"/>
      <c r="VKF62" s="969"/>
      <c r="VKG62" s="969"/>
      <c r="VKH62" s="969"/>
      <c r="VKI62" s="969"/>
      <c r="VKJ62" s="969"/>
      <c r="VKK62" s="969"/>
      <c r="VKL62" s="969"/>
      <c r="VKM62" s="969"/>
      <c r="VKN62" s="969"/>
      <c r="VKO62" s="969"/>
      <c r="VKP62" s="969"/>
      <c r="VKQ62" s="969"/>
      <c r="VKR62" s="969"/>
      <c r="VKS62" s="969"/>
      <c r="VKT62" s="969"/>
      <c r="VKU62" s="969"/>
      <c r="VKV62" s="969"/>
      <c r="VKW62" s="969"/>
      <c r="VKX62" s="969"/>
      <c r="VKY62" s="969"/>
      <c r="VKZ62" s="969"/>
      <c r="VLA62" s="969"/>
      <c r="VLB62" s="969"/>
      <c r="VLC62" s="969"/>
      <c r="VLD62" s="969"/>
      <c r="VLE62" s="969"/>
      <c r="VLF62" s="969"/>
      <c r="VLG62" s="969"/>
      <c r="VLH62" s="969"/>
      <c r="VLI62" s="969"/>
      <c r="VLJ62" s="969"/>
      <c r="VLK62" s="969"/>
      <c r="VLL62" s="969"/>
      <c r="VLM62" s="969"/>
      <c r="VLN62" s="969"/>
      <c r="VLO62" s="969"/>
      <c r="VLP62" s="969"/>
      <c r="VLQ62" s="969"/>
      <c r="VLR62" s="969"/>
      <c r="VLS62" s="969"/>
      <c r="VLT62" s="969"/>
      <c r="VLU62" s="969"/>
      <c r="VLV62" s="969"/>
      <c r="VLW62" s="969"/>
      <c r="VLX62" s="969"/>
      <c r="VLY62" s="969"/>
      <c r="VLZ62" s="969"/>
      <c r="VMA62" s="969"/>
      <c r="VMB62" s="969"/>
      <c r="VMC62" s="969"/>
      <c r="VMD62" s="969"/>
      <c r="VME62" s="969"/>
      <c r="VMF62" s="969"/>
      <c r="VMG62" s="969"/>
      <c r="VMH62" s="969"/>
      <c r="VMI62" s="969"/>
      <c r="VMJ62" s="969"/>
      <c r="VMK62" s="969"/>
      <c r="VML62" s="969"/>
      <c r="VMM62" s="969"/>
      <c r="VMN62" s="969"/>
      <c r="VMO62" s="969"/>
      <c r="VMP62" s="969"/>
      <c r="VMQ62" s="969"/>
      <c r="VMR62" s="969"/>
      <c r="VMS62" s="969"/>
      <c r="VMT62" s="969"/>
      <c r="VMU62" s="969"/>
      <c r="VMV62" s="969"/>
      <c r="VMW62" s="969"/>
      <c r="VMX62" s="969"/>
      <c r="VMY62" s="969"/>
      <c r="VMZ62" s="969"/>
      <c r="VNA62" s="969"/>
      <c r="VNB62" s="969"/>
      <c r="VNC62" s="969"/>
      <c r="VND62" s="969"/>
      <c r="VNE62" s="969"/>
      <c r="VNF62" s="969"/>
      <c r="VNG62" s="969"/>
      <c r="VNH62" s="969"/>
      <c r="VNI62" s="969"/>
      <c r="VNJ62" s="969"/>
      <c r="VNK62" s="969"/>
      <c r="VNL62" s="969"/>
      <c r="VNM62" s="969"/>
      <c r="VNN62" s="969"/>
      <c r="VNO62" s="969"/>
      <c r="VNP62" s="969"/>
      <c r="VNQ62" s="969"/>
      <c r="VNR62" s="969"/>
      <c r="VNS62" s="969"/>
      <c r="VNT62" s="969"/>
      <c r="VNU62" s="969"/>
      <c r="VNV62" s="969"/>
      <c r="VNW62" s="969"/>
      <c r="VNX62" s="969"/>
      <c r="VNY62" s="969"/>
      <c r="VNZ62" s="969"/>
      <c r="VOA62" s="969"/>
      <c r="VOB62" s="969"/>
      <c r="VOC62" s="969"/>
      <c r="VOD62" s="969"/>
      <c r="VOE62" s="969"/>
      <c r="VOF62" s="969"/>
      <c r="VOG62" s="969"/>
      <c r="VOH62" s="969"/>
      <c r="VOI62" s="969"/>
      <c r="VOJ62" s="969"/>
      <c r="VOK62" s="969"/>
      <c r="VOL62" s="969"/>
      <c r="VOM62" s="969"/>
      <c r="VON62" s="969"/>
      <c r="VOO62" s="969"/>
      <c r="VOP62" s="969"/>
      <c r="VOQ62" s="969"/>
      <c r="VOR62" s="969"/>
      <c r="VOS62" s="969"/>
      <c r="VOT62" s="969"/>
      <c r="VOU62" s="969"/>
      <c r="VOV62" s="969"/>
      <c r="VOW62" s="969"/>
      <c r="VOX62" s="969"/>
      <c r="VOY62" s="969"/>
      <c r="VOZ62" s="969"/>
      <c r="VPA62" s="969"/>
      <c r="VPB62" s="969"/>
      <c r="VPC62" s="969"/>
      <c r="VPD62" s="969"/>
      <c r="VPE62" s="969"/>
      <c r="VPF62" s="969"/>
      <c r="VPG62" s="969"/>
      <c r="VPH62" s="969"/>
      <c r="VPI62" s="969"/>
      <c r="VPJ62" s="969"/>
      <c r="VPK62" s="969"/>
      <c r="VPL62" s="969"/>
      <c r="VPM62" s="969"/>
      <c r="VPN62" s="969"/>
      <c r="VPO62" s="969"/>
      <c r="VPP62" s="969"/>
      <c r="VPQ62" s="969"/>
      <c r="VPR62" s="969"/>
      <c r="VPS62" s="969"/>
      <c r="VPT62" s="969"/>
      <c r="VPU62" s="969"/>
      <c r="VPV62" s="969"/>
      <c r="VPW62" s="969"/>
      <c r="VPX62" s="969"/>
      <c r="VPY62" s="969"/>
      <c r="VPZ62" s="969"/>
      <c r="VQA62" s="969"/>
      <c r="VQB62" s="969"/>
      <c r="VQC62" s="969"/>
      <c r="VQD62" s="969"/>
      <c r="VQE62" s="969"/>
      <c r="VQF62" s="969"/>
      <c r="VQG62" s="969"/>
      <c r="VQH62" s="969"/>
      <c r="VQI62" s="969"/>
      <c r="VQJ62" s="969"/>
      <c r="VQK62" s="969"/>
      <c r="VQL62" s="969"/>
      <c r="VQM62" s="969"/>
      <c r="VQN62" s="969"/>
      <c r="VQO62" s="969"/>
      <c r="VQP62" s="969"/>
      <c r="VQQ62" s="969"/>
      <c r="VQR62" s="969"/>
      <c r="VQS62" s="969"/>
      <c r="VQT62" s="969"/>
      <c r="VQU62" s="969"/>
      <c r="VQV62" s="969"/>
      <c r="VQW62" s="969"/>
      <c r="VQX62" s="969"/>
      <c r="VQY62" s="969"/>
      <c r="VQZ62" s="969"/>
      <c r="VRA62" s="969"/>
      <c r="VRB62" s="969"/>
      <c r="VRC62" s="969"/>
      <c r="VRD62" s="969"/>
      <c r="VRE62" s="969"/>
      <c r="VRF62" s="969"/>
      <c r="VRG62" s="969"/>
      <c r="VRH62" s="969"/>
      <c r="VRI62" s="969"/>
      <c r="VRJ62" s="969"/>
      <c r="VRK62" s="969"/>
      <c r="VRL62" s="969"/>
      <c r="VRM62" s="969"/>
      <c r="VRN62" s="969"/>
      <c r="VRO62" s="969"/>
      <c r="VRP62" s="969"/>
      <c r="VRQ62" s="969"/>
      <c r="VRR62" s="969"/>
      <c r="VRS62" s="969"/>
      <c r="VRT62" s="969"/>
      <c r="VRU62" s="969"/>
      <c r="VRV62" s="969"/>
      <c r="VRW62" s="969"/>
      <c r="VRX62" s="969"/>
      <c r="VRY62" s="969"/>
      <c r="VRZ62" s="969"/>
      <c r="VSA62" s="969"/>
      <c r="VSB62" s="969"/>
      <c r="VSC62" s="969"/>
      <c r="VSD62" s="969"/>
      <c r="VSE62" s="969"/>
      <c r="VSF62" s="969"/>
      <c r="VSG62" s="969"/>
      <c r="VSH62" s="969"/>
      <c r="VSI62" s="969"/>
      <c r="VSJ62" s="969"/>
      <c r="VSK62" s="969"/>
      <c r="VSL62" s="969"/>
      <c r="VSM62" s="969"/>
      <c r="VSN62" s="969"/>
      <c r="VSO62" s="969"/>
      <c r="VSP62" s="969"/>
      <c r="VSQ62" s="969"/>
      <c r="VSR62" s="969"/>
      <c r="VSS62" s="969"/>
      <c r="VST62" s="969"/>
      <c r="VSU62" s="969"/>
      <c r="VSV62" s="969"/>
      <c r="VSW62" s="969"/>
      <c r="VSX62" s="969"/>
      <c r="VSY62" s="969"/>
      <c r="VSZ62" s="969"/>
      <c r="VTA62" s="969"/>
      <c r="VTB62" s="969"/>
      <c r="VTC62" s="969"/>
      <c r="VTD62" s="969"/>
      <c r="VTE62" s="969"/>
      <c r="VTF62" s="969"/>
      <c r="VTG62" s="969"/>
      <c r="VTH62" s="969"/>
      <c r="VTI62" s="969"/>
      <c r="VTJ62" s="969"/>
      <c r="VTK62" s="969"/>
      <c r="VTL62" s="969"/>
      <c r="VTM62" s="969"/>
      <c r="VTN62" s="969"/>
      <c r="VTO62" s="969"/>
      <c r="VTP62" s="969"/>
      <c r="VTQ62" s="969"/>
      <c r="VTR62" s="969"/>
      <c r="VTS62" s="969"/>
      <c r="VTT62" s="969"/>
      <c r="VTU62" s="969"/>
      <c r="VTV62" s="969"/>
      <c r="VTW62" s="969"/>
      <c r="VTX62" s="969"/>
      <c r="VTY62" s="969"/>
      <c r="VTZ62" s="969"/>
      <c r="VUA62" s="969"/>
      <c r="VUB62" s="969"/>
      <c r="VUC62" s="969"/>
      <c r="VUD62" s="969"/>
      <c r="VUE62" s="969"/>
      <c r="VUF62" s="969"/>
      <c r="VUG62" s="969"/>
      <c r="VUH62" s="969"/>
      <c r="VUI62" s="969"/>
      <c r="VUJ62" s="969"/>
      <c r="VUK62" s="969"/>
      <c r="VUL62" s="969"/>
      <c r="VUM62" s="969"/>
      <c r="VUN62" s="969"/>
      <c r="VUO62" s="969"/>
      <c r="VUP62" s="969"/>
      <c r="VUQ62" s="969"/>
      <c r="VUR62" s="969"/>
      <c r="VUS62" s="969"/>
      <c r="VUT62" s="969"/>
      <c r="VUU62" s="969"/>
      <c r="VUV62" s="969"/>
      <c r="VUW62" s="969"/>
      <c r="VUX62" s="969"/>
      <c r="VUY62" s="969"/>
      <c r="VUZ62" s="969"/>
      <c r="VVA62" s="969"/>
      <c r="VVB62" s="969"/>
      <c r="VVC62" s="969"/>
      <c r="VVD62" s="969"/>
      <c r="VVE62" s="969"/>
      <c r="VVF62" s="969"/>
      <c r="VVG62" s="969"/>
      <c r="VVH62" s="969"/>
      <c r="VVI62" s="969"/>
      <c r="VVJ62" s="969"/>
      <c r="VVK62" s="969"/>
      <c r="VVL62" s="969"/>
      <c r="VVM62" s="969"/>
      <c r="VVN62" s="969"/>
      <c r="VVO62" s="969"/>
      <c r="VVP62" s="969"/>
      <c r="VVQ62" s="969"/>
      <c r="VVR62" s="969"/>
      <c r="VVS62" s="969"/>
      <c r="VVT62" s="969"/>
      <c r="VVU62" s="969"/>
      <c r="VVV62" s="969"/>
      <c r="VVW62" s="969"/>
      <c r="VVX62" s="969"/>
      <c r="VVY62" s="969"/>
      <c r="VVZ62" s="969"/>
      <c r="VWA62" s="969"/>
      <c r="VWB62" s="969"/>
      <c r="VWC62" s="969"/>
      <c r="VWD62" s="969"/>
      <c r="VWE62" s="969"/>
      <c r="VWF62" s="969"/>
      <c r="VWG62" s="969"/>
      <c r="VWH62" s="969"/>
      <c r="VWI62" s="969"/>
      <c r="VWJ62" s="969"/>
      <c r="VWK62" s="969"/>
      <c r="VWL62" s="969"/>
      <c r="VWM62" s="969"/>
      <c r="VWN62" s="969"/>
      <c r="VWO62" s="969"/>
      <c r="VWP62" s="969"/>
      <c r="VWQ62" s="969"/>
      <c r="VWR62" s="969"/>
      <c r="VWS62" s="969"/>
      <c r="VWT62" s="969"/>
      <c r="VWU62" s="969"/>
      <c r="VWV62" s="969"/>
      <c r="VWW62" s="969"/>
      <c r="VWX62" s="969"/>
      <c r="VWY62" s="969"/>
      <c r="VWZ62" s="969"/>
      <c r="VXA62" s="969"/>
      <c r="VXB62" s="969"/>
      <c r="VXC62" s="969"/>
      <c r="VXD62" s="969"/>
      <c r="VXE62" s="969"/>
      <c r="VXF62" s="969"/>
      <c r="VXG62" s="969"/>
      <c r="VXH62" s="969"/>
      <c r="VXI62" s="969"/>
      <c r="VXJ62" s="969"/>
      <c r="VXK62" s="969"/>
      <c r="VXL62" s="969"/>
      <c r="VXM62" s="969"/>
      <c r="VXN62" s="969"/>
      <c r="VXO62" s="969"/>
      <c r="VXP62" s="969"/>
      <c r="VXQ62" s="969"/>
      <c r="VXR62" s="969"/>
      <c r="VXS62" s="969"/>
      <c r="VXT62" s="969"/>
      <c r="VXU62" s="969"/>
      <c r="VXV62" s="969"/>
      <c r="VXW62" s="969"/>
      <c r="VXX62" s="969"/>
      <c r="VXY62" s="969"/>
      <c r="VXZ62" s="969"/>
      <c r="VYA62" s="969"/>
      <c r="VYB62" s="969"/>
      <c r="VYC62" s="969"/>
      <c r="VYD62" s="969"/>
      <c r="VYE62" s="969"/>
      <c r="VYF62" s="969"/>
      <c r="VYG62" s="969"/>
      <c r="VYH62" s="969"/>
      <c r="VYI62" s="969"/>
      <c r="VYJ62" s="969"/>
      <c r="VYK62" s="969"/>
      <c r="VYL62" s="969"/>
      <c r="VYM62" s="969"/>
      <c r="VYN62" s="969"/>
      <c r="VYO62" s="969"/>
      <c r="VYP62" s="969"/>
      <c r="VYQ62" s="969"/>
      <c r="VYR62" s="969"/>
      <c r="VYS62" s="969"/>
      <c r="VYT62" s="969"/>
      <c r="VYU62" s="969"/>
      <c r="VYV62" s="969"/>
      <c r="VYW62" s="969"/>
      <c r="VYX62" s="969"/>
      <c r="VYY62" s="969"/>
      <c r="VYZ62" s="969"/>
      <c r="VZA62" s="969"/>
      <c r="VZB62" s="969"/>
      <c r="VZC62" s="969"/>
      <c r="VZD62" s="969"/>
      <c r="VZE62" s="969"/>
      <c r="VZF62" s="969"/>
      <c r="VZG62" s="969"/>
      <c r="VZH62" s="969"/>
      <c r="VZI62" s="969"/>
      <c r="VZJ62" s="969"/>
      <c r="VZK62" s="969"/>
      <c r="VZL62" s="969"/>
      <c r="VZM62" s="969"/>
      <c r="VZN62" s="969"/>
      <c r="VZO62" s="969"/>
      <c r="VZP62" s="969"/>
      <c r="VZQ62" s="969"/>
      <c r="VZR62" s="969"/>
      <c r="VZS62" s="969"/>
      <c r="VZT62" s="969"/>
      <c r="VZU62" s="969"/>
      <c r="VZV62" s="969"/>
      <c r="VZW62" s="969"/>
      <c r="VZX62" s="969"/>
      <c r="VZY62" s="969"/>
      <c r="VZZ62" s="969"/>
      <c r="WAA62" s="969"/>
      <c r="WAB62" s="969"/>
      <c r="WAC62" s="969"/>
      <c r="WAD62" s="969"/>
      <c r="WAE62" s="969"/>
      <c r="WAF62" s="969"/>
      <c r="WAG62" s="969"/>
      <c r="WAH62" s="969"/>
      <c r="WAI62" s="969"/>
      <c r="WAJ62" s="969"/>
      <c r="WAK62" s="969"/>
      <c r="WAL62" s="969"/>
      <c r="WAM62" s="969"/>
      <c r="WAN62" s="969"/>
      <c r="WAO62" s="969"/>
      <c r="WAP62" s="969"/>
      <c r="WAQ62" s="969"/>
      <c r="WAR62" s="969"/>
      <c r="WAS62" s="969"/>
      <c r="WAT62" s="969"/>
      <c r="WAU62" s="969"/>
      <c r="WAV62" s="969"/>
      <c r="WAW62" s="969"/>
      <c r="WAX62" s="969"/>
      <c r="WAY62" s="969"/>
      <c r="WAZ62" s="969"/>
      <c r="WBA62" s="969"/>
      <c r="WBB62" s="969"/>
      <c r="WBC62" s="969"/>
      <c r="WBD62" s="969"/>
      <c r="WBE62" s="969"/>
      <c r="WBF62" s="969"/>
      <c r="WBG62" s="969"/>
      <c r="WBH62" s="969"/>
      <c r="WBI62" s="969"/>
      <c r="WBJ62" s="969"/>
      <c r="WBK62" s="969"/>
      <c r="WBL62" s="969"/>
      <c r="WBM62" s="969"/>
      <c r="WBN62" s="969"/>
      <c r="WBO62" s="969"/>
      <c r="WBP62" s="969"/>
      <c r="WBQ62" s="969"/>
      <c r="WBR62" s="969"/>
      <c r="WBS62" s="969"/>
      <c r="WBT62" s="969"/>
      <c r="WBU62" s="969"/>
      <c r="WBV62" s="969"/>
      <c r="WBW62" s="969"/>
      <c r="WBX62" s="969"/>
      <c r="WBY62" s="969"/>
      <c r="WBZ62" s="969"/>
      <c r="WCA62" s="969"/>
      <c r="WCB62" s="969"/>
      <c r="WCC62" s="969"/>
      <c r="WCD62" s="969"/>
      <c r="WCE62" s="969"/>
      <c r="WCF62" s="969"/>
      <c r="WCG62" s="969"/>
      <c r="WCH62" s="969"/>
      <c r="WCI62" s="969"/>
      <c r="WCJ62" s="969"/>
      <c r="WCK62" s="969"/>
      <c r="WCL62" s="969"/>
      <c r="WCM62" s="969"/>
      <c r="WCN62" s="969"/>
      <c r="WCO62" s="969"/>
      <c r="WCP62" s="969"/>
      <c r="WCQ62" s="969"/>
      <c r="WCR62" s="969"/>
      <c r="WCS62" s="969"/>
      <c r="WCT62" s="969"/>
      <c r="WCU62" s="969"/>
      <c r="WCV62" s="969"/>
      <c r="WCW62" s="969"/>
      <c r="WCX62" s="969"/>
      <c r="WCY62" s="969"/>
      <c r="WCZ62" s="969"/>
      <c r="WDA62" s="969"/>
      <c r="WDB62" s="969"/>
      <c r="WDC62" s="969"/>
      <c r="WDD62" s="969"/>
      <c r="WDE62" s="969"/>
      <c r="WDF62" s="969"/>
      <c r="WDG62" s="969"/>
      <c r="WDH62" s="969"/>
      <c r="WDI62" s="969"/>
      <c r="WDJ62" s="969"/>
      <c r="WDK62" s="969"/>
      <c r="WDL62" s="969"/>
      <c r="WDM62" s="969"/>
      <c r="WDN62" s="969"/>
      <c r="WDO62" s="969"/>
      <c r="WDP62" s="969"/>
      <c r="WDQ62" s="969"/>
      <c r="WDR62" s="969"/>
      <c r="WDS62" s="969"/>
      <c r="WDT62" s="969"/>
      <c r="WDU62" s="969"/>
      <c r="WDV62" s="969"/>
      <c r="WDW62" s="969"/>
      <c r="WDX62" s="969"/>
      <c r="WDY62" s="969"/>
      <c r="WDZ62" s="969"/>
      <c r="WEA62" s="969"/>
      <c r="WEB62" s="969"/>
      <c r="WEC62" s="969"/>
      <c r="WED62" s="969"/>
      <c r="WEE62" s="969"/>
      <c r="WEF62" s="969"/>
      <c r="WEG62" s="969"/>
      <c r="WEH62" s="969"/>
      <c r="WEI62" s="969"/>
      <c r="WEJ62" s="969"/>
      <c r="WEK62" s="969"/>
      <c r="WEL62" s="969"/>
      <c r="WEM62" s="969"/>
      <c r="WEN62" s="969"/>
      <c r="WEO62" s="969"/>
      <c r="WEP62" s="969"/>
      <c r="WEQ62" s="969"/>
      <c r="WER62" s="969"/>
      <c r="WES62" s="969"/>
      <c r="WET62" s="969"/>
      <c r="WEU62" s="969"/>
      <c r="WEV62" s="969"/>
      <c r="WEW62" s="969"/>
      <c r="WEX62" s="969"/>
      <c r="WEY62" s="969"/>
      <c r="WEZ62" s="969"/>
      <c r="WFA62" s="969"/>
      <c r="WFB62" s="969"/>
      <c r="WFC62" s="969"/>
      <c r="WFD62" s="969"/>
      <c r="WFE62" s="969"/>
      <c r="WFF62" s="969"/>
      <c r="WFG62" s="969"/>
      <c r="WFH62" s="969"/>
      <c r="WFI62" s="969"/>
      <c r="WFJ62" s="969"/>
      <c r="WFK62" s="969"/>
      <c r="WFL62" s="969"/>
      <c r="WFM62" s="969"/>
      <c r="WFN62" s="969"/>
      <c r="WFO62" s="969"/>
      <c r="WFP62" s="969"/>
      <c r="WFQ62" s="969"/>
      <c r="WFR62" s="969"/>
      <c r="WFS62" s="969"/>
      <c r="WFT62" s="969"/>
      <c r="WFU62" s="969"/>
      <c r="WFV62" s="969"/>
      <c r="WFW62" s="969"/>
      <c r="WFX62" s="969"/>
      <c r="WFY62" s="969"/>
      <c r="WFZ62" s="969"/>
      <c r="WGA62" s="969"/>
      <c r="WGB62" s="969"/>
      <c r="WGC62" s="969"/>
      <c r="WGD62" s="969"/>
      <c r="WGE62" s="969"/>
      <c r="WGF62" s="969"/>
      <c r="WGG62" s="969"/>
      <c r="WGH62" s="969"/>
      <c r="WGI62" s="969"/>
      <c r="WGJ62" s="969"/>
      <c r="WGK62" s="969"/>
      <c r="WGL62" s="969"/>
      <c r="WGM62" s="969"/>
      <c r="WGN62" s="969"/>
      <c r="WGO62" s="969"/>
      <c r="WGP62" s="969"/>
      <c r="WGQ62" s="969"/>
      <c r="WGR62" s="969"/>
      <c r="WGS62" s="969"/>
      <c r="WGT62" s="969"/>
      <c r="WGU62" s="969"/>
      <c r="WGV62" s="969"/>
      <c r="WGW62" s="969"/>
      <c r="WGX62" s="969"/>
      <c r="WGY62" s="969"/>
      <c r="WGZ62" s="969"/>
      <c r="WHA62" s="969"/>
      <c r="WHB62" s="969"/>
      <c r="WHC62" s="969"/>
      <c r="WHD62" s="969"/>
      <c r="WHE62" s="969"/>
      <c r="WHF62" s="969"/>
      <c r="WHG62" s="969"/>
      <c r="WHH62" s="969"/>
      <c r="WHI62" s="969"/>
      <c r="WHJ62" s="969"/>
      <c r="WHK62" s="969"/>
      <c r="WHL62" s="969"/>
      <c r="WHM62" s="969"/>
      <c r="WHN62" s="969"/>
      <c r="WHO62" s="969"/>
      <c r="WHP62" s="969"/>
      <c r="WHQ62" s="969"/>
      <c r="WHR62" s="969"/>
      <c r="WHS62" s="969"/>
      <c r="WHT62" s="969"/>
      <c r="WHU62" s="969"/>
      <c r="WHV62" s="969"/>
      <c r="WHW62" s="969"/>
      <c r="WHX62" s="969"/>
      <c r="WHY62" s="969"/>
      <c r="WHZ62" s="969"/>
      <c r="WIA62" s="969"/>
      <c r="WIB62" s="969"/>
      <c r="WIC62" s="969"/>
      <c r="WID62" s="969"/>
      <c r="WIE62" s="969"/>
      <c r="WIF62" s="969"/>
      <c r="WIG62" s="969"/>
      <c r="WIH62" s="969"/>
      <c r="WII62" s="969"/>
      <c r="WIJ62" s="969"/>
      <c r="WIK62" s="969"/>
      <c r="WIL62" s="969"/>
      <c r="WIM62" s="969"/>
      <c r="WIN62" s="969"/>
      <c r="WIO62" s="969"/>
      <c r="WIP62" s="969"/>
      <c r="WIQ62" s="969"/>
      <c r="WIR62" s="969"/>
      <c r="WIS62" s="969"/>
      <c r="WIT62" s="969"/>
      <c r="WIU62" s="969"/>
      <c r="WIV62" s="969"/>
      <c r="WIW62" s="969"/>
      <c r="WIX62" s="969"/>
      <c r="WIY62" s="969"/>
      <c r="WIZ62" s="969"/>
      <c r="WJA62" s="969"/>
      <c r="WJB62" s="969"/>
      <c r="WJC62" s="969"/>
      <c r="WJD62" s="969"/>
      <c r="WJE62" s="969"/>
      <c r="WJF62" s="969"/>
      <c r="WJG62" s="969"/>
      <c r="WJH62" s="969"/>
      <c r="WJI62" s="969"/>
      <c r="WJJ62" s="969"/>
      <c r="WJK62" s="969"/>
      <c r="WJL62" s="969"/>
      <c r="WJM62" s="969"/>
      <c r="WJN62" s="969"/>
      <c r="WJO62" s="969"/>
      <c r="WJP62" s="969"/>
      <c r="WJQ62" s="969"/>
      <c r="WJR62" s="969"/>
      <c r="WJS62" s="969"/>
      <c r="WJT62" s="969"/>
      <c r="WJU62" s="969"/>
      <c r="WJV62" s="969"/>
      <c r="WJW62" s="969"/>
      <c r="WJX62" s="969"/>
      <c r="WJY62" s="969"/>
      <c r="WJZ62" s="969"/>
      <c r="WKA62" s="969"/>
      <c r="WKB62" s="969"/>
      <c r="WKC62" s="969"/>
      <c r="WKD62" s="969"/>
      <c r="WKE62" s="969"/>
      <c r="WKF62" s="969"/>
      <c r="WKG62" s="969"/>
      <c r="WKH62" s="969"/>
      <c r="WKI62" s="969"/>
      <c r="WKJ62" s="969"/>
      <c r="WKK62" s="969"/>
      <c r="WKL62" s="969"/>
      <c r="WKM62" s="969"/>
      <c r="WKN62" s="969"/>
      <c r="WKO62" s="969"/>
      <c r="WKP62" s="969"/>
      <c r="WKQ62" s="969"/>
      <c r="WKR62" s="969"/>
      <c r="WKS62" s="969"/>
      <c r="WKT62" s="969"/>
      <c r="WKU62" s="969"/>
      <c r="WKV62" s="969"/>
      <c r="WKW62" s="969"/>
      <c r="WKX62" s="969"/>
      <c r="WKY62" s="969"/>
      <c r="WKZ62" s="969"/>
      <c r="WLA62" s="969"/>
      <c r="WLB62" s="969"/>
      <c r="WLC62" s="969"/>
      <c r="WLD62" s="969"/>
      <c r="WLE62" s="969"/>
      <c r="WLF62" s="969"/>
      <c r="WLG62" s="969"/>
      <c r="WLH62" s="969"/>
      <c r="WLI62" s="969"/>
      <c r="WLJ62" s="969"/>
      <c r="WLK62" s="969"/>
      <c r="WLL62" s="969"/>
      <c r="WLM62" s="969"/>
      <c r="WLN62" s="969"/>
      <c r="WLO62" s="969"/>
      <c r="WLP62" s="969"/>
      <c r="WLQ62" s="969"/>
      <c r="WLR62" s="969"/>
      <c r="WLS62" s="969"/>
      <c r="WLT62" s="969"/>
      <c r="WLU62" s="969"/>
      <c r="WLV62" s="969"/>
      <c r="WLW62" s="969"/>
      <c r="WLX62" s="969"/>
      <c r="WLY62" s="969"/>
      <c r="WLZ62" s="969"/>
      <c r="WMA62" s="969"/>
      <c r="WMB62" s="969"/>
      <c r="WMC62" s="969"/>
      <c r="WMD62" s="969"/>
      <c r="WME62" s="969"/>
      <c r="WMF62" s="969"/>
      <c r="WMG62" s="969"/>
      <c r="WMH62" s="969"/>
      <c r="WMI62" s="969"/>
      <c r="WMJ62" s="969"/>
      <c r="WMK62" s="969"/>
      <c r="WML62" s="969"/>
      <c r="WMM62" s="969"/>
      <c r="WMN62" s="969"/>
      <c r="WMO62" s="969"/>
      <c r="WMP62" s="969"/>
      <c r="WMQ62" s="969"/>
      <c r="WMR62" s="969"/>
      <c r="WMS62" s="969"/>
      <c r="WMT62" s="969"/>
      <c r="WMU62" s="969"/>
      <c r="WMV62" s="969"/>
      <c r="WMW62" s="969"/>
      <c r="WMX62" s="969"/>
      <c r="WMY62" s="969"/>
      <c r="WMZ62" s="969"/>
      <c r="WNA62" s="969"/>
      <c r="WNB62" s="969"/>
      <c r="WNC62" s="969"/>
      <c r="WND62" s="969"/>
      <c r="WNE62" s="969"/>
      <c r="WNF62" s="969"/>
      <c r="WNG62" s="969"/>
      <c r="WNH62" s="969"/>
      <c r="WNI62" s="969"/>
      <c r="WNJ62" s="969"/>
      <c r="WNK62" s="969"/>
      <c r="WNL62" s="969"/>
      <c r="WNM62" s="969"/>
      <c r="WNN62" s="969"/>
      <c r="WNO62" s="969"/>
      <c r="WNP62" s="969"/>
      <c r="WNQ62" s="969"/>
      <c r="WNR62" s="969"/>
      <c r="WNS62" s="969"/>
      <c r="WNT62" s="969"/>
      <c r="WNU62" s="969"/>
      <c r="WNV62" s="969"/>
      <c r="WNW62" s="969"/>
      <c r="WNX62" s="969"/>
      <c r="WNY62" s="969"/>
      <c r="WNZ62" s="969"/>
      <c r="WOA62" s="969"/>
      <c r="WOB62" s="969"/>
      <c r="WOC62" s="969"/>
      <c r="WOD62" s="969"/>
      <c r="WOE62" s="969"/>
      <c r="WOF62" s="969"/>
      <c r="WOG62" s="969"/>
      <c r="WOH62" s="969"/>
      <c r="WOI62" s="969"/>
      <c r="WOJ62" s="969"/>
      <c r="WOK62" s="969"/>
      <c r="WOL62" s="969"/>
      <c r="WOM62" s="969"/>
      <c r="WON62" s="969"/>
      <c r="WOO62" s="969"/>
      <c r="WOP62" s="969"/>
      <c r="WOQ62" s="969"/>
      <c r="WOR62" s="969"/>
      <c r="WOS62" s="969"/>
      <c r="WOT62" s="969"/>
      <c r="WOU62" s="969"/>
      <c r="WOV62" s="969"/>
      <c r="WOW62" s="969"/>
      <c r="WOX62" s="969"/>
      <c r="WOY62" s="969"/>
      <c r="WOZ62" s="969"/>
      <c r="WPA62" s="969"/>
      <c r="WPB62" s="969"/>
      <c r="WPC62" s="969"/>
      <c r="WPD62" s="969"/>
      <c r="WPE62" s="969"/>
      <c r="WPF62" s="969"/>
      <c r="WPG62" s="969"/>
      <c r="WPH62" s="969"/>
      <c r="WPI62" s="969"/>
      <c r="WPJ62" s="969"/>
      <c r="WPK62" s="969"/>
      <c r="WPL62" s="969"/>
      <c r="WPM62" s="969"/>
      <c r="WPN62" s="969"/>
      <c r="WPO62" s="969"/>
      <c r="WPP62" s="969"/>
      <c r="WPQ62" s="969"/>
      <c r="WPR62" s="969"/>
      <c r="WPS62" s="969"/>
      <c r="WPT62" s="969"/>
      <c r="WPU62" s="969"/>
      <c r="WPV62" s="969"/>
      <c r="WPW62" s="969"/>
      <c r="WPX62" s="969"/>
      <c r="WPY62" s="969"/>
      <c r="WPZ62" s="969"/>
      <c r="WQA62" s="969"/>
      <c r="WQB62" s="969"/>
      <c r="WQC62" s="969"/>
      <c r="WQD62" s="969"/>
      <c r="WQE62" s="969"/>
      <c r="WQF62" s="969"/>
      <c r="WQG62" s="969"/>
      <c r="WQH62" s="969"/>
      <c r="WQI62" s="969"/>
      <c r="WQJ62" s="969"/>
      <c r="WQK62" s="969"/>
      <c r="WQL62" s="969"/>
      <c r="WQM62" s="969"/>
      <c r="WQN62" s="969"/>
      <c r="WQO62" s="969"/>
      <c r="WQP62" s="969"/>
      <c r="WQQ62" s="969"/>
      <c r="WQR62" s="969"/>
      <c r="WQS62" s="969"/>
      <c r="WQT62" s="969"/>
      <c r="WQU62" s="969"/>
      <c r="WQV62" s="969"/>
      <c r="WQW62" s="969"/>
      <c r="WQX62" s="969"/>
      <c r="WQY62" s="969"/>
      <c r="WQZ62" s="969"/>
      <c r="WRA62" s="969"/>
      <c r="WRB62" s="969"/>
      <c r="WRC62" s="969"/>
      <c r="WRD62" s="969"/>
      <c r="WRE62" s="969"/>
      <c r="WRF62" s="969"/>
      <c r="WRG62" s="969"/>
      <c r="WRH62" s="969"/>
      <c r="WRI62" s="969"/>
      <c r="WRJ62" s="969"/>
      <c r="WRK62" s="969"/>
      <c r="WRL62" s="969"/>
      <c r="WRM62" s="969"/>
      <c r="WRN62" s="969"/>
      <c r="WRO62" s="969"/>
      <c r="WRP62" s="969"/>
      <c r="WRQ62" s="969"/>
      <c r="WRR62" s="969"/>
      <c r="WRS62" s="969"/>
      <c r="WRT62" s="969"/>
      <c r="WRU62" s="969"/>
      <c r="WRV62" s="969"/>
      <c r="WRW62" s="969"/>
      <c r="WRX62" s="969"/>
      <c r="WRY62" s="969"/>
      <c r="WRZ62" s="969"/>
      <c r="WSA62" s="969"/>
      <c r="WSB62" s="969"/>
      <c r="WSC62" s="969"/>
      <c r="WSD62" s="969"/>
      <c r="WSE62" s="969"/>
      <c r="WSF62" s="969"/>
      <c r="WSG62" s="969"/>
      <c r="WSH62" s="969"/>
      <c r="WSI62" s="969"/>
      <c r="WSJ62" s="969"/>
      <c r="WSK62" s="969"/>
      <c r="WSL62" s="969"/>
      <c r="WSM62" s="969"/>
      <c r="WSN62" s="969"/>
      <c r="WSO62" s="969"/>
      <c r="WSP62" s="969"/>
      <c r="WSQ62" s="969"/>
      <c r="WSR62" s="969"/>
      <c r="WSS62" s="969"/>
      <c r="WST62" s="969"/>
      <c r="WSU62" s="969"/>
      <c r="WSV62" s="969"/>
      <c r="WSW62" s="969"/>
      <c r="WSX62" s="969"/>
      <c r="WSY62" s="969"/>
      <c r="WSZ62" s="969"/>
      <c r="WTA62" s="969"/>
      <c r="WTB62" s="969"/>
      <c r="WTC62" s="969"/>
      <c r="WTD62" s="969"/>
      <c r="WTE62" s="969"/>
      <c r="WTF62" s="969"/>
      <c r="WTG62" s="969"/>
      <c r="WTH62" s="969"/>
      <c r="WTI62" s="969"/>
      <c r="WTJ62" s="969"/>
      <c r="WTK62" s="969"/>
      <c r="WTL62" s="969"/>
      <c r="WTM62" s="969"/>
      <c r="WTN62" s="969"/>
      <c r="WTO62" s="969"/>
      <c r="WTP62" s="969"/>
      <c r="WTQ62" s="969"/>
      <c r="WTR62" s="969"/>
      <c r="WTS62" s="969"/>
      <c r="WTT62" s="969"/>
      <c r="WTU62" s="969"/>
      <c r="WTV62" s="969"/>
      <c r="WTW62" s="969"/>
      <c r="WTX62" s="969"/>
      <c r="WTY62" s="969"/>
      <c r="WTZ62" s="969"/>
      <c r="WUA62" s="969"/>
      <c r="WUB62" s="969"/>
      <c r="WUC62" s="969"/>
      <c r="WUD62" s="969"/>
      <c r="WUE62" s="969"/>
      <c r="WUF62" s="969"/>
      <c r="WUG62" s="969"/>
      <c r="WUH62" s="969"/>
      <c r="WUI62" s="969"/>
      <c r="WUJ62" s="969"/>
      <c r="WUK62" s="969"/>
      <c r="WUL62" s="969"/>
      <c r="WUM62" s="969"/>
      <c r="WUN62" s="969"/>
      <c r="WUO62" s="969"/>
      <c r="WUP62" s="969"/>
      <c r="WUQ62" s="969"/>
      <c r="WUR62" s="969"/>
      <c r="WUS62" s="969"/>
      <c r="WUT62" s="969"/>
      <c r="WUU62" s="969"/>
      <c r="WUV62" s="969"/>
      <c r="WUW62" s="969"/>
      <c r="WUX62" s="969"/>
      <c r="WUY62" s="969"/>
      <c r="WUZ62" s="969"/>
      <c r="WVA62" s="969"/>
      <c r="WVB62" s="969"/>
      <c r="WVC62" s="969"/>
      <c r="WVD62" s="969"/>
      <c r="WVE62" s="969"/>
      <c r="WVF62" s="969"/>
      <c r="WVG62" s="969"/>
      <c r="WVH62" s="969"/>
      <c r="WVI62" s="969"/>
      <c r="WVJ62" s="969"/>
      <c r="WVK62" s="969"/>
      <c r="WVL62" s="969"/>
      <c r="WVM62" s="969"/>
      <c r="WVN62" s="969"/>
      <c r="WVO62" s="969"/>
      <c r="WVP62" s="969"/>
      <c r="WVQ62" s="969"/>
      <c r="WVR62" s="969"/>
      <c r="WVS62" s="969"/>
      <c r="WVT62" s="969"/>
      <c r="WVU62" s="969"/>
      <c r="WVV62" s="969"/>
      <c r="WVW62" s="969"/>
      <c r="WVX62" s="969"/>
      <c r="WVY62" s="969"/>
      <c r="WVZ62" s="969"/>
      <c r="WWA62" s="969"/>
      <c r="WWB62" s="969"/>
      <c r="WWC62" s="969"/>
      <c r="WWD62" s="969"/>
      <c r="WWE62" s="969"/>
      <c r="WWF62" s="969"/>
      <c r="WWG62" s="969"/>
      <c r="WWH62" s="969"/>
      <c r="WWI62" s="969"/>
      <c r="WWJ62" s="969"/>
      <c r="WWK62" s="969"/>
      <c r="WWL62" s="969"/>
      <c r="WWM62" s="969"/>
      <c r="WWN62" s="969"/>
      <c r="WWO62" s="969"/>
      <c r="WWP62" s="969"/>
      <c r="WWQ62" s="969"/>
      <c r="WWR62" s="969"/>
      <c r="WWS62" s="969"/>
      <c r="WWT62" s="969"/>
      <c r="WWU62" s="969"/>
      <c r="WWV62" s="969"/>
      <c r="WWW62" s="969"/>
      <c r="WWX62" s="969"/>
      <c r="WWY62" s="969"/>
      <c r="WWZ62" s="969"/>
      <c r="WXA62" s="969"/>
      <c r="WXB62" s="969"/>
      <c r="WXC62" s="969"/>
      <c r="WXD62" s="969"/>
      <c r="WXE62" s="969"/>
      <c r="WXF62" s="969"/>
      <c r="WXG62" s="969"/>
      <c r="WXH62" s="969"/>
      <c r="WXI62" s="969"/>
      <c r="WXJ62" s="969"/>
      <c r="WXK62" s="969"/>
      <c r="WXL62" s="969"/>
      <c r="WXM62" s="969"/>
      <c r="WXN62" s="969"/>
      <c r="WXO62" s="969"/>
      <c r="WXP62" s="969"/>
      <c r="WXQ62" s="969"/>
      <c r="WXR62" s="969"/>
      <c r="WXS62" s="969"/>
      <c r="WXT62" s="969"/>
      <c r="WXU62" s="969"/>
      <c r="WXV62" s="969"/>
      <c r="WXW62" s="969"/>
      <c r="WXX62" s="969"/>
      <c r="WXY62" s="969"/>
      <c r="WXZ62" s="969"/>
      <c r="WYA62" s="969"/>
      <c r="WYB62" s="969"/>
      <c r="WYC62" s="969"/>
      <c r="WYD62" s="969"/>
      <c r="WYE62" s="969"/>
      <c r="WYF62" s="969"/>
      <c r="WYG62" s="969"/>
      <c r="WYH62" s="969"/>
      <c r="WYI62" s="969"/>
      <c r="WYJ62" s="969"/>
      <c r="WYK62" s="969"/>
      <c r="WYL62" s="969"/>
      <c r="WYM62" s="969"/>
      <c r="WYN62" s="969"/>
      <c r="WYO62" s="969"/>
      <c r="WYP62" s="969"/>
      <c r="WYQ62" s="969"/>
      <c r="WYR62" s="969"/>
      <c r="WYS62" s="969"/>
      <c r="WYT62" s="969"/>
      <c r="WYU62" s="969"/>
      <c r="WYV62" s="969"/>
      <c r="WYW62" s="969"/>
      <c r="WYX62" s="969"/>
      <c r="WYY62" s="969"/>
      <c r="WYZ62" s="969"/>
      <c r="WZA62" s="969"/>
      <c r="WZB62" s="969"/>
      <c r="WZC62" s="969"/>
      <c r="WZD62" s="969"/>
      <c r="WZE62" s="969"/>
      <c r="WZF62" s="969"/>
      <c r="WZG62" s="969"/>
      <c r="WZH62" s="969"/>
      <c r="WZI62" s="969"/>
      <c r="WZJ62" s="969"/>
      <c r="WZK62" s="969"/>
      <c r="WZL62" s="969"/>
      <c r="WZM62" s="969"/>
      <c r="WZN62" s="969"/>
      <c r="WZO62" s="969"/>
      <c r="WZP62" s="969"/>
      <c r="WZQ62" s="969"/>
      <c r="WZR62" s="969"/>
      <c r="WZS62" s="969"/>
      <c r="WZT62" s="969"/>
      <c r="WZU62" s="969"/>
      <c r="WZV62" s="969"/>
      <c r="WZW62" s="969"/>
      <c r="WZX62" s="969"/>
      <c r="WZY62" s="969"/>
      <c r="WZZ62" s="969"/>
      <c r="XAA62" s="969"/>
      <c r="XAB62" s="969"/>
      <c r="XAC62" s="969"/>
      <c r="XAD62" s="969"/>
      <c r="XAE62" s="969"/>
      <c r="XAF62" s="969"/>
      <c r="XAG62" s="969"/>
      <c r="XAH62" s="969"/>
      <c r="XAI62" s="969"/>
      <c r="XAJ62" s="969"/>
      <c r="XAK62" s="969"/>
      <c r="XAL62" s="969"/>
      <c r="XAM62" s="969"/>
      <c r="XAN62" s="969"/>
      <c r="XAO62" s="969"/>
      <c r="XAP62" s="969"/>
      <c r="XAQ62" s="969"/>
      <c r="XAR62" s="969"/>
      <c r="XAS62" s="969"/>
      <c r="XAT62" s="969"/>
      <c r="XAU62" s="969"/>
      <c r="XAV62" s="969"/>
      <c r="XAW62" s="969"/>
      <c r="XAX62" s="969"/>
      <c r="XAY62" s="969"/>
      <c r="XAZ62" s="969"/>
      <c r="XBA62" s="969"/>
      <c r="XBB62" s="969"/>
      <c r="XBC62" s="969"/>
      <c r="XBD62" s="969"/>
      <c r="XBE62" s="969"/>
      <c r="XBF62" s="969"/>
      <c r="XBG62" s="969"/>
      <c r="XBH62" s="969"/>
      <c r="XBI62" s="969"/>
      <c r="XBJ62" s="969"/>
      <c r="XBK62" s="969"/>
      <c r="XBL62" s="969"/>
      <c r="XBM62" s="969"/>
      <c r="XBN62" s="969"/>
      <c r="XBO62" s="969"/>
      <c r="XBP62" s="969"/>
      <c r="XBQ62" s="969"/>
      <c r="XBR62" s="969"/>
      <c r="XBS62" s="969"/>
      <c r="XBT62" s="969"/>
      <c r="XBU62" s="969"/>
      <c r="XBV62" s="969"/>
      <c r="XBW62" s="969"/>
      <c r="XBX62" s="969"/>
      <c r="XBY62" s="969"/>
      <c r="XBZ62" s="969"/>
      <c r="XCA62" s="969"/>
      <c r="XCB62" s="969"/>
      <c r="XCC62" s="969"/>
      <c r="XCD62" s="969"/>
      <c r="XCE62" s="969"/>
      <c r="XCF62" s="969"/>
      <c r="XCG62" s="969"/>
      <c r="XCH62" s="969"/>
      <c r="XCI62" s="969"/>
      <c r="XCJ62" s="969"/>
      <c r="XCK62" s="969"/>
      <c r="XCL62" s="969"/>
      <c r="XCM62" s="969"/>
      <c r="XCN62" s="969"/>
      <c r="XCO62" s="969"/>
      <c r="XCP62" s="969"/>
      <c r="XCQ62" s="969"/>
      <c r="XCR62" s="969"/>
      <c r="XCS62" s="969"/>
      <c r="XCT62" s="969"/>
      <c r="XCU62" s="969"/>
      <c r="XCV62" s="969"/>
      <c r="XCW62" s="969"/>
      <c r="XCX62" s="969"/>
      <c r="XCY62" s="969"/>
      <c r="XCZ62" s="969"/>
      <c r="XDA62" s="969"/>
      <c r="XDB62" s="969"/>
      <c r="XDC62" s="969"/>
      <c r="XDD62" s="969"/>
      <c r="XDE62" s="969"/>
      <c r="XDF62" s="969"/>
      <c r="XDG62" s="969"/>
      <c r="XDH62" s="969"/>
      <c r="XDI62" s="969"/>
      <c r="XDJ62" s="969"/>
      <c r="XDK62" s="969"/>
      <c r="XDL62" s="969"/>
      <c r="XDM62" s="969"/>
      <c r="XDN62" s="969"/>
      <c r="XDO62" s="969"/>
      <c r="XDP62" s="969"/>
      <c r="XDQ62" s="969"/>
      <c r="XDR62" s="969"/>
      <c r="XDS62" s="969"/>
      <c r="XDT62" s="969"/>
      <c r="XDU62" s="969"/>
      <c r="XDV62" s="969"/>
      <c r="XDW62" s="969"/>
      <c r="XDX62" s="969"/>
      <c r="XDY62" s="969"/>
      <c r="XDZ62" s="969"/>
      <c r="XEA62" s="969"/>
      <c r="XEB62" s="969"/>
      <c r="XEC62" s="969"/>
      <c r="XED62" s="969"/>
      <c r="XEE62" s="969"/>
      <c r="XEF62" s="969"/>
      <c r="XEG62" s="969"/>
      <c r="XEH62" s="969"/>
      <c r="XEI62" s="969"/>
      <c r="XEJ62" s="969"/>
      <c r="XEK62" s="969"/>
      <c r="XEL62" s="969"/>
      <c r="XEM62" s="969"/>
      <c r="XEN62" s="969"/>
      <c r="XEO62" s="969"/>
      <c r="XEP62" s="969"/>
      <c r="XEQ62" s="969"/>
      <c r="XER62" s="969"/>
      <c r="XES62" s="969"/>
      <c r="XET62" s="969"/>
      <c r="XEU62" s="969"/>
      <c r="XEV62" s="969"/>
      <c r="XEW62" s="969"/>
      <c r="XEX62" s="969"/>
      <c r="XEY62" s="969"/>
      <c r="XEZ62" s="969"/>
      <c r="XFA62" s="969"/>
      <c r="XFB62" s="969"/>
      <c r="XFC62" s="969"/>
      <c r="XFD62" s="969"/>
    </row>
    <row r="63" spans="1:16384" s="210" customFormat="1" ht="12.9" customHeight="1">
      <c r="A63" s="969"/>
      <c r="B63" s="969"/>
      <c r="C63" s="969"/>
      <c r="D63" s="969"/>
      <c r="E63" s="969"/>
      <c r="F63" s="969"/>
      <c r="G63" s="969"/>
      <c r="H63" s="969"/>
      <c r="I63" s="969"/>
      <c r="J63" s="969"/>
      <c r="K63" s="969"/>
      <c r="L63" s="969"/>
      <c r="M63" s="969"/>
      <c r="N63" s="969"/>
      <c r="O63" s="969"/>
      <c r="P63" s="969"/>
      <c r="Q63" s="969"/>
      <c r="R63" s="969"/>
      <c r="S63" s="969"/>
      <c r="T63" s="969"/>
      <c r="U63" s="969"/>
      <c r="V63" s="969"/>
      <c r="W63" s="969"/>
      <c r="X63" s="969"/>
      <c r="Y63" s="969"/>
      <c r="Z63" s="969"/>
      <c r="AA63" s="969"/>
      <c r="AB63" s="969"/>
      <c r="AC63" s="969"/>
      <c r="AD63" s="969"/>
      <c r="AE63" s="969"/>
      <c r="AF63" s="969"/>
      <c r="AG63" s="969"/>
      <c r="AH63" s="969"/>
      <c r="AI63" s="969"/>
      <c r="AJ63" s="969"/>
      <c r="AK63" s="969"/>
      <c r="AL63" s="969"/>
      <c r="AM63" s="969"/>
      <c r="AN63" s="969"/>
      <c r="AO63" s="969"/>
      <c r="AP63" s="969"/>
      <c r="AQ63" s="969"/>
      <c r="AR63" s="969"/>
      <c r="AS63" s="969"/>
      <c r="AT63" s="969"/>
      <c r="AU63" s="969"/>
      <c r="AV63" s="969"/>
      <c r="AW63" s="969"/>
      <c r="AX63" s="969"/>
      <c r="AY63" s="969"/>
      <c r="AZ63" s="969"/>
      <c r="BA63" s="969"/>
      <c r="BB63" s="969"/>
      <c r="BC63" s="969"/>
      <c r="BD63" s="969"/>
      <c r="BE63" s="969"/>
      <c r="BF63" s="969"/>
      <c r="BG63" s="969"/>
      <c r="BH63" s="969"/>
      <c r="BI63" s="969"/>
      <c r="BJ63" s="969"/>
      <c r="BK63" s="969"/>
      <c r="BL63" s="969"/>
      <c r="BM63" s="969"/>
      <c r="BN63" s="969"/>
      <c r="BO63" s="969"/>
      <c r="BP63" s="969"/>
      <c r="BQ63" s="969"/>
      <c r="BR63" s="969"/>
      <c r="BS63" s="969"/>
      <c r="BT63" s="969"/>
      <c r="BU63" s="969"/>
      <c r="BV63" s="969"/>
      <c r="BW63" s="969"/>
      <c r="BX63" s="969"/>
      <c r="BY63" s="969"/>
      <c r="BZ63" s="969"/>
      <c r="CA63" s="969"/>
      <c r="CB63" s="969"/>
      <c r="CC63" s="969"/>
      <c r="CD63" s="969"/>
      <c r="CE63" s="969"/>
      <c r="CF63" s="969"/>
      <c r="CG63" s="969"/>
      <c r="CH63" s="969"/>
      <c r="CI63" s="969"/>
      <c r="CJ63" s="969"/>
      <c r="CK63" s="969"/>
      <c r="CL63" s="969"/>
      <c r="CM63" s="969"/>
      <c r="CN63" s="969"/>
      <c r="CO63" s="969"/>
      <c r="CP63" s="969"/>
      <c r="CQ63" s="969"/>
      <c r="CR63" s="969"/>
      <c r="CS63" s="969"/>
      <c r="CT63" s="969"/>
      <c r="CU63" s="969"/>
      <c r="CV63" s="969"/>
      <c r="CW63" s="969"/>
      <c r="CX63" s="969"/>
      <c r="CY63" s="969"/>
      <c r="CZ63" s="969"/>
      <c r="DA63" s="969"/>
      <c r="DB63" s="969"/>
      <c r="DC63" s="969"/>
      <c r="DD63" s="969"/>
      <c r="DE63" s="969"/>
      <c r="DF63" s="969"/>
      <c r="DG63" s="969"/>
      <c r="DH63" s="969"/>
      <c r="DI63" s="969"/>
      <c r="DJ63" s="969"/>
      <c r="DK63" s="969"/>
      <c r="DL63" s="969"/>
      <c r="DM63" s="969"/>
      <c r="DN63" s="969"/>
      <c r="DO63" s="969"/>
      <c r="DP63" s="969"/>
      <c r="DQ63" s="969"/>
      <c r="DR63" s="969"/>
      <c r="DS63" s="969"/>
      <c r="DT63" s="969"/>
      <c r="DU63" s="969"/>
      <c r="DV63" s="969"/>
      <c r="DW63" s="969"/>
      <c r="DX63" s="969"/>
      <c r="DY63" s="969"/>
      <c r="DZ63" s="969"/>
      <c r="EA63" s="969"/>
      <c r="EB63" s="969"/>
      <c r="EC63" s="969"/>
      <c r="ED63" s="969"/>
      <c r="EE63" s="969"/>
      <c r="EF63" s="969"/>
      <c r="EG63" s="969"/>
      <c r="EH63" s="969"/>
      <c r="EI63" s="969"/>
      <c r="EJ63" s="969"/>
      <c r="EK63" s="969"/>
      <c r="EL63" s="969"/>
      <c r="EM63" s="969"/>
      <c r="EN63" s="969"/>
      <c r="EO63" s="969"/>
      <c r="EP63" s="969"/>
      <c r="EQ63" s="969"/>
      <c r="ER63" s="969"/>
      <c r="ES63" s="969"/>
      <c r="ET63" s="969"/>
      <c r="EU63" s="969"/>
      <c r="EV63" s="969"/>
      <c r="EW63" s="969"/>
      <c r="EX63" s="969"/>
      <c r="EY63" s="969"/>
      <c r="EZ63" s="969"/>
      <c r="FA63" s="969"/>
      <c r="FB63" s="969"/>
      <c r="FC63" s="969"/>
      <c r="FD63" s="969"/>
      <c r="FE63" s="969"/>
      <c r="FF63" s="969"/>
      <c r="FG63" s="969"/>
      <c r="FH63" s="969"/>
      <c r="FI63" s="969"/>
      <c r="FJ63" s="969"/>
      <c r="FK63" s="969"/>
      <c r="FL63" s="969"/>
      <c r="FM63" s="969"/>
      <c r="FN63" s="969"/>
      <c r="FO63" s="969"/>
      <c r="FP63" s="969"/>
      <c r="FQ63" s="969"/>
      <c r="FR63" s="969"/>
      <c r="FS63" s="969"/>
      <c r="FT63" s="969"/>
      <c r="FU63" s="969"/>
      <c r="FV63" s="969"/>
      <c r="FW63" s="969"/>
      <c r="FX63" s="969"/>
      <c r="FY63" s="969"/>
      <c r="FZ63" s="969"/>
      <c r="GA63" s="969"/>
      <c r="GB63" s="969"/>
      <c r="GC63" s="969"/>
      <c r="GD63" s="969"/>
      <c r="GE63" s="969"/>
      <c r="GF63" s="969"/>
      <c r="GG63" s="969"/>
      <c r="GH63" s="969"/>
      <c r="GI63" s="969"/>
      <c r="GJ63" s="969"/>
      <c r="GK63" s="969"/>
      <c r="GL63" s="969"/>
      <c r="GM63" s="969"/>
      <c r="GN63" s="969"/>
      <c r="GO63" s="969"/>
      <c r="GP63" s="969"/>
      <c r="GQ63" s="969"/>
      <c r="GR63" s="969"/>
      <c r="GS63" s="969"/>
      <c r="GT63" s="969"/>
      <c r="GU63" s="969"/>
      <c r="GV63" s="969"/>
      <c r="GW63" s="969"/>
      <c r="GX63" s="969"/>
      <c r="GY63" s="969"/>
      <c r="GZ63" s="969"/>
      <c r="HA63" s="969"/>
      <c r="HB63" s="969"/>
      <c r="HC63" s="969"/>
      <c r="HD63" s="969"/>
      <c r="HE63" s="969"/>
      <c r="HF63" s="969"/>
      <c r="HG63" s="969"/>
      <c r="HH63" s="969"/>
      <c r="HI63" s="969"/>
      <c r="HJ63" s="969"/>
      <c r="HK63" s="969"/>
      <c r="HL63" s="969"/>
      <c r="HM63" s="969"/>
      <c r="HN63" s="969"/>
      <c r="HO63" s="969"/>
      <c r="HP63" s="969"/>
      <c r="HQ63" s="969"/>
      <c r="HR63" s="969"/>
      <c r="HS63" s="969"/>
      <c r="HT63" s="969"/>
      <c r="HU63" s="969"/>
      <c r="HV63" s="969"/>
      <c r="HW63" s="969"/>
      <c r="HX63" s="969"/>
      <c r="HY63" s="969"/>
      <c r="HZ63" s="969"/>
      <c r="IA63" s="969"/>
      <c r="IB63" s="969"/>
      <c r="IC63" s="969"/>
      <c r="ID63" s="969"/>
      <c r="IE63" s="969"/>
      <c r="IF63" s="969"/>
      <c r="IG63" s="969"/>
      <c r="IH63" s="969"/>
      <c r="II63" s="969"/>
      <c r="IJ63" s="969"/>
      <c r="IK63" s="969"/>
      <c r="IL63" s="969"/>
      <c r="IM63" s="969"/>
      <c r="IN63" s="969"/>
      <c r="IO63" s="969"/>
      <c r="IP63" s="969"/>
      <c r="IQ63" s="969"/>
      <c r="IR63" s="969"/>
      <c r="IS63" s="969"/>
      <c r="IT63" s="969"/>
      <c r="IU63" s="969"/>
      <c r="IV63" s="969"/>
      <c r="IW63" s="969"/>
      <c r="IX63" s="969"/>
      <c r="IY63" s="969"/>
      <c r="IZ63" s="969"/>
      <c r="JA63" s="969"/>
      <c r="JB63" s="969"/>
      <c r="JC63" s="969"/>
      <c r="JD63" s="969"/>
      <c r="JE63" s="969"/>
      <c r="JF63" s="969"/>
      <c r="JG63" s="969"/>
      <c r="JH63" s="969"/>
      <c r="JI63" s="969"/>
      <c r="JJ63" s="969"/>
      <c r="JK63" s="969"/>
      <c r="JL63" s="969"/>
      <c r="JM63" s="969"/>
      <c r="JN63" s="969"/>
      <c r="JO63" s="969"/>
      <c r="JP63" s="969"/>
      <c r="JQ63" s="969"/>
      <c r="JR63" s="969"/>
      <c r="JS63" s="969"/>
      <c r="JT63" s="969"/>
      <c r="JU63" s="969"/>
      <c r="JV63" s="969"/>
      <c r="JW63" s="969"/>
      <c r="JX63" s="969"/>
      <c r="JY63" s="969"/>
      <c r="JZ63" s="969"/>
      <c r="KA63" s="969"/>
      <c r="KB63" s="969"/>
      <c r="KC63" s="969"/>
      <c r="KD63" s="969"/>
      <c r="KE63" s="969"/>
      <c r="KF63" s="969"/>
      <c r="KG63" s="969"/>
      <c r="KH63" s="969"/>
      <c r="KI63" s="969"/>
      <c r="KJ63" s="969"/>
      <c r="KK63" s="969"/>
      <c r="KL63" s="969"/>
      <c r="KM63" s="969"/>
      <c r="KN63" s="969"/>
      <c r="KO63" s="969"/>
      <c r="KP63" s="969"/>
      <c r="KQ63" s="969"/>
      <c r="KR63" s="969"/>
      <c r="KS63" s="969"/>
      <c r="KT63" s="969"/>
      <c r="KU63" s="969"/>
      <c r="KV63" s="969"/>
      <c r="KW63" s="969"/>
      <c r="KX63" s="969"/>
      <c r="KY63" s="969"/>
      <c r="KZ63" s="969"/>
      <c r="LA63" s="969"/>
      <c r="LB63" s="969"/>
      <c r="LC63" s="969"/>
      <c r="LD63" s="969"/>
      <c r="LE63" s="969"/>
      <c r="LF63" s="969"/>
      <c r="LG63" s="969"/>
      <c r="LH63" s="969"/>
      <c r="LI63" s="969"/>
      <c r="LJ63" s="969"/>
      <c r="LK63" s="969"/>
      <c r="LL63" s="969"/>
      <c r="LM63" s="969"/>
      <c r="LN63" s="969"/>
      <c r="LO63" s="969"/>
      <c r="LP63" s="969"/>
      <c r="LQ63" s="969"/>
      <c r="LR63" s="969"/>
      <c r="LS63" s="969"/>
      <c r="LT63" s="969"/>
      <c r="LU63" s="969"/>
      <c r="LV63" s="969"/>
      <c r="LW63" s="969"/>
      <c r="LX63" s="969"/>
      <c r="LY63" s="969"/>
      <c r="LZ63" s="969"/>
      <c r="MA63" s="969"/>
      <c r="MB63" s="969"/>
      <c r="MC63" s="969"/>
      <c r="MD63" s="969"/>
      <c r="ME63" s="969"/>
      <c r="MF63" s="969"/>
      <c r="MG63" s="969"/>
      <c r="MH63" s="969"/>
      <c r="MI63" s="969"/>
      <c r="MJ63" s="969"/>
      <c r="MK63" s="969"/>
      <c r="ML63" s="969"/>
      <c r="MM63" s="969"/>
      <c r="MN63" s="969"/>
      <c r="MO63" s="969"/>
      <c r="MP63" s="969"/>
      <c r="MQ63" s="969"/>
      <c r="MR63" s="969"/>
      <c r="MS63" s="969"/>
      <c r="MT63" s="969"/>
      <c r="MU63" s="969"/>
      <c r="MV63" s="969"/>
      <c r="MW63" s="969"/>
      <c r="MX63" s="969"/>
      <c r="MY63" s="969"/>
      <c r="MZ63" s="969"/>
      <c r="NA63" s="969"/>
      <c r="NB63" s="969"/>
      <c r="NC63" s="969"/>
      <c r="ND63" s="969"/>
      <c r="NE63" s="969"/>
      <c r="NF63" s="969"/>
      <c r="NG63" s="969"/>
      <c r="NH63" s="969"/>
      <c r="NI63" s="969"/>
      <c r="NJ63" s="969"/>
      <c r="NK63" s="969"/>
      <c r="NL63" s="969"/>
      <c r="NM63" s="969"/>
      <c r="NN63" s="969"/>
      <c r="NO63" s="969"/>
      <c r="NP63" s="969"/>
      <c r="NQ63" s="969"/>
      <c r="NR63" s="969"/>
      <c r="NS63" s="969"/>
      <c r="NT63" s="969"/>
      <c r="NU63" s="969"/>
      <c r="NV63" s="969"/>
      <c r="NW63" s="969"/>
      <c r="NX63" s="969"/>
      <c r="NY63" s="969"/>
      <c r="NZ63" s="969"/>
      <c r="OA63" s="969"/>
      <c r="OB63" s="969"/>
      <c r="OC63" s="969"/>
      <c r="OD63" s="969"/>
      <c r="OE63" s="969"/>
      <c r="OF63" s="969"/>
      <c r="OG63" s="969"/>
      <c r="OH63" s="969"/>
      <c r="OI63" s="969"/>
      <c r="OJ63" s="969"/>
      <c r="OK63" s="969"/>
      <c r="OL63" s="969"/>
      <c r="OM63" s="969"/>
      <c r="ON63" s="969"/>
      <c r="OO63" s="969"/>
      <c r="OP63" s="969"/>
      <c r="OQ63" s="969"/>
      <c r="OR63" s="969"/>
      <c r="OS63" s="969"/>
      <c r="OT63" s="969"/>
      <c r="OU63" s="969"/>
      <c r="OV63" s="969"/>
      <c r="OW63" s="969"/>
      <c r="OX63" s="969"/>
      <c r="OY63" s="969"/>
      <c r="OZ63" s="969"/>
      <c r="PA63" s="969"/>
      <c r="PB63" s="969"/>
      <c r="PC63" s="969"/>
      <c r="PD63" s="969"/>
      <c r="PE63" s="969"/>
      <c r="PF63" s="969"/>
      <c r="PG63" s="969"/>
      <c r="PH63" s="969"/>
      <c r="PI63" s="969"/>
      <c r="PJ63" s="969"/>
      <c r="PK63" s="969"/>
      <c r="PL63" s="969"/>
      <c r="PM63" s="969"/>
      <c r="PN63" s="969"/>
      <c r="PO63" s="969"/>
      <c r="PP63" s="969"/>
      <c r="PQ63" s="969"/>
      <c r="PR63" s="969"/>
      <c r="PS63" s="969"/>
      <c r="PT63" s="969"/>
      <c r="PU63" s="969"/>
      <c r="PV63" s="969"/>
      <c r="PW63" s="969"/>
      <c r="PX63" s="969"/>
      <c r="PY63" s="969"/>
      <c r="PZ63" s="969"/>
      <c r="QA63" s="969"/>
      <c r="QB63" s="969"/>
      <c r="QC63" s="969"/>
      <c r="QD63" s="969"/>
      <c r="QE63" s="969"/>
      <c r="QF63" s="969"/>
      <c r="QG63" s="969"/>
      <c r="QH63" s="969"/>
      <c r="QI63" s="969"/>
      <c r="QJ63" s="969"/>
      <c r="QK63" s="969"/>
      <c r="QL63" s="969"/>
      <c r="QM63" s="969"/>
      <c r="QN63" s="969"/>
      <c r="QO63" s="969"/>
      <c r="QP63" s="969"/>
      <c r="QQ63" s="969"/>
      <c r="QR63" s="969"/>
      <c r="QS63" s="969"/>
      <c r="QT63" s="969"/>
      <c r="QU63" s="969"/>
      <c r="QV63" s="969"/>
      <c r="QW63" s="969"/>
      <c r="QX63" s="969"/>
      <c r="QY63" s="969"/>
      <c r="QZ63" s="969"/>
      <c r="RA63" s="969"/>
      <c r="RB63" s="969"/>
      <c r="RC63" s="969"/>
      <c r="RD63" s="969"/>
      <c r="RE63" s="969"/>
      <c r="RF63" s="969"/>
      <c r="RG63" s="969"/>
      <c r="RH63" s="969"/>
      <c r="RI63" s="969"/>
      <c r="RJ63" s="969"/>
      <c r="RK63" s="969"/>
      <c r="RL63" s="969"/>
      <c r="RM63" s="969"/>
      <c r="RN63" s="969"/>
      <c r="RO63" s="969"/>
      <c r="RP63" s="969"/>
      <c r="RQ63" s="969"/>
      <c r="RR63" s="969"/>
      <c r="RS63" s="969"/>
      <c r="RT63" s="969"/>
      <c r="RU63" s="969"/>
      <c r="RV63" s="969"/>
      <c r="RW63" s="969"/>
      <c r="RX63" s="969"/>
      <c r="RY63" s="969"/>
      <c r="RZ63" s="969"/>
      <c r="SA63" s="969"/>
      <c r="SB63" s="969"/>
      <c r="SC63" s="969"/>
      <c r="SD63" s="969"/>
      <c r="SE63" s="969"/>
      <c r="SF63" s="969"/>
      <c r="SG63" s="969"/>
      <c r="SH63" s="969"/>
      <c r="SI63" s="969"/>
      <c r="SJ63" s="969"/>
      <c r="SK63" s="969"/>
      <c r="SL63" s="969"/>
      <c r="SM63" s="969"/>
      <c r="SN63" s="969"/>
      <c r="SO63" s="969"/>
      <c r="SP63" s="969"/>
      <c r="SQ63" s="969"/>
      <c r="SR63" s="969"/>
      <c r="SS63" s="969"/>
      <c r="ST63" s="969"/>
      <c r="SU63" s="969"/>
      <c r="SV63" s="969"/>
      <c r="SW63" s="969"/>
      <c r="SX63" s="969"/>
      <c r="SY63" s="969"/>
      <c r="SZ63" s="969"/>
      <c r="TA63" s="969"/>
      <c r="TB63" s="969"/>
      <c r="TC63" s="969"/>
      <c r="TD63" s="969"/>
      <c r="TE63" s="969"/>
      <c r="TF63" s="969"/>
      <c r="TG63" s="969"/>
      <c r="TH63" s="969"/>
      <c r="TI63" s="969"/>
      <c r="TJ63" s="969"/>
      <c r="TK63" s="969"/>
      <c r="TL63" s="969"/>
      <c r="TM63" s="969"/>
      <c r="TN63" s="969"/>
      <c r="TO63" s="969"/>
      <c r="TP63" s="969"/>
      <c r="TQ63" s="969"/>
      <c r="TR63" s="969"/>
      <c r="TS63" s="969"/>
      <c r="TT63" s="969"/>
      <c r="TU63" s="969"/>
      <c r="TV63" s="969"/>
      <c r="TW63" s="969"/>
      <c r="TX63" s="969"/>
      <c r="TY63" s="969"/>
      <c r="TZ63" s="969"/>
      <c r="UA63" s="969"/>
      <c r="UB63" s="969"/>
      <c r="UC63" s="969"/>
      <c r="UD63" s="969"/>
      <c r="UE63" s="969"/>
      <c r="UF63" s="969"/>
      <c r="UG63" s="969"/>
      <c r="UH63" s="969"/>
      <c r="UI63" s="969"/>
      <c r="UJ63" s="969"/>
      <c r="UK63" s="969"/>
      <c r="UL63" s="969"/>
      <c r="UM63" s="969"/>
      <c r="UN63" s="969"/>
      <c r="UO63" s="969"/>
      <c r="UP63" s="969"/>
      <c r="UQ63" s="969"/>
      <c r="UR63" s="969"/>
      <c r="US63" s="969"/>
      <c r="UT63" s="969"/>
      <c r="UU63" s="969"/>
      <c r="UV63" s="969"/>
      <c r="UW63" s="969"/>
      <c r="UX63" s="969"/>
      <c r="UY63" s="969"/>
      <c r="UZ63" s="969"/>
      <c r="VA63" s="969"/>
      <c r="VB63" s="969"/>
      <c r="VC63" s="969"/>
      <c r="VD63" s="969"/>
      <c r="VE63" s="969"/>
      <c r="VF63" s="969"/>
      <c r="VG63" s="969"/>
      <c r="VH63" s="969"/>
      <c r="VI63" s="969"/>
      <c r="VJ63" s="969"/>
      <c r="VK63" s="969"/>
      <c r="VL63" s="969"/>
      <c r="VM63" s="969"/>
      <c r="VN63" s="969"/>
      <c r="VO63" s="969"/>
      <c r="VP63" s="969"/>
      <c r="VQ63" s="969"/>
      <c r="VR63" s="969"/>
      <c r="VS63" s="969"/>
      <c r="VT63" s="969"/>
      <c r="VU63" s="969"/>
      <c r="VV63" s="969"/>
      <c r="VW63" s="969"/>
      <c r="VX63" s="969"/>
      <c r="VY63" s="969"/>
      <c r="VZ63" s="969"/>
      <c r="WA63" s="969"/>
      <c r="WB63" s="969"/>
      <c r="WC63" s="969"/>
      <c r="WD63" s="969"/>
      <c r="WE63" s="969"/>
      <c r="WF63" s="969"/>
      <c r="WG63" s="969"/>
      <c r="WH63" s="969"/>
      <c r="WI63" s="969"/>
      <c r="WJ63" s="969"/>
      <c r="WK63" s="969"/>
      <c r="WL63" s="969"/>
      <c r="WM63" s="969"/>
      <c r="WN63" s="969"/>
      <c r="WO63" s="969"/>
      <c r="WP63" s="969"/>
      <c r="WQ63" s="969"/>
      <c r="WR63" s="969"/>
      <c r="WS63" s="969"/>
      <c r="WT63" s="969"/>
      <c r="WU63" s="969"/>
      <c r="WV63" s="969"/>
      <c r="WW63" s="969"/>
      <c r="WX63" s="969"/>
      <c r="WY63" s="969"/>
      <c r="WZ63" s="969"/>
      <c r="XA63" s="969"/>
      <c r="XB63" s="969"/>
      <c r="XC63" s="969"/>
      <c r="XD63" s="969"/>
      <c r="XE63" s="969"/>
      <c r="XF63" s="969"/>
      <c r="XG63" s="969"/>
      <c r="XH63" s="969"/>
      <c r="XI63" s="969"/>
      <c r="XJ63" s="969"/>
      <c r="XK63" s="969"/>
      <c r="XL63" s="969"/>
      <c r="XM63" s="969"/>
      <c r="XN63" s="969"/>
      <c r="XO63" s="969"/>
      <c r="XP63" s="969"/>
      <c r="XQ63" s="969"/>
      <c r="XR63" s="969"/>
      <c r="XS63" s="969"/>
      <c r="XT63" s="969"/>
      <c r="XU63" s="969"/>
      <c r="XV63" s="969"/>
      <c r="XW63" s="969"/>
      <c r="XX63" s="969"/>
      <c r="XY63" s="969"/>
      <c r="XZ63" s="969"/>
      <c r="YA63" s="969"/>
      <c r="YB63" s="969"/>
      <c r="YC63" s="969"/>
      <c r="YD63" s="969"/>
      <c r="YE63" s="969"/>
      <c r="YF63" s="969"/>
      <c r="YG63" s="969"/>
      <c r="YH63" s="969"/>
      <c r="YI63" s="969"/>
      <c r="YJ63" s="969"/>
      <c r="YK63" s="969"/>
      <c r="YL63" s="969"/>
      <c r="YM63" s="969"/>
      <c r="YN63" s="969"/>
      <c r="YO63" s="969"/>
      <c r="YP63" s="969"/>
      <c r="YQ63" s="969"/>
      <c r="YR63" s="969"/>
      <c r="YS63" s="969"/>
      <c r="YT63" s="969"/>
      <c r="YU63" s="969"/>
      <c r="YV63" s="969"/>
      <c r="YW63" s="969"/>
      <c r="YX63" s="969"/>
      <c r="YY63" s="969"/>
      <c r="YZ63" s="969"/>
      <c r="ZA63" s="969"/>
      <c r="ZB63" s="969"/>
      <c r="ZC63" s="969"/>
      <c r="ZD63" s="969"/>
      <c r="ZE63" s="969"/>
      <c r="ZF63" s="969"/>
      <c r="ZG63" s="969"/>
      <c r="ZH63" s="969"/>
      <c r="ZI63" s="969"/>
      <c r="ZJ63" s="969"/>
      <c r="ZK63" s="969"/>
      <c r="ZL63" s="969"/>
      <c r="ZM63" s="969"/>
      <c r="ZN63" s="969"/>
      <c r="ZO63" s="969"/>
      <c r="ZP63" s="969"/>
      <c r="ZQ63" s="969"/>
      <c r="ZR63" s="969"/>
      <c r="ZS63" s="969"/>
      <c r="ZT63" s="969"/>
      <c r="ZU63" s="969"/>
      <c r="ZV63" s="969"/>
      <c r="ZW63" s="969"/>
      <c r="ZX63" s="969"/>
      <c r="ZY63" s="969"/>
      <c r="ZZ63" s="969"/>
      <c r="AAA63" s="969"/>
      <c r="AAB63" s="969"/>
      <c r="AAC63" s="969"/>
      <c r="AAD63" s="969"/>
      <c r="AAE63" s="969"/>
      <c r="AAF63" s="969"/>
      <c r="AAG63" s="969"/>
      <c r="AAH63" s="969"/>
      <c r="AAI63" s="969"/>
      <c r="AAJ63" s="969"/>
      <c r="AAK63" s="969"/>
      <c r="AAL63" s="969"/>
      <c r="AAM63" s="969"/>
      <c r="AAN63" s="969"/>
      <c r="AAO63" s="969"/>
      <c r="AAP63" s="969"/>
      <c r="AAQ63" s="969"/>
      <c r="AAR63" s="969"/>
      <c r="AAS63" s="969"/>
      <c r="AAT63" s="969"/>
      <c r="AAU63" s="969"/>
      <c r="AAV63" s="969"/>
      <c r="AAW63" s="969"/>
      <c r="AAX63" s="969"/>
      <c r="AAY63" s="969"/>
      <c r="AAZ63" s="969"/>
      <c r="ABA63" s="969"/>
      <c r="ABB63" s="969"/>
      <c r="ABC63" s="969"/>
      <c r="ABD63" s="969"/>
      <c r="ABE63" s="969"/>
      <c r="ABF63" s="969"/>
      <c r="ABG63" s="969"/>
      <c r="ABH63" s="969"/>
      <c r="ABI63" s="969"/>
      <c r="ABJ63" s="969"/>
      <c r="ABK63" s="969"/>
      <c r="ABL63" s="969"/>
      <c r="ABM63" s="969"/>
      <c r="ABN63" s="969"/>
      <c r="ABO63" s="969"/>
      <c r="ABP63" s="969"/>
      <c r="ABQ63" s="969"/>
      <c r="ABR63" s="969"/>
      <c r="ABS63" s="969"/>
      <c r="ABT63" s="969"/>
      <c r="ABU63" s="969"/>
      <c r="ABV63" s="969"/>
      <c r="ABW63" s="969"/>
      <c r="ABX63" s="969"/>
      <c r="ABY63" s="969"/>
      <c r="ABZ63" s="969"/>
      <c r="ACA63" s="969"/>
      <c r="ACB63" s="969"/>
      <c r="ACC63" s="969"/>
      <c r="ACD63" s="969"/>
      <c r="ACE63" s="969"/>
      <c r="ACF63" s="969"/>
      <c r="ACG63" s="969"/>
      <c r="ACH63" s="969"/>
      <c r="ACI63" s="969"/>
      <c r="ACJ63" s="969"/>
      <c r="ACK63" s="969"/>
      <c r="ACL63" s="969"/>
      <c r="ACM63" s="969"/>
      <c r="ACN63" s="969"/>
      <c r="ACO63" s="969"/>
      <c r="ACP63" s="969"/>
      <c r="ACQ63" s="969"/>
      <c r="ACR63" s="969"/>
      <c r="ACS63" s="969"/>
      <c r="ACT63" s="969"/>
      <c r="ACU63" s="969"/>
      <c r="ACV63" s="969"/>
      <c r="ACW63" s="969"/>
      <c r="ACX63" s="969"/>
      <c r="ACY63" s="969"/>
      <c r="ACZ63" s="969"/>
      <c r="ADA63" s="969"/>
      <c r="ADB63" s="969"/>
      <c r="ADC63" s="969"/>
      <c r="ADD63" s="969"/>
      <c r="ADE63" s="969"/>
      <c r="ADF63" s="969"/>
      <c r="ADG63" s="969"/>
      <c r="ADH63" s="969"/>
      <c r="ADI63" s="969"/>
      <c r="ADJ63" s="969"/>
      <c r="ADK63" s="969"/>
      <c r="ADL63" s="969"/>
      <c r="ADM63" s="969"/>
      <c r="ADN63" s="969"/>
      <c r="ADO63" s="969"/>
      <c r="ADP63" s="969"/>
      <c r="ADQ63" s="969"/>
      <c r="ADR63" s="969"/>
      <c r="ADS63" s="969"/>
      <c r="ADT63" s="969"/>
      <c r="ADU63" s="969"/>
      <c r="ADV63" s="969"/>
      <c r="ADW63" s="969"/>
      <c r="ADX63" s="969"/>
      <c r="ADY63" s="969"/>
      <c r="ADZ63" s="969"/>
      <c r="AEA63" s="969"/>
      <c r="AEB63" s="969"/>
      <c r="AEC63" s="969"/>
      <c r="AED63" s="969"/>
      <c r="AEE63" s="969"/>
      <c r="AEF63" s="969"/>
      <c r="AEG63" s="969"/>
      <c r="AEH63" s="969"/>
      <c r="AEI63" s="969"/>
      <c r="AEJ63" s="969"/>
      <c r="AEK63" s="969"/>
      <c r="AEL63" s="969"/>
      <c r="AEM63" s="969"/>
      <c r="AEN63" s="969"/>
      <c r="AEO63" s="969"/>
      <c r="AEP63" s="969"/>
      <c r="AEQ63" s="969"/>
      <c r="AER63" s="969"/>
      <c r="AES63" s="969"/>
      <c r="AET63" s="969"/>
      <c r="AEU63" s="969"/>
      <c r="AEV63" s="969"/>
      <c r="AEW63" s="969"/>
      <c r="AEX63" s="969"/>
      <c r="AEY63" s="969"/>
      <c r="AEZ63" s="969"/>
      <c r="AFA63" s="969"/>
      <c r="AFB63" s="969"/>
      <c r="AFC63" s="969"/>
      <c r="AFD63" s="969"/>
      <c r="AFE63" s="969"/>
      <c r="AFF63" s="969"/>
      <c r="AFG63" s="969"/>
      <c r="AFH63" s="969"/>
      <c r="AFI63" s="969"/>
      <c r="AFJ63" s="969"/>
      <c r="AFK63" s="969"/>
      <c r="AFL63" s="969"/>
      <c r="AFM63" s="969"/>
      <c r="AFN63" s="969"/>
      <c r="AFO63" s="969"/>
      <c r="AFP63" s="969"/>
      <c r="AFQ63" s="969"/>
      <c r="AFR63" s="969"/>
      <c r="AFS63" s="969"/>
      <c r="AFT63" s="969"/>
      <c r="AFU63" s="969"/>
      <c r="AFV63" s="969"/>
      <c r="AFW63" s="969"/>
      <c r="AFX63" s="969"/>
      <c r="AFY63" s="969"/>
      <c r="AFZ63" s="969"/>
      <c r="AGA63" s="969"/>
      <c r="AGB63" s="969"/>
      <c r="AGC63" s="969"/>
      <c r="AGD63" s="969"/>
      <c r="AGE63" s="969"/>
      <c r="AGF63" s="969"/>
      <c r="AGG63" s="969"/>
      <c r="AGH63" s="969"/>
      <c r="AGI63" s="969"/>
      <c r="AGJ63" s="969"/>
      <c r="AGK63" s="969"/>
      <c r="AGL63" s="969"/>
      <c r="AGM63" s="969"/>
      <c r="AGN63" s="969"/>
      <c r="AGO63" s="969"/>
      <c r="AGP63" s="969"/>
      <c r="AGQ63" s="969"/>
      <c r="AGR63" s="969"/>
      <c r="AGS63" s="969"/>
      <c r="AGT63" s="969"/>
      <c r="AGU63" s="969"/>
      <c r="AGV63" s="969"/>
      <c r="AGW63" s="969"/>
      <c r="AGX63" s="969"/>
      <c r="AGY63" s="969"/>
      <c r="AGZ63" s="969"/>
      <c r="AHA63" s="969"/>
      <c r="AHB63" s="969"/>
      <c r="AHC63" s="969"/>
      <c r="AHD63" s="969"/>
      <c r="AHE63" s="969"/>
      <c r="AHF63" s="969"/>
      <c r="AHG63" s="969"/>
      <c r="AHH63" s="969"/>
      <c r="AHI63" s="969"/>
      <c r="AHJ63" s="969"/>
      <c r="AHK63" s="969"/>
      <c r="AHL63" s="969"/>
      <c r="AHM63" s="969"/>
      <c r="AHN63" s="969"/>
      <c r="AHO63" s="969"/>
      <c r="AHP63" s="969"/>
      <c r="AHQ63" s="969"/>
      <c r="AHR63" s="969"/>
      <c r="AHS63" s="969"/>
      <c r="AHT63" s="969"/>
      <c r="AHU63" s="969"/>
      <c r="AHV63" s="969"/>
      <c r="AHW63" s="969"/>
      <c r="AHX63" s="969"/>
      <c r="AHY63" s="969"/>
      <c r="AHZ63" s="969"/>
      <c r="AIA63" s="969"/>
      <c r="AIB63" s="969"/>
      <c r="AIC63" s="969"/>
      <c r="AID63" s="969"/>
      <c r="AIE63" s="969"/>
      <c r="AIF63" s="969"/>
      <c r="AIG63" s="969"/>
      <c r="AIH63" s="969"/>
      <c r="AII63" s="969"/>
      <c r="AIJ63" s="969"/>
      <c r="AIK63" s="969"/>
      <c r="AIL63" s="969"/>
      <c r="AIM63" s="969"/>
      <c r="AIN63" s="969"/>
      <c r="AIO63" s="969"/>
      <c r="AIP63" s="969"/>
      <c r="AIQ63" s="969"/>
      <c r="AIR63" s="969"/>
      <c r="AIS63" s="969"/>
      <c r="AIT63" s="969"/>
      <c r="AIU63" s="969"/>
      <c r="AIV63" s="969"/>
      <c r="AIW63" s="969"/>
      <c r="AIX63" s="969"/>
      <c r="AIY63" s="969"/>
      <c r="AIZ63" s="969"/>
      <c r="AJA63" s="969"/>
      <c r="AJB63" s="969"/>
      <c r="AJC63" s="969"/>
      <c r="AJD63" s="969"/>
      <c r="AJE63" s="969"/>
      <c r="AJF63" s="969"/>
      <c r="AJG63" s="969"/>
      <c r="AJH63" s="969"/>
      <c r="AJI63" s="969"/>
      <c r="AJJ63" s="969"/>
      <c r="AJK63" s="969"/>
      <c r="AJL63" s="969"/>
      <c r="AJM63" s="969"/>
      <c r="AJN63" s="969"/>
      <c r="AJO63" s="969"/>
      <c r="AJP63" s="969"/>
      <c r="AJQ63" s="969"/>
      <c r="AJR63" s="969"/>
      <c r="AJS63" s="969"/>
      <c r="AJT63" s="969"/>
      <c r="AJU63" s="969"/>
      <c r="AJV63" s="969"/>
      <c r="AJW63" s="969"/>
      <c r="AJX63" s="969"/>
      <c r="AJY63" s="969"/>
      <c r="AJZ63" s="969"/>
      <c r="AKA63" s="969"/>
      <c r="AKB63" s="969"/>
      <c r="AKC63" s="969"/>
      <c r="AKD63" s="969"/>
      <c r="AKE63" s="969"/>
      <c r="AKF63" s="969"/>
      <c r="AKG63" s="969"/>
      <c r="AKH63" s="969"/>
      <c r="AKI63" s="969"/>
      <c r="AKJ63" s="969"/>
      <c r="AKK63" s="969"/>
      <c r="AKL63" s="969"/>
      <c r="AKM63" s="969"/>
      <c r="AKN63" s="969"/>
      <c r="AKO63" s="969"/>
      <c r="AKP63" s="969"/>
      <c r="AKQ63" s="969"/>
      <c r="AKR63" s="969"/>
      <c r="AKS63" s="969"/>
      <c r="AKT63" s="969"/>
      <c r="AKU63" s="969"/>
      <c r="AKV63" s="969"/>
      <c r="AKW63" s="969"/>
      <c r="AKX63" s="969"/>
      <c r="AKY63" s="969"/>
      <c r="AKZ63" s="969"/>
      <c r="ALA63" s="969"/>
      <c r="ALB63" s="969"/>
      <c r="ALC63" s="969"/>
      <c r="ALD63" s="969"/>
      <c r="ALE63" s="969"/>
      <c r="ALF63" s="969"/>
      <c r="ALG63" s="969"/>
      <c r="ALH63" s="969"/>
      <c r="ALI63" s="969"/>
      <c r="ALJ63" s="969"/>
      <c r="ALK63" s="969"/>
      <c r="ALL63" s="969"/>
      <c r="ALM63" s="969"/>
      <c r="ALN63" s="969"/>
      <c r="ALO63" s="969"/>
      <c r="ALP63" s="969"/>
      <c r="ALQ63" s="969"/>
      <c r="ALR63" s="969"/>
      <c r="ALS63" s="969"/>
      <c r="ALT63" s="969"/>
      <c r="ALU63" s="969"/>
      <c r="ALV63" s="969"/>
      <c r="ALW63" s="969"/>
      <c r="ALX63" s="969"/>
      <c r="ALY63" s="969"/>
      <c r="ALZ63" s="969"/>
      <c r="AMA63" s="969"/>
      <c r="AMB63" s="969"/>
      <c r="AMC63" s="969"/>
      <c r="AMD63" s="969"/>
      <c r="AME63" s="969"/>
      <c r="AMF63" s="969"/>
      <c r="AMG63" s="969"/>
      <c r="AMH63" s="969"/>
      <c r="AMI63" s="969"/>
      <c r="AMJ63" s="969"/>
      <c r="AMK63" s="969"/>
      <c r="AML63" s="969"/>
      <c r="AMM63" s="969"/>
      <c r="AMN63" s="969"/>
      <c r="AMO63" s="969"/>
      <c r="AMP63" s="969"/>
      <c r="AMQ63" s="969"/>
      <c r="AMR63" s="969"/>
      <c r="AMS63" s="969"/>
      <c r="AMT63" s="969"/>
      <c r="AMU63" s="969"/>
      <c r="AMV63" s="969"/>
      <c r="AMW63" s="969"/>
      <c r="AMX63" s="969"/>
      <c r="AMY63" s="969"/>
      <c r="AMZ63" s="969"/>
      <c r="ANA63" s="969"/>
      <c r="ANB63" s="969"/>
      <c r="ANC63" s="969"/>
      <c r="AND63" s="969"/>
      <c r="ANE63" s="969"/>
      <c r="ANF63" s="969"/>
      <c r="ANG63" s="969"/>
      <c r="ANH63" s="969"/>
      <c r="ANI63" s="969"/>
      <c r="ANJ63" s="969"/>
      <c r="ANK63" s="969"/>
      <c r="ANL63" s="969"/>
      <c r="ANM63" s="969"/>
      <c r="ANN63" s="969"/>
      <c r="ANO63" s="969"/>
      <c r="ANP63" s="969"/>
      <c r="ANQ63" s="969"/>
      <c r="ANR63" s="969"/>
      <c r="ANS63" s="969"/>
      <c r="ANT63" s="969"/>
      <c r="ANU63" s="969"/>
      <c r="ANV63" s="969"/>
      <c r="ANW63" s="969"/>
      <c r="ANX63" s="969"/>
      <c r="ANY63" s="969"/>
      <c r="ANZ63" s="969"/>
      <c r="AOA63" s="969"/>
      <c r="AOB63" s="969"/>
      <c r="AOC63" s="969"/>
      <c r="AOD63" s="969"/>
      <c r="AOE63" s="969"/>
      <c r="AOF63" s="969"/>
      <c r="AOG63" s="969"/>
      <c r="AOH63" s="969"/>
      <c r="AOI63" s="969"/>
      <c r="AOJ63" s="969"/>
      <c r="AOK63" s="969"/>
      <c r="AOL63" s="969"/>
      <c r="AOM63" s="969"/>
      <c r="AON63" s="969"/>
      <c r="AOO63" s="969"/>
      <c r="AOP63" s="969"/>
      <c r="AOQ63" s="969"/>
      <c r="AOR63" s="969"/>
      <c r="AOS63" s="969"/>
      <c r="AOT63" s="969"/>
      <c r="AOU63" s="969"/>
      <c r="AOV63" s="969"/>
      <c r="AOW63" s="969"/>
      <c r="AOX63" s="969"/>
      <c r="AOY63" s="969"/>
      <c r="AOZ63" s="969"/>
      <c r="APA63" s="969"/>
      <c r="APB63" s="969"/>
      <c r="APC63" s="969"/>
      <c r="APD63" s="969"/>
      <c r="APE63" s="969"/>
      <c r="APF63" s="969"/>
      <c r="APG63" s="969"/>
      <c r="APH63" s="969"/>
      <c r="API63" s="969"/>
      <c r="APJ63" s="969"/>
      <c r="APK63" s="969"/>
      <c r="APL63" s="969"/>
      <c r="APM63" s="969"/>
      <c r="APN63" s="969"/>
      <c r="APO63" s="969"/>
      <c r="APP63" s="969"/>
      <c r="APQ63" s="969"/>
      <c r="APR63" s="969"/>
      <c r="APS63" s="969"/>
      <c r="APT63" s="969"/>
      <c r="APU63" s="969"/>
      <c r="APV63" s="969"/>
      <c r="APW63" s="969"/>
      <c r="APX63" s="969"/>
      <c r="APY63" s="969"/>
      <c r="APZ63" s="969"/>
      <c r="AQA63" s="969"/>
      <c r="AQB63" s="969"/>
      <c r="AQC63" s="969"/>
      <c r="AQD63" s="969"/>
      <c r="AQE63" s="969"/>
      <c r="AQF63" s="969"/>
      <c r="AQG63" s="969"/>
      <c r="AQH63" s="969"/>
      <c r="AQI63" s="969"/>
      <c r="AQJ63" s="969"/>
      <c r="AQK63" s="969"/>
      <c r="AQL63" s="969"/>
      <c r="AQM63" s="969"/>
      <c r="AQN63" s="969"/>
      <c r="AQO63" s="969"/>
      <c r="AQP63" s="969"/>
      <c r="AQQ63" s="969"/>
      <c r="AQR63" s="969"/>
      <c r="AQS63" s="969"/>
      <c r="AQT63" s="969"/>
      <c r="AQU63" s="969"/>
      <c r="AQV63" s="969"/>
      <c r="AQW63" s="969"/>
      <c r="AQX63" s="969"/>
      <c r="AQY63" s="969"/>
      <c r="AQZ63" s="969"/>
      <c r="ARA63" s="969"/>
      <c r="ARB63" s="969"/>
      <c r="ARC63" s="969"/>
      <c r="ARD63" s="969"/>
      <c r="ARE63" s="969"/>
      <c r="ARF63" s="969"/>
      <c r="ARG63" s="969"/>
      <c r="ARH63" s="969"/>
      <c r="ARI63" s="969"/>
      <c r="ARJ63" s="969"/>
      <c r="ARK63" s="969"/>
      <c r="ARL63" s="969"/>
      <c r="ARM63" s="969"/>
      <c r="ARN63" s="969"/>
      <c r="ARO63" s="969"/>
      <c r="ARP63" s="969"/>
      <c r="ARQ63" s="969"/>
      <c r="ARR63" s="969"/>
      <c r="ARS63" s="969"/>
      <c r="ART63" s="969"/>
      <c r="ARU63" s="969"/>
      <c r="ARV63" s="969"/>
      <c r="ARW63" s="969"/>
      <c r="ARX63" s="969"/>
      <c r="ARY63" s="969"/>
      <c r="ARZ63" s="969"/>
      <c r="ASA63" s="969"/>
      <c r="ASB63" s="969"/>
      <c r="ASC63" s="969"/>
      <c r="ASD63" s="969"/>
      <c r="ASE63" s="969"/>
      <c r="ASF63" s="969"/>
      <c r="ASG63" s="969"/>
      <c r="ASH63" s="969"/>
      <c r="ASI63" s="969"/>
      <c r="ASJ63" s="969"/>
      <c r="ASK63" s="969"/>
      <c r="ASL63" s="969"/>
      <c r="ASM63" s="969"/>
      <c r="ASN63" s="969"/>
      <c r="ASO63" s="969"/>
      <c r="ASP63" s="969"/>
      <c r="ASQ63" s="969"/>
      <c r="ASR63" s="969"/>
      <c r="ASS63" s="969"/>
      <c r="AST63" s="969"/>
      <c r="ASU63" s="969"/>
      <c r="ASV63" s="969"/>
      <c r="ASW63" s="969"/>
      <c r="ASX63" s="969"/>
      <c r="ASY63" s="969"/>
      <c r="ASZ63" s="969"/>
      <c r="ATA63" s="969"/>
      <c r="ATB63" s="969"/>
      <c r="ATC63" s="969"/>
      <c r="ATD63" s="969"/>
      <c r="ATE63" s="969"/>
      <c r="ATF63" s="969"/>
      <c r="ATG63" s="969"/>
      <c r="ATH63" s="969"/>
      <c r="ATI63" s="969"/>
      <c r="ATJ63" s="969"/>
      <c r="ATK63" s="969"/>
      <c r="ATL63" s="969"/>
      <c r="ATM63" s="969"/>
      <c r="ATN63" s="969"/>
      <c r="ATO63" s="969"/>
      <c r="ATP63" s="969"/>
      <c r="ATQ63" s="969"/>
      <c r="ATR63" s="969"/>
      <c r="ATS63" s="969"/>
      <c r="ATT63" s="969"/>
      <c r="ATU63" s="969"/>
      <c r="ATV63" s="969"/>
      <c r="ATW63" s="969"/>
      <c r="ATX63" s="969"/>
      <c r="ATY63" s="969"/>
      <c r="ATZ63" s="969"/>
      <c r="AUA63" s="969"/>
      <c r="AUB63" s="969"/>
      <c r="AUC63" s="969"/>
      <c r="AUD63" s="969"/>
      <c r="AUE63" s="969"/>
      <c r="AUF63" s="969"/>
      <c r="AUG63" s="969"/>
      <c r="AUH63" s="969"/>
      <c r="AUI63" s="969"/>
      <c r="AUJ63" s="969"/>
      <c r="AUK63" s="969"/>
      <c r="AUL63" s="969"/>
      <c r="AUM63" s="969"/>
      <c r="AUN63" s="969"/>
      <c r="AUO63" s="969"/>
      <c r="AUP63" s="969"/>
      <c r="AUQ63" s="969"/>
      <c r="AUR63" s="969"/>
      <c r="AUS63" s="969"/>
      <c r="AUT63" s="969"/>
      <c r="AUU63" s="969"/>
      <c r="AUV63" s="969"/>
      <c r="AUW63" s="969"/>
      <c r="AUX63" s="969"/>
      <c r="AUY63" s="969"/>
      <c r="AUZ63" s="969"/>
      <c r="AVA63" s="969"/>
      <c r="AVB63" s="969"/>
      <c r="AVC63" s="969"/>
      <c r="AVD63" s="969"/>
      <c r="AVE63" s="969"/>
      <c r="AVF63" s="969"/>
      <c r="AVG63" s="969"/>
      <c r="AVH63" s="969"/>
      <c r="AVI63" s="969"/>
      <c r="AVJ63" s="969"/>
      <c r="AVK63" s="969"/>
      <c r="AVL63" s="969"/>
      <c r="AVM63" s="969"/>
      <c r="AVN63" s="969"/>
      <c r="AVO63" s="969"/>
      <c r="AVP63" s="969"/>
      <c r="AVQ63" s="969"/>
      <c r="AVR63" s="969"/>
      <c r="AVS63" s="969"/>
      <c r="AVT63" s="969"/>
      <c r="AVU63" s="969"/>
      <c r="AVV63" s="969"/>
      <c r="AVW63" s="969"/>
      <c r="AVX63" s="969"/>
      <c r="AVY63" s="969"/>
      <c r="AVZ63" s="969"/>
      <c r="AWA63" s="969"/>
      <c r="AWB63" s="969"/>
      <c r="AWC63" s="969"/>
      <c r="AWD63" s="969"/>
      <c r="AWE63" s="969"/>
      <c r="AWF63" s="969"/>
      <c r="AWG63" s="969"/>
      <c r="AWH63" s="969"/>
      <c r="AWI63" s="969"/>
      <c r="AWJ63" s="969"/>
      <c r="AWK63" s="969"/>
      <c r="AWL63" s="969"/>
      <c r="AWM63" s="969"/>
      <c r="AWN63" s="969"/>
      <c r="AWO63" s="969"/>
      <c r="AWP63" s="969"/>
      <c r="AWQ63" s="969"/>
      <c r="AWR63" s="969"/>
      <c r="AWS63" s="969"/>
      <c r="AWT63" s="969"/>
      <c r="AWU63" s="969"/>
      <c r="AWV63" s="969"/>
      <c r="AWW63" s="969"/>
      <c r="AWX63" s="969"/>
      <c r="AWY63" s="969"/>
      <c r="AWZ63" s="969"/>
      <c r="AXA63" s="969"/>
      <c r="AXB63" s="969"/>
      <c r="AXC63" s="969"/>
      <c r="AXD63" s="969"/>
      <c r="AXE63" s="969"/>
      <c r="AXF63" s="969"/>
      <c r="AXG63" s="969"/>
      <c r="AXH63" s="969"/>
      <c r="AXI63" s="969"/>
      <c r="AXJ63" s="969"/>
      <c r="AXK63" s="969"/>
      <c r="AXL63" s="969"/>
      <c r="AXM63" s="969"/>
      <c r="AXN63" s="969"/>
      <c r="AXO63" s="969"/>
      <c r="AXP63" s="969"/>
      <c r="AXQ63" s="969"/>
      <c r="AXR63" s="969"/>
      <c r="AXS63" s="969"/>
      <c r="AXT63" s="969"/>
      <c r="AXU63" s="969"/>
      <c r="AXV63" s="969"/>
      <c r="AXW63" s="969"/>
      <c r="AXX63" s="969"/>
      <c r="AXY63" s="969"/>
      <c r="AXZ63" s="969"/>
      <c r="AYA63" s="969"/>
      <c r="AYB63" s="969"/>
      <c r="AYC63" s="969"/>
      <c r="AYD63" s="969"/>
      <c r="AYE63" s="969"/>
      <c r="AYF63" s="969"/>
      <c r="AYG63" s="969"/>
      <c r="AYH63" s="969"/>
      <c r="AYI63" s="969"/>
      <c r="AYJ63" s="969"/>
      <c r="AYK63" s="969"/>
      <c r="AYL63" s="969"/>
      <c r="AYM63" s="969"/>
      <c r="AYN63" s="969"/>
      <c r="AYO63" s="969"/>
      <c r="AYP63" s="969"/>
      <c r="AYQ63" s="969"/>
      <c r="AYR63" s="969"/>
      <c r="AYS63" s="969"/>
      <c r="AYT63" s="969"/>
      <c r="AYU63" s="969"/>
      <c r="AYV63" s="969"/>
      <c r="AYW63" s="969"/>
      <c r="AYX63" s="969"/>
      <c r="AYY63" s="969"/>
      <c r="AYZ63" s="969"/>
      <c r="AZA63" s="969"/>
      <c r="AZB63" s="969"/>
      <c r="AZC63" s="969"/>
      <c r="AZD63" s="969"/>
      <c r="AZE63" s="969"/>
      <c r="AZF63" s="969"/>
      <c r="AZG63" s="969"/>
      <c r="AZH63" s="969"/>
      <c r="AZI63" s="969"/>
      <c r="AZJ63" s="969"/>
      <c r="AZK63" s="969"/>
      <c r="AZL63" s="969"/>
      <c r="AZM63" s="969"/>
      <c r="AZN63" s="969"/>
      <c r="AZO63" s="969"/>
      <c r="AZP63" s="969"/>
      <c r="AZQ63" s="969"/>
      <c r="AZR63" s="969"/>
      <c r="AZS63" s="969"/>
      <c r="AZT63" s="969"/>
      <c r="AZU63" s="969"/>
      <c r="AZV63" s="969"/>
      <c r="AZW63" s="969"/>
      <c r="AZX63" s="969"/>
      <c r="AZY63" s="969"/>
      <c r="AZZ63" s="969"/>
      <c r="BAA63" s="969"/>
      <c r="BAB63" s="969"/>
      <c r="BAC63" s="969"/>
      <c r="BAD63" s="969"/>
      <c r="BAE63" s="969"/>
      <c r="BAF63" s="969"/>
      <c r="BAG63" s="969"/>
      <c r="BAH63" s="969"/>
      <c r="BAI63" s="969"/>
      <c r="BAJ63" s="969"/>
      <c r="BAK63" s="969"/>
      <c r="BAL63" s="969"/>
      <c r="BAM63" s="969"/>
      <c r="BAN63" s="969"/>
      <c r="BAO63" s="969"/>
      <c r="BAP63" s="969"/>
      <c r="BAQ63" s="969"/>
      <c r="BAR63" s="969"/>
      <c r="BAS63" s="969"/>
      <c r="BAT63" s="969"/>
      <c r="BAU63" s="969"/>
      <c r="BAV63" s="969"/>
      <c r="BAW63" s="969"/>
      <c r="BAX63" s="969"/>
      <c r="BAY63" s="969"/>
      <c r="BAZ63" s="969"/>
      <c r="BBA63" s="969"/>
      <c r="BBB63" s="969"/>
      <c r="BBC63" s="969"/>
      <c r="BBD63" s="969"/>
      <c r="BBE63" s="969"/>
      <c r="BBF63" s="969"/>
      <c r="BBG63" s="969"/>
      <c r="BBH63" s="969"/>
      <c r="BBI63" s="969"/>
      <c r="BBJ63" s="969"/>
      <c r="BBK63" s="969"/>
      <c r="BBL63" s="969"/>
      <c r="BBM63" s="969"/>
      <c r="BBN63" s="969"/>
      <c r="BBO63" s="969"/>
      <c r="BBP63" s="969"/>
      <c r="BBQ63" s="969"/>
      <c r="BBR63" s="969"/>
      <c r="BBS63" s="969"/>
      <c r="BBT63" s="969"/>
      <c r="BBU63" s="969"/>
      <c r="BBV63" s="969"/>
      <c r="BBW63" s="969"/>
      <c r="BBX63" s="969"/>
      <c r="BBY63" s="969"/>
      <c r="BBZ63" s="969"/>
      <c r="BCA63" s="969"/>
      <c r="BCB63" s="969"/>
      <c r="BCC63" s="969"/>
      <c r="BCD63" s="969"/>
      <c r="BCE63" s="969"/>
      <c r="BCF63" s="969"/>
      <c r="BCG63" s="969"/>
      <c r="BCH63" s="969"/>
      <c r="BCI63" s="969"/>
      <c r="BCJ63" s="969"/>
      <c r="BCK63" s="969"/>
      <c r="BCL63" s="969"/>
      <c r="BCM63" s="969"/>
      <c r="BCN63" s="969"/>
      <c r="BCO63" s="969"/>
      <c r="BCP63" s="969"/>
      <c r="BCQ63" s="969"/>
      <c r="BCR63" s="969"/>
      <c r="BCS63" s="969"/>
      <c r="BCT63" s="969"/>
      <c r="BCU63" s="969"/>
      <c r="BCV63" s="969"/>
      <c r="BCW63" s="969"/>
      <c r="BCX63" s="969"/>
      <c r="BCY63" s="969"/>
      <c r="BCZ63" s="969"/>
      <c r="BDA63" s="969"/>
      <c r="BDB63" s="969"/>
      <c r="BDC63" s="969"/>
      <c r="BDD63" s="969"/>
      <c r="BDE63" s="969"/>
      <c r="BDF63" s="969"/>
      <c r="BDG63" s="969"/>
      <c r="BDH63" s="969"/>
      <c r="BDI63" s="969"/>
      <c r="BDJ63" s="969"/>
      <c r="BDK63" s="969"/>
      <c r="BDL63" s="969"/>
      <c r="BDM63" s="969"/>
      <c r="BDN63" s="969"/>
      <c r="BDO63" s="969"/>
      <c r="BDP63" s="969"/>
      <c r="BDQ63" s="969"/>
      <c r="BDR63" s="969"/>
      <c r="BDS63" s="969"/>
      <c r="BDT63" s="969"/>
      <c r="BDU63" s="969"/>
      <c r="BDV63" s="969"/>
      <c r="BDW63" s="969"/>
      <c r="BDX63" s="969"/>
      <c r="BDY63" s="969"/>
      <c r="BDZ63" s="969"/>
      <c r="BEA63" s="969"/>
      <c r="BEB63" s="969"/>
      <c r="BEC63" s="969"/>
      <c r="BED63" s="969"/>
      <c r="BEE63" s="969"/>
      <c r="BEF63" s="969"/>
      <c r="BEG63" s="969"/>
      <c r="BEH63" s="969"/>
      <c r="BEI63" s="969"/>
      <c r="BEJ63" s="969"/>
      <c r="BEK63" s="969"/>
      <c r="BEL63" s="969"/>
      <c r="BEM63" s="969"/>
      <c r="BEN63" s="969"/>
      <c r="BEO63" s="969"/>
      <c r="BEP63" s="969"/>
      <c r="BEQ63" s="969"/>
      <c r="BER63" s="969"/>
      <c r="BES63" s="969"/>
      <c r="BET63" s="969"/>
      <c r="BEU63" s="969"/>
      <c r="BEV63" s="969"/>
      <c r="BEW63" s="969"/>
      <c r="BEX63" s="969"/>
      <c r="BEY63" s="969"/>
      <c r="BEZ63" s="969"/>
      <c r="BFA63" s="969"/>
      <c r="BFB63" s="969"/>
      <c r="BFC63" s="969"/>
      <c r="BFD63" s="969"/>
      <c r="BFE63" s="969"/>
      <c r="BFF63" s="969"/>
      <c r="BFG63" s="969"/>
      <c r="BFH63" s="969"/>
      <c r="BFI63" s="969"/>
      <c r="BFJ63" s="969"/>
      <c r="BFK63" s="969"/>
      <c r="BFL63" s="969"/>
      <c r="BFM63" s="969"/>
      <c r="BFN63" s="969"/>
      <c r="BFO63" s="969"/>
      <c r="BFP63" s="969"/>
      <c r="BFQ63" s="969"/>
      <c r="BFR63" s="969"/>
      <c r="BFS63" s="969"/>
      <c r="BFT63" s="969"/>
      <c r="BFU63" s="969"/>
      <c r="BFV63" s="969"/>
      <c r="BFW63" s="969"/>
      <c r="BFX63" s="969"/>
      <c r="BFY63" s="969"/>
      <c r="BFZ63" s="969"/>
      <c r="BGA63" s="969"/>
      <c r="BGB63" s="969"/>
      <c r="BGC63" s="969"/>
      <c r="BGD63" s="969"/>
      <c r="BGE63" s="969"/>
      <c r="BGF63" s="969"/>
      <c r="BGG63" s="969"/>
      <c r="BGH63" s="969"/>
      <c r="BGI63" s="969"/>
      <c r="BGJ63" s="969"/>
      <c r="BGK63" s="969"/>
      <c r="BGL63" s="969"/>
      <c r="BGM63" s="969"/>
      <c r="BGN63" s="969"/>
      <c r="BGO63" s="969"/>
      <c r="BGP63" s="969"/>
      <c r="BGQ63" s="969"/>
      <c r="BGR63" s="969"/>
      <c r="BGS63" s="969"/>
      <c r="BGT63" s="969"/>
      <c r="BGU63" s="969"/>
      <c r="BGV63" s="969"/>
      <c r="BGW63" s="969"/>
      <c r="BGX63" s="969"/>
      <c r="BGY63" s="969"/>
      <c r="BGZ63" s="969"/>
      <c r="BHA63" s="969"/>
      <c r="BHB63" s="969"/>
      <c r="BHC63" s="969"/>
      <c r="BHD63" s="969"/>
      <c r="BHE63" s="969"/>
      <c r="BHF63" s="969"/>
      <c r="BHG63" s="969"/>
      <c r="BHH63" s="969"/>
      <c r="BHI63" s="969"/>
      <c r="BHJ63" s="969"/>
      <c r="BHK63" s="969"/>
      <c r="BHL63" s="969"/>
      <c r="BHM63" s="969"/>
      <c r="BHN63" s="969"/>
      <c r="BHO63" s="969"/>
      <c r="BHP63" s="969"/>
      <c r="BHQ63" s="969"/>
      <c r="BHR63" s="969"/>
      <c r="BHS63" s="969"/>
      <c r="BHT63" s="969"/>
      <c r="BHU63" s="969"/>
      <c r="BHV63" s="969"/>
      <c r="BHW63" s="969"/>
      <c r="BHX63" s="969"/>
      <c r="BHY63" s="969"/>
      <c r="BHZ63" s="969"/>
      <c r="BIA63" s="969"/>
      <c r="BIB63" s="969"/>
      <c r="BIC63" s="969"/>
      <c r="BID63" s="969"/>
      <c r="BIE63" s="969"/>
      <c r="BIF63" s="969"/>
      <c r="BIG63" s="969"/>
      <c r="BIH63" s="969"/>
      <c r="BII63" s="969"/>
      <c r="BIJ63" s="969"/>
      <c r="BIK63" s="969"/>
      <c r="BIL63" s="969"/>
      <c r="BIM63" s="969"/>
      <c r="BIN63" s="969"/>
      <c r="BIO63" s="969"/>
      <c r="BIP63" s="969"/>
      <c r="BIQ63" s="969"/>
      <c r="BIR63" s="969"/>
      <c r="BIS63" s="969"/>
      <c r="BIT63" s="969"/>
      <c r="BIU63" s="969"/>
      <c r="BIV63" s="969"/>
      <c r="BIW63" s="969"/>
      <c r="BIX63" s="969"/>
      <c r="BIY63" s="969"/>
      <c r="BIZ63" s="969"/>
      <c r="BJA63" s="969"/>
      <c r="BJB63" s="969"/>
      <c r="BJC63" s="969"/>
      <c r="BJD63" s="969"/>
      <c r="BJE63" s="969"/>
      <c r="BJF63" s="969"/>
      <c r="BJG63" s="969"/>
      <c r="BJH63" s="969"/>
      <c r="BJI63" s="969"/>
      <c r="BJJ63" s="969"/>
      <c r="BJK63" s="969"/>
      <c r="BJL63" s="969"/>
      <c r="BJM63" s="969"/>
      <c r="BJN63" s="969"/>
      <c r="BJO63" s="969"/>
      <c r="BJP63" s="969"/>
      <c r="BJQ63" s="969"/>
      <c r="BJR63" s="969"/>
      <c r="BJS63" s="969"/>
      <c r="BJT63" s="969"/>
      <c r="BJU63" s="969"/>
      <c r="BJV63" s="969"/>
      <c r="BJW63" s="969"/>
      <c r="BJX63" s="969"/>
      <c r="BJY63" s="969"/>
      <c r="BJZ63" s="969"/>
      <c r="BKA63" s="969"/>
      <c r="BKB63" s="969"/>
      <c r="BKC63" s="969"/>
      <c r="BKD63" s="969"/>
      <c r="BKE63" s="969"/>
      <c r="BKF63" s="969"/>
      <c r="BKG63" s="969"/>
      <c r="BKH63" s="969"/>
      <c r="BKI63" s="969"/>
      <c r="BKJ63" s="969"/>
      <c r="BKK63" s="969"/>
      <c r="BKL63" s="969"/>
      <c r="BKM63" s="969"/>
      <c r="BKN63" s="969"/>
      <c r="BKO63" s="969"/>
      <c r="BKP63" s="969"/>
      <c r="BKQ63" s="969"/>
      <c r="BKR63" s="969"/>
      <c r="BKS63" s="969"/>
      <c r="BKT63" s="969"/>
      <c r="BKU63" s="969"/>
      <c r="BKV63" s="969"/>
      <c r="BKW63" s="969"/>
      <c r="BKX63" s="969"/>
      <c r="BKY63" s="969"/>
      <c r="BKZ63" s="969"/>
      <c r="BLA63" s="969"/>
      <c r="BLB63" s="969"/>
      <c r="BLC63" s="969"/>
      <c r="BLD63" s="969"/>
      <c r="BLE63" s="969"/>
      <c r="BLF63" s="969"/>
      <c r="BLG63" s="969"/>
      <c r="BLH63" s="969"/>
      <c r="BLI63" s="969"/>
      <c r="BLJ63" s="969"/>
      <c r="BLK63" s="969"/>
      <c r="BLL63" s="969"/>
      <c r="BLM63" s="969"/>
      <c r="BLN63" s="969"/>
      <c r="BLO63" s="969"/>
      <c r="BLP63" s="969"/>
      <c r="BLQ63" s="969"/>
      <c r="BLR63" s="969"/>
      <c r="BLS63" s="969"/>
      <c r="BLT63" s="969"/>
      <c r="BLU63" s="969"/>
      <c r="BLV63" s="969"/>
      <c r="BLW63" s="969"/>
      <c r="BLX63" s="969"/>
      <c r="BLY63" s="969"/>
      <c r="BLZ63" s="969"/>
      <c r="BMA63" s="969"/>
      <c r="BMB63" s="969"/>
      <c r="BMC63" s="969"/>
      <c r="BMD63" s="969"/>
      <c r="BME63" s="969"/>
      <c r="BMF63" s="969"/>
      <c r="BMG63" s="969"/>
      <c r="BMH63" s="969"/>
      <c r="BMI63" s="969"/>
      <c r="BMJ63" s="969"/>
      <c r="BMK63" s="969"/>
      <c r="BML63" s="969"/>
      <c r="BMM63" s="969"/>
      <c r="BMN63" s="969"/>
      <c r="BMO63" s="969"/>
      <c r="BMP63" s="969"/>
      <c r="BMQ63" s="969"/>
      <c r="BMR63" s="969"/>
      <c r="BMS63" s="969"/>
      <c r="BMT63" s="969"/>
      <c r="BMU63" s="969"/>
      <c r="BMV63" s="969"/>
      <c r="BMW63" s="969"/>
      <c r="BMX63" s="969"/>
      <c r="BMY63" s="969"/>
      <c r="BMZ63" s="969"/>
      <c r="BNA63" s="969"/>
      <c r="BNB63" s="969"/>
      <c r="BNC63" s="969"/>
      <c r="BND63" s="969"/>
      <c r="BNE63" s="969"/>
      <c r="BNF63" s="969"/>
      <c r="BNG63" s="969"/>
      <c r="BNH63" s="969"/>
      <c r="BNI63" s="969"/>
      <c r="BNJ63" s="969"/>
      <c r="BNK63" s="969"/>
      <c r="BNL63" s="969"/>
      <c r="BNM63" s="969"/>
      <c r="BNN63" s="969"/>
      <c r="BNO63" s="969"/>
      <c r="BNP63" s="969"/>
      <c r="BNQ63" s="969"/>
      <c r="BNR63" s="969"/>
      <c r="BNS63" s="969"/>
      <c r="BNT63" s="969"/>
      <c r="BNU63" s="969"/>
      <c r="BNV63" s="969"/>
      <c r="BNW63" s="969"/>
      <c r="BNX63" s="969"/>
      <c r="BNY63" s="969"/>
      <c r="BNZ63" s="969"/>
      <c r="BOA63" s="969"/>
      <c r="BOB63" s="969"/>
      <c r="BOC63" s="969"/>
      <c r="BOD63" s="969"/>
      <c r="BOE63" s="969"/>
      <c r="BOF63" s="969"/>
      <c r="BOG63" s="969"/>
      <c r="BOH63" s="969"/>
      <c r="BOI63" s="969"/>
      <c r="BOJ63" s="969"/>
      <c r="BOK63" s="969"/>
      <c r="BOL63" s="969"/>
      <c r="BOM63" s="969"/>
      <c r="BON63" s="969"/>
      <c r="BOO63" s="969"/>
      <c r="BOP63" s="969"/>
      <c r="BOQ63" s="969"/>
      <c r="BOR63" s="969"/>
      <c r="BOS63" s="969"/>
      <c r="BOT63" s="969"/>
      <c r="BOU63" s="969"/>
      <c r="BOV63" s="969"/>
      <c r="BOW63" s="969"/>
      <c r="BOX63" s="969"/>
      <c r="BOY63" s="969"/>
      <c r="BOZ63" s="969"/>
      <c r="BPA63" s="969"/>
      <c r="BPB63" s="969"/>
      <c r="BPC63" s="969"/>
      <c r="BPD63" s="969"/>
      <c r="BPE63" s="969"/>
      <c r="BPF63" s="969"/>
      <c r="BPG63" s="969"/>
      <c r="BPH63" s="969"/>
      <c r="BPI63" s="969"/>
      <c r="BPJ63" s="969"/>
      <c r="BPK63" s="969"/>
      <c r="BPL63" s="969"/>
      <c r="BPM63" s="969"/>
      <c r="BPN63" s="969"/>
      <c r="BPO63" s="969"/>
      <c r="BPP63" s="969"/>
      <c r="BPQ63" s="969"/>
      <c r="BPR63" s="969"/>
      <c r="BPS63" s="969"/>
      <c r="BPT63" s="969"/>
      <c r="BPU63" s="969"/>
      <c r="BPV63" s="969"/>
      <c r="BPW63" s="969"/>
      <c r="BPX63" s="969"/>
      <c r="BPY63" s="969"/>
      <c r="BPZ63" s="969"/>
      <c r="BQA63" s="969"/>
      <c r="BQB63" s="969"/>
      <c r="BQC63" s="969"/>
      <c r="BQD63" s="969"/>
      <c r="BQE63" s="969"/>
      <c r="BQF63" s="969"/>
      <c r="BQG63" s="969"/>
      <c r="BQH63" s="969"/>
      <c r="BQI63" s="969"/>
      <c r="BQJ63" s="969"/>
      <c r="BQK63" s="969"/>
      <c r="BQL63" s="969"/>
      <c r="BQM63" s="969"/>
      <c r="BQN63" s="969"/>
      <c r="BQO63" s="969"/>
      <c r="BQP63" s="969"/>
      <c r="BQQ63" s="969"/>
      <c r="BQR63" s="969"/>
      <c r="BQS63" s="969"/>
      <c r="BQT63" s="969"/>
      <c r="BQU63" s="969"/>
      <c r="BQV63" s="969"/>
      <c r="BQW63" s="969"/>
      <c r="BQX63" s="969"/>
      <c r="BQY63" s="969"/>
      <c r="BQZ63" s="969"/>
      <c r="BRA63" s="969"/>
      <c r="BRB63" s="969"/>
      <c r="BRC63" s="969"/>
      <c r="BRD63" s="969"/>
      <c r="BRE63" s="969"/>
      <c r="BRF63" s="969"/>
      <c r="BRG63" s="969"/>
      <c r="BRH63" s="969"/>
      <c r="BRI63" s="969"/>
      <c r="BRJ63" s="969"/>
      <c r="BRK63" s="969"/>
      <c r="BRL63" s="969"/>
      <c r="BRM63" s="969"/>
      <c r="BRN63" s="969"/>
      <c r="BRO63" s="969"/>
      <c r="BRP63" s="969"/>
      <c r="BRQ63" s="969"/>
      <c r="BRR63" s="969"/>
      <c r="BRS63" s="969"/>
      <c r="BRT63" s="969"/>
      <c r="BRU63" s="969"/>
      <c r="BRV63" s="969"/>
      <c r="BRW63" s="969"/>
      <c r="BRX63" s="969"/>
      <c r="BRY63" s="969"/>
      <c r="BRZ63" s="969"/>
      <c r="BSA63" s="969"/>
      <c r="BSB63" s="969"/>
      <c r="BSC63" s="969"/>
      <c r="BSD63" s="969"/>
      <c r="BSE63" s="969"/>
      <c r="BSF63" s="969"/>
      <c r="BSG63" s="969"/>
      <c r="BSH63" s="969"/>
      <c r="BSI63" s="969"/>
      <c r="BSJ63" s="969"/>
      <c r="BSK63" s="969"/>
      <c r="BSL63" s="969"/>
      <c r="BSM63" s="969"/>
      <c r="BSN63" s="969"/>
      <c r="BSO63" s="969"/>
      <c r="BSP63" s="969"/>
      <c r="BSQ63" s="969"/>
      <c r="BSR63" s="969"/>
      <c r="BSS63" s="969"/>
      <c r="BST63" s="969"/>
      <c r="BSU63" s="969"/>
      <c r="BSV63" s="969"/>
      <c r="BSW63" s="969"/>
      <c r="BSX63" s="969"/>
      <c r="BSY63" s="969"/>
      <c r="BSZ63" s="969"/>
      <c r="BTA63" s="969"/>
      <c r="BTB63" s="969"/>
      <c r="BTC63" s="969"/>
      <c r="BTD63" s="969"/>
      <c r="BTE63" s="969"/>
      <c r="BTF63" s="969"/>
      <c r="BTG63" s="969"/>
      <c r="BTH63" s="969"/>
      <c r="BTI63" s="969"/>
      <c r="BTJ63" s="969"/>
      <c r="BTK63" s="969"/>
      <c r="BTL63" s="969"/>
      <c r="BTM63" s="969"/>
      <c r="BTN63" s="969"/>
      <c r="BTO63" s="969"/>
      <c r="BTP63" s="969"/>
      <c r="BTQ63" s="969"/>
      <c r="BTR63" s="969"/>
      <c r="BTS63" s="969"/>
      <c r="BTT63" s="969"/>
      <c r="BTU63" s="969"/>
      <c r="BTV63" s="969"/>
      <c r="BTW63" s="969"/>
      <c r="BTX63" s="969"/>
      <c r="BTY63" s="969"/>
      <c r="BTZ63" s="969"/>
      <c r="BUA63" s="969"/>
      <c r="BUB63" s="969"/>
      <c r="BUC63" s="969"/>
      <c r="BUD63" s="969"/>
      <c r="BUE63" s="969"/>
      <c r="BUF63" s="969"/>
      <c r="BUG63" s="969"/>
      <c r="BUH63" s="969"/>
      <c r="BUI63" s="969"/>
      <c r="BUJ63" s="969"/>
      <c r="BUK63" s="969"/>
      <c r="BUL63" s="969"/>
      <c r="BUM63" s="969"/>
      <c r="BUN63" s="969"/>
      <c r="BUO63" s="969"/>
      <c r="BUP63" s="969"/>
      <c r="BUQ63" s="969"/>
      <c r="BUR63" s="969"/>
      <c r="BUS63" s="969"/>
      <c r="BUT63" s="969"/>
      <c r="BUU63" s="969"/>
      <c r="BUV63" s="969"/>
      <c r="BUW63" s="969"/>
      <c r="BUX63" s="969"/>
      <c r="BUY63" s="969"/>
      <c r="BUZ63" s="969"/>
      <c r="BVA63" s="969"/>
      <c r="BVB63" s="969"/>
      <c r="BVC63" s="969"/>
      <c r="BVD63" s="969"/>
      <c r="BVE63" s="969"/>
      <c r="BVF63" s="969"/>
      <c r="BVG63" s="969"/>
      <c r="BVH63" s="969"/>
      <c r="BVI63" s="969"/>
      <c r="BVJ63" s="969"/>
      <c r="BVK63" s="969"/>
      <c r="BVL63" s="969"/>
      <c r="BVM63" s="969"/>
      <c r="BVN63" s="969"/>
      <c r="BVO63" s="969"/>
      <c r="BVP63" s="969"/>
      <c r="BVQ63" s="969"/>
      <c r="BVR63" s="969"/>
      <c r="BVS63" s="969"/>
      <c r="BVT63" s="969"/>
      <c r="BVU63" s="969"/>
      <c r="BVV63" s="969"/>
      <c r="BVW63" s="969"/>
      <c r="BVX63" s="969"/>
      <c r="BVY63" s="969"/>
      <c r="BVZ63" s="969"/>
      <c r="BWA63" s="969"/>
      <c r="BWB63" s="969"/>
      <c r="BWC63" s="969"/>
      <c r="BWD63" s="969"/>
      <c r="BWE63" s="969"/>
      <c r="BWF63" s="969"/>
      <c r="BWG63" s="969"/>
      <c r="BWH63" s="969"/>
      <c r="BWI63" s="969"/>
      <c r="BWJ63" s="969"/>
      <c r="BWK63" s="969"/>
      <c r="BWL63" s="969"/>
      <c r="BWM63" s="969"/>
      <c r="BWN63" s="969"/>
      <c r="BWO63" s="969"/>
      <c r="BWP63" s="969"/>
      <c r="BWQ63" s="969"/>
      <c r="BWR63" s="969"/>
      <c r="BWS63" s="969"/>
      <c r="BWT63" s="969"/>
      <c r="BWU63" s="969"/>
      <c r="BWV63" s="969"/>
      <c r="BWW63" s="969"/>
      <c r="BWX63" s="969"/>
      <c r="BWY63" s="969"/>
      <c r="BWZ63" s="969"/>
      <c r="BXA63" s="969"/>
      <c r="BXB63" s="969"/>
      <c r="BXC63" s="969"/>
      <c r="BXD63" s="969"/>
      <c r="BXE63" s="969"/>
      <c r="BXF63" s="969"/>
      <c r="BXG63" s="969"/>
      <c r="BXH63" s="969"/>
      <c r="BXI63" s="969"/>
      <c r="BXJ63" s="969"/>
      <c r="BXK63" s="969"/>
      <c r="BXL63" s="969"/>
      <c r="BXM63" s="969"/>
      <c r="BXN63" s="969"/>
      <c r="BXO63" s="969"/>
      <c r="BXP63" s="969"/>
      <c r="BXQ63" s="969"/>
      <c r="BXR63" s="969"/>
      <c r="BXS63" s="969"/>
      <c r="BXT63" s="969"/>
      <c r="BXU63" s="969"/>
      <c r="BXV63" s="969"/>
      <c r="BXW63" s="969"/>
      <c r="BXX63" s="969"/>
      <c r="BXY63" s="969"/>
      <c r="BXZ63" s="969"/>
      <c r="BYA63" s="969"/>
      <c r="BYB63" s="969"/>
      <c r="BYC63" s="969"/>
      <c r="BYD63" s="969"/>
      <c r="BYE63" s="969"/>
      <c r="BYF63" s="969"/>
      <c r="BYG63" s="969"/>
      <c r="BYH63" s="969"/>
      <c r="BYI63" s="969"/>
      <c r="BYJ63" s="969"/>
      <c r="BYK63" s="969"/>
      <c r="BYL63" s="969"/>
      <c r="BYM63" s="969"/>
      <c r="BYN63" s="969"/>
      <c r="BYO63" s="969"/>
      <c r="BYP63" s="969"/>
      <c r="BYQ63" s="969"/>
      <c r="BYR63" s="969"/>
      <c r="BYS63" s="969"/>
      <c r="BYT63" s="969"/>
      <c r="BYU63" s="969"/>
      <c r="BYV63" s="969"/>
      <c r="BYW63" s="969"/>
      <c r="BYX63" s="969"/>
      <c r="BYY63" s="969"/>
      <c r="BYZ63" s="969"/>
      <c r="BZA63" s="969"/>
      <c r="BZB63" s="969"/>
      <c r="BZC63" s="969"/>
      <c r="BZD63" s="969"/>
      <c r="BZE63" s="969"/>
      <c r="BZF63" s="969"/>
      <c r="BZG63" s="969"/>
      <c r="BZH63" s="969"/>
      <c r="BZI63" s="969"/>
      <c r="BZJ63" s="969"/>
      <c r="BZK63" s="969"/>
      <c r="BZL63" s="969"/>
      <c r="BZM63" s="969"/>
      <c r="BZN63" s="969"/>
      <c r="BZO63" s="969"/>
      <c r="BZP63" s="969"/>
      <c r="BZQ63" s="969"/>
      <c r="BZR63" s="969"/>
      <c r="BZS63" s="969"/>
      <c r="BZT63" s="969"/>
      <c r="BZU63" s="969"/>
      <c r="BZV63" s="969"/>
      <c r="BZW63" s="969"/>
      <c r="BZX63" s="969"/>
      <c r="BZY63" s="969"/>
      <c r="BZZ63" s="969"/>
      <c r="CAA63" s="969"/>
      <c r="CAB63" s="969"/>
      <c r="CAC63" s="969"/>
      <c r="CAD63" s="969"/>
      <c r="CAE63" s="969"/>
      <c r="CAF63" s="969"/>
      <c r="CAG63" s="969"/>
      <c r="CAH63" s="969"/>
      <c r="CAI63" s="969"/>
      <c r="CAJ63" s="969"/>
      <c r="CAK63" s="969"/>
      <c r="CAL63" s="969"/>
      <c r="CAM63" s="969"/>
      <c r="CAN63" s="969"/>
      <c r="CAO63" s="969"/>
      <c r="CAP63" s="969"/>
      <c r="CAQ63" s="969"/>
      <c r="CAR63" s="969"/>
      <c r="CAS63" s="969"/>
      <c r="CAT63" s="969"/>
      <c r="CAU63" s="969"/>
      <c r="CAV63" s="969"/>
      <c r="CAW63" s="969"/>
      <c r="CAX63" s="969"/>
      <c r="CAY63" s="969"/>
      <c r="CAZ63" s="969"/>
      <c r="CBA63" s="969"/>
      <c r="CBB63" s="969"/>
      <c r="CBC63" s="969"/>
      <c r="CBD63" s="969"/>
      <c r="CBE63" s="969"/>
      <c r="CBF63" s="969"/>
      <c r="CBG63" s="969"/>
      <c r="CBH63" s="969"/>
      <c r="CBI63" s="969"/>
      <c r="CBJ63" s="969"/>
      <c r="CBK63" s="969"/>
      <c r="CBL63" s="969"/>
      <c r="CBM63" s="969"/>
      <c r="CBN63" s="969"/>
      <c r="CBO63" s="969"/>
      <c r="CBP63" s="969"/>
      <c r="CBQ63" s="969"/>
      <c r="CBR63" s="969"/>
      <c r="CBS63" s="969"/>
      <c r="CBT63" s="969"/>
      <c r="CBU63" s="969"/>
      <c r="CBV63" s="969"/>
      <c r="CBW63" s="969"/>
      <c r="CBX63" s="969"/>
      <c r="CBY63" s="969"/>
      <c r="CBZ63" s="969"/>
      <c r="CCA63" s="969"/>
      <c r="CCB63" s="969"/>
      <c r="CCC63" s="969"/>
      <c r="CCD63" s="969"/>
      <c r="CCE63" s="969"/>
      <c r="CCF63" s="969"/>
      <c r="CCG63" s="969"/>
      <c r="CCH63" s="969"/>
      <c r="CCI63" s="969"/>
      <c r="CCJ63" s="969"/>
      <c r="CCK63" s="969"/>
      <c r="CCL63" s="969"/>
      <c r="CCM63" s="969"/>
      <c r="CCN63" s="969"/>
      <c r="CCO63" s="969"/>
      <c r="CCP63" s="969"/>
      <c r="CCQ63" s="969"/>
      <c r="CCR63" s="969"/>
      <c r="CCS63" s="969"/>
      <c r="CCT63" s="969"/>
      <c r="CCU63" s="969"/>
      <c r="CCV63" s="969"/>
      <c r="CCW63" s="969"/>
      <c r="CCX63" s="969"/>
      <c r="CCY63" s="969"/>
      <c r="CCZ63" s="969"/>
      <c r="CDA63" s="969"/>
      <c r="CDB63" s="969"/>
      <c r="CDC63" s="969"/>
      <c r="CDD63" s="969"/>
      <c r="CDE63" s="969"/>
      <c r="CDF63" s="969"/>
      <c r="CDG63" s="969"/>
      <c r="CDH63" s="969"/>
      <c r="CDI63" s="969"/>
      <c r="CDJ63" s="969"/>
      <c r="CDK63" s="969"/>
      <c r="CDL63" s="969"/>
      <c r="CDM63" s="969"/>
      <c r="CDN63" s="969"/>
      <c r="CDO63" s="969"/>
      <c r="CDP63" s="969"/>
      <c r="CDQ63" s="969"/>
      <c r="CDR63" s="969"/>
      <c r="CDS63" s="969"/>
      <c r="CDT63" s="969"/>
      <c r="CDU63" s="969"/>
      <c r="CDV63" s="969"/>
      <c r="CDW63" s="969"/>
      <c r="CDX63" s="969"/>
      <c r="CDY63" s="969"/>
      <c r="CDZ63" s="969"/>
      <c r="CEA63" s="969"/>
      <c r="CEB63" s="969"/>
      <c r="CEC63" s="969"/>
      <c r="CED63" s="969"/>
      <c r="CEE63" s="969"/>
      <c r="CEF63" s="969"/>
      <c r="CEG63" s="969"/>
      <c r="CEH63" s="969"/>
      <c r="CEI63" s="969"/>
      <c r="CEJ63" s="969"/>
      <c r="CEK63" s="969"/>
      <c r="CEL63" s="969"/>
      <c r="CEM63" s="969"/>
      <c r="CEN63" s="969"/>
      <c r="CEO63" s="969"/>
      <c r="CEP63" s="969"/>
      <c r="CEQ63" s="969"/>
      <c r="CER63" s="969"/>
      <c r="CES63" s="969"/>
      <c r="CET63" s="969"/>
      <c r="CEU63" s="969"/>
      <c r="CEV63" s="969"/>
      <c r="CEW63" s="969"/>
      <c r="CEX63" s="969"/>
      <c r="CEY63" s="969"/>
      <c r="CEZ63" s="969"/>
      <c r="CFA63" s="969"/>
      <c r="CFB63" s="969"/>
      <c r="CFC63" s="969"/>
      <c r="CFD63" s="969"/>
      <c r="CFE63" s="969"/>
      <c r="CFF63" s="969"/>
      <c r="CFG63" s="969"/>
      <c r="CFH63" s="969"/>
      <c r="CFI63" s="969"/>
      <c r="CFJ63" s="969"/>
      <c r="CFK63" s="969"/>
      <c r="CFL63" s="969"/>
      <c r="CFM63" s="969"/>
      <c r="CFN63" s="969"/>
      <c r="CFO63" s="969"/>
      <c r="CFP63" s="969"/>
      <c r="CFQ63" s="969"/>
      <c r="CFR63" s="969"/>
      <c r="CFS63" s="969"/>
      <c r="CFT63" s="969"/>
      <c r="CFU63" s="969"/>
      <c r="CFV63" s="969"/>
      <c r="CFW63" s="969"/>
      <c r="CFX63" s="969"/>
      <c r="CFY63" s="969"/>
      <c r="CFZ63" s="969"/>
      <c r="CGA63" s="969"/>
      <c r="CGB63" s="969"/>
      <c r="CGC63" s="969"/>
      <c r="CGD63" s="969"/>
      <c r="CGE63" s="969"/>
      <c r="CGF63" s="969"/>
      <c r="CGG63" s="969"/>
      <c r="CGH63" s="969"/>
      <c r="CGI63" s="969"/>
      <c r="CGJ63" s="969"/>
      <c r="CGK63" s="969"/>
      <c r="CGL63" s="969"/>
      <c r="CGM63" s="969"/>
      <c r="CGN63" s="969"/>
      <c r="CGO63" s="969"/>
      <c r="CGP63" s="969"/>
      <c r="CGQ63" s="969"/>
      <c r="CGR63" s="969"/>
      <c r="CGS63" s="969"/>
      <c r="CGT63" s="969"/>
      <c r="CGU63" s="969"/>
      <c r="CGV63" s="969"/>
      <c r="CGW63" s="969"/>
      <c r="CGX63" s="969"/>
      <c r="CGY63" s="969"/>
      <c r="CGZ63" s="969"/>
      <c r="CHA63" s="969"/>
      <c r="CHB63" s="969"/>
      <c r="CHC63" s="969"/>
      <c r="CHD63" s="969"/>
      <c r="CHE63" s="969"/>
      <c r="CHF63" s="969"/>
      <c r="CHG63" s="969"/>
      <c r="CHH63" s="969"/>
      <c r="CHI63" s="969"/>
      <c r="CHJ63" s="969"/>
      <c r="CHK63" s="969"/>
      <c r="CHL63" s="969"/>
      <c r="CHM63" s="969"/>
      <c r="CHN63" s="969"/>
      <c r="CHO63" s="969"/>
      <c r="CHP63" s="969"/>
      <c r="CHQ63" s="969"/>
      <c r="CHR63" s="969"/>
      <c r="CHS63" s="969"/>
      <c r="CHT63" s="969"/>
      <c r="CHU63" s="969"/>
      <c r="CHV63" s="969"/>
      <c r="CHW63" s="969"/>
      <c r="CHX63" s="969"/>
      <c r="CHY63" s="969"/>
      <c r="CHZ63" s="969"/>
      <c r="CIA63" s="969"/>
      <c r="CIB63" s="969"/>
      <c r="CIC63" s="969"/>
      <c r="CID63" s="969"/>
      <c r="CIE63" s="969"/>
      <c r="CIF63" s="969"/>
      <c r="CIG63" s="969"/>
      <c r="CIH63" s="969"/>
      <c r="CII63" s="969"/>
      <c r="CIJ63" s="969"/>
      <c r="CIK63" s="969"/>
      <c r="CIL63" s="969"/>
      <c r="CIM63" s="969"/>
      <c r="CIN63" s="969"/>
      <c r="CIO63" s="969"/>
      <c r="CIP63" s="969"/>
      <c r="CIQ63" s="969"/>
      <c r="CIR63" s="969"/>
      <c r="CIS63" s="969"/>
      <c r="CIT63" s="969"/>
      <c r="CIU63" s="969"/>
      <c r="CIV63" s="969"/>
      <c r="CIW63" s="969"/>
      <c r="CIX63" s="969"/>
      <c r="CIY63" s="969"/>
      <c r="CIZ63" s="969"/>
      <c r="CJA63" s="969"/>
      <c r="CJB63" s="969"/>
      <c r="CJC63" s="969"/>
      <c r="CJD63" s="969"/>
      <c r="CJE63" s="969"/>
      <c r="CJF63" s="969"/>
      <c r="CJG63" s="969"/>
      <c r="CJH63" s="969"/>
      <c r="CJI63" s="969"/>
      <c r="CJJ63" s="969"/>
      <c r="CJK63" s="969"/>
      <c r="CJL63" s="969"/>
      <c r="CJM63" s="969"/>
      <c r="CJN63" s="969"/>
      <c r="CJO63" s="969"/>
      <c r="CJP63" s="969"/>
      <c r="CJQ63" s="969"/>
      <c r="CJR63" s="969"/>
      <c r="CJS63" s="969"/>
      <c r="CJT63" s="969"/>
      <c r="CJU63" s="969"/>
      <c r="CJV63" s="969"/>
      <c r="CJW63" s="969"/>
      <c r="CJX63" s="969"/>
      <c r="CJY63" s="969"/>
      <c r="CJZ63" s="969"/>
      <c r="CKA63" s="969"/>
      <c r="CKB63" s="969"/>
      <c r="CKC63" s="969"/>
      <c r="CKD63" s="969"/>
      <c r="CKE63" s="969"/>
      <c r="CKF63" s="969"/>
      <c r="CKG63" s="969"/>
      <c r="CKH63" s="969"/>
      <c r="CKI63" s="969"/>
      <c r="CKJ63" s="969"/>
      <c r="CKK63" s="969"/>
      <c r="CKL63" s="969"/>
      <c r="CKM63" s="969"/>
      <c r="CKN63" s="969"/>
      <c r="CKO63" s="969"/>
      <c r="CKP63" s="969"/>
      <c r="CKQ63" s="969"/>
      <c r="CKR63" s="969"/>
      <c r="CKS63" s="969"/>
      <c r="CKT63" s="969"/>
      <c r="CKU63" s="969"/>
      <c r="CKV63" s="969"/>
      <c r="CKW63" s="969"/>
      <c r="CKX63" s="969"/>
      <c r="CKY63" s="969"/>
      <c r="CKZ63" s="969"/>
      <c r="CLA63" s="969"/>
      <c r="CLB63" s="969"/>
      <c r="CLC63" s="969"/>
      <c r="CLD63" s="969"/>
      <c r="CLE63" s="969"/>
      <c r="CLF63" s="969"/>
      <c r="CLG63" s="969"/>
      <c r="CLH63" s="969"/>
      <c r="CLI63" s="969"/>
      <c r="CLJ63" s="969"/>
      <c r="CLK63" s="969"/>
      <c r="CLL63" s="969"/>
      <c r="CLM63" s="969"/>
      <c r="CLN63" s="969"/>
      <c r="CLO63" s="969"/>
      <c r="CLP63" s="969"/>
      <c r="CLQ63" s="969"/>
      <c r="CLR63" s="969"/>
      <c r="CLS63" s="969"/>
      <c r="CLT63" s="969"/>
      <c r="CLU63" s="969"/>
      <c r="CLV63" s="969"/>
      <c r="CLW63" s="969"/>
      <c r="CLX63" s="969"/>
      <c r="CLY63" s="969"/>
      <c r="CLZ63" s="969"/>
      <c r="CMA63" s="969"/>
      <c r="CMB63" s="969"/>
      <c r="CMC63" s="969"/>
      <c r="CMD63" s="969"/>
      <c r="CME63" s="969"/>
      <c r="CMF63" s="969"/>
      <c r="CMG63" s="969"/>
      <c r="CMH63" s="969"/>
      <c r="CMI63" s="969"/>
      <c r="CMJ63" s="969"/>
      <c r="CMK63" s="969"/>
      <c r="CML63" s="969"/>
      <c r="CMM63" s="969"/>
      <c r="CMN63" s="969"/>
      <c r="CMO63" s="969"/>
      <c r="CMP63" s="969"/>
      <c r="CMQ63" s="969"/>
      <c r="CMR63" s="969"/>
      <c r="CMS63" s="969"/>
      <c r="CMT63" s="969"/>
      <c r="CMU63" s="969"/>
      <c r="CMV63" s="969"/>
      <c r="CMW63" s="969"/>
      <c r="CMX63" s="969"/>
      <c r="CMY63" s="969"/>
      <c r="CMZ63" s="969"/>
      <c r="CNA63" s="969"/>
      <c r="CNB63" s="969"/>
      <c r="CNC63" s="969"/>
      <c r="CND63" s="969"/>
      <c r="CNE63" s="969"/>
      <c r="CNF63" s="969"/>
      <c r="CNG63" s="969"/>
      <c r="CNH63" s="969"/>
      <c r="CNI63" s="969"/>
      <c r="CNJ63" s="969"/>
      <c r="CNK63" s="969"/>
      <c r="CNL63" s="969"/>
      <c r="CNM63" s="969"/>
      <c r="CNN63" s="969"/>
      <c r="CNO63" s="969"/>
      <c r="CNP63" s="969"/>
      <c r="CNQ63" s="969"/>
      <c r="CNR63" s="969"/>
      <c r="CNS63" s="969"/>
      <c r="CNT63" s="969"/>
      <c r="CNU63" s="969"/>
      <c r="CNV63" s="969"/>
      <c r="CNW63" s="969"/>
      <c r="CNX63" s="969"/>
      <c r="CNY63" s="969"/>
      <c r="CNZ63" s="969"/>
      <c r="COA63" s="969"/>
      <c r="COB63" s="969"/>
      <c r="COC63" s="969"/>
      <c r="COD63" s="969"/>
      <c r="COE63" s="969"/>
      <c r="COF63" s="969"/>
      <c r="COG63" s="969"/>
      <c r="COH63" s="969"/>
      <c r="COI63" s="969"/>
      <c r="COJ63" s="969"/>
      <c r="COK63" s="969"/>
      <c r="COL63" s="969"/>
      <c r="COM63" s="969"/>
      <c r="CON63" s="969"/>
      <c r="COO63" s="969"/>
      <c r="COP63" s="969"/>
      <c r="COQ63" s="969"/>
      <c r="COR63" s="969"/>
      <c r="COS63" s="969"/>
      <c r="COT63" s="969"/>
      <c r="COU63" s="969"/>
      <c r="COV63" s="969"/>
      <c r="COW63" s="969"/>
      <c r="COX63" s="969"/>
      <c r="COY63" s="969"/>
      <c r="COZ63" s="969"/>
      <c r="CPA63" s="969"/>
      <c r="CPB63" s="969"/>
      <c r="CPC63" s="969"/>
      <c r="CPD63" s="969"/>
      <c r="CPE63" s="969"/>
      <c r="CPF63" s="969"/>
      <c r="CPG63" s="969"/>
      <c r="CPH63" s="969"/>
      <c r="CPI63" s="969"/>
      <c r="CPJ63" s="969"/>
      <c r="CPK63" s="969"/>
      <c r="CPL63" s="969"/>
      <c r="CPM63" s="969"/>
      <c r="CPN63" s="969"/>
      <c r="CPO63" s="969"/>
      <c r="CPP63" s="969"/>
      <c r="CPQ63" s="969"/>
      <c r="CPR63" s="969"/>
      <c r="CPS63" s="969"/>
      <c r="CPT63" s="969"/>
      <c r="CPU63" s="969"/>
      <c r="CPV63" s="969"/>
      <c r="CPW63" s="969"/>
      <c r="CPX63" s="969"/>
      <c r="CPY63" s="969"/>
      <c r="CPZ63" s="969"/>
      <c r="CQA63" s="969"/>
      <c r="CQB63" s="969"/>
      <c r="CQC63" s="969"/>
      <c r="CQD63" s="969"/>
      <c r="CQE63" s="969"/>
      <c r="CQF63" s="969"/>
      <c r="CQG63" s="969"/>
      <c r="CQH63" s="969"/>
      <c r="CQI63" s="969"/>
      <c r="CQJ63" s="969"/>
      <c r="CQK63" s="969"/>
      <c r="CQL63" s="969"/>
      <c r="CQM63" s="969"/>
      <c r="CQN63" s="969"/>
      <c r="CQO63" s="969"/>
      <c r="CQP63" s="969"/>
      <c r="CQQ63" s="969"/>
      <c r="CQR63" s="969"/>
      <c r="CQS63" s="969"/>
      <c r="CQT63" s="969"/>
      <c r="CQU63" s="969"/>
      <c r="CQV63" s="969"/>
      <c r="CQW63" s="969"/>
      <c r="CQX63" s="969"/>
      <c r="CQY63" s="969"/>
      <c r="CQZ63" s="969"/>
      <c r="CRA63" s="969"/>
      <c r="CRB63" s="969"/>
      <c r="CRC63" s="969"/>
      <c r="CRD63" s="969"/>
      <c r="CRE63" s="969"/>
      <c r="CRF63" s="969"/>
      <c r="CRG63" s="969"/>
      <c r="CRH63" s="969"/>
      <c r="CRI63" s="969"/>
      <c r="CRJ63" s="969"/>
      <c r="CRK63" s="969"/>
      <c r="CRL63" s="969"/>
      <c r="CRM63" s="969"/>
      <c r="CRN63" s="969"/>
      <c r="CRO63" s="969"/>
      <c r="CRP63" s="969"/>
      <c r="CRQ63" s="969"/>
      <c r="CRR63" s="969"/>
      <c r="CRS63" s="969"/>
      <c r="CRT63" s="969"/>
      <c r="CRU63" s="969"/>
      <c r="CRV63" s="969"/>
      <c r="CRW63" s="969"/>
      <c r="CRX63" s="969"/>
      <c r="CRY63" s="969"/>
      <c r="CRZ63" s="969"/>
      <c r="CSA63" s="969"/>
      <c r="CSB63" s="969"/>
      <c r="CSC63" s="969"/>
      <c r="CSD63" s="969"/>
      <c r="CSE63" s="969"/>
      <c r="CSF63" s="969"/>
      <c r="CSG63" s="969"/>
      <c r="CSH63" s="969"/>
      <c r="CSI63" s="969"/>
      <c r="CSJ63" s="969"/>
      <c r="CSK63" s="969"/>
      <c r="CSL63" s="969"/>
      <c r="CSM63" s="969"/>
      <c r="CSN63" s="969"/>
      <c r="CSO63" s="969"/>
      <c r="CSP63" s="969"/>
      <c r="CSQ63" s="969"/>
      <c r="CSR63" s="969"/>
      <c r="CSS63" s="969"/>
      <c r="CST63" s="969"/>
      <c r="CSU63" s="969"/>
      <c r="CSV63" s="969"/>
      <c r="CSW63" s="969"/>
      <c r="CSX63" s="969"/>
      <c r="CSY63" s="969"/>
      <c r="CSZ63" s="969"/>
      <c r="CTA63" s="969"/>
      <c r="CTB63" s="969"/>
      <c r="CTC63" s="969"/>
      <c r="CTD63" s="969"/>
      <c r="CTE63" s="969"/>
      <c r="CTF63" s="969"/>
      <c r="CTG63" s="969"/>
      <c r="CTH63" s="969"/>
      <c r="CTI63" s="969"/>
      <c r="CTJ63" s="969"/>
      <c r="CTK63" s="969"/>
      <c r="CTL63" s="969"/>
      <c r="CTM63" s="969"/>
      <c r="CTN63" s="969"/>
      <c r="CTO63" s="969"/>
      <c r="CTP63" s="969"/>
      <c r="CTQ63" s="969"/>
      <c r="CTR63" s="969"/>
      <c r="CTS63" s="969"/>
      <c r="CTT63" s="969"/>
      <c r="CTU63" s="969"/>
      <c r="CTV63" s="969"/>
      <c r="CTW63" s="969"/>
      <c r="CTX63" s="969"/>
      <c r="CTY63" s="969"/>
      <c r="CTZ63" s="969"/>
      <c r="CUA63" s="969"/>
      <c r="CUB63" s="969"/>
      <c r="CUC63" s="969"/>
      <c r="CUD63" s="969"/>
      <c r="CUE63" s="969"/>
      <c r="CUF63" s="969"/>
      <c r="CUG63" s="969"/>
      <c r="CUH63" s="969"/>
      <c r="CUI63" s="969"/>
      <c r="CUJ63" s="969"/>
      <c r="CUK63" s="969"/>
      <c r="CUL63" s="969"/>
      <c r="CUM63" s="969"/>
      <c r="CUN63" s="969"/>
      <c r="CUO63" s="969"/>
      <c r="CUP63" s="969"/>
      <c r="CUQ63" s="969"/>
      <c r="CUR63" s="969"/>
      <c r="CUS63" s="969"/>
      <c r="CUT63" s="969"/>
      <c r="CUU63" s="969"/>
      <c r="CUV63" s="969"/>
      <c r="CUW63" s="969"/>
      <c r="CUX63" s="969"/>
      <c r="CUY63" s="969"/>
      <c r="CUZ63" s="969"/>
      <c r="CVA63" s="969"/>
      <c r="CVB63" s="969"/>
      <c r="CVC63" s="969"/>
      <c r="CVD63" s="969"/>
      <c r="CVE63" s="969"/>
      <c r="CVF63" s="969"/>
      <c r="CVG63" s="969"/>
      <c r="CVH63" s="969"/>
      <c r="CVI63" s="969"/>
      <c r="CVJ63" s="969"/>
      <c r="CVK63" s="969"/>
      <c r="CVL63" s="969"/>
      <c r="CVM63" s="969"/>
      <c r="CVN63" s="969"/>
      <c r="CVO63" s="969"/>
      <c r="CVP63" s="969"/>
      <c r="CVQ63" s="969"/>
      <c r="CVR63" s="969"/>
      <c r="CVS63" s="969"/>
      <c r="CVT63" s="969"/>
      <c r="CVU63" s="969"/>
      <c r="CVV63" s="969"/>
      <c r="CVW63" s="969"/>
      <c r="CVX63" s="969"/>
      <c r="CVY63" s="969"/>
      <c r="CVZ63" s="969"/>
      <c r="CWA63" s="969"/>
      <c r="CWB63" s="969"/>
      <c r="CWC63" s="969"/>
      <c r="CWD63" s="969"/>
      <c r="CWE63" s="969"/>
      <c r="CWF63" s="969"/>
      <c r="CWG63" s="969"/>
      <c r="CWH63" s="969"/>
      <c r="CWI63" s="969"/>
      <c r="CWJ63" s="969"/>
      <c r="CWK63" s="969"/>
      <c r="CWL63" s="969"/>
      <c r="CWM63" s="969"/>
      <c r="CWN63" s="969"/>
      <c r="CWO63" s="969"/>
      <c r="CWP63" s="969"/>
      <c r="CWQ63" s="969"/>
      <c r="CWR63" s="969"/>
      <c r="CWS63" s="969"/>
      <c r="CWT63" s="969"/>
      <c r="CWU63" s="969"/>
      <c r="CWV63" s="969"/>
      <c r="CWW63" s="969"/>
      <c r="CWX63" s="969"/>
      <c r="CWY63" s="969"/>
      <c r="CWZ63" s="969"/>
      <c r="CXA63" s="969"/>
      <c r="CXB63" s="969"/>
      <c r="CXC63" s="969"/>
      <c r="CXD63" s="969"/>
      <c r="CXE63" s="969"/>
      <c r="CXF63" s="969"/>
      <c r="CXG63" s="969"/>
      <c r="CXH63" s="969"/>
      <c r="CXI63" s="969"/>
      <c r="CXJ63" s="969"/>
      <c r="CXK63" s="969"/>
      <c r="CXL63" s="969"/>
      <c r="CXM63" s="969"/>
      <c r="CXN63" s="969"/>
      <c r="CXO63" s="969"/>
      <c r="CXP63" s="969"/>
      <c r="CXQ63" s="969"/>
      <c r="CXR63" s="969"/>
      <c r="CXS63" s="969"/>
      <c r="CXT63" s="969"/>
      <c r="CXU63" s="969"/>
      <c r="CXV63" s="969"/>
      <c r="CXW63" s="969"/>
      <c r="CXX63" s="969"/>
      <c r="CXY63" s="969"/>
      <c r="CXZ63" s="969"/>
      <c r="CYA63" s="969"/>
      <c r="CYB63" s="969"/>
      <c r="CYC63" s="969"/>
      <c r="CYD63" s="969"/>
      <c r="CYE63" s="969"/>
      <c r="CYF63" s="969"/>
      <c r="CYG63" s="969"/>
      <c r="CYH63" s="969"/>
      <c r="CYI63" s="969"/>
      <c r="CYJ63" s="969"/>
      <c r="CYK63" s="969"/>
      <c r="CYL63" s="969"/>
      <c r="CYM63" s="969"/>
      <c r="CYN63" s="969"/>
      <c r="CYO63" s="969"/>
      <c r="CYP63" s="969"/>
      <c r="CYQ63" s="969"/>
      <c r="CYR63" s="969"/>
      <c r="CYS63" s="969"/>
      <c r="CYT63" s="969"/>
      <c r="CYU63" s="969"/>
      <c r="CYV63" s="969"/>
      <c r="CYW63" s="969"/>
      <c r="CYX63" s="969"/>
      <c r="CYY63" s="969"/>
      <c r="CYZ63" s="969"/>
      <c r="CZA63" s="969"/>
      <c r="CZB63" s="969"/>
      <c r="CZC63" s="969"/>
      <c r="CZD63" s="969"/>
      <c r="CZE63" s="969"/>
      <c r="CZF63" s="969"/>
      <c r="CZG63" s="969"/>
      <c r="CZH63" s="969"/>
      <c r="CZI63" s="969"/>
      <c r="CZJ63" s="969"/>
      <c r="CZK63" s="969"/>
      <c r="CZL63" s="969"/>
      <c r="CZM63" s="969"/>
      <c r="CZN63" s="969"/>
      <c r="CZO63" s="969"/>
      <c r="CZP63" s="969"/>
      <c r="CZQ63" s="969"/>
      <c r="CZR63" s="969"/>
      <c r="CZS63" s="969"/>
      <c r="CZT63" s="969"/>
      <c r="CZU63" s="969"/>
      <c r="CZV63" s="969"/>
      <c r="CZW63" s="969"/>
      <c r="CZX63" s="969"/>
      <c r="CZY63" s="969"/>
      <c r="CZZ63" s="969"/>
      <c r="DAA63" s="969"/>
      <c r="DAB63" s="969"/>
      <c r="DAC63" s="969"/>
      <c r="DAD63" s="969"/>
      <c r="DAE63" s="969"/>
      <c r="DAF63" s="969"/>
      <c r="DAG63" s="969"/>
      <c r="DAH63" s="969"/>
      <c r="DAI63" s="969"/>
      <c r="DAJ63" s="969"/>
      <c r="DAK63" s="969"/>
      <c r="DAL63" s="969"/>
      <c r="DAM63" s="969"/>
      <c r="DAN63" s="969"/>
      <c r="DAO63" s="969"/>
      <c r="DAP63" s="969"/>
      <c r="DAQ63" s="969"/>
      <c r="DAR63" s="969"/>
      <c r="DAS63" s="969"/>
      <c r="DAT63" s="969"/>
      <c r="DAU63" s="969"/>
      <c r="DAV63" s="969"/>
      <c r="DAW63" s="969"/>
      <c r="DAX63" s="969"/>
      <c r="DAY63" s="969"/>
      <c r="DAZ63" s="969"/>
      <c r="DBA63" s="969"/>
      <c r="DBB63" s="969"/>
      <c r="DBC63" s="969"/>
      <c r="DBD63" s="969"/>
      <c r="DBE63" s="969"/>
      <c r="DBF63" s="969"/>
      <c r="DBG63" s="969"/>
      <c r="DBH63" s="969"/>
      <c r="DBI63" s="969"/>
      <c r="DBJ63" s="969"/>
      <c r="DBK63" s="969"/>
      <c r="DBL63" s="969"/>
      <c r="DBM63" s="969"/>
      <c r="DBN63" s="969"/>
      <c r="DBO63" s="969"/>
      <c r="DBP63" s="969"/>
      <c r="DBQ63" s="969"/>
      <c r="DBR63" s="969"/>
      <c r="DBS63" s="969"/>
      <c r="DBT63" s="969"/>
      <c r="DBU63" s="969"/>
      <c r="DBV63" s="969"/>
      <c r="DBW63" s="969"/>
      <c r="DBX63" s="969"/>
      <c r="DBY63" s="969"/>
      <c r="DBZ63" s="969"/>
      <c r="DCA63" s="969"/>
      <c r="DCB63" s="969"/>
      <c r="DCC63" s="969"/>
      <c r="DCD63" s="969"/>
      <c r="DCE63" s="969"/>
      <c r="DCF63" s="969"/>
      <c r="DCG63" s="969"/>
      <c r="DCH63" s="969"/>
      <c r="DCI63" s="969"/>
      <c r="DCJ63" s="969"/>
      <c r="DCK63" s="969"/>
      <c r="DCL63" s="969"/>
      <c r="DCM63" s="969"/>
      <c r="DCN63" s="969"/>
      <c r="DCO63" s="969"/>
      <c r="DCP63" s="969"/>
      <c r="DCQ63" s="969"/>
      <c r="DCR63" s="969"/>
      <c r="DCS63" s="969"/>
      <c r="DCT63" s="969"/>
      <c r="DCU63" s="969"/>
      <c r="DCV63" s="969"/>
      <c r="DCW63" s="969"/>
      <c r="DCX63" s="969"/>
      <c r="DCY63" s="969"/>
      <c r="DCZ63" s="969"/>
      <c r="DDA63" s="969"/>
      <c r="DDB63" s="969"/>
      <c r="DDC63" s="969"/>
      <c r="DDD63" s="969"/>
      <c r="DDE63" s="969"/>
      <c r="DDF63" s="969"/>
      <c r="DDG63" s="969"/>
      <c r="DDH63" s="969"/>
      <c r="DDI63" s="969"/>
      <c r="DDJ63" s="969"/>
      <c r="DDK63" s="969"/>
      <c r="DDL63" s="969"/>
      <c r="DDM63" s="969"/>
      <c r="DDN63" s="969"/>
      <c r="DDO63" s="969"/>
      <c r="DDP63" s="969"/>
      <c r="DDQ63" s="969"/>
      <c r="DDR63" s="969"/>
      <c r="DDS63" s="969"/>
      <c r="DDT63" s="969"/>
      <c r="DDU63" s="969"/>
      <c r="DDV63" s="969"/>
      <c r="DDW63" s="969"/>
      <c r="DDX63" s="969"/>
      <c r="DDY63" s="969"/>
      <c r="DDZ63" s="969"/>
      <c r="DEA63" s="969"/>
      <c r="DEB63" s="969"/>
      <c r="DEC63" s="969"/>
      <c r="DED63" s="969"/>
      <c r="DEE63" s="969"/>
      <c r="DEF63" s="969"/>
      <c r="DEG63" s="969"/>
      <c r="DEH63" s="969"/>
      <c r="DEI63" s="969"/>
      <c r="DEJ63" s="969"/>
      <c r="DEK63" s="969"/>
      <c r="DEL63" s="969"/>
      <c r="DEM63" s="969"/>
      <c r="DEN63" s="969"/>
      <c r="DEO63" s="969"/>
      <c r="DEP63" s="969"/>
      <c r="DEQ63" s="969"/>
      <c r="DER63" s="969"/>
      <c r="DES63" s="969"/>
      <c r="DET63" s="969"/>
      <c r="DEU63" s="969"/>
      <c r="DEV63" s="969"/>
      <c r="DEW63" s="969"/>
      <c r="DEX63" s="969"/>
      <c r="DEY63" s="969"/>
      <c r="DEZ63" s="969"/>
      <c r="DFA63" s="969"/>
      <c r="DFB63" s="969"/>
      <c r="DFC63" s="969"/>
      <c r="DFD63" s="969"/>
      <c r="DFE63" s="969"/>
      <c r="DFF63" s="969"/>
      <c r="DFG63" s="969"/>
      <c r="DFH63" s="969"/>
      <c r="DFI63" s="969"/>
      <c r="DFJ63" s="969"/>
      <c r="DFK63" s="969"/>
      <c r="DFL63" s="969"/>
      <c r="DFM63" s="969"/>
      <c r="DFN63" s="969"/>
      <c r="DFO63" s="969"/>
      <c r="DFP63" s="969"/>
      <c r="DFQ63" s="969"/>
      <c r="DFR63" s="969"/>
      <c r="DFS63" s="969"/>
      <c r="DFT63" s="969"/>
      <c r="DFU63" s="969"/>
      <c r="DFV63" s="969"/>
      <c r="DFW63" s="969"/>
      <c r="DFX63" s="969"/>
      <c r="DFY63" s="969"/>
      <c r="DFZ63" s="969"/>
      <c r="DGA63" s="969"/>
      <c r="DGB63" s="969"/>
      <c r="DGC63" s="969"/>
      <c r="DGD63" s="969"/>
      <c r="DGE63" s="969"/>
      <c r="DGF63" s="969"/>
      <c r="DGG63" s="969"/>
      <c r="DGH63" s="969"/>
      <c r="DGI63" s="969"/>
      <c r="DGJ63" s="969"/>
      <c r="DGK63" s="969"/>
      <c r="DGL63" s="969"/>
      <c r="DGM63" s="969"/>
      <c r="DGN63" s="969"/>
      <c r="DGO63" s="969"/>
      <c r="DGP63" s="969"/>
      <c r="DGQ63" s="969"/>
      <c r="DGR63" s="969"/>
      <c r="DGS63" s="969"/>
      <c r="DGT63" s="969"/>
      <c r="DGU63" s="969"/>
      <c r="DGV63" s="969"/>
      <c r="DGW63" s="969"/>
      <c r="DGX63" s="969"/>
      <c r="DGY63" s="969"/>
      <c r="DGZ63" s="969"/>
      <c r="DHA63" s="969"/>
      <c r="DHB63" s="969"/>
      <c r="DHC63" s="969"/>
      <c r="DHD63" s="969"/>
      <c r="DHE63" s="969"/>
      <c r="DHF63" s="969"/>
      <c r="DHG63" s="969"/>
      <c r="DHH63" s="969"/>
      <c r="DHI63" s="969"/>
      <c r="DHJ63" s="969"/>
      <c r="DHK63" s="969"/>
      <c r="DHL63" s="969"/>
      <c r="DHM63" s="969"/>
      <c r="DHN63" s="969"/>
      <c r="DHO63" s="969"/>
      <c r="DHP63" s="969"/>
      <c r="DHQ63" s="969"/>
      <c r="DHR63" s="969"/>
      <c r="DHS63" s="969"/>
      <c r="DHT63" s="969"/>
      <c r="DHU63" s="969"/>
      <c r="DHV63" s="969"/>
      <c r="DHW63" s="969"/>
      <c r="DHX63" s="969"/>
      <c r="DHY63" s="969"/>
      <c r="DHZ63" s="969"/>
      <c r="DIA63" s="969"/>
      <c r="DIB63" s="969"/>
      <c r="DIC63" s="969"/>
      <c r="DID63" s="969"/>
      <c r="DIE63" s="969"/>
      <c r="DIF63" s="969"/>
      <c r="DIG63" s="969"/>
      <c r="DIH63" s="969"/>
      <c r="DII63" s="969"/>
      <c r="DIJ63" s="969"/>
      <c r="DIK63" s="969"/>
      <c r="DIL63" s="969"/>
      <c r="DIM63" s="969"/>
      <c r="DIN63" s="969"/>
      <c r="DIO63" s="969"/>
      <c r="DIP63" s="969"/>
      <c r="DIQ63" s="969"/>
      <c r="DIR63" s="969"/>
      <c r="DIS63" s="969"/>
      <c r="DIT63" s="969"/>
      <c r="DIU63" s="969"/>
      <c r="DIV63" s="969"/>
      <c r="DIW63" s="969"/>
      <c r="DIX63" s="969"/>
      <c r="DIY63" s="969"/>
      <c r="DIZ63" s="969"/>
      <c r="DJA63" s="969"/>
      <c r="DJB63" s="969"/>
      <c r="DJC63" s="969"/>
      <c r="DJD63" s="969"/>
      <c r="DJE63" s="969"/>
      <c r="DJF63" s="969"/>
      <c r="DJG63" s="969"/>
      <c r="DJH63" s="969"/>
      <c r="DJI63" s="969"/>
      <c r="DJJ63" s="969"/>
      <c r="DJK63" s="969"/>
      <c r="DJL63" s="969"/>
      <c r="DJM63" s="969"/>
      <c r="DJN63" s="969"/>
      <c r="DJO63" s="969"/>
      <c r="DJP63" s="969"/>
      <c r="DJQ63" s="969"/>
      <c r="DJR63" s="969"/>
      <c r="DJS63" s="969"/>
      <c r="DJT63" s="969"/>
      <c r="DJU63" s="969"/>
      <c r="DJV63" s="969"/>
      <c r="DJW63" s="969"/>
      <c r="DJX63" s="969"/>
      <c r="DJY63" s="969"/>
      <c r="DJZ63" s="969"/>
      <c r="DKA63" s="969"/>
      <c r="DKB63" s="969"/>
      <c r="DKC63" s="969"/>
      <c r="DKD63" s="969"/>
      <c r="DKE63" s="969"/>
      <c r="DKF63" s="969"/>
      <c r="DKG63" s="969"/>
      <c r="DKH63" s="969"/>
      <c r="DKI63" s="969"/>
      <c r="DKJ63" s="969"/>
      <c r="DKK63" s="969"/>
      <c r="DKL63" s="969"/>
      <c r="DKM63" s="969"/>
      <c r="DKN63" s="969"/>
      <c r="DKO63" s="969"/>
      <c r="DKP63" s="969"/>
      <c r="DKQ63" s="969"/>
      <c r="DKR63" s="969"/>
      <c r="DKS63" s="969"/>
      <c r="DKT63" s="969"/>
      <c r="DKU63" s="969"/>
      <c r="DKV63" s="969"/>
      <c r="DKW63" s="969"/>
      <c r="DKX63" s="969"/>
      <c r="DKY63" s="969"/>
      <c r="DKZ63" s="969"/>
      <c r="DLA63" s="969"/>
      <c r="DLB63" s="969"/>
      <c r="DLC63" s="969"/>
      <c r="DLD63" s="969"/>
      <c r="DLE63" s="969"/>
      <c r="DLF63" s="969"/>
      <c r="DLG63" s="969"/>
      <c r="DLH63" s="969"/>
      <c r="DLI63" s="969"/>
      <c r="DLJ63" s="969"/>
      <c r="DLK63" s="969"/>
      <c r="DLL63" s="969"/>
      <c r="DLM63" s="969"/>
      <c r="DLN63" s="969"/>
      <c r="DLO63" s="969"/>
      <c r="DLP63" s="969"/>
      <c r="DLQ63" s="969"/>
      <c r="DLR63" s="969"/>
      <c r="DLS63" s="969"/>
      <c r="DLT63" s="969"/>
      <c r="DLU63" s="969"/>
      <c r="DLV63" s="969"/>
      <c r="DLW63" s="969"/>
      <c r="DLX63" s="969"/>
      <c r="DLY63" s="969"/>
      <c r="DLZ63" s="969"/>
      <c r="DMA63" s="969"/>
      <c r="DMB63" s="969"/>
      <c r="DMC63" s="969"/>
      <c r="DMD63" s="969"/>
      <c r="DME63" s="969"/>
      <c r="DMF63" s="969"/>
      <c r="DMG63" s="969"/>
      <c r="DMH63" s="969"/>
      <c r="DMI63" s="969"/>
      <c r="DMJ63" s="969"/>
      <c r="DMK63" s="969"/>
      <c r="DML63" s="969"/>
      <c r="DMM63" s="969"/>
      <c r="DMN63" s="969"/>
      <c r="DMO63" s="969"/>
      <c r="DMP63" s="969"/>
      <c r="DMQ63" s="969"/>
      <c r="DMR63" s="969"/>
      <c r="DMS63" s="969"/>
      <c r="DMT63" s="969"/>
      <c r="DMU63" s="969"/>
      <c r="DMV63" s="969"/>
      <c r="DMW63" s="969"/>
      <c r="DMX63" s="969"/>
      <c r="DMY63" s="969"/>
      <c r="DMZ63" s="969"/>
      <c r="DNA63" s="969"/>
      <c r="DNB63" s="969"/>
      <c r="DNC63" s="969"/>
      <c r="DND63" s="969"/>
      <c r="DNE63" s="969"/>
      <c r="DNF63" s="969"/>
      <c r="DNG63" s="969"/>
      <c r="DNH63" s="969"/>
      <c r="DNI63" s="969"/>
      <c r="DNJ63" s="969"/>
      <c r="DNK63" s="969"/>
      <c r="DNL63" s="969"/>
      <c r="DNM63" s="969"/>
      <c r="DNN63" s="969"/>
      <c r="DNO63" s="969"/>
      <c r="DNP63" s="969"/>
      <c r="DNQ63" s="969"/>
      <c r="DNR63" s="969"/>
      <c r="DNS63" s="969"/>
      <c r="DNT63" s="969"/>
      <c r="DNU63" s="969"/>
      <c r="DNV63" s="969"/>
      <c r="DNW63" s="969"/>
      <c r="DNX63" s="969"/>
      <c r="DNY63" s="969"/>
      <c r="DNZ63" s="969"/>
      <c r="DOA63" s="969"/>
      <c r="DOB63" s="969"/>
      <c r="DOC63" s="969"/>
      <c r="DOD63" s="969"/>
      <c r="DOE63" s="969"/>
      <c r="DOF63" s="969"/>
      <c r="DOG63" s="969"/>
      <c r="DOH63" s="969"/>
      <c r="DOI63" s="969"/>
      <c r="DOJ63" s="969"/>
      <c r="DOK63" s="969"/>
      <c r="DOL63" s="969"/>
      <c r="DOM63" s="969"/>
      <c r="DON63" s="969"/>
      <c r="DOO63" s="969"/>
      <c r="DOP63" s="969"/>
      <c r="DOQ63" s="969"/>
      <c r="DOR63" s="969"/>
      <c r="DOS63" s="969"/>
      <c r="DOT63" s="969"/>
      <c r="DOU63" s="969"/>
      <c r="DOV63" s="969"/>
      <c r="DOW63" s="969"/>
      <c r="DOX63" s="969"/>
      <c r="DOY63" s="969"/>
      <c r="DOZ63" s="969"/>
      <c r="DPA63" s="969"/>
      <c r="DPB63" s="969"/>
      <c r="DPC63" s="969"/>
      <c r="DPD63" s="969"/>
      <c r="DPE63" s="969"/>
      <c r="DPF63" s="969"/>
      <c r="DPG63" s="969"/>
      <c r="DPH63" s="969"/>
      <c r="DPI63" s="969"/>
      <c r="DPJ63" s="969"/>
      <c r="DPK63" s="969"/>
      <c r="DPL63" s="969"/>
      <c r="DPM63" s="969"/>
      <c r="DPN63" s="969"/>
      <c r="DPO63" s="969"/>
      <c r="DPP63" s="969"/>
      <c r="DPQ63" s="969"/>
      <c r="DPR63" s="969"/>
      <c r="DPS63" s="969"/>
      <c r="DPT63" s="969"/>
      <c r="DPU63" s="969"/>
      <c r="DPV63" s="969"/>
      <c r="DPW63" s="969"/>
      <c r="DPX63" s="969"/>
      <c r="DPY63" s="969"/>
      <c r="DPZ63" s="969"/>
      <c r="DQA63" s="969"/>
      <c r="DQB63" s="969"/>
      <c r="DQC63" s="969"/>
      <c r="DQD63" s="969"/>
      <c r="DQE63" s="969"/>
      <c r="DQF63" s="969"/>
      <c r="DQG63" s="969"/>
      <c r="DQH63" s="969"/>
      <c r="DQI63" s="969"/>
      <c r="DQJ63" s="969"/>
      <c r="DQK63" s="969"/>
      <c r="DQL63" s="969"/>
      <c r="DQM63" s="969"/>
      <c r="DQN63" s="969"/>
      <c r="DQO63" s="969"/>
      <c r="DQP63" s="969"/>
      <c r="DQQ63" s="969"/>
      <c r="DQR63" s="969"/>
      <c r="DQS63" s="969"/>
      <c r="DQT63" s="969"/>
      <c r="DQU63" s="969"/>
      <c r="DQV63" s="969"/>
      <c r="DQW63" s="969"/>
      <c r="DQX63" s="969"/>
      <c r="DQY63" s="969"/>
      <c r="DQZ63" s="969"/>
      <c r="DRA63" s="969"/>
      <c r="DRB63" s="969"/>
      <c r="DRC63" s="969"/>
      <c r="DRD63" s="969"/>
      <c r="DRE63" s="969"/>
      <c r="DRF63" s="969"/>
      <c r="DRG63" s="969"/>
      <c r="DRH63" s="969"/>
      <c r="DRI63" s="969"/>
      <c r="DRJ63" s="969"/>
      <c r="DRK63" s="969"/>
      <c r="DRL63" s="969"/>
      <c r="DRM63" s="969"/>
      <c r="DRN63" s="969"/>
      <c r="DRO63" s="969"/>
      <c r="DRP63" s="969"/>
      <c r="DRQ63" s="969"/>
      <c r="DRR63" s="969"/>
      <c r="DRS63" s="969"/>
      <c r="DRT63" s="969"/>
      <c r="DRU63" s="969"/>
      <c r="DRV63" s="969"/>
      <c r="DRW63" s="969"/>
      <c r="DRX63" s="969"/>
      <c r="DRY63" s="969"/>
      <c r="DRZ63" s="969"/>
      <c r="DSA63" s="969"/>
      <c r="DSB63" s="969"/>
      <c r="DSC63" s="969"/>
      <c r="DSD63" s="969"/>
      <c r="DSE63" s="969"/>
      <c r="DSF63" s="969"/>
      <c r="DSG63" s="969"/>
      <c r="DSH63" s="969"/>
      <c r="DSI63" s="969"/>
      <c r="DSJ63" s="969"/>
      <c r="DSK63" s="969"/>
      <c r="DSL63" s="969"/>
      <c r="DSM63" s="969"/>
      <c r="DSN63" s="969"/>
      <c r="DSO63" s="969"/>
      <c r="DSP63" s="969"/>
      <c r="DSQ63" s="969"/>
      <c r="DSR63" s="969"/>
      <c r="DSS63" s="969"/>
      <c r="DST63" s="969"/>
      <c r="DSU63" s="969"/>
      <c r="DSV63" s="969"/>
      <c r="DSW63" s="969"/>
      <c r="DSX63" s="969"/>
      <c r="DSY63" s="969"/>
      <c r="DSZ63" s="969"/>
      <c r="DTA63" s="969"/>
      <c r="DTB63" s="969"/>
      <c r="DTC63" s="969"/>
      <c r="DTD63" s="969"/>
      <c r="DTE63" s="969"/>
      <c r="DTF63" s="969"/>
      <c r="DTG63" s="969"/>
      <c r="DTH63" s="969"/>
      <c r="DTI63" s="969"/>
      <c r="DTJ63" s="969"/>
      <c r="DTK63" s="969"/>
      <c r="DTL63" s="969"/>
      <c r="DTM63" s="969"/>
      <c r="DTN63" s="969"/>
      <c r="DTO63" s="969"/>
      <c r="DTP63" s="969"/>
      <c r="DTQ63" s="969"/>
      <c r="DTR63" s="969"/>
      <c r="DTS63" s="969"/>
      <c r="DTT63" s="969"/>
      <c r="DTU63" s="969"/>
      <c r="DTV63" s="969"/>
      <c r="DTW63" s="969"/>
      <c r="DTX63" s="969"/>
      <c r="DTY63" s="969"/>
      <c r="DTZ63" s="969"/>
      <c r="DUA63" s="969"/>
      <c r="DUB63" s="969"/>
      <c r="DUC63" s="969"/>
      <c r="DUD63" s="969"/>
      <c r="DUE63" s="969"/>
      <c r="DUF63" s="969"/>
      <c r="DUG63" s="969"/>
      <c r="DUH63" s="969"/>
      <c r="DUI63" s="969"/>
      <c r="DUJ63" s="969"/>
      <c r="DUK63" s="969"/>
      <c r="DUL63" s="969"/>
      <c r="DUM63" s="969"/>
      <c r="DUN63" s="969"/>
      <c r="DUO63" s="969"/>
      <c r="DUP63" s="969"/>
      <c r="DUQ63" s="969"/>
      <c r="DUR63" s="969"/>
      <c r="DUS63" s="969"/>
      <c r="DUT63" s="969"/>
      <c r="DUU63" s="969"/>
      <c r="DUV63" s="969"/>
      <c r="DUW63" s="969"/>
      <c r="DUX63" s="969"/>
      <c r="DUY63" s="969"/>
      <c r="DUZ63" s="969"/>
      <c r="DVA63" s="969"/>
      <c r="DVB63" s="969"/>
      <c r="DVC63" s="969"/>
      <c r="DVD63" s="969"/>
      <c r="DVE63" s="969"/>
      <c r="DVF63" s="969"/>
      <c r="DVG63" s="969"/>
      <c r="DVH63" s="969"/>
      <c r="DVI63" s="969"/>
      <c r="DVJ63" s="969"/>
      <c r="DVK63" s="969"/>
      <c r="DVL63" s="969"/>
      <c r="DVM63" s="969"/>
      <c r="DVN63" s="969"/>
      <c r="DVO63" s="969"/>
      <c r="DVP63" s="969"/>
      <c r="DVQ63" s="969"/>
      <c r="DVR63" s="969"/>
      <c r="DVS63" s="969"/>
      <c r="DVT63" s="969"/>
      <c r="DVU63" s="969"/>
      <c r="DVV63" s="969"/>
      <c r="DVW63" s="969"/>
      <c r="DVX63" s="969"/>
      <c r="DVY63" s="969"/>
      <c r="DVZ63" s="969"/>
      <c r="DWA63" s="969"/>
      <c r="DWB63" s="969"/>
      <c r="DWC63" s="969"/>
      <c r="DWD63" s="969"/>
      <c r="DWE63" s="969"/>
      <c r="DWF63" s="969"/>
      <c r="DWG63" s="969"/>
      <c r="DWH63" s="969"/>
      <c r="DWI63" s="969"/>
      <c r="DWJ63" s="969"/>
      <c r="DWK63" s="969"/>
      <c r="DWL63" s="969"/>
      <c r="DWM63" s="969"/>
      <c r="DWN63" s="969"/>
      <c r="DWO63" s="969"/>
      <c r="DWP63" s="969"/>
      <c r="DWQ63" s="969"/>
      <c r="DWR63" s="969"/>
      <c r="DWS63" s="969"/>
      <c r="DWT63" s="969"/>
      <c r="DWU63" s="969"/>
      <c r="DWV63" s="969"/>
      <c r="DWW63" s="969"/>
      <c r="DWX63" s="969"/>
      <c r="DWY63" s="969"/>
      <c r="DWZ63" s="969"/>
      <c r="DXA63" s="969"/>
      <c r="DXB63" s="969"/>
      <c r="DXC63" s="969"/>
      <c r="DXD63" s="969"/>
      <c r="DXE63" s="969"/>
      <c r="DXF63" s="969"/>
      <c r="DXG63" s="969"/>
      <c r="DXH63" s="969"/>
      <c r="DXI63" s="969"/>
      <c r="DXJ63" s="969"/>
      <c r="DXK63" s="969"/>
      <c r="DXL63" s="969"/>
      <c r="DXM63" s="969"/>
      <c r="DXN63" s="969"/>
      <c r="DXO63" s="969"/>
      <c r="DXP63" s="969"/>
      <c r="DXQ63" s="969"/>
      <c r="DXR63" s="969"/>
      <c r="DXS63" s="969"/>
      <c r="DXT63" s="969"/>
      <c r="DXU63" s="969"/>
      <c r="DXV63" s="969"/>
      <c r="DXW63" s="969"/>
      <c r="DXX63" s="969"/>
      <c r="DXY63" s="969"/>
      <c r="DXZ63" s="969"/>
      <c r="DYA63" s="969"/>
      <c r="DYB63" s="969"/>
      <c r="DYC63" s="969"/>
      <c r="DYD63" s="969"/>
      <c r="DYE63" s="969"/>
      <c r="DYF63" s="969"/>
      <c r="DYG63" s="969"/>
      <c r="DYH63" s="969"/>
      <c r="DYI63" s="969"/>
      <c r="DYJ63" s="969"/>
      <c r="DYK63" s="969"/>
      <c r="DYL63" s="969"/>
      <c r="DYM63" s="969"/>
      <c r="DYN63" s="969"/>
      <c r="DYO63" s="969"/>
      <c r="DYP63" s="969"/>
      <c r="DYQ63" s="969"/>
      <c r="DYR63" s="969"/>
      <c r="DYS63" s="969"/>
      <c r="DYT63" s="969"/>
      <c r="DYU63" s="969"/>
      <c r="DYV63" s="969"/>
      <c r="DYW63" s="969"/>
      <c r="DYX63" s="969"/>
      <c r="DYY63" s="969"/>
      <c r="DYZ63" s="969"/>
      <c r="DZA63" s="969"/>
      <c r="DZB63" s="969"/>
      <c r="DZC63" s="969"/>
      <c r="DZD63" s="969"/>
      <c r="DZE63" s="969"/>
      <c r="DZF63" s="969"/>
      <c r="DZG63" s="969"/>
      <c r="DZH63" s="969"/>
      <c r="DZI63" s="969"/>
      <c r="DZJ63" s="969"/>
      <c r="DZK63" s="969"/>
      <c r="DZL63" s="969"/>
      <c r="DZM63" s="969"/>
      <c r="DZN63" s="969"/>
      <c r="DZO63" s="969"/>
      <c r="DZP63" s="969"/>
      <c r="DZQ63" s="969"/>
      <c r="DZR63" s="969"/>
      <c r="DZS63" s="969"/>
      <c r="DZT63" s="969"/>
      <c r="DZU63" s="969"/>
      <c r="DZV63" s="969"/>
      <c r="DZW63" s="969"/>
      <c r="DZX63" s="969"/>
      <c r="DZY63" s="969"/>
      <c r="DZZ63" s="969"/>
      <c r="EAA63" s="969"/>
      <c r="EAB63" s="969"/>
      <c r="EAC63" s="969"/>
      <c r="EAD63" s="969"/>
      <c r="EAE63" s="969"/>
      <c r="EAF63" s="969"/>
      <c r="EAG63" s="969"/>
      <c r="EAH63" s="969"/>
      <c r="EAI63" s="969"/>
      <c r="EAJ63" s="969"/>
      <c r="EAK63" s="969"/>
      <c r="EAL63" s="969"/>
      <c r="EAM63" s="969"/>
      <c r="EAN63" s="969"/>
      <c r="EAO63" s="969"/>
      <c r="EAP63" s="969"/>
      <c r="EAQ63" s="969"/>
      <c r="EAR63" s="969"/>
      <c r="EAS63" s="969"/>
      <c r="EAT63" s="969"/>
      <c r="EAU63" s="969"/>
      <c r="EAV63" s="969"/>
      <c r="EAW63" s="969"/>
      <c r="EAX63" s="969"/>
      <c r="EAY63" s="969"/>
      <c r="EAZ63" s="969"/>
      <c r="EBA63" s="969"/>
      <c r="EBB63" s="969"/>
      <c r="EBC63" s="969"/>
      <c r="EBD63" s="969"/>
      <c r="EBE63" s="969"/>
      <c r="EBF63" s="969"/>
      <c r="EBG63" s="969"/>
      <c r="EBH63" s="969"/>
      <c r="EBI63" s="969"/>
      <c r="EBJ63" s="969"/>
      <c r="EBK63" s="969"/>
      <c r="EBL63" s="969"/>
      <c r="EBM63" s="969"/>
      <c r="EBN63" s="969"/>
      <c r="EBO63" s="969"/>
      <c r="EBP63" s="969"/>
      <c r="EBQ63" s="969"/>
      <c r="EBR63" s="969"/>
      <c r="EBS63" s="969"/>
      <c r="EBT63" s="969"/>
      <c r="EBU63" s="969"/>
      <c r="EBV63" s="969"/>
      <c r="EBW63" s="969"/>
      <c r="EBX63" s="969"/>
      <c r="EBY63" s="969"/>
      <c r="EBZ63" s="969"/>
      <c r="ECA63" s="969"/>
      <c r="ECB63" s="969"/>
      <c r="ECC63" s="969"/>
      <c r="ECD63" s="969"/>
      <c r="ECE63" s="969"/>
      <c r="ECF63" s="969"/>
      <c r="ECG63" s="969"/>
      <c r="ECH63" s="969"/>
      <c r="ECI63" s="969"/>
      <c r="ECJ63" s="969"/>
      <c r="ECK63" s="969"/>
      <c r="ECL63" s="969"/>
      <c r="ECM63" s="969"/>
      <c r="ECN63" s="969"/>
      <c r="ECO63" s="969"/>
      <c r="ECP63" s="969"/>
      <c r="ECQ63" s="969"/>
      <c r="ECR63" s="969"/>
      <c r="ECS63" s="969"/>
      <c r="ECT63" s="969"/>
      <c r="ECU63" s="969"/>
      <c r="ECV63" s="969"/>
      <c r="ECW63" s="969"/>
      <c r="ECX63" s="969"/>
      <c r="ECY63" s="969"/>
      <c r="ECZ63" s="969"/>
      <c r="EDA63" s="969"/>
      <c r="EDB63" s="969"/>
      <c r="EDC63" s="969"/>
      <c r="EDD63" s="969"/>
      <c r="EDE63" s="969"/>
      <c r="EDF63" s="969"/>
      <c r="EDG63" s="969"/>
      <c r="EDH63" s="969"/>
      <c r="EDI63" s="969"/>
      <c r="EDJ63" s="969"/>
      <c r="EDK63" s="969"/>
      <c r="EDL63" s="969"/>
      <c r="EDM63" s="969"/>
      <c r="EDN63" s="969"/>
      <c r="EDO63" s="969"/>
      <c r="EDP63" s="969"/>
      <c r="EDQ63" s="969"/>
      <c r="EDR63" s="969"/>
      <c r="EDS63" s="969"/>
      <c r="EDT63" s="969"/>
      <c r="EDU63" s="969"/>
      <c r="EDV63" s="969"/>
      <c r="EDW63" s="969"/>
      <c r="EDX63" s="969"/>
      <c r="EDY63" s="969"/>
      <c r="EDZ63" s="969"/>
      <c r="EEA63" s="969"/>
      <c r="EEB63" s="969"/>
      <c r="EEC63" s="969"/>
      <c r="EED63" s="969"/>
      <c r="EEE63" s="969"/>
      <c r="EEF63" s="969"/>
      <c r="EEG63" s="969"/>
      <c r="EEH63" s="969"/>
      <c r="EEI63" s="969"/>
      <c r="EEJ63" s="969"/>
      <c r="EEK63" s="969"/>
      <c r="EEL63" s="969"/>
      <c r="EEM63" s="969"/>
      <c r="EEN63" s="969"/>
      <c r="EEO63" s="969"/>
      <c r="EEP63" s="969"/>
      <c r="EEQ63" s="969"/>
      <c r="EER63" s="969"/>
      <c r="EES63" s="969"/>
      <c r="EET63" s="969"/>
      <c r="EEU63" s="969"/>
      <c r="EEV63" s="969"/>
      <c r="EEW63" s="969"/>
      <c r="EEX63" s="969"/>
      <c r="EEY63" s="969"/>
      <c r="EEZ63" s="969"/>
      <c r="EFA63" s="969"/>
      <c r="EFB63" s="969"/>
      <c r="EFC63" s="969"/>
      <c r="EFD63" s="969"/>
      <c r="EFE63" s="969"/>
      <c r="EFF63" s="969"/>
      <c r="EFG63" s="969"/>
      <c r="EFH63" s="969"/>
      <c r="EFI63" s="969"/>
      <c r="EFJ63" s="969"/>
      <c r="EFK63" s="969"/>
      <c r="EFL63" s="969"/>
      <c r="EFM63" s="969"/>
      <c r="EFN63" s="969"/>
      <c r="EFO63" s="969"/>
      <c r="EFP63" s="969"/>
      <c r="EFQ63" s="969"/>
      <c r="EFR63" s="969"/>
      <c r="EFS63" s="969"/>
      <c r="EFT63" s="969"/>
      <c r="EFU63" s="969"/>
      <c r="EFV63" s="969"/>
      <c r="EFW63" s="969"/>
      <c r="EFX63" s="969"/>
      <c r="EFY63" s="969"/>
      <c r="EFZ63" s="969"/>
      <c r="EGA63" s="969"/>
      <c r="EGB63" s="969"/>
      <c r="EGC63" s="969"/>
      <c r="EGD63" s="969"/>
      <c r="EGE63" s="969"/>
      <c r="EGF63" s="969"/>
      <c r="EGG63" s="969"/>
      <c r="EGH63" s="969"/>
      <c r="EGI63" s="969"/>
      <c r="EGJ63" s="969"/>
      <c r="EGK63" s="969"/>
      <c r="EGL63" s="969"/>
      <c r="EGM63" s="969"/>
      <c r="EGN63" s="969"/>
      <c r="EGO63" s="969"/>
      <c r="EGP63" s="969"/>
      <c r="EGQ63" s="969"/>
      <c r="EGR63" s="969"/>
      <c r="EGS63" s="969"/>
      <c r="EGT63" s="969"/>
      <c r="EGU63" s="969"/>
      <c r="EGV63" s="969"/>
      <c r="EGW63" s="969"/>
      <c r="EGX63" s="969"/>
      <c r="EGY63" s="969"/>
      <c r="EGZ63" s="969"/>
      <c r="EHA63" s="969"/>
      <c r="EHB63" s="969"/>
      <c r="EHC63" s="969"/>
      <c r="EHD63" s="969"/>
      <c r="EHE63" s="969"/>
      <c r="EHF63" s="969"/>
      <c r="EHG63" s="969"/>
      <c r="EHH63" s="969"/>
      <c r="EHI63" s="969"/>
      <c r="EHJ63" s="969"/>
      <c r="EHK63" s="969"/>
      <c r="EHL63" s="969"/>
      <c r="EHM63" s="969"/>
      <c r="EHN63" s="969"/>
      <c r="EHO63" s="969"/>
      <c r="EHP63" s="969"/>
      <c r="EHQ63" s="969"/>
      <c r="EHR63" s="969"/>
      <c r="EHS63" s="969"/>
      <c r="EHT63" s="969"/>
      <c r="EHU63" s="969"/>
      <c r="EHV63" s="969"/>
      <c r="EHW63" s="969"/>
      <c r="EHX63" s="969"/>
      <c r="EHY63" s="969"/>
      <c r="EHZ63" s="969"/>
      <c r="EIA63" s="969"/>
      <c r="EIB63" s="969"/>
      <c r="EIC63" s="969"/>
      <c r="EID63" s="969"/>
      <c r="EIE63" s="969"/>
      <c r="EIF63" s="969"/>
      <c r="EIG63" s="969"/>
      <c r="EIH63" s="969"/>
      <c r="EII63" s="969"/>
      <c r="EIJ63" s="969"/>
      <c r="EIK63" s="969"/>
      <c r="EIL63" s="969"/>
      <c r="EIM63" s="969"/>
      <c r="EIN63" s="969"/>
      <c r="EIO63" s="969"/>
      <c r="EIP63" s="969"/>
      <c r="EIQ63" s="969"/>
      <c r="EIR63" s="969"/>
      <c r="EIS63" s="969"/>
      <c r="EIT63" s="969"/>
      <c r="EIU63" s="969"/>
      <c r="EIV63" s="969"/>
      <c r="EIW63" s="969"/>
      <c r="EIX63" s="969"/>
      <c r="EIY63" s="969"/>
      <c r="EIZ63" s="969"/>
      <c r="EJA63" s="969"/>
      <c r="EJB63" s="969"/>
      <c r="EJC63" s="969"/>
      <c r="EJD63" s="969"/>
      <c r="EJE63" s="969"/>
      <c r="EJF63" s="969"/>
      <c r="EJG63" s="969"/>
      <c r="EJH63" s="969"/>
      <c r="EJI63" s="969"/>
      <c r="EJJ63" s="969"/>
      <c r="EJK63" s="969"/>
      <c r="EJL63" s="969"/>
      <c r="EJM63" s="969"/>
      <c r="EJN63" s="969"/>
      <c r="EJO63" s="969"/>
      <c r="EJP63" s="969"/>
      <c r="EJQ63" s="969"/>
      <c r="EJR63" s="969"/>
      <c r="EJS63" s="969"/>
      <c r="EJT63" s="969"/>
      <c r="EJU63" s="969"/>
      <c r="EJV63" s="969"/>
      <c r="EJW63" s="969"/>
      <c r="EJX63" s="969"/>
      <c r="EJY63" s="969"/>
      <c r="EJZ63" s="969"/>
      <c r="EKA63" s="969"/>
      <c r="EKB63" s="969"/>
      <c r="EKC63" s="969"/>
      <c r="EKD63" s="969"/>
      <c r="EKE63" s="969"/>
      <c r="EKF63" s="969"/>
      <c r="EKG63" s="969"/>
      <c r="EKH63" s="969"/>
      <c r="EKI63" s="969"/>
      <c r="EKJ63" s="969"/>
      <c r="EKK63" s="969"/>
      <c r="EKL63" s="969"/>
      <c r="EKM63" s="969"/>
      <c r="EKN63" s="969"/>
      <c r="EKO63" s="969"/>
      <c r="EKP63" s="969"/>
      <c r="EKQ63" s="969"/>
      <c r="EKR63" s="969"/>
      <c r="EKS63" s="969"/>
      <c r="EKT63" s="969"/>
      <c r="EKU63" s="969"/>
      <c r="EKV63" s="969"/>
      <c r="EKW63" s="969"/>
      <c r="EKX63" s="969"/>
      <c r="EKY63" s="969"/>
      <c r="EKZ63" s="969"/>
      <c r="ELA63" s="969"/>
      <c r="ELB63" s="969"/>
      <c r="ELC63" s="969"/>
      <c r="ELD63" s="969"/>
      <c r="ELE63" s="969"/>
      <c r="ELF63" s="969"/>
      <c r="ELG63" s="969"/>
      <c r="ELH63" s="969"/>
      <c r="ELI63" s="969"/>
      <c r="ELJ63" s="969"/>
      <c r="ELK63" s="969"/>
      <c r="ELL63" s="969"/>
      <c r="ELM63" s="969"/>
      <c r="ELN63" s="969"/>
      <c r="ELO63" s="969"/>
      <c r="ELP63" s="969"/>
      <c r="ELQ63" s="969"/>
      <c r="ELR63" s="969"/>
      <c r="ELS63" s="969"/>
      <c r="ELT63" s="969"/>
      <c r="ELU63" s="969"/>
      <c r="ELV63" s="969"/>
      <c r="ELW63" s="969"/>
      <c r="ELX63" s="969"/>
      <c r="ELY63" s="969"/>
      <c r="ELZ63" s="969"/>
      <c r="EMA63" s="969"/>
      <c r="EMB63" s="969"/>
      <c r="EMC63" s="969"/>
      <c r="EMD63" s="969"/>
      <c r="EME63" s="969"/>
      <c r="EMF63" s="969"/>
      <c r="EMG63" s="969"/>
      <c r="EMH63" s="969"/>
      <c r="EMI63" s="969"/>
      <c r="EMJ63" s="969"/>
      <c r="EMK63" s="969"/>
      <c r="EML63" s="969"/>
      <c r="EMM63" s="969"/>
      <c r="EMN63" s="969"/>
      <c r="EMO63" s="969"/>
      <c r="EMP63" s="969"/>
      <c r="EMQ63" s="969"/>
      <c r="EMR63" s="969"/>
      <c r="EMS63" s="969"/>
      <c r="EMT63" s="969"/>
      <c r="EMU63" s="969"/>
      <c r="EMV63" s="969"/>
      <c r="EMW63" s="969"/>
      <c r="EMX63" s="969"/>
      <c r="EMY63" s="969"/>
      <c r="EMZ63" s="969"/>
      <c r="ENA63" s="969"/>
      <c r="ENB63" s="969"/>
      <c r="ENC63" s="969"/>
      <c r="END63" s="969"/>
      <c r="ENE63" s="969"/>
      <c r="ENF63" s="969"/>
      <c r="ENG63" s="969"/>
      <c r="ENH63" s="969"/>
      <c r="ENI63" s="969"/>
      <c r="ENJ63" s="969"/>
      <c r="ENK63" s="969"/>
      <c r="ENL63" s="969"/>
      <c r="ENM63" s="969"/>
      <c r="ENN63" s="969"/>
      <c r="ENO63" s="969"/>
      <c r="ENP63" s="969"/>
      <c r="ENQ63" s="969"/>
      <c r="ENR63" s="969"/>
      <c r="ENS63" s="969"/>
      <c r="ENT63" s="969"/>
      <c r="ENU63" s="969"/>
      <c r="ENV63" s="969"/>
      <c r="ENW63" s="969"/>
      <c r="ENX63" s="969"/>
      <c r="ENY63" s="969"/>
      <c r="ENZ63" s="969"/>
      <c r="EOA63" s="969"/>
      <c r="EOB63" s="969"/>
      <c r="EOC63" s="969"/>
      <c r="EOD63" s="969"/>
      <c r="EOE63" s="969"/>
      <c r="EOF63" s="969"/>
      <c r="EOG63" s="969"/>
      <c r="EOH63" s="969"/>
      <c r="EOI63" s="969"/>
      <c r="EOJ63" s="969"/>
      <c r="EOK63" s="969"/>
      <c r="EOL63" s="969"/>
      <c r="EOM63" s="969"/>
      <c r="EON63" s="969"/>
      <c r="EOO63" s="969"/>
      <c r="EOP63" s="969"/>
      <c r="EOQ63" s="969"/>
      <c r="EOR63" s="969"/>
      <c r="EOS63" s="969"/>
      <c r="EOT63" s="969"/>
      <c r="EOU63" s="969"/>
      <c r="EOV63" s="969"/>
      <c r="EOW63" s="969"/>
      <c r="EOX63" s="969"/>
      <c r="EOY63" s="969"/>
      <c r="EOZ63" s="969"/>
      <c r="EPA63" s="969"/>
      <c r="EPB63" s="969"/>
      <c r="EPC63" s="969"/>
      <c r="EPD63" s="969"/>
      <c r="EPE63" s="969"/>
      <c r="EPF63" s="969"/>
      <c r="EPG63" s="969"/>
      <c r="EPH63" s="969"/>
      <c r="EPI63" s="969"/>
      <c r="EPJ63" s="969"/>
      <c r="EPK63" s="969"/>
      <c r="EPL63" s="969"/>
      <c r="EPM63" s="969"/>
      <c r="EPN63" s="969"/>
      <c r="EPO63" s="969"/>
      <c r="EPP63" s="969"/>
      <c r="EPQ63" s="969"/>
      <c r="EPR63" s="969"/>
      <c r="EPS63" s="969"/>
      <c r="EPT63" s="969"/>
      <c r="EPU63" s="969"/>
      <c r="EPV63" s="969"/>
      <c r="EPW63" s="969"/>
      <c r="EPX63" s="969"/>
      <c r="EPY63" s="969"/>
      <c r="EPZ63" s="969"/>
      <c r="EQA63" s="969"/>
      <c r="EQB63" s="969"/>
      <c r="EQC63" s="969"/>
      <c r="EQD63" s="969"/>
      <c r="EQE63" s="969"/>
      <c r="EQF63" s="969"/>
      <c r="EQG63" s="969"/>
      <c r="EQH63" s="969"/>
      <c r="EQI63" s="969"/>
      <c r="EQJ63" s="969"/>
      <c r="EQK63" s="969"/>
      <c r="EQL63" s="969"/>
      <c r="EQM63" s="969"/>
      <c r="EQN63" s="969"/>
      <c r="EQO63" s="969"/>
      <c r="EQP63" s="969"/>
      <c r="EQQ63" s="969"/>
      <c r="EQR63" s="969"/>
      <c r="EQS63" s="969"/>
      <c r="EQT63" s="969"/>
      <c r="EQU63" s="969"/>
      <c r="EQV63" s="969"/>
      <c r="EQW63" s="969"/>
      <c r="EQX63" s="969"/>
      <c r="EQY63" s="969"/>
      <c r="EQZ63" s="969"/>
      <c r="ERA63" s="969"/>
      <c r="ERB63" s="969"/>
      <c r="ERC63" s="969"/>
      <c r="ERD63" s="969"/>
      <c r="ERE63" s="969"/>
      <c r="ERF63" s="969"/>
      <c r="ERG63" s="969"/>
      <c r="ERH63" s="969"/>
      <c r="ERI63" s="969"/>
      <c r="ERJ63" s="969"/>
      <c r="ERK63" s="969"/>
      <c r="ERL63" s="969"/>
      <c r="ERM63" s="969"/>
      <c r="ERN63" s="969"/>
      <c r="ERO63" s="969"/>
      <c r="ERP63" s="969"/>
      <c r="ERQ63" s="969"/>
      <c r="ERR63" s="969"/>
      <c r="ERS63" s="969"/>
      <c r="ERT63" s="969"/>
      <c r="ERU63" s="969"/>
      <c r="ERV63" s="969"/>
      <c r="ERW63" s="969"/>
      <c r="ERX63" s="969"/>
      <c r="ERY63" s="969"/>
      <c r="ERZ63" s="969"/>
      <c r="ESA63" s="969"/>
      <c r="ESB63" s="969"/>
      <c r="ESC63" s="969"/>
      <c r="ESD63" s="969"/>
      <c r="ESE63" s="969"/>
      <c r="ESF63" s="969"/>
      <c r="ESG63" s="969"/>
      <c r="ESH63" s="969"/>
      <c r="ESI63" s="969"/>
      <c r="ESJ63" s="969"/>
      <c r="ESK63" s="969"/>
      <c r="ESL63" s="969"/>
      <c r="ESM63" s="969"/>
      <c r="ESN63" s="969"/>
      <c r="ESO63" s="969"/>
      <c r="ESP63" s="969"/>
      <c r="ESQ63" s="969"/>
      <c r="ESR63" s="969"/>
      <c r="ESS63" s="969"/>
      <c r="EST63" s="969"/>
      <c r="ESU63" s="969"/>
      <c r="ESV63" s="969"/>
      <c r="ESW63" s="969"/>
      <c r="ESX63" s="969"/>
      <c r="ESY63" s="969"/>
      <c r="ESZ63" s="969"/>
      <c r="ETA63" s="969"/>
      <c r="ETB63" s="969"/>
      <c r="ETC63" s="969"/>
      <c r="ETD63" s="969"/>
      <c r="ETE63" s="969"/>
      <c r="ETF63" s="969"/>
      <c r="ETG63" s="969"/>
      <c r="ETH63" s="969"/>
      <c r="ETI63" s="969"/>
      <c r="ETJ63" s="969"/>
      <c r="ETK63" s="969"/>
      <c r="ETL63" s="969"/>
      <c r="ETM63" s="969"/>
      <c r="ETN63" s="969"/>
      <c r="ETO63" s="969"/>
      <c r="ETP63" s="969"/>
      <c r="ETQ63" s="969"/>
      <c r="ETR63" s="969"/>
      <c r="ETS63" s="969"/>
      <c r="ETT63" s="969"/>
      <c r="ETU63" s="969"/>
      <c r="ETV63" s="969"/>
      <c r="ETW63" s="969"/>
      <c r="ETX63" s="969"/>
      <c r="ETY63" s="969"/>
      <c r="ETZ63" s="969"/>
      <c r="EUA63" s="969"/>
      <c r="EUB63" s="969"/>
      <c r="EUC63" s="969"/>
      <c r="EUD63" s="969"/>
      <c r="EUE63" s="969"/>
      <c r="EUF63" s="969"/>
      <c r="EUG63" s="969"/>
      <c r="EUH63" s="969"/>
      <c r="EUI63" s="969"/>
      <c r="EUJ63" s="969"/>
      <c r="EUK63" s="969"/>
      <c r="EUL63" s="969"/>
      <c r="EUM63" s="969"/>
      <c r="EUN63" s="969"/>
      <c r="EUO63" s="969"/>
      <c r="EUP63" s="969"/>
      <c r="EUQ63" s="969"/>
      <c r="EUR63" s="969"/>
      <c r="EUS63" s="969"/>
      <c r="EUT63" s="969"/>
      <c r="EUU63" s="969"/>
      <c r="EUV63" s="969"/>
      <c r="EUW63" s="969"/>
      <c r="EUX63" s="969"/>
      <c r="EUY63" s="969"/>
      <c r="EUZ63" s="969"/>
      <c r="EVA63" s="969"/>
      <c r="EVB63" s="969"/>
      <c r="EVC63" s="969"/>
      <c r="EVD63" s="969"/>
      <c r="EVE63" s="969"/>
      <c r="EVF63" s="969"/>
      <c r="EVG63" s="969"/>
      <c r="EVH63" s="969"/>
      <c r="EVI63" s="969"/>
      <c r="EVJ63" s="969"/>
      <c r="EVK63" s="969"/>
      <c r="EVL63" s="969"/>
      <c r="EVM63" s="969"/>
      <c r="EVN63" s="969"/>
      <c r="EVO63" s="969"/>
      <c r="EVP63" s="969"/>
      <c r="EVQ63" s="969"/>
      <c r="EVR63" s="969"/>
      <c r="EVS63" s="969"/>
      <c r="EVT63" s="969"/>
      <c r="EVU63" s="969"/>
      <c r="EVV63" s="969"/>
      <c r="EVW63" s="969"/>
      <c r="EVX63" s="969"/>
      <c r="EVY63" s="969"/>
      <c r="EVZ63" s="969"/>
      <c r="EWA63" s="969"/>
      <c r="EWB63" s="969"/>
      <c r="EWC63" s="969"/>
      <c r="EWD63" s="969"/>
      <c r="EWE63" s="969"/>
      <c r="EWF63" s="969"/>
      <c r="EWG63" s="969"/>
      <c r="EWH63" s="969"/>
      <c r="EWI63" s="969"/>
      <c r="EWJ63" s="969"/>
      <c r="EWK63" s="969"/>
      <c r="EWL63" s="969"/>
      <c r="EWM63" s="969"/>
      <c r="EWN63" s="969"/>
      <c r="EWO63" s="969"/>
      <c r="EWP63" s="969"/>
      <c r="EWQ63" s="969"/>
      <c r="EWR63" s="969"/>
      <c r="EWS63" s="969"/>
      <c r="EWT63" s="969"/>
      <c r="EWU63" s="969"/>
      <c r="EWV63" s="969"/>
      <c r="EWW63" s="969"/>
      <c r="EWX63" s="969"/>
      <c r="EWY63" s="969"/>
      <c r="EWZ63" s="969"/>
      <c r="EXA63" s="969"/>
      <c r="EXB63" s="969"/>
      <c r="EXC63" s="969"/>
      <c r="EXD63" s="969"/>
      <c r="EXE63" s="969"/>
      <c r="EXF63" s="969"/>
      <c r="EXG63" s="969"/>
      <c r="EXH63" s="969"/>
      <c r="EXI63" s="969"/>
      <c r="EXJ63" s="969"/>
      <c r="EXK63" s="969"/>
      <c r="EXL63" s="969"/>
      <c r="EXM63" s="969"/>
      <c r="EXN63" s="969"/>
      <c r="EXO63" s="969"/>
      <c r="EXP63" s="969"/>
      <c r="EXQ63" s="969"/>
      <c r="EXR63" s="969"/>
      <c r="EXS63" s="969"/>
      <c r="EXT63" s="969"/>
      <c r="EXU63" s="969"/>
      <c r="EXV63" s="969"/>
      <c r="EXW63" s="969"/>
      <c r="EXX63" s="969"/>
      <c r="EXY63" s="969"/>
      <c r="EXZ63" s="969"/>
      <c r="EYA63" s="969"/>
      <c r="EYB63" s="969"/>
      <c r="EYC63" s="969"/>
      <c r="EYD63" s="969"/>
      <c r="EYE63" s="969"/>
      <c r="EYF63" s="969"/>
      <c r="EYG63" s="969"/>
      <c r="EYH63" s="969"/>
      <c r="EYI63" s="969"/>
      <c r="EYJ63" s="969"/>
      <c r="EYK63" s="969"/>
      <c r="EYL63" s="969"/>
      <c r="EYM63" s="969"/>
      <c r="EYN63" s="969"/>
      <c r="EYO63" s="969"/>
      <c r="EYP63" s="969"/>
      <c r="EYQ63" s="969"/>
      <c r="EYR63" s="969"/>
      <c r="EYS63" s="969"/>
      <c r="EYT63" s="969"/>
      <c r="EYU63" s="969"/>
      <c r="EYV63" s="969"/>
      <c r="EYW63" s="969"/>
      <c r="EYX63" s="969"/>
      <c r="EYY63" s="969"/>
      <c r="EYZ63" s="969"/>
      <c r="EZA63" s="969"/>
      <c r="EZB63" s="969"/>
      <c r="EZC63" s="969"/>
      <c r="EZD63" s="969"/>
      <c r="EZE63" s="969"/>
      <c r="EZF63" s="969"/>
      <c r="EZG63" s="969"/>
      <c r="EZH63" s="969"/>
      <c r="EZI63" s="969"/>
      <c r="EZJ63" s="969"/>
      <c r="EZK63" s="969"/>
      <c r="EZL63" s="969"/>
      <c r="EZM63" s="969"/>
      <c r="EZN63" s="969"/>
      <c r="EZO63" s="969"/>
      <c r="EZP63" s="969"/>
      <c r="EZQ63" s="969"/>
      <c r="EZR63" s="969"/>
      <c r="EZS63" s="969"/>
      <c r="EZT63" s="969"/>
      <c r="EZU63" s="969"/>
      <c r="EZV63" s="969"/>
      <c r="EZW63" s="969"/>
      <c r="EZX63" s="969"/>
      <c r="EZY63" s="969"/>
      <c r="EZZ63" s="969"/>
      <c r="FAA63" s="969"/>
      <c r="FAB63" s="969"/>
      <c r="FAC63" s="969"/>
      <c r="FAD63" s="969"/>
      <c r="FAE63" s="969"/>
      <c r="FAF63" s="969"/>
      <c r="FAG63" s="969"/>
      <c r="FAH63" s="969"/>
      <c r="FAI63" s="969"/>
      <c r="FAJ63" s="969"/>
      <c r="FAK63" s="969"/>
      <c r="FAL63" s="969"/>
      <c r="FAM63" s="969"/>
      <c r="FAN63" s="969"/>
      <c r="FAO63" s="969"/>
      <c r="FAP63" s="969"/>
      <c r="FAQ63" s="969"/>
      <c r="FAR63" s="969"/>
      <c r="FAS63" s="969"/>
      <c r="FAT63" s="969"/>
      <c r="FAU63" s="969"/>
      <c r="FAV63" s="969"/>
      <c r="FAW63" s="969"/>
      <c r="FAX63" s="969"/>
      <c r="FAY63" s="969"/>
      <c r="FAZ63" s="969"/>
      <c r="FBA63" s="969"/>
      <c r="FBB63" s="969"/>
      <c r="FBC63" s="969"/>
      <c r="FBD63" s="969"/>
      <c r="FBE63" s="969"/>
      <c r="FBF63" s="969"/>
      <c r="FBG63" s="969"/>
      <c r="FBH63" s="969"/>
      <c r="FBI63" s="969"/>
      <c r="FBJ63" s="969"/>
      <c r="FBK63" s="969"/>
      <c r="FBL63" s="969"/>
      <c r="FBM63" s="969"/>
      <c r="FBN63" s="969"/>
      <c r="FBO63" s="969"/>
      <c r="FBP63" s="969"/>
      <c r="FBQ63" s="969"/>
      <c r="FBR63" s="969"/>
      <c r="FBS63" s="969"/>
      <c r="FBT63" s="969"/>
      <c r="FBU63" s="969"/>
      <c r="FBV63" s="969"/>
      <c r="FBW63" s="969"/>
      <c r="FBX63" s="969"/>
      <c r="FBY63" s="969"/>
      <c r="FBZ63" s="969"/>
      <c r="FCA63" s="969"/>
      <c r="FCB63" s="969"/>
      <c r="FCC63" s="969"/>
      <c r="FCD63" s="969"/>
      <c r="FCE63" s="969"/>
      <c r="FCF63" s="969"/>
      <c r="FCG63" s="969"/>
      <c r="FCH63" s="969"/>
      <c r="FCI63" s="969"/>
      <c r="FCJ63" s="969"/>
      <c r="FCK63" s="969"/>
      <c r="FCL63" s="969"/>
      <c r="FCM63" s="969"/>
      <c r="FCN63" s="969"/>
      <c r="FCO63" s="969"/>
      <c r="FCP63" s="969"/>
      <c r="FCQ63" s="969"/>
      <c r="FCR63" s="969"/>
      <c r="FCS63" s="969"/>
      <c r="FCT63" s="969"/>
      <c r="FCU63" s="969"/>
      <c r="FCV63" s="969"/>
      <c r="FCW63" s="969"/>
      <c r="FCX63" s="969"/>
      <c r="FCY63" s="969"/>
      <c r="FCZ63" s="969"/>
      <c r="FDA63" s="969"/>
      <c r="FDB63" s="969"/>
      <c r="FDC63" s="969"/>
      <c r="FDD63" s="969"/>
      <c r="FDE63" s="969"/>
      <c r="FDF63" s="969"/>
      <c r="FDG63" s="969"/>
      <c r="FDH63" s="969"/>
      <c r="FDI63" s="969"/>
      <c r="FDJ63" s="969"/>
      <c r="FDK63" s="969"/>
      <c r="FDL63" s="969"/>
      <c r="FDM63" s="969"/>
      <c r="FDN63" s="969"/>
      <c r="FDO63" s="969"/>
      <c r="FDP63" s="969"/>
      <c r="FDQ63" s="969"/>
      <c r="FDR63" s="969"/>
      <c r="FDS63" s="969"/>
      <c r="FDT63" s="969"/>
      <c r="FDU63" s="969"/>
      <c r="FDV63" s="969"/>
      <c r="FDW63" s="969"/>
      <c r="FDX63" s="969"/>
      <c r="FDY63" s="969"/>
      <c r="FDZ63" s="969"/>
      <c r="FEA63" s="969"/>
      <c r="FEB63" s="969"/>
      <c r="FEC63" s="969"/>
      <c r="FED63" s="969"/>
      <c r="FEE63" s="969"/>
      <c r="FEF63" s="969"/>
      <c r="FEG63" s="969"/>
      <c r="FEH63" s="969"/>
      <c r="FEI63" s="969"/>
      <c r="FEJ63" s="969"/>
      <c r="FEK63" s="969"/>
      <c r="FEL63" s="969"/>
      <c r="FEM63" s="969"/>
      <c r="FEN63" s="969"/>
      <c r="FEO63" s="969"/>
      <c r="FEP63" s="969"/>
      <c r="FEQ63" s="969"/>
      <c r="FER63" s="969"/>
      <c r="FES63" s="969"/>
      <c r="FET63" s="969"/>
      <c r="FEU63" s="969"/>
      <c r="FEV63" s="969"/>
      <c r="FEW63" s="969"/>
      <c r="FEX63" s="969"/>
      <c r="FEY63" s="969"/>
      <c r="FEZ63" s="969"/>
      <c r="FFA63" s="969"/>
      <c r="FFB63" s="969"/>
      <c r="FFC63" s="969"/>
      <c r="FFD63" s="969"/>
      <c r="FFE63" s="969"/>
      <c r="FFF63" s="969"/>
      <c r="FFG63" s="969"/>
      <c r="FFH63" s="969"/>
      <c r="FFI63" s="969"/>
      <c r="FFJ63" s="969"/>
      <c r="FFK63" s="969"/>
      <c r="FFL63" s="969"/>
      <c r="FFM63" s="969"/>
      <c r="FFN63" s="969"/>
      <c r="FFO63" s="969"/>
      <c r="FFP63" s="969"/>
      <c r="FFQ63" s="969"/>
      <c r="FFR63" s="969"/>
      <c r="FFS63" s="969"/>
      <c r="FFT63" s="969"/>
      <c r="FFU63" s="969"/>
      <c r="FFV63" s="969"/>
      <c r="FFW63" s="969"/>
      <c r="FFX63" s="969"/>
      <c r="FFY63" s="969"/>
      <c r="FFZ63" s="969"/>
      <c r="FGA63" s="969"/>
      <c r="FGB63" s="969"/>
      <c r="FGC63" s="969"/>
      <c r="FGD63" s="969"/>
      <c r="FGE63" s="969"/>
      <c r="FGF63" s="969"/>
      <c r="FGG63" s="969"/>
      <c r="FGH63" s="969"/>
      <c r="FGI63" s="969"/>
      <c r="FGJ63" s="969"/>
      <c r="FGK63" s="969"/>
      <c r="FGL63" s="969"/>
      <c r="FGM63" s="969"/>
      <c r="FGN63" s="969"/>
      <c r="FGO63" s="969"/>
      <c r="FGP63" s="969"/>
      <c r="FGQ63" s="969"/>
      <c r="FGR63" s="969"/>
      <c r="FGS63" s="969"/>
      <c r="FGT63" s="969"/>
      <c r="FGU63" s="969"/>
      <c r="FGV63" s="969"/>
      <c r="FGW63" s="969"/>
      <c r="FGX63" s="969"/>
      <c r="FGY63" s="969"/>
      <c r="FGZ63" s="969"/>
      <c r="FHA63" s="969"/>
      <c r="FHB63" s="969"/>
      <c r="FHC63" s="969"/>
      <c r="FHD63" s="969"/>
      <c r="FHE63" s="969"/>
      <c r="FHF63" s="969"/>
      <c r="FHG63" s="969"/>
      <c r="FHH63" s="969"/>
      <c r="FHI63" s="969"/>
      <c r="FHJ63" s="969"/>
      <c r="FHK63" s="969"/>
      <c r="FHL63" s="969"/>
      <c r="FHM63" s="969"/>
      <c r="FHN63" s="969"/>
      <c r="FHO63" s="969"/>
      <c r="FHP63" s="969"/>
      <c r="FHQ63" s="969"/>
      <c r="FHR63" s="969"/>
      <c r="FHS63" s="969"/>
      <c r="FHT63" s="969"/>
      <c r="FHU63" s="969"/>
      <c r="FHV63" s="969"/>
      <c r="FHW63" s="969"/>
      <c r="FHX63" s="969"/>
      <c r="FHY63" s="969"/>
      <c r="FHZ63" s="969"/>
      <c r="FIA63" s="969"/>
      <c r="FIB63" s="969"/>
      <c r="FIC63" s="969"/>
      <c r="FID63" s="969"/>
      <c r="FIE63" s="969"/>
      <c r="FIF63" s="969"/>
      <c r="FIG63" s="969"/>
      <c r="FIH63" s="969"/>
      <c r="FII63" s="969"/>
      <c r="FIJ63" s="969"/>
      <c r="FIK63" s="969"/>
      <c r="FIL63" s="969"/>
      <c r="FIM63" s="969"/>
      <c r="FIN63" s="969"/>
      <c r="FIO63" s="969"/>
      <c r="FIP63" s="969"/>
      <c r="FIQ63" s="969"/>
      <c r="FIR63" s="969"/>
      <c r="FIS63" s="969"/>
      <c r="FIT63" s="969"/>
      <c r="FIU63" s="969"/>
      <c r="FIV63" s="969"/>
      <c r="FIW63" s="969"/>
      <c r="FIX63" s="969"/>
      <c r="FIY63" s="969"/>
      <c r="FIZ63" s="969"/>
      <c r="FJA63" s="969"/>
      <c r="FJB63" s="969"/>
      <c r="FJC63" s="969"/>
      <c r="FJD63" s="969"/>
      <c r="FJE63" s="969"/>
      <c r="FJF63" s="969"/>
      <c r="FJG63" s="969"/>
      <c r="FJH63" s="969"/>
      <c r="FJI63" s="969"/>
      <c r="FJJ63" s="969"/>
      <c r="FJK63" s="969"/>
      <c r="FJL63" s="969"/>
      <c r="FJM63" s="969"/>
      <c r="FJN63" s="969"/>
      <c r="FJO63" s="969"/>
      <c r="FJP63" s="969"/>
      <c r="FJQ63" s="969"/>
      <c r="FJR63" s="969"/>
      <c r="FJS63" s="969"/>
      <c r="FJT63" s="969"/>
      <c r="FJU63" s="969"/>
      <c r="FJV63" s="969"/>
      <c r="FJW63" s="969"/>
      <c r="FJX63" s="969"/>
      <c r="FJY63" s="969"/>
      <c r="FJZ63" s="969"/>
      <c r="FKA63" s="969"/>
      <c r="FKB63" s="969"/>
      <c r="FKC63" s="969"/>
      <c r="FKD63" s="969"/>
      <c r="FKE63" s="969"/>
      <c r="FKF63" s="969"/>
      <c r="FKG63" s="969"/>
      <c r="FKH63" s="969"/>
      <c r="FKI63" s="969"/>
      <c r="FKJ63" s="969"/>
      <c r="FKK63" s="969"/>
      <c r="FKL63" s="969"/>
      <c r="FKM63" s="969"/>
      <c r="FKN63" s="969"/>
      <c r="FKO63" s="969"/>
      <c r="FKP63" s="969"/>
      <c r="FKQ63" s="969"/>
      <c r="FKR63" s="969"/>
      <c r="FKS63" s="969"/>
      <c r="FKT63" s="969"/>
      <c r="FKU63" s="969"/>
      <c r="FKV63" s="969"/>
      <c r="FKW63" s="969"/>
      <c r="FKX63" s="969"/>
      <c r="FKY63" s="969"/>
      <c r="FKZ63" s="969"/>
      <c r="FLA63" s="969"/>
      <c r="FLB63" s="969"/>
      <c r="FLC63" s="969"/>
      <c r="FLD63" s="969"/>
      <c r="FLE63" s="969"/>
      <c r="FLF63" s="969"/>
      <c r="FLG63" s="969"/>
      <c r="FLH63" s="969"/>
      <c r="FLI63" s="969"/>
      <c r="FLJ63" s="969"/>
      <c r="FLK63" s="969"/>
      <c r="FLL63" s="969"/>
      <c r="FLM63" s="969"/>
      <c r="FLN63" s="969"/>
      <c r="FLO63" s="969"/>
      <c r="FLP63" s="969"/>
      <c r="FLQ63" s="969"/>
      <c r="FLR63" s="969"/>
      <c r="FLS63" s="969"/>
      <c r="FLT63" s="969"/>
      <c r="FLU63" s="969"/>
      <c r="FLV63" s="969"/>
      <c r="FLW63" s="969"/>
      <c r="FLX63" s="969"/>
      <c r="FLY63" s="969"/>
      <c r="FLZ63" s="969"/>
      <c r="FMA63" s="969"/>
      <c r="FMB63" s="969"/>
      <c r="FMC63" s="969"/>
      <c r="FMD63" s="969"/>
      <c r="FME63" s="969"/>
      <c r="FMF63" s="969"/>
      <c r="FMG63" s="969"/>
      <c r="FMH63" s="969"/>
      <c r="FMI63" s="969"/>
      <c r="FMJ63" s="969"/>
      <c r="FMK63" s="969"/>
      <c r="FML63" s="969"/>
      <c r="FMM63" s="969"/>
      <c r="FMN63" s="969"/>
      <c r="FMO63" s="969"/>
      <c r="FMP63" s="969"/>
      <c r="FMQ63" s="969"/>
      <c r="FMR63" s="969"/>
      <c r="FMS63" s="969"/>
      <c r="FMT63" s="969"/>
      <c r="FMU63" s="969"/>
      <c r="FMV63" s="969"/>
      <c r="FMW63" s="969"/>
      <c r="FMX63" s="969"/>
      <c r="FMY63" s="969"/>
      <c r="FMZ63" s="969"/>
      <c r="FNA63" s="969"/>
      <c r="FNB63" s="969"/>
      <c r="FNC63" s="969"/>
      <c r="FND63" s="969"/>
      <c r="FNE63" s="969"/>
      <c r="FNF63" s="969"/>
      <c r="FNG63" s="969"/>
      <c r="FNH63" s="969"/>
      <c r="FNI63" s="969"/>
      <c r="FNJ63" s="969"/>
      <c r="FNK63" s="969"/>
      <c r="FNL63" s="969"/>
      <c r="FNM63" s="969"/>
      <c r="FNN63" s="969"/>
      <c r="FNO63" s="969"/>
      <c r="FNP63" s="969"/>
      <c r="FNQ63" s="969"/>
      <c r="FNR63" s="969"/>
      <c r="FNS63" s="969"/>
      <c r="FNT63" s="969"/>
      <c r="FNU63" s="969"/>
      <c r="FNV63" s="969"/>
      <c r="FNW63" s="969"/>
      <c r="FNX63" s="969"/>
      <c r="FNY63" s="969"/>
      <c r="FNZ63" s="969"/>
      <c r="FOA63" s="969"/>
      <c r="FOB63" s="969"/>
      <c r="FOC63" s="969"/>
      <c r="FOD63" s="969"/>
      <c r="FOE63" s="969"/>
      <c r="FOF63" s="969"/>
      <c r="FOG63" s="969"/>
      <c r="FOH63" s="969"/>
      <c r="FOI63" s="969"/>
      <c r="FOJ63" s="969"/>
      <c r="FOK63" s="969"/>
      <c r="FOL63" s="969"/>
      <c r="FOM63" s="969"/>
      <c r="FON63" s="969"/>
      <c r="FOO63" s="969"/>
      <c r="FOP63" s="969"/>
      <c r="FOQ63" s="969"/>
      <c r="FOR63" s="969"/>
      <c r="FOS63" s="969"/>
      <c r="FOT63" s="969"/>
      <c r="FOU63" s="969"/>
      <c r="FOV63" s="969"/>
      <c r="FOW63" s="969"/>
      <c r="FOX63" s="969"/>
      <c r="FOY63" s="969"/>
      <c r="FOZ63" s="969"/>
      <c r="FPA63" s="969"/>
      <c r="FPB63" s="969"/>
      <c r="FPC63" s="969"/>
      <c r="FPD63" s="969"/>
      <c r="FPE63" s="969"/>
      <c r="FPF63" s="969"/>
      <c r="FPG63" s="969"/>
      <c r="FPH63" s="969"/>
      <c r="FPI63" s="969"/>
      <c r="FPJ63" s="969"/>
      <c r="FPK63" s="969"/>
      <c r="FPL63" s="969"/>
      <c r="FPM63" s="969"/>
      <c r="FPN63" s="969"/>
      <c r="FPO63" s="969"/>
      <c r="FPP63" s="969"/>
      <c r="FPQ63" s="969"/>
      <c r="FPR63" s="969"/>
      <c r="FPS63" s="969"/>
      <c r="FPT63" s="969"/>
      <c r="FPU63" s="969"/>
      <c r="FPV63" s="969"/>
      <c r="FPW63" s="969"/>
      <c r="FPX63" s="969"/>
      <c r="FPY63" s="969"/>
      <c r="FPZ63" s="969"/>
      <c r="FQA63" s="969"/>
      <c r="FQB63" s="969"/>
      <c r="FQC63" s="969"/>
      <c r="FQD63" s="969"/>
      <c r="FQE63" s="969"/>
      <c r="FQF63" s="969"/>
      <c r="FQG63" s="969"/>
      <c r="FQH63" s="969"/>
      <c r="FQI63" s="969"/>
      <c r="FQJ63" s="969"/>
      <c r="FQK63" s="969"/>
      <c r="FQL63" s="969"/>
      <c r="FQM63" s="969"/>
      <c r="FQN63" s="969"/>
      <c r="FQO63" s="969"/>
      <c r="FQP63" s="969"/>
      <c r="FQQ63" s="969"/>
      <c r="FQR63" s="969"/>
      <c r="FQS63" s="969"/>
      <c r="FQT63" s="969"/>
      <c r="FQU63" s="969"/>
      <c r="FQV63" s="969"/>
      <c r="FQW63" s="969"/>
      <c r="FQX63" s="969"/>
      <c r="FQY63" s="969"/>
      <c r="FQZ63" s="969"/>
      <c r="FRA63" s="969"/>
      <c r="FRB63" s="969"/>
      <c r="FRC63" s="969"/>
      <c r="FRD63" s="969"/>
      <c r="FRE63" s="969"/>
      <c r="FRF63" s="969"/>
      <c r="FRG63" s="969"/>
      <c r="FRH63" s="969"/>
      <c r="FRI63" s="969"/>
      <c r="FRJ63" s="969"/>
      <c r="FRK63" s="969"/>
      <c r="FRL63" s="969"/>
      <c r="FRM63" s="969"/>
      <c r="FRN63" s="969"/>
      <c r="FRO63" s="969"/>
      <c r="FRP63" s="969"/>
      <c r="FRQ63" s="969"/>
      <c r="FRR63" s="969"/>
      <c r="FRS63" s="969"/>
      <c r="FRT63" s="969"/>
      <c r="FRU63" s="969"/>
      <c r="FRV63" s="969"/>
      <c r="FRW63" s="969"/>
      <c r="FRX63" s="969"/>
      <c r="FRY63" s="969"/>
      <c r="FRZ63" s="969"/>
      <c r="FSA63" s="969"/>
      <c r="FSB63" s="969"/>
      <c r="FSC63" s="969"/>
      <c r="FSD63" s="969"/>
      <c r="FSE63" s="969"/>
      <c r="FSF63" s="969"/>
      <c r="FSG63" s="969"/>
      <c r="FSH63" s="969"/>
      <c r="FSI63" s="969"/>
      <c r="FSJ63" s="969"/>
      <c r="FSK63" s="969"/>
      <c r="FSL63" s="969"/>
      <c r="FSM63" s="969"/>
      <c r="FSN63" s="969"/>
      <c r="FSO63" s="969"/>
      <c r="FSP63" s="969"/>
      <c r="FSQ63" s="969"/>
      <c r="FSR63" s="969"/>
      <c r="FSS63" s="969"/>
      <c r="FST63" s="969"/>
      <c r="FSU63" s="969"/>
      <c r="FSV63" s="969"/>
      <c r="FSW63" s="969"/>
      <c r="FSX63" s="969"/>
      <c r="FSY63" s="969"/>
      <c r="FSZ63" s="969"/>
      <c r="FTA63" s="969"/>
      <c r="FTB63" s="969"/>
      <c r="FTC63" s="969"/>
      <c r="FTD63" s="969"/>
      <c r="FTE63" s="969"/>
      <c r="FTF63" s="969"/>
      <c r="FTG63" s="969"/>
      <c r="FTH63" s="969"/>
      <c r="FTI63" s="969"/>
      <c r="FTJ63" s="969"/>
      <c r="FTK63" s="969"/>
      <c r="FTL63" s="969"/>
      <c r="FTM63" s="969"/>
      <c r="FTN63" s="969"/>
      <c r="FTO63" s="969"/>
      <c r="FTP63" s="969"/>
      <c r="FTQ63" s="969"/>
      <c r="FTR63" s="969"/>
      <c r="FTS63" s="969"/>
      <c r="FTT63" s="969"/>
      <c r="FTU63" s="969"/>
      <c r="FTV63" s="969"/>
      <c r="FTW63" s="969"/>
      <c r="FTX63" s="969"/>
      <c r="FTY63" s="969"/>
      <c r="FTZ63" s="969"/>
      <c r="FUA63" s="969"/>
      <c r="FUB63" s="969"/>
      <c r="FUC63" s="969"/>
      <c r="FUD63" s="969"/>
      <c r="FUE63" s="969"/>
      <c r="FUF63" s="969"/>
      <c r="FUG63" s="969"/>
      <c r="FUH63" s="969"/>
      <c r="FUI63" s="969"/>
      <c r="FUJ63" s="969"/>
      <c r="FUK63" s="969"/>
      <c r="FUL63" s="969"/>
      <c r="FUM63" s="969"/>
      <c r="FUN63" s="969"/>
      <c r="FUO63" s="969"/>
      <c r="FUP63" s="969"/>
      <c r="FUQ63" s="969"/>
      <c r="FUR63" s="969"/>
      <c r="FUS63" s="969"/>
      <c r="FUT63" s="969"/>
      <c r="FUU63" s="969"/>
      <c r="FUV63" s="969"/>
      <c r="FUW63" s="969"/>
      <c r="FUX63" s="969"/>
      <c r="FUY63" s="969"/>
      <c r="FUZ63" s="969"/>
      <c r="FVA63" s="969"/>
      <c r="FVB63" s="969"/>
      <c r="FVC63" s="969"/>
      <c r="FVD63" s="969"/>
      <c r="FVE63" s="969"/>
      <c r="FVF63" s="969"/>
      <c r="FVG63" s="969"/>
      <c r="FVH63" s="969"/>
      <c r="FVI63" s="969"/>
      <c r="FVJ63" s="969"/>
      <c r="FVK63" s="969"/>
      <c r="FVL63" s="969"/>
      <c r="FVM63" s="969"/>
      <c r="FVN63" s="969"/>
      <c r="FVO63" s="969"/>
      <c r="FVP63" s="969"/>
      <c r="FVQ63" s="969"/>
      <c r="FVR63" s="969"/>
      <c r="FVS63" s="969"/>
      <c r="FVT63" s="969"/>
      <c r="FVU63" s="969"/>
      <c r="FVV63" s="969"/>
      <c r="FVW63" s="969"/>
      <c r="FVX63" s="969"/>
      <c r="FVY63" s="969"/>
      <c r="FVZ63" s="969"/>
      <c r="FWA63" s="969"/>
      <c r="FWB63" s="969"/>
      <c r="FWC63" s="969"/>
      <c r="FWD63" s="969"/>
      <c r="FWE63" s="969"/>
      <c r="FWF63" s="969"/>
      <c r="FWG63" s="969"/>
      <c r="FWH63" s="969"/>
      <c r="FWI63" s="969"/>
      <c r="FWJ63" s="969"/>
      <c r="FWK63" s="969"/>
      <c r="FWL63" s="969"/>
      <c r="FWM63" s="969"/>
      <c r="FWN63" s="969"/>
      <c r="FWO63" s="969"/>
      <c r="FWP63" s="969"/>
      <c r="FWQ63" s="969"/>
      <c r="FWR63" s="969"/>
      <c r="FWS63" s="969"/>
      <c r="FWT63" s="969"/>
      <c r="FWU63" s="969"/>
      <c r="FWV63" s="969"/>
      <c r="FWW63" s="969"/>
      <c r="FWX63" s="969"/>
      <c r="FWY63" s="969"/>
      <c r="FWZ63" s="969"/>
      <c r="FXA63" s="969"/>
      <c r="FXB63" s="969"/>
      <c r="FXC63" s="969"/>
      <c r="FXD63" s="969"/>
      <c r="FXE63" s="969"/>
      <c r="FXF63" s="969"/>
      <c r="FXG63" s="969"/>
      <c r="FXH63" s="969"/>
      <c r="FXI63" s="969"/>
      <c r="FXJ63" s="969"/>
      <c r="FXK63" s="969"/>
      <c r="FXL63" s="969"/>
      <c r="FXM63" s="969"/>
      <c r="FXN63" s="969"/>
      <c r="FXO63" s="969"/>
      <c r="FXP63" s="969"/>
      <c r="FXQ63" s="969"/>
      <c r="FXR63" s="969"/>
      <c r="FXS63" s="969"/>
      <c r="FXT63" s="969"/>
      <c r="FXU63" s="969"/>
      <c r="FXV63" s="969"/>
      <c r="FXW63" s="969"/>
      <c r="FXX63" s="969"/>
      <c r="FXY63" s="969"/>
      <c r="FXZ63" s="969"/>
      <c r="FYA63" s="969"/>
      <c r="FYB63" s="969"/>
      <c r="FYC63" s="969"/>
      <c r="FYD63" s="969"/>
      <c r="FYE63" s="969"/>
      <c r="FYF63" s="969"/>
      <c r="FYG63" s="969"/>
      <c r="FYH63" s="969"/>
      <c r="FYI63" s="969"/>
      <c r="FYJ63" s="969"/>
      <c r="FYK63" s="969"/>
      <c r="FYL63" s="969"/>
      <c r="FYM63" s="969"/>
      <c r="FYN63" s="969"/>
      <c r="FYO63" s="969"/>
      <c r="FYP63" s="969"/>
      <c r="FYQ63" s="969"/>
      <c r="FYR63" s="969"/>
      <c r="FYS63" s="969"/>
      <c r="FYT63" s="969"/>
      <c r="FYU63" s="969"/>
      <c r="FYV63" s="969"/>
      <c r="FYW63" s="969"/>
      <c r="FYX63" s="969"/>
      <c r="FYY63" s="969"/>
      <c r="FYZ63" s="969"/>
      <c r="FZA63" s="969"/>
      <c r="FZB63" s="969"/>
      <c r="FZC63" s="969"/>
      <c r="FZD63" s="969"/>
      <c r="FZE63" s="969"/>
      <c r="FZF63" s="969"/>
      <c r="FZG63" s="969"/>
      <c r="FZH63" s="969"/>
      <c r="FZI63" s="969"/>
      <c r="FZJ63" s="969"/>
      <c r="FZK63" s="969"/>
      <c r="FZL63" s="969"/>
      <c r="FZM63" s="969"/>
      <c r="FZN63" s="969"/>
      <c r="FZO63" s="969"/>
      <c r="FZP63" s="969"/>
      <c r="FZQ63" s="969"/>
      <c r="FZR63" s="969"/>
      <c r="FZS63" s="969"/>
      <c r="FZT63" s="969"/>
      <c r="FZU63" s="969"/>
      <c r="FZV63" s="969"/>
      <c r="FZW63" s="969"/>
      <c r="FZX63" s="969"/>
      <c r="FZY63" s="969"/>
      <c r="FZZ63" s="969"/>
      <c r="GAA63" s="969"/>
      <c r="GAB63" s="969"/>
      <c r="GAC63" s="969"/>
      <c r="GAD63" s="969"/>
      <c r="GAE63" s="969"/>
      <c r="GAF63" s="969"/>
      <c r="GAG63" s="969"/>
      <c r="GAH63" s="969"/>
      <c r="GAI63" s="969"/>
      <c r="GAJ63" s="969"/>
      <c r="GAK63" s="969"/>
      <c r="GAL63" s="969"/>
      <c r="GAM63" s="969"/>
      <c r="GAN63" s="969"/>
      <c r="GAO63" s="969"/>
      <c r="GAP63" s="969"/>
      <c r="GAQ63" s="969"/>
      <c r="GAR63" s="969"/>
      <c r="GAS63" s="969"/>
      <c r="GAT63" s="969"/>
      <c r="GAU63" s="969"/>
      <c r="GAV63" s="969"/>
      <c r="GAW63" s="969"/>
      <c r="GAX63" s="969"/>
      <c r="GAY63" s="969"/>
      <c r="GAZ63" s="969"/>
      <c r="GBA63" s="969"/>
      <c r="GBB63" s="969"/>
      <c r="GBC63" s="969"/>
      <c r="GBD63" s="969"/>
      <c r="GBE63" s="969"/>
      <c r="GBF63" s="969"/>
      <c r="GBG63" s="969"/>
      <c r="GBH63" s="969"/>
      <c r="GBI63" s="969"/>
      <c r="GBJ63" s="969"/>
      <c r="GBK63" s="969"/>
      <c r="GBL63" s="969"/>
      <c r="GBM63" s="969"/>
      <c r="GBN63" s="969"/>
      <c r="GBO63" s="969"/>
      <c r="GBP63" s="969"/>
      <c r="GBQ63" s="969"/>
      <c r="GBR63" s="969"/>
      <c r="GBS63" s="969"/>
      <c r="GBT63" s="969"/>
      <c r="GBU63" s="969"/>
      <c r="GBV63" s="969"/>
      <c r="GBW63" s="969"/>
      <c r="GBX63" s="969"/>
      <c r="GBY63" s="969"/>
      <c r="GBZ63" s="969"/>
      <c r="GCA63" s="969"/>
      <c r="GCB63" s="969"/>
      <c r="GCC63" s="969"/>
      <c r="GCD63" s="969"/>
      <c r="GCE63" s="969"/>
      <c r="GCF63" s="969"/>
      <c r="GCG63" s="969"/>
      <c r="GCH63" s="969"/>
      <c r="GCI63" s="969"/>
      <c r="GCJ63" s="969"/>
      <c r="GCK63" s="969"/>
      <c r="GCL63" s="969"/>
      <c r="GCM63" s="969"/>
      <c r="GCN63" s="969"/>
      <c r="GCO63" s="969"/>
      <c r="GCP63" s="969"/>
      <c r="GCQ63" s="969"/>
      <c r="GCR63" s="969"/>
      <c r="GCS63" s="969"/>
      <c r="GCT63" s="969"/>
      <c r="GCU63" s="969"/>
      <c r="GCV63" s="969"/>
      <c r="GCW63" s="969"/>
      <c r="GCX63" s="969"/>
      <c r="GCY63" s="969"/>
      <c r="GCZ63" s="969"/>
      <c r="GDA63" s="969"/>
      <c r="GDB63" s="969"/>
      <c r="GDC63" s="969"/>
      <c r="GDD63" s="969"/>
      <c r="GDE63" s="969"/>
      <c r="GDF63" s="969"/>
      <c r="GDG63" s="969"/>
      <c r="GDH63" s="969"/>
      <c r="GDI63" s="969"/>
      <c r="GDJ63" s="969"/>
      <c r="GDK63" s="969"/>
      <c r="GDL63" s="969"/>
      <c r="GDM63" s="969"/>
      <c r="GDN63" s="969"/>
      <c r="GDO63" s="969"/>
      <c r="GDP63" s="969"/>
      <c r="GDQ63" s="969"/>
      <c r="GDR63" s="969"/>
      <c r="GDS63" s="969"/>
      <c r="GDT63" s="969"/>
      <c r="GDU63" s="969"/>
      <c r="GDV63" s="969"/>
      <c r="GDW63" s="969"/>
      <c r="GDX63" s="969"/>
      <c r="GDY63" s="969"/>
      <c r="GDZ63" s="969"/>
      <c r="GEA63" s="969"/>
      <c r="GEB63" s="969"/>
      <c r="GEC63" s="969"/>
      <c r="GED63" s="969"/>
      <c r="GEE63" s="969"/>
      <c r="GEF63" s="969"/>
      <c r="GEG63" s="969"/>
      <c r="GEH63" s="969"/>
      <c r="GEI63" s="969"/>
      <c r="GEJ63" s="969"/>
      <c r="GEK63" s="969"/>
      <c r="GEL63" s="969"/>
      <c r="GEM63" s="969"/>
      <c r="GEN63" s="969"/>
      <c r="GEO63" s="969"/>
      <c r="GEP63" s="969"/>
      <c r="GEQ63" s="969"/>
      <c r="GER63" s="969"/>
      <c r="GES63" s="969"/>
      <c r="GET63" s="969"/>
      <c r="GEU63" s="969"/>
      <c r="GEV63" s="969"/>
      <c r="GEW63" s="969"/>
      <c r="GEX63" s="969"/>
      <c r="GEY63" s="969"/>
      <c r="GEZ63" s="969"/>
      <c r="GFA63" s="969"/>
      <c r="GFB63" s="969"/>
      <c r="GFC63" s="969"/>
      <c r="GFD63" s="969"/>
      <c r="GFE63" s="969"/>
      <c r="GFF63" s="969"/>
      <c r="GFG63" s="969"/>
      <c r="GFH63" s="969"/>
      <c r="GFI63" s="969"/>
      <c r="GFJ63" s="969"/>
      <c r="GFK63" s="969"/>
      <c r="GFL63" s="969"/>
      <c r="GFM63" s="969"/>
      <c r="GFN63" s="969"/>
      <c r="GFO63" s="969"/>
      <c r="GFP63" s="969"/>
      <c r="GFQ63" s="969"/>
      <c r="GFR63" s="969"/>
      <c r="GFS63" s="969"/>
      <c r="GFT63" s="969"/>
      <c r="GFU63" s="969"/>
      <c r="GFV63" s="969"/>
      <c r="GFW63" s="969"/>
      <c r="GFX63" s="969"/>
      <c r="GFY63" s="969"/>
      <c r="GFZ63" s="969"/>
      <c r="GGA63" s="969"/>
      <c r="GGB63" s="969"/>
      <c r="GGC63" s="969"/>
      <c r="GGD63" s="969"/>
      <c r="GGE63" s="969"/>
      <c r="GGF63" s="969"/>
      <c r="GGG63" s="969"/>
      <c r="GGH63" s="969"/>
      <c r="GGI63" s="969"/>
      <c r="GGJ63" s="969"/>
      <c r="GGK63" s="969"/>
      <c r="GGL63" s="969"/>
      <c r="GGM63" s="969"/>
      <c r="GGN63" s="969"/>
      <c r="GGO63" s="969"/>
      <c r="GGP63" s="969"/>
      <c r="GGQ63" s="969"/>
      <c r="GGR63" s="969"/>
      <c r="GGS63" s="969"/>
      <c r="GGT63" s="969"/>
      <c r="GGU63" s="969"/>
      <c r="GGV63" s="969"/>
      <c r="GGW63" s="969"/>
      <c r="GGX63" s="969"/>
      <c r="GGY63" s="969"/>
      <c r="GGZ63" s="969"/>
      <c r="GHA63" s="969"/>
      <c r="GHB63" s="969"/>
      <c r="GHC63" s="969"/>
      <c r="GHD63" s="969"/>
      <c r="GHE63" s="969"/>
      <c r="GHF63" s="969"/>
      <c r="GHG63" s="969"/>
      <c r="GHH63" s="969"/>
      <c r="GHI63" s="969"/>
      <c r="GHJ63" s="969"/>
      <c r="GHK63" s="969"/>
      <c r="GHL63" s="969"/>
      <c r="GHM63" s="969"/>
      <c r="GHN63" s="969"/>
      <c r="GHO63" s="969"/>
      <c r="GHP63" s="969"/>
      <c r="GHQ63" s="969"/>
      <c r="GHR63" s="969"/>
      <c r="GHS63" s="969"/>
      <c r="GHT63" s="969"/>
      <c r="GHU63" s="969"/>
      <c r="GHV63" s="969"/>
      <c r="GHW63" s="969"/>
      <c r="GHX63" s="969"/>
      <c r="GHY63" s="969"/>
      <c r="GHZ63" s="969"/>
      <c r="GIA63" s="969"/>
      <c r="GIB63" s="969"/>
      <c r="GIC63" s="969"/>
      <c r="GID63" s="969"/>
      <c r="GIE63" s="969"/>
      <c r="GIF63" s="969"/>
      <c r="GIG63" s="969"/>
      <c r="GIH63" s="969"/>
      <c r="GII63" s="969"/>
      <c r="GIJ63" s="969"/>
      <c r="GIK63" s="969"/>
      <c r="GIL63" s="969"/>
      <c r="GIM63" s="969"/>
      <c r="GIN63" s="969"/>
      <c r="GIO63" s="969"/>
      <c r="GIP63" s="969"/>
      <c r="GIQ63" s="969"/>
      <c r="GIR63" s="969"/>
      <c r="GIS63" s="969"/>
      <c r="GIT63" s="969"/>
      <c r="GIU63" s="969"/>
      <c r="GIV63" s="969"/>
      <c r="GIW63" s="969"/>
      <c r="GIX63" s="969"/>
      <c r="GIY63" s="969"/>
      <c r="GIZ63" s="969"/>
      <c r="GJA63" s="969"/>
      <c r="GJB63" s="969"/>
      <c r="GJC63" s="969"/>
      <c r="GJD63" s="969"/>
      <c r="GJE63" s="969"/>
      <c r="GJF63" s="969"/>
      <c r="GJG63" s="969"/>
      <c r="GJH63" s="969"/>
      <c r="GJI63" s="969"/>
      <c r="GJJ63" s="969"/>
      <c r="GJK63" s="969"/>
      <c r="GJL63" s="969"/>
      <c r="GJM63" s="969"/>
      <c r="GJN63" s="969"/>
      <c r="GJO63" s="969"/>
      <c r="GJP63" s="969"/>
      <c r="GJQ63" s="969"/>
      <c r="GJR63" s="969"/>
      <c r="GJS63" s="969"/>
      <c r="GJT63" s="969"/>
      <c r="GJU63" s="969"/>
      <c r="GJV63" s="969"/>
      <c r="GJW63" s="969"/>
      <c r="GJX63" s="969"/>
      <c r="GJY63" s="969"/>
      <c r="GJZ63" s="969"/>
      <c r="GKA63" s="969"/>
      <c r="GKB63" s="969"/>
      <c r="GKC63" s="969"/>
      <c r="GKD63" s="969"/>
      <c r="GKE63" s="969"/>
      <c r="GKF63" s="969"/>
      <c r="GKG63" s="969"/>
      <c r="GKH63" s="969"/>
      <c r="GKI63" s="969"/>
      <c r="GKJ63" s="969"/>
      <c r="GKK63" s="969"/>
      <c r="GKL63" s="969"/>
      <c r="GKM63" s="969"/>
      <c r="GKN63" s="969"/>
      <c r="GKO63" s="969"/>
      <c r="GKP63" s="969"/>
      <c r="GKQ63" s="969"/>
      <c r="GKR63" s="969"/>
      <c r="GKS63" s="969"/>
      <c r="GKT63" s="969"/>
      <c r="GKU63" s="969"/>
      <c r="GKV63" s="969"/>
      <c r="GKW63" s="969"/>
      <c r="GKX63" s="969"/>
      <c r="GKY63" s="969"/>
      <c r="GKZ63" s="969"/>
      <c r="GLA63" s="969"/>
      <c r="GLB63" s="969"/>
      <c r="GLC63" s="969"/>
      <c r="GLD63" s="969"/>
      <c r="GLE63" s="969"/>
      <c r="GLF63" s="969"/>
      <c r="GLG63" s="969"/>
      <c r="GLH63" s="969"/>
      <c r="GLI63" s="969"/>
      <c r="GLJ63" s="969"/>
      <c r="GLK63" s="969"/>
      <c r="GLL63" s="969"/>
      <c r="GLM63" s="969"/>
      <c r="GLN63" s="969"/>
      <c r="GLO63" s="969"/>
      <c r="GLP63" s="969"/>
      <c r="GLQ63" s="969"/>
      <c r="GLR63" s="969"/>
      <c r="GLS63" s="969"/>
      <c r="GLT63" s="969"/>
      <c r="GLU63" s="969"/>
      <c r="GLV63" s="969"/>
      <c r="GLW63" s="969"/>
      <c r="GLX63" s="969"/>
      <c r="GLY63" s="969"/>
      <c r="GLZ63" s="969"/>
      <c r="GMA63" s="969"/>
      <c r="GMB63" s="969"/>
      <c r="GMC63" s="969"/>
      <c r="GMD63" s="969"/>
      <c r="GME63" s="969"/>
      <c r="GMF63" s="969"/>
      <c r="GMG63" s="969"/>
      <c r="GMH63" s="969"/>
      <c r="GMI63" s="969"/>
      <c r="GMJ63" s="969"/>
      <c r="GMK63" s="969"/>
      <c r="GML63" s="969"/>
      <c r="GMM63" s="969"/>
      <c r="GMN63" s="969"/>
      <c r="GMO63" s="969"/>
      <c r="GMP63" s="969"/>
      <c r="GMQ63" s="969"/>
      <c r="GMR63" s="969"/>
      <c r="GMS63" s="969"/>
      <c r="GMT63" s="969"/>
      <c r="GMU63" s="969"/>
      <c r="GMV63" s="969"/>
      <c r="GMW63" s="969"/>
      <c r="GMX63" s="969"/>
      <c r="GMY63" s="969"/>
      <c r="GMZ63" s="969"/>
      <c r="GNA63" s="969"/>
      <c r="GNB63" s="969"/>
      <c r="GNC63" s="969"/>
      <c r="GND63" s="969"/>
      <c r="GNE63" s="969"/>
      <c r="GNF63" s="969"/>
      <c r="GNG63" s="969"/>
      <c r="GNH63" s="969"/>
      <c r="GNI63" s="969"/>
      <c r="GNJ63" s="969"/>
      <c r="GNK63" s="969"/>
      <c r="GNL63" s="969"/>
      <c r="GNM63" s="969"/>
      <c r="GNN63" s="969"/>
      <c r="GNO63" s="969"/>
      <c r="GNP63" s="969"/>
      <c r="GNQ63" s="969"/>
      <c r="GNR63" s="969"/>
      <c r="GNS63" s="969"/>
      <c r="GNT63" s="969"/>
      <c r="GNU63" s="969"/>
      <c r="GNV63" s="969"/>
      <c r="GNW63" s="969"/>
      <c r="GNX63" s="969"/>
      <c r="GNY63" s="969"/>
      <c r="GNZ63" s="969"/>
      <c r="GOA63" s="969"/>
      <c r="GOB63" s="969"/>
      <c r="GOC63" s="969"/>
      <c r="GOD63" s="969"/>
      <c r="GOE63" s="969"/>
      <c r="GOF63" s="969"/>
      <c r="GOG63" s="969"/>
      <c r="GOH63" s="969"/>
      <c r="GOI63" s="969"/>
      <c r="GOJ63" s="969"/>
      <c r="GOK63" s="969"/>
      <c r="GOL63" s="969"/>
      <c r="GOM63" s="969"/>
      <c r="GON63" s="969"/>
      <c r="GOO63" s="969"/>
      <c r="GOP63" s="969"/>
      <c r="GOQ63" s="969"/>
      <c r="GOR63" s="969"/>
      <c r="GOS63" s="969"/>
      <c r="GOT63" s="969"/>
      <c r="GOU63" s="969"/>
      <c r="GOV63" s="969"/>
      <c r="GOW63" s="969"/>
      <c r="GOX63" s="969"/>
      <c r="GOY63" s="969"/>
      <c r="GOZ63" s="969"/>
      <c r="GPA63" s="969"/>
      <c r="GPB63" s="969"/>
      <c r="GPC63" s="969"/>
      <c r="GPD63" s="969"/>
      <c r="GPE63" s="969"/>
      <c r="GPF63" s="969"/>
      <c r="GPG63" s="969"/>
      <c r="GPH63" s="969"/>
      <c r="GPI63" s="969"/>
      <c r="GPJ63" s="969"/>
      <c r="GPK63" s="969"/>
      <c r="GPL63" s="969"/>
      <c r="GPM63" s="969"/>
      <c r="GPN63" s="969"/>
      <c r="GPO63" s="969"/>
      <c r="GPP63" s="969"/>
      <c r="GPQ63" s="969"/>
      <c r="GPR63" s="969"/>
      <c r="GPS63" s="969"/>
      <c r="GPT63" s="969"/>
      <c r="GPU63" s="969"/>
      <c r="GPV63" s="969"/>
      <c r="GPW63" s="969"/>
      <c r="GPX63" s="969"/>
      <c r="GPY63" s="969"/>
      <c r="GPZ63" s="969"/>
      <c r="GQA63" s="969"/>
      <c r="GQB63" s="969"/>
      <c r="GQC63" s="969"/>
      <c r="GQD63" s="969"/>
      <c r="GQE63" s="969"/>
      <c r="GQF63" s="969"/>
      <c r="GQG63" s="969"/>
      <c r="GQH63" s="969"/>
      <c r="GQI63" s="969"/>
      <c r="GQJ63" s="969"/>
      <c r="GQK63" s="969"/>
      <c r="GQL63" s="969"/>
      <c r="GQM63" s="969"/>
      <c r="GQN63" s="969"/>
      <c r="GQO63" s="969"/>
      <c r="GQP63" s="969"/>
      <c r="GQQ63" s="969"/>
      <c r="GQR63" s="969"/>
      <c r="GQS63" s="969"/>
      <c r="GQT63" s="969"/>
      <c r="GQU63" s="969"/>
      <c r="GQV63" s="969"/>
      <c r="GQW63" s="969"/>
      <c r="GQX63" s="969"/>
      <c r="GQY63" s="969"/>
      <c r="GQZ63" s="969"/>
      <c r="GRA63" s="969"/>
      <c r="GRB63" s="969"/>
      <c r="GRC63" s="969"/>
      <c r="GRD63" s="969"/>
      <c r="GRE63" s="969"/>
      <c r="GRF63" s="969"/>
      <c r="GRG63" s="969"/>
      <c r="GRH63" s="969"/>
      <c r="GRI63" s="969"/>
      <c r="GRJ63" s="969"/>
      <c r="GRK63" s="969"/>
      <c r="GRL63" s="969"/>
      <c r="GRM63" s="969"/>
      <c r="GRN63" s="969"/>
      <c r="GRO63" s="969"/>
      <c r="GRP63" s="969"/>
      <c r="GRQ63" s="969"/>
      <c r="GRR63" s="969"/>
      <c r="GRS63" s="969"/>
      <c r="GRT63" s="969"/>
      <c r="GRU63" s="969"/>
      <c r="GRV63" s="969"/>
      <c r="GRW63" s="969"/>
      <c r="GRX63" s="969"/>
      <c r="GRY63" s="969"/>
      <c r="GRZ63" s="969"/>
      <c r="GSA63" s="969"/>
      <c r="GSB63" s="969"/>
      <c r="GSC63" s="969"/>
      <c r="GSD63" s="969"/>
      <c r="GSE63" s="969"/>
      <c r="GSF63" s="969"/>
      <c r="GSG63" s="969"/>
      <c r="GSH63" s="969"/>
      <c r="GSI63" s="969"/>
      <c r="GSJ63" s="969"/>
      <c r="GSK63" s="969"/>
      <c r="GSL63" s="969"/>
      <c r="GSM63" s="969"/>
      <c r="GSN63" s="969"/>
      <c r="GSO63" s="969"/>
      <c r="GSP63" s="969"/>
      <c r="GSQ63" s="969"/>
      <c r="GSR63" s="969"/>
      <c r="GSS63" s="969"/>
      <c r="GST63" s="969"/>
      <c r="GSU63" s="969"/>
      <c r="GSV63" s="969"/>
      <c r="GSW63" s="969"/>
      <c r="GSX63" s="969"/>
      <c r="GSY63" s="969"/>
      <c r="GSZ63" s="969"/>
      <c r="GTA63" s="969"/>
      <c r="GTB63" s="969"/>
      <c r="GTC63" s="969"/>
      <c r="GTD63" s="969"/>
      <c r="GTE63" s="969"/>
      <c r="GTF63" s="969"/>
      <c r="GTG63" s="969"/>
      <c r="GTH63" s="969"/>
      <c r="GTI63" s="969"/>
      <c r="GTJ63" s="969"/>
      <c r="GTK63" s="969"/>
      <c r="GTL63" s="969"/>
      <c r="GTM63" s="969"/>
      <c r="GTN63" s="969"/>
      <c r="GTO63" s="969"/>
      <c r="GTP63" s="969"/>
      <c r="GTQ63" s="969"/>
      <c r="GTR63" s="969"/>
      <c r="GTS63" s="969"/>
      <c r="GTT63" s="969"/>
      <c r="GTU63" s="969"/>
      <c r="GTV63" s="969"/>
      <c r="GTW63" s="969"/>
      <c r="GTX63" s="969"/>
      <c r="GTY63" s="969"/>
      <c r="GTZ63" s="969"/>
      <c r="GUA63" s="969"/>
      <c r="GUB63" s="969"/>
      <c r="GUC63" s="969"/>
      <c r="GUD63" s="969"/>
      <c r="GUE63" s="969"/>
      <c r="GUF63" s="969"/>
      <c r="GUG63" s="969"/>
      <c r="GUH63" s="969"/>
      <c r="GUI63" s="969"/>
      <c r="GUJ63" s="969"/>
      <c r="GUK63" s="969"/>
      <c r="GUL63" s="969"/>
      <c r="GUM63" s="969"/>
      <c r="GUN63" s="969"/>
      <c r="GUO63" s="969"/>
      <c r="GUP63" s="969"/>
      <c r="GUQ63" s="969"/>
      <c r="GUR63" s="969"/>
      <c r="GUS63" s="969"/>
      <c r="GUT63" s="969"/>
      <c r="GUU63" s="969"/>
      <c r="GUV63" s="969"/>
      <c r="GUW63" s="969"/>
      <c r="GUX63" s="969"/>
      <c r="GUY63" s="969"/>
      <c r="GUZ63" s="969"/>
      <c r="GVA63" s="969"/>
      <c r="GVB63" s="969"/>
      <c r="GVC63" s="969"/>
      <c r="GVD63" s="969"/>
      <c r="GVE63" s="969"/>
      <c r="GVF63" s="969"/>
      <c r="GVG63" s="969"/>
      <c r="GVH63" s="969"/>
      <c r="GVI63" s="969"/>
      <c r="GVJ63" s="969"/>
      <c r="GVK63" s="969"/>
      <c r="GVL63" s="969"/>
      <c r="GVM63" s="969"/>
      <c r="GVN63" s="969"/>
      <c r="GVO63" s="969"/>
      <c r="GVP63" s="969"/>
      <c r="GVQ63" s="969"/>
      <c r="GVR63" s="969"/>
      <c r="GVS63" s="969"/>
      <c r="GVT63" s="969"/>
      <c r="GVU63" s="969"/>
      <c r="GVV63" s="969"/>
      <c r="GVW63" s="969"/>
      <c r="GVX63" s="969"/>
      <c r="GVY63" s="969"/>
      <c r="GVZ63" s="969"/>
      <c r="GWA63" s="969"/>
      <c r="GWB63" s="969"/>
      <c r="GWC63" s="969"/>
      <c r="GWD63" s="969"/>
      <c r="GWE63" s="969"/>
      <c r="GWF63" s="969"/>
      <c r="GWG63" s="969"/>
      <c r="GWH63" s="969"/>
      <c r="GWI63" s="969"/>
      <c r="GWJ63" s="969"/>
      <c r="GWK63" s="969"/>
      <c r="GWL63" s="969"/>
      <c r="GWM63" s="969"/>
      <c r="GWN63" s="969"/>
      <c r="GWO63" s="969"/>
      <c r="GWP63" s="969"/>
      <c r="GWQ63" s="969"/>
      <c r="GWR63" s="969"/>
      <c r="GWS63" s="969"/>
      <c r="GWT63" s="969"/>
      <c r="GWU63" s="969"/>
      <c r="GWV63" s="969"/>
      <c r="GWW63" s="969"/>
      <c r="GWX63" s="969"/>
      <c r="GWY63" s="969"/>
      <c r="GWZ63" s="969"/>
      <c r="GXA63" s="969"/>
      <c r="GXB63" s="969"/>
      <c r="GXC63" s="969"/>
      <c r="GXD63" s="969"/>
      <c r="GXE63" s="969"/>
      <c r="GXF63" s="969"/>
      <c r="GXG63" s="969"/>
      <c r="GXH63" s="969"/>
      <c r="GXI63" s="969"/>
      <c r="GXJ63" s="969"/>
      <c r="GXK63" s="969"/>
      <c r="GXL63" s="969"/>
      <c r="GXM63" s="969"/>
      <c r="GXN63" s="969"/>
      <c r="GXO63" s="969"/>
      <c r="GXP63" s="969"/>
      <c r="GXQ63" s="969"/>
      <c r="GXR63" s="969"/>
      <c r="GXS63" s="969"/>
      <c r="GXT63" s="969"/>
      <c r="GXU63" s="969"/>
      <c r="GXV63" s="969"/>
      <c r="GXW63" s="969"/>
      <c r="GXX63" s="969"/>
      <c r="GXY63" s="969"/>
      <c r="GXZ63" s="969"/>
      <c r="GYA63" s="969"/>
      <c r="GYB63" s="969"/>
      <c r="GYC63" s="969"/>
      <c r="GYD63" s="969"/>
      <c r="GYE63" s="969"/>
      <c r="GYF63" s="969"/>
      <c r="GYG63" s="969"/>
      <c r="GYH63" s="969"/>
      <c r="GYI63" s="969"/>
      <c r="GYJ63" s="969"/>
      <c r="GYK63" s="969"/>
      <c r="GYL63" s="969"/>
      <c r="GYM63" s="969"/>
      <c r="GYN63" s="969"/>
      <c r="GYO63" s="969"/>
      <c r="GYP63" s="969"/>
      <c r="GYQ63" s="969"/>
      <c r="GYR63" s="969"/>
      <c r="GYS63" s="969"/>
      <c r="GYT63" s="969"/>
      <c r="GYU63" s="969"/>
      <c r="GYV63" s="969"/>
      <c r="GYW63" s="969"/>
      <c r="GYX63" s="969"/>
      <c r="GYY63" s="969"/>
      <c r="GYZ63" s="969"/>
      <c r="GZA63" s="969"/>
      <c r="GZB63" s="969"/>
      <c r="GZC63" s="969"/>
      <c r="GZD63" s="969"/>
      <c r="GZE63" s="969"/>
      <c r="GZF63" s="969"/>
      <c r="GZG63" s="969"/>
      <c r="GZH63" s="969"/>
      <c r="GZI63" s="969"/>
      <c r="GZJ63" s="969"/>
      <c r="GZK63" s="969"/>
      <c r="GZL63" s="969"/>
      <c r="GZM63" s="969"/>
      <c r="GZN63" s="969"/>
      <c r="GZO63" s="969"/>
      <c r="GZP63" s="969"/>
      <c r="GZQ63" s="969"/>
      <c r="GZR63" s="969"/>
      <c r="GZS63" s="969"/>
      <c r="GZT63" s="969"/>
      <c r="GZU63" s="969"/>
      <c r="GZV63" s="969"/>
      <c r="GZW63" s="969"/>
      <c r="GZX63" s="969"/>
      <c r="GZY63" s="969"/>
      <c r="GZZ63" s="969"/>
      <c r="HAA63" s="969"/>
      <c r="HAB63" s="969"/>
      <c r="HAC63" s="969"/>
      <c r="HAD63" s="969"/>
      <c r="HAE63" s="969"/>
      <c r="HAF63" s="969"/>
      <c r="HAG63" s="969"/>
      <c r="HAH63" s="969"/>
      <c r="HAI63" s="969"/>
      <c r="HAJ63" s="969"/>
      <c r="HAK63" s="969"/>
      <c r="HAL63" s="969"/>
      <c r="HAM63" s="969"/>
      <c r="HAN63" s="969"/>
      <c r="HAO63" s="969"/>
      <c r="HAP63" s="969"/>
      <c r="HAQ63" s="969"/>
      <c r="HAR63" s="969"/>
      <c r="HAS63" s="969"/>
      <c r="HAT63" s="969"/>
      <c r="HAU63" s="969"/>
      <c r="HAV63" s="969"/>
      <c r="HAW63" s="969"/>
      <c r="HAX63" s="969"/>
      <c r="HAY63" s="969"/>
      <c r="HAZ63" s="969"/>
      <c r="HBA63" s="969"/>
      <c r="HBB63" s="969"/>
      <c r="HBC63" s="969"/>
      <c r="HBD63" s="969"/>
      <c r="HBE63" s="969"/>
      <c r="HBF63" s="969"/>
      <c r="HBG63" s="969"/>
      <c r="HBH63" s="969"/>
      <c r="HBI63" s="969"/>
      <c r="HBJ63" s="969"/>
      <c r="HBK63" s="969"/>
      <c r="HBL63" s="969"/>
      <c r="HBM63" s="969"/>
      <c r="HBN63" s="969"/>
      <c r="HBO63" s="969"/>
      <c r="HBP63" s="969"/>
      <c r="HBQ63" s="969"/>
      <c r="HBR63" s="969"/>
      <c r="HBS63" s="969"/>
      <c r="HBT63" s="969"/>
      <c r="HBU63" s="969"/>
      <c r="HBV63" s="969"/>
      <c r="HBW63" s="969"/>
      <c r="HBX63" s="969"/>
      <c r="HBY63" s="969"/>
      <c r="HBZ63" s="969"/>
      <c r="HCA63" s="969"/>
      <c r="HCB63" s="969"/>
      <c r="HCC63" s="969"/>
      <c r="HCD63" s="969"/>
      <c r="HCE63" s="969"/>
      <c r="HCF63" s="969"/>
      <c r="HCG63" s="969"/>
      <c r="HCH63" s="969"/>
      <c r="HCI63" s="969"/>
      <c r="HCJ63" s="969"/>
      <c r="HCK63" s="969"/>
      <c r="HCL63" s="969"/>
      <c r="HCM63" s="969"/>
      <c r="HCN63" s="969"/>
      <c r="HCO63" s="969"/>
      <c r="HCP63" s="969"/>
      <c r="HCQ63" s="969"/>
      <c r="HCR63" s="969"/>
      <c r="HCS63" s="969"/>
      <c r="HCT63" s="969"/>
      <c r="HCU63" s="969"/>
      <c r="HCV63" s="969"/>
      <c r="HCW63" s="969"/>
      <c r="HCX63" s="969"/>
      <c r="HCY63" s="969"/>
      <c r="HCZ63" s="969"/>
      <c r="HDA63" s="969"/>
      <c r="HDB63" s="969"/>
      <c r="HDC63" s="969"/>
      <c r="HDD63" s="969"/>
      <c r="HDE63" s="969"/>
      <c r="HDF63" s="969"/>
      <c r="HDG63" s="969"/>
      <c r="HDH63" s="969"/>
      <c r="HDI63" s="969"/>
      <c r="HDJ63" s="969"/>
      <c r="HDK63" s="969"/>
      <c r="HDL63" s="969"/>
      <c r="HDM63" s="969"/>
      <c r="HDN63" s="969"/>
      <c r="HDO63" s="969"/>
      <c r="HDP63" s="969"/>
      <c r="HDQ63" s="969"/>
      <c r="HDR63" s="969"/>
      <c r="HDS63" s="969"/>
      <c r="HDT63" s="969"/>
      <c r="HDU63" s="969"/>
      <c r="HDV63" s="969"/>
      <c r="HDW63" s="969"/>
      <c r="HDX63" s="969"/>
      <c r="HDY63" s="969"/>
      <c r="HDZ63" s="969"/>
      <c r="HEA63" s="969"/>
      <c r="HEB63" s="969"/>
      <c r="HEC63" s="969"/>
      <c r="HED63" s="969"/>
      <c r="HEE63" s="969"/>
      <c r="HEF63" s="969"/>
      <c r="HEG63" s="969"/>
      <c r="HEH63" s="969"/>
      <c r="HEI63" s="969"/>
      <c r="HEJ63" s="969"/>
      <c r="HEK63" s="969"/>
      <c r="HEL63" s="969"/>
      <c r="HEM63" s="969"/>
      <c r="HEN63" s="969"/>
      <c r="HEO63" s="969"/>
      <c r="HEP63" s="969"/>
      <c r="HEQ63" s="969"/>
      <c r="HER63" s="969"/>
      <c r="HES63" s="969"/>
      <c r="HET63" s="969"/>
      <c r="HEU63" s="969"/>
      <c r="HEV63" s="969"/>
      <c r="HEW63" s="969"/>
      <c r="HEX63" s="969"/>
      <c r="HEY63" s="969"/>
      <c r="HEZ63" s="969"/>
      <c r="HFA63" s="969"/>
      <c r="HFB63" s="969"/>
      <c r="HFC63" s="969"/>
      <c r="HFD63" s="969"/>
      <c r="HFE63" s="969"/>
      <c r="HFF63" s="969"/>
      <c r="HFG63" s="969"/>
      <c r="HFH63" s="969"/>
      <c r="HFI63" s="969"/>
      <c r="HFJ63" s="969"/>
      <c r="HFK63" s="969"/>
      <c r="HFL63" s="969"/>
      <c r="HFM63" s="969"/>
      <c r="HFN63" s="969"/>
      <c r="HFO63" s="969"/>
      <c r="HFP63" s="969"/>
      <c r="HFQ63" s="969"/>
      <c r="HFR63" s="969"/>
      <c r="HFS63" s="969"/>
      <c r="HFT63" s="969"/>
      <c r="HFU63" s="969"/>
      <c r="HFV63" s="969"/>
      <c r="HFW63" s="969"/>
      <c r="HFX63" s="969"/>
      <c r="HFY63" s="969"/>
      <c r="HFZ63" s="969"/>
      <c r="HGA63" s="969"/>
      <c r="HGB63" s="969"/>
      <c r="HGC63" s="969"/>
      <c r="HGD63" s="969"/>
      <c r="HGE63" s="969"/>
      <c r="HGF63" s="969"/>
      <c r="HGG63" s="969"/>
      <c r="HGH63" s="969"/>
      <c r="HGI63" s="969"/>
      <c r="HGJ63" s="969"/>
      <c r="HGK63" s="969"/>
      <c r="HGL63" s="969"/>
      <c r="HGM63" s="969"/>
      <c r="HGN63" s="969"/>
      <c r="HGO63" s="969"/>
      <c r="HGP63" s="969"/>
      <c r="HGQ63" s="969"/>
      <c r="HGR63" s="969"/>
      <c r="HGS63" s="969"/>
      <c r="HGT63" s="969"/>
      <c r="HGU63" s="969"/>
      <c r="HGV63" s="969"/>
      <c r="HGW63" s="969"/>
      <c r="HGX63" s="969"/>
      <c r="HGY63" s="969"/>
      <c r="HGZ63" s="969"/>
      <c r="HHA63" s="969"/>
      <c r="HHB63" s="969"/>
      <c r="HHC63" s="969"/>
      <c r="HHD63" s="969"/>
      <c r="HHE63" s="969"/>
      <c r="HHF63" s="969"/>
      <c r="HHG63" s="969"/>
      <c r="HHH63" s="969"/>
      <c r="HHI63" s="969"/>
      <c r="HHJ63" s="969"/>
      <c r="HHK63" s="969"/>
      <c r="HHL63" s="969"/>
      <c r="HHM63" s="969"/>
      <c r="HHN63" s="969"/>
      <c r="HHO63" s="969"/>
      <c r="HHP63" s="969"/>
      <c r="HHQ63" s="969"/>
      <c r="HHR63" s="969"/>
      <c r="HHS63" s="969"/>
      <c r="HHT63" s="969"/>
      <c r="HHU63" s="969"/>
      <c r="HHV63" s="969"/>
      <c r="HHW63" s="969"/>
      <c r="HHX63" s="969"/>
      <c r="HHY63" s="969"/>
      <c r="HHZ63" s="969"/>
      <c r="HIA63" s="969"/>
      <c r="HIB63" s="969"/>
      <c r="HIC63" s="969"/>
      <c r="HID63" s="969"/>
      <c r="HIE63" s="969"/>
      <c r="HIF63" s="969"/>
      <c r="HIG63" s="969"/>
      <c r="HIH63" s="969"/>
      <c r="HII63" s="969"/>
      <c r="HIJ63" s="969"/>
      <c r="HIK63" s="969"/>
      <c r="HIL63" s="969"/>
      <c r="HIM63" s="969"/>
      <c r="HIN63" s="969"/>
      <c r="HIO63" s="969"/>
      <c r="HIP63" s="969"/>
      <c r="HIQ63" s="969"/>
      <c r="HIR63" s="969"/>
      <c r="HIS63" s="969"/>
      <c r="HIT63" s="969"/>
      <c r="HIU63" s="969"/>
      <c r="HIV63" s="969"/>
      <c r="HIW63" s="969"/>
      <c r="HIX63" s="969"/>
      <c r="HIY63" s="969"/>
      <c r="HIZ63" s="969"/>
      <c r="HJA63" s="969"/>
      <c r="HJB63" s="969"/>
      <c r="HJC63" s="969"/>
      <c r="HJD63" s="969"/>
      <c r="HJE63" s="969"/>
      <c r="HJF63" s="969"/>
      <c r="HJG63" s="969"/>
      <c r="HJH63" s="969"/>
      <c r="HJI63" s="969"/>
      <c r="HJJ63" s="969"/>
      <c r="HJK63" s="969"/>
      <c r="HJL63" s="969"/>
      <c r="HJM63" s="969"/>
      <c r="HJN63" s="969"/>
      <c r="HJO63" s="969"/>
      <c r="HJP63" s="969"/>
      <c r="HJQ63" s="969"/>
      <c r="HJR63" s="969"/>
      <c r="HJS63" s="969"/>
      <c r="HJT63" s="969"/>
      <c r="HJU63" s="969"/>
      <c r="HJV63" s="969"/>
      <c r="HJW63" s="969"/>
      <c r="HJX63" s="969"/>
      <c r="HJY63" s="969"/>
      <c r="HJZ63" s="969"/>
      <c r="HKA63" s="969"/>
      <c r="HKB63" s="969"/>
      <c r="HKC63" s="969"/>
      <c r="HKD63" s="969"/>
      <c r="HKE63" s="969"/>
      <c r="HKF63" s="969"/>
      <c r="HKG63" s="969"/>
      <c r="HKH63" s="969"/>
      <c r="HKI63" s="969"/>
      <c r="HKJ63" s="969"/>
      <c r="HKK63" s="969"/>
      <c r="HKL63" s="969"/>
      <c r="HKM63" s="969"/>
      <c r="HKN63" s="969"/>
      <c r="HKO63" s="969"/>
      <c r="HKP63" s="969"/>
      <c r="HKQ63" s="969"/>
      <c r="HKR63" s="969"/>
      <c r="HKS63" s="969"/>
      <c r="HKT63" s="969"/>
      <c r="HKU63" s="969"/>
      <c r="HKV63" s="969"/>
      <c r="HKW63" s="969"/>
      <c r="HKX63" s="969"/>
      <c r="HKY63" s="969"/>
      <c r="HKZ63" s="969"/>
      <c r="HLA63" s="969"/>
      <c r="HLB63" s="969"/>
      <c r="HLC63" s="969"/>
      <c r="HLD63" s="969"/>
      <c r="HLE63" s="969"/>
      <c r="HLF63" s="969"/>
      <c r="HLG63" s="969"/>
      <c r="HLH63" s="969"/>
      <c r="HLI63" s="969"/>
      <c r="HLJ63" s="969"/>
      <c r="HLK63" s="969"/>
      <c r="HLL63" s="969"/>
      <c r="HLM63" s="969"/>
      <c r="HLN63" s="969"/>
      <c r="HLO63" s="969"/>
      <c r="HLP63" s="969"/>
      <c r="HLQ63" s="969"/>
      <c r="HLR63" s="969"/>
      <c r="HLS63" s="969"/>
      <c r="HLT63" s="969"/>
      <c r="HLU63" s="969"/>
      <c r="HLV63" s="969"/>
      <c r="HLW63" s="969"/>
      <c r="HLX63" s="969"/>
      <c r="HLY63" s="969"/>
      <c r="HLZ63" s="969"/>
      <c r="HMA63" s="969"/>
      <c r="HMB63" s="969"/>
      <c r="HMC63" s="969"/>
      <c r="HMD63" s="969"/>
      <c r="HME63" s="969"/>
      <c r="HMF63" s="969"/>
      <c r="HMG63" s="969"/>
      <c r="HMH63" s="969"/>
      <c r="HMI63" s="969"/>
      <c r="HMJ63" s="969"/>
      <c r="HMK63" s="969"/>
      <c r="HML63" s="969"/>
      <c r="HMM63" s="969"/>
      <c r="HMN63" s="969"/>
      <c r="HMO63" s="969"/>
      <c r="HMP63" s="969"/>
      <c r="HMQ63" s="969"/>
      <c r="HMR63" s="969"/>
      <c r="HMS63" s="969"/>
      <c r="HMT63" s="969"/>
      <c r="HMU63" s="969"/>
      <c r="HMV63" s="969"/>
      <c r="HMW63" s="969"/>
      <c r="HMX63" s="969"/>
      <c r="HMY63" s="969"/>
      <c r="HMZ63" s="969"/>
      <c r="HNA63" s="969"/>
      <c r="HNB63" s="969"/>
      <c r="HNC63" s="969"/>
      <c r="HND63" s="969"/>
      <c r="HNE63" s="969"/>
      <c r="HNF63" s="969"/>
      <c r="HNG63" s="969"/>
      <c r="HNH63" s="969"/>
      <c r="HNI63" s="969"/>
      <c r="HNJ63" s="969"/>
      <c r="HNK63" s="969"/>
      <c r="HNL63" s="969"/>
      <c r="HNM63" s="969"/>
      <c r="HNN63" s="969"/>
      <c r="HNO63" s="969"/>
      <c r="HNP63" s="969"/>
      <c r="HNQ63" s="969"/>
      <c r="HNR63" s="969"/>
      <c r="HNS63" s="969"/>
      <c r="HNT63" s="969"/>
      <c r="HNU63" s="969"/>
      <c r="HNV63" s="969"/>
      <c r="HNW63" s="969"/>
      <c r="HNX63" s="969"/>
      <c r="HNY63" s="969"/>
      <c r="HNZ63" s="969"/>
      <c r="HOA63" s="969"/>
      <c r="HOB63" s="969"/>
      <c r="HOC63" s="969"/>
      <c r="HOD63" s="969"/>
      <c r="HOE63" s="969"/>
      <c r="HOF63" s="969"/>
      <c r="HOG63" s="969"/>
      <c r="HOH63" s="969"/>
      <c r="HOI63" s="969"/>
      <c r="HOJ63" s="969"/>
      <c r="HOK63" s="969"/>
      <c r="HOL63" s="969"/>
      <c r="HOM63" s="969"/>
      <c r="HON63" s="969"/>
      <c r="HOO63" s="969"/>
      <c r="HOP63" s="969"/>
      <c r="HOQ63" s="969"/>
      <c r="HOR63" s="969"/>
      <c r="HOS63" s="969"/>
      <c r="HOT63" s="969"/>
      <c r="HOU63" s="969"/>
      <c r="HOV63" s="969"/>
      <c r="HOW63" s="969"/>
      <c r="HOX63" s="969"/>
      <c r="HOY63" s="969"/>
      <c r="HOZ63" s="969"/>
      <c r="HPA63" s="969"/>
      <c r="HPB63" s="969"/>
      <c r="HPC63" s="969"/>
      <c r="HPD63" s="969"/>
      <c r="HPE63" s="969"/>
      <c r="HPF63" s="969"/>
      <c r="HPG63" s="969"/>
      <c r="HPH63" s="969"/>
      <c r="HPI63" s="969"/>
      <c r="HPJ63" s="969"/>
      <c r="HPK63" s="969"/>
      <c r="HPL63" s="969"/>
      <c r="HPM63" s="969"/>
      <c r="HPN63" s="969"/>
      <c r="HPO63" s="969"/>
      <c r="HPP63" s="969"/>
      <c r="HPQ63" s="969"/>
      <c r="HPR63" s="969"/>
      <c r="HPS63" s="969"/>
      <c r="HPT63" s="969"/>
      <c r="HPU63" s="969"/>
      <c r="HPV63" s="969"/>
      <c r="HPW63" s="969"/>
      <c r="HPX63" s="969"/>
      <c r="HPY63" s="969"/>
      <c r="HPZ63" s="969"/>
      <c r="HQA63" s="969"/>
      <c r="HQB63" s="969"/>
      <c r="HQC63" s="969"/>
      <c r="HQD63" s="969"/>
      <c r="HQE63" s="969"/>
      <c r="HQF63" s="969"/>
      <c r="HQG63" s="969"/>
      <c r="HQH63" s="969"/>
      <c r="HQI63" s="969"/>
      <c r="HQJ63" s="969"/>
      <c r="HQK63" s="969"/>
      <c r="HQL63" s="969"/>
      <c r="HQM63" s="969"/>
      <c r="HQN63" s="969"/>
      <c r="HQO63" s="969"/>
      <c r="HQP63" s="969"/>
      <c r="HQQ63" s="969"/>
      <c r="HQR63" s="969"/>
      <c r="HQS63" s="969"/>
      <c r="HQT63" s="969"/>
      <c r="HQU63" s="969"/>
      <c r="HQV63" s="969"/>
      <c r="HQW63" s="969"/>
      <c r="HQX63" s="969"/>
      <c r="HQY63" s="969"/>
      <c r="HQZ63" s="969"/>
      <c r="HRA63" s="969"/>
      <c r="HRB63" s="969"/>
      <c r="HRC63" s="969"/>
      <c r="HRD63" s="969"/>
      <c r="HRE63" s="969"/>
      <c r="HRF63" s="969"/>
      <c r="HRG63" s="969"/>
      <c r="HRH63" s="969"/>
      <c r="HRI63" s="969"/>
      <c r="HRJ63" s="969"/>
      <c r="HRK63" s="969"/>
      <c r="HRL63" s="969"/>
      <c r="HRM63" s="969"/>
      <c r="HRN63" s="969"/>
      <c r="HRO63" s="969"/>
      <c r="HRP63" s="969"/>
      <c r="HRQ63" s="969"/>
      <c r="HRR63" s="969"/>
      <c r="HRS63" s="969"/>
      <c r="HRT63" s="969"/>
      <c r="HRU63" s="969"/>
      <c r="HRV63" s="969"/>
      <c r="HRW63" s="969"/>
      <c r="HRX63" s="969"/>
      <c r="HRY63" s="969"/>
      <c r="HRZ63" s="969"/>
      <c r="HSA63" s="969"/>
      <c r="HSB63" s="969"/>
      <c r="HSC63" s="969"/>
      <c r="HSD63" s="969"/>
      <c r="HSE63" s="969"/>
      <c r="HSF63" s="969"/>
      <c r="HSG63" s="969"/>
      <c r="HSH63" s="969"/>
      <c r="HSI63" s="969"/>
      <c r="HSJ63" s="969"/>
      <c r="HSK63" s="969"/>
      <c r="HSL63" s="969"/>
      <c r="HSM63" s="969"/>
      <c r="HSN63" s="969"/>
      <c r="HSO63" s="969"/>
      <c r="HSP63" s="969"/>
      <c r="HSQ63" s="969"/>
      <c r="HSR63" s="969"/>
      <c r="HSS63" s="969"/>
      <c r="HST63" s="969"/>
      <c r="HSU63" s="969"/>
      <c r="HSV63" s="969"/>
      <c r="HSW63" s="969"/>
      <c r="HSX63" s="969"/>
      <c r="HSY63" s="969"/>
      <c r="HSZ63" s="969"/>
      <c r="HTA63" s="969"/>
      <c r="HTB63" s="969"/>
      <c r="HTC63" s="969"/>
      <c r="HTD63" s="969"/>
      <c r="HTE63" s="969"/>
      <c r="HTF63" s="969"/>
      <c r="HTG63" s="969"/>
      <c r="HTH63" s="969"/>
      <c r="HTI63" s="969"/>
      <c r="HTJ63" s="969"/>
      <c r="HTK63" s="969"/>
      <c r="HTL63" s="969"/>
      <c r="HTM63" s="969"/>
      <c r="HTN63" s="969"/>
      <c r="HTO63" s="969"/>
      <c r="HTP63" s="969"/>
      <c r="HTQ63" s="969"/>
      <c r="HTR63" s="969"/>
      <c r="HTS63" s="969"/>
      <c r="HTT63" s="969"/>
      <c r="HTU63" s="969"/>
      <c r="HTV63" s="969"/>
      <c r="HTW63" s="969"/>
      <c r="HTX63" s="969"/>
      <c r="HTY63" s="969"/>
      <c r="HTZ63" s="969"/>
      <c r="HUA63" s="969"/>
      <c r="HUB63" s="969"/>
      <c r="HUC63" s="969"/>
      <c r="HUD63" s="969"/>
      <c r="HUE63" s="969"/>
      <c r="HUF63" s="969"/>
      <c r="HUG63" s="969"/>
      <c r="HUH63" s="969"/>
      <c r="HUI63" s="969"/>
      <c r="HUJ63" s="969"/>
      <c r="HUK63" s="969"/>
      <c r="HUL63" s="969"/>
      <c r="HUM63" s="969"/>
      <c r="HUN63" s="969"/>
      <c r="HUO63" s="969"/>
      <c r="HUP63" s="969"/>
      <c r="HUQ63" s="969"/>
      <c r="HUR63" s="969"/>
      <c r="HUS63" s="969"/>
      <c r="HUT63" s="969"/>
      <c r="HUU63" s="969"/>
      <c r="HUV63" s="969"/>
      <c r="HUW63" s="969"/>
      <c r="HUX63" s="969"/>
      <c r="HUY63" s="969"/>
      <c r="HUZ63" s="969"/>
      <c r="HVA63" s="969"/>
      <c r="HVB63" s="969"/>
      <c r="HVC63" s="969"/>
      <c r="HVD63" s="969"/>
      <c r="HVE63" s="969"/>
      <c r="HVF63" s="969"/>
      <c r="HVG63" s="969"/>
      <c r="HVH63" s="969"/>
      <c r="HVI63" s="969"/>
      <c r="HVJ63" s="969"/>
      <c r="HVK63" s="969"/>
      <c r="HVL63" s="969"/>
      <c r="HVM63" s="969"/>
      <c r="HVN63" s="969"/>
      <c r="HVO63" s="969"/>
      <c r="HVP63" s="969"/>
      <c r="HVQ63" s="969"/>
      <c r="HVR63" s="969"/>
      <c r="HVS63" s="969"/>
      <c r="HVT63" s="969"/>
      <c r="HVU63" s="969"/>
      <c r="HVV63" s="969"/>
      <c r="HVW63" s="969"/>
      <c r="HVX63" s="969"/>
      <c r="HVY63" s="969"/>
      <c r="HVZ63" s="969"/>
      <c r="HWA63" s="969"/>
      <c r="HWB63" s="969"/>
      <c r="HWC63" s="969"/>
      <c r="HWD63" s="969"/>
      <c r="HWE63" s="969"/>
      <c r="HWF63" s="969"/>
      <c r="HWG63" s="969"/>
      <c r="HWH63" s="969"/>
      <c r="HWI63" s="969"/>
      <c r="HWJ63" s="969"/>
      <c r="HWK63" s="969"/>
      <c r="HWL63" s="969"/>
      <c r="HWM63" s="969"/>
      <c r="HWN63" s="969"/>
      <c r="HWO63" s="969"/>
      <c r="HWP63" s="969"/>
      <c r="HWQ63" s="969"/>
      <c r="HWR63" s="969"/>
      <c r="HWS63" s="969"/>
      <c r="HWT63" s="969"/>
      <c r="HWU63" s="969"/>
      <c r="HWV63" s="969"/>
      <c r="HWW63" s="969"/>
      <c r="HWX63" s="969"/>
      <c r="HWY63" s="969"/>
      <c r="HWZ63" s="969"/>
      <c r="HXA63" s="969"/>
      <c r="HXB63" s="969"/>
      <c r="HXC63" s="969"/>
      <c r="HXD63" s="969"/>
      <c r="HXE63" s="969"/>
      <c r="HXF63" s="969"/>
      <c r="HXG63" s="969"/>
      <c r="HXH63" s="969"/>
      <c r="HXI63" s="969"/>
      <c r="HXJ63" s="969"/>
      <c r="HXK63" s="969"/>
      <c r="HXL63" s="969"/>
      <c r="HXM63" s="969"/>
      <c r="HXN63" s="969"/>
      <c r="HXO63" s="969"/>
      <c r="HXP63" s="969"/>
      <c r="HXQ63" s="969"/>
      <c r="HXR63" s="969"/>
      <c r="HXS63" s="969"/>
      <c r="HXT63" s="969"/>
      <c r="HXU63" s="969"/>
      <c r="HXV63" s="969"/>
      <c r="HXW63" s="969"/>
      <c r="HXX63" s="969"/>
      <c r="HXY63" s="969"/>
      <c r="HXZ63" s="969"/>
      <c r="HYA63" s="969"/>
      <c r="HYB63" s="969"/>
      <c r="HYC63" s="969"/>
      <c r="HYD63" s="969"/>
      <c r="HYE63" s="969"/>
      <c r="HYF63" s="969"/>
      <c r="HYG63" s="969"/>
      <c r="HYH63" s="969"/>
      <c r="HYI63" s="969"/>
      <c r="HYJ63" s="969"/>
      <c r="HYK63" s="969"/>
      <c r="HYL63" s="969"/>
      <c r="HYM63" s="969"/>
      <c r="HYN63" s="969"/>
      <c r="HYO63" s="969"/>
      <c r="HYP63" s="969"/>
      <c r="HYQ63" s="969"/>
      <c r="HYR63" s="969"/>
      <c r="HYS63" s="969"/>
      <c r="HYT63" s="969"/>
      <c r="HYU63" s="969"/>
      <c r="HYV63" s="969"/>
      <c r="HYW63" s="969"/>
      <c r="HYX63" s="969"/>
      <c r="HYY63" s="969"/>
      <c r="HYZ63" s="969"/>
      <c r="HZA63" s="969"/>
      <c r="HZB63" s="969"/>
      <c r="HZC63" s="969"/>
      <c r="HZD63" s="969"/>
      <c r="HZE63" s="969"/>
      <c r="HZF63" s="969"/>
      <c r="HZG63" s="969"/>
      <c r="HZH63" s="969"/>
      <c r="HZI63" s="969"/>
      <c r="HZJ63" s="969"/>
      <c r="HZK63" s="969"/>
      <c r="HZL63" s="969"/>
      <c r="HZM63" s="969"/>
      <c r="HZN63" s="969"/>
      <c r="HZO63" s="969"/>
      <c r="HZP63" s="969"/>
      <c r="HZQ63" s="969"/>
      <c r="HZR63" s="969"/>
      <c r="HZS63" s="969"/>
      <c r="HZT63" s="969"/>
      <c r="HZU63" s="969"/>
      <c r="HZV63" s="969"/>
      <c r="HZW63" s="969"/>
      <c r="HZX63" s="969"/>
      <c r="HZY63" s="969"/>
      <c r="HZZ63" s="969"/>
      <c r="IAA63" s="969"/>
      <c r="IAB63" s="969"/>
      <c r="IAC63" s="969"/>
      <c r="IAD63" s="969"/>
      <c r="IAE63" s="969"/>
      <c r="IAF63" s="969"/>
      <c r="IAG63" s="969"/>
      <c r="IAH63" s="969"/>
      <c r="IAI63" s="969"/>
      <c r="IAJ63" s="969"/>
      <c r="IAK63" s="969"/>
      <c r="IAL63" s="969"/>
      <c r="IAM63" s="969"/>
      <c r="IAN63" s="969"/>
      <c r="IAO63" s="969"/>
      <c r="IAP63" s="969"/>
      <c r="IAQ63" s="969"/>
      <c r="IAR63" s="969"/>
      <c r="IAS63" s="969"/>
      <c r="IAT63" s="969"/>
      <c r="IAU63" s="969"/>
      <c r="IAV63" s="969"/>
      <c r="IAW63" s="969"/>
      <c r="IAX63" s="969"/>
      <c r="IAY63" s="969"/>
      <c r="IAZ63" s="969"/>
      <c r="IBA63" s="969"/>
      <c r="IBB63" s="969"/>
      <c r="IBC63" s="969"/>
      <c r="IBD63" s="969"/>
      <c r="IBE63" s="969"/>
      <c r="IBF63" s="969"/>
      <c r="IBG63" s="969"/>
      <c r="IBH63" s="969"/>
      <c r="IBI63" s="969"/>
      <c r="IBJ63" s="969"/>
      <c r="IBK63" s="969"/>
      <c r="IBL63" s="969"/>
      <c r="IBM63" s="969"/>
      <c r="IBN63" s="969"/>
      <c r="IBO63" s="969"/>
      <c r="IBP63" s="969"/>
      <c r="IBQ63" s="969"/>
      <c r="IBR63" s="969"/>
      <c r="IBS63" s="969"/>
      <c r="IBT63" s="969"/>
      <c r="IBU63" s="969"/>
      <c r="IBV63" s="969"/>
      <c r="IBW63" s="969"/>
      <c r="IBX63" s="969"/>
      <c r="IBY63" s="969"/>
      <c r="IBZ63" s="969"/>
      <c r="ICA63" s="969"/>
      <c r="ICB63" s="969"/>
      <c r="ICC63" s="969"/>
      <c r="ICD63" s="969"/>
      <c r="ICE63" s="969"/>
      <c r="ICF63" s="969"/>
      <c r="ICG63" s="969"/>
      <c r="ICH63" s="969"/>
      <c r="ICI63" s="969"/>
      <c r="ICJ63" s="969"/>
      <c r="ICK63" s="969"/>
      <c r="ICL63" s="969"/>
      <c r="ICM63" s="969"/>
      <c r="ICN63" s="969"/>
      <c r="ICO63" s="969"/>
      <c r="ICP63" s="969"/>
      <c r="ICQ63" s="969"/>
      <c r="ICR63" s="969"/>
      <c r="ICS63" s="969"/>
      <c r="ICT63" s="969"/>
      <c r="ICU63" s="969"/>
      <c r="ICV63" s="969"/>
      <c r="ICW63" s="969"/>
      <c r="ICX63" s="969"/>
      <c r="ICY63" s="969"/>
      <c r="ICZ63" s="969"/>
      <c r="IDA63" s="969"/>
      <c r="IDB63" s="969"/>
      <c r="IDC63" s="969"/>
      <c r="IDD63" s="969"/>
      <c r="IDE63" s="969"/>
      <c r="IDF63" s="969"/>
      <c r="IDG63" s="969"/>
      <c r="IDH63" s="969"/>
      <c r="IDI63" s="969"/>
      <c r="IDJ63" s="969"/>
      <c r="IDK63" s="969"/>
      <c r="IDL63" s="969"/>
      <c r="IDM63" s="969"/>
      <c r="IDN63" s="969"/>
      <c r="IDO63" s="969"/>
      <c r="IDP63" s="969"/>
      <c r="IDQ63" s="969"/>
      <c r="IDR63" s="969"/>
      <c r="IDS63" s="969"/>
      <c r="IDT63" s="969"/>
      <c r="IDU63" s="969"/>
      <c r="IDV63" s="969"/>
      <c r="IDW63" s="969"/>
      <c r="IDX63" s="969"/>
      <c r="IDY63" s="969"/>
      <c r="IDZ63" s="969"/>
      <c r="IEA63" s="969"/>
      <c r="IEB63" s="969"/>
      <c r="IEC63" s="969"/>
      <c r="IED63" s="969"/>
      <c r="IEE63" s="969"/>
      <c r="IEF63" s="969"/>
      <c r="IEG63" s="969"/>
      <c r="IEH63" s="969"/>
      <c r="IEI63" s="969"/>
      <c r="IEJ63" s="969"/>
      <c r="IEK63" s="969"/>
      <c r="IEL63" s="969"/>
      <c r="IEM63" s="969"/>
      <c r="IEN63" s="969"/>
      <c r="IEO63" s="969"/>
      <c r="IEP63" s="969"/>
      <c r="IEQ63" s="969"/>
      <c r="IER63" s="969"/>
      <c r="IES63" s="969"/>
      <c r="IET63" s="969"/>
      <c r="IEU63" s="969"/>
      <c r="IEV63" s="969"/>
      <c r="IEW63" s="969"/>
      <c r="IEX63" s="969"/>
      <c r="IEY63" s="969"/>
      <c r="IEZ63" s="969"/>
      <c r="IFA63" s="969"/>
      <c r="IFB63" s="969"/>
      <c r="IFC63" s="969"/>
      <c r="IFD63" s="969"/>
      <c r="IFE63" s="969"/>
      <c r="IFF63" s="969"/>
      <c r="IFG63" s="969"/>
      <c r="IFH63" s="969"/>
      <c r="IFI63" s="969"/>
      <c r="IFJ63" s="969"/>
      <c r="IFK63" s="969"/>
      <c r="IFL63" s="969"/>
      <c r="IFM63" s="969"/>
      <c r="IFN63" s="969"/>
      <c r="IFO63" s="969"/>
      <c r="IFP63" s="969"/>
      <c r="IFQ63" s="969"/>
      <c r="IFR63" s="969"/>
      <c r="IFS63" s="969"/>
      <c r="IFT63" s="969"/>
      <c r="IFU63" s="969"/>
      <c r="IFV63" s="969"/>
      <c r="IFW63" s="969"/>
      <c r="IFX63" s="969"/>
      <c r="IFY63" s="969"/>
      <c r="IFZ63" s="969"/>
      <c r="IGA63" s="969"/>
      <c r="IGB63" s="969"/>
      <c r="IGC63" s="969"/>
      <c r="IGD63" s="969"/>
      <c r="IGE63" s="969"/>
      <c r="IGF63" s="969"/>
      <c r="IGG63" s="969"/>
      <c r="IGH63" s="969"/>
      <c r="IGI63" s="969"/>
      <c r="IGJ63" s="969"/>
      <c r="IGK63" s="969"/>
      <c r="IGL63" s="969"/>
      <c r="IGM63" s="969"/>
      <c r="IGN63" s="969"/>
      <c r="IGO63" s="969"/>
      <c r="IGP63" s="969"/>
      <c r="IGQ63" s="969"/>
      <c r="IGR63" s="969"/>
      <c r="IGS63" s="969"/>
      <c r="IGT63" s="969"/>
      <c r="IGU63" s="969"/>
      <c r="IGV63" s="969"/>
      <c r="IGW63" s="969"/>
      <c r="IGX63" s="969"/>
      <c r="IGY63" s="969"/>
      <c r="IGZ63" s="969"/>
      <c r="IHA63" s="969"/>
      <c r="IHB63" s="969"/>
      <c r="IHC63" s="969"/>
      <c r="IHD63" s="969"/>
      <c r="IHE63" s="969"/>
      <c r="IHF63" s="969"/>
      <c r="IHG63" s="969"/>
      <c r="IHH63" s="969"/>
      <c r="IHI63" s="969"/>
      <c r="IHJ63" s="969"/>
      <c r="IHK63" s="969"/>
      <c r="IHL63" s="969"/>
      <c r="IHM63" s="969"/>
      <c r="IHN63" s="969"/>
      <c r="IHO63" s="969"/>
      <c r="IHP63" s="969"/>
      <c r="IHQ63" s="969"/>
      <c r="IHR63" s="969"/>
      <c r="IHS63" s="969"/>
      <c r="IHT63" s="969"/>
      <c r="IHU63" s="969"/>
      <c r="IHV63" s="969"/>
      <c r="IHW63" s="969"/>
      <c r="IHX63" s="969"/>
      <c r="IHY63" s="969"/>
      <c r="IHZ63" s="969"/>
      <c r="IIA63" s="969"/>
      <c r="IIB63" s="969"/>
      <c r="IIC63" s="969"/>
      <c r="IID63" s="969"/>
      <c r="IIE63" s="969"/>
      <c r="IIF63" s="969"/>
      <c r="IIG63" s="969"/>
      <c r="IIH63" s="969"/>
      <c r="III63" s="969"/>
      <c r="IIJ63" s="969"/>
      <c r="IIK63" s="969"/>
      <c r="IIL63" s="969"/>
      <c r="IIM63" s="969"/>
      <c r="IIN63" s="969"/>
      <c r="IIO63" s="969"/>
      <c r="IIP63" s="969"/>
      <c r="IIQ63" s="969"/>
      <c r="IIR63" s="969"/>
      <c r="IIS63" s="969"/>
      <c r="IIT63" s="969"/>
      <c r="IIU63" s="969"/>
      <c r="IIV63" s="969"/>
      <c r="IIW63" s="969"/>
      <c r="IIX63" s="969"/>
      <c r="IIY63" s="969"/>
      <c r="IIZ63" s="969"/>
      <c r="IJA63" s="969"/>
      <c r="IJB63" s="969"/>
      <c r="IJC63" s="969"/>
      <c r="IJD63" s="969"/>
      <c r="IJE63" s="969"/>
      <c r="IJF63" s="969"/>
      <c r="IJG63" s="969"/>
      <c r="IJH63" s="969"/>
      <c r="IJI63" s="969"/>
      <c r="IJJ63" s="969"/>
      <c r="IJK63" s="969"/>
      <c r="IJL63" s="969"/>
      <c r="IJM63" s="969"/>
      <c r="IJN63" s="969"/>
      <c r="IJO63" s="969"/>
      <c r="IJP63" s="969"/>
      <c r="IJQ63" s="969"/>
      <c r="IJR63" s="969"/>
      <c r="IJS63" s="969"/>
      <c r="IJT63" s="969"/>
      <c r="IJU63" s="969"/>
      <c r="IJV63" s="969"/>
      <c r="IJW63" s="969"/>
      <c r="IJX63" s="969"/>
      <c r="IJY63" s="969"/>
      <c r="IJZ63" s="969"/>
      <c r="IKA63" s="969"/>
      <c r="IKB63" s="969"/>
      <c r="IKC63" s="969"/>
      <c r="IKD63" s="969"/>
      <c r="IKE63" s="969"/>
      <c r="IKF63" s="969"/>
      <c r="IKG63" s="969"/>
      <c r="IKH63" s="969"/>
      <c r="IKI63" s="969"/>
      <c r="IKJ63" s="969"/>
      <c r="IKK63" s="969"/>
      <c r="IKL63" s="969"/>
      <c r="IKM63" s="969"/>
      <c r="IKN63" s="969"/>
      <c r="IKO63" s="969"/>
      <c r="IKP63" s="969"/>
      <c r="IKQ63" s="969"/>
      <c r="IKR63" s="969"/>
      <c r="IKS63" s="969"/>
      <c r="IKT63" s="969"/>
      <c r="IKU63" s="969"/>
      <c r="IKV63" s="969"/>
      <c r="IKW63" s="969"/>
      <c r="IKX63" s="969"/>
      <c r="IKY63" s="969"/>
      <c r="IKZ63" s="969"/>
      <c r="ILA63" s="969"/>
      <c r="ILB63" s="969"/>
      <c r="ILC63" s="969"/>
      <c r="ILD63" s="969"/>
      <c r="ILE63" s="969"/>
      <c r="ILF63" s="969"/>
      <c r="ILG63" s="969"/>
      <c r="ILH63" s="969"/>
      <c r="ILI63" s="969"/>
      <c r="ILJ63" s="969"/>
      <c r="ILK63" s="969"/>
      <c r="ILL63" s="969"/>
      <c r="ILM63" s="969"/>
      <c r="ILN63" s="969"/>
      <c r="ILO63" s="969"/>
      <c r="ILP63" s="969"/>
      <c r="ILQ63" s="969"/>
      <c r="ILR63" s="969"/>
      <c r="ILS63" s="969"/>
      <c r="ILT63" s="969"/>
      <c r="ILU63" s="969"/>
      <c r="ILV63" s="969"/>
      <c r="ILW63" s="969"/>
      <c r="ILX63" s="969"/>
      <c r="ILY63" s="969"/>
      <c r="ILZ63" s="969"/>
      <c r="IMA63" s="969"/>
      <c r="IMB63" s="969"/>
      <c r="IMC63" s="969"/>
      <c r="IMD63" s="969"/>
      <c r="IME63" s="969"/>
      <c r="IMF63" s="969"/>
      <c r="IMG63" s="969"/>
      <c r="IMH63" s="969"/>
      <c r="IMI63" s="969"/>
      <c r="IMJ63" s="969"/>
      <c r="IMK63" s="969"/>
      <c r="IML63" s="969"/>
      <c r="IMM63" s="969"/>
      <c r="IMN63" s="969"/>
      <c r="IMO63" s="969"/>
      <c r="IMP63" s="969"/>
      <c r="IMQ63" s="969"/>
      <c r="IMR63" s="969"/>
      <c r="IMS63" s="969"/>
      <c r="IMT63" s="969"/>
      <c r="IMU63" s="969"/>
      <c r="IMV63" s="969"/>
      <c r="IMW63" s="969"/>
      <c r="IMX63" s="969"/>
      <c r="IMY63" s="969"/>
      <c r="IMZ63" s="969"/>
      <c r="INA63" s="969"/>
      <c r="INB63" s="969"/>
      <c r="INC63" s="969"/>
      <c r="IND63" s="969"/>
      <c r="INE63" s="969"/>
      <c r="INF63" s="969"/>
      <c r="ING63" s="969"/>
      <c r="INH63" s="969"/>
      <c r="INI63" s="969"/>
      <c r="INJ63" s="969"/>
      <c r="INK63" s="969"/>
      <c r="INL63" s="969"/>
      <c r="INM63" s="969"/>
      <c r="INN63" s="969"/>
      <c r="INO63" s="969"/>
      <c r="INP63" s="969"/>
      <c r="INQ63" s="969"/>
      <c r="INR63" s="969"/>
      <c r="INS63" s="969"/>
      <c r="INT63" s="969"/>
      <c r="INU63" s="969"/>
      <c r="INV63" s="969"/>
      <c r="INW63" s="969"/>
      <c r="INX63" s="969"/>
      <c r="INY63" s="969"/>
      <c r="INZ63" s="969"/>
      <c r="IOA63" s="969"/>
      <c r="IOB63" s="969"/>
      <c r="IOC63" s="969"/>
      <c r="IOD63" s="969"/>
      <c r="IOE63" s="969"/>
      <c r="IOF63" s="969"/>
      <c r="IOG63" s="969"/>
      <c r="IOH63" s="969"/>
      <c r="IOI63" s="969"/>
      <c r="IOJ63" s="969"/>
      <c r="IOK63" s="969"/>
      <c r="IOL63" s="969"/>
      <c r="IOM63" s="969"/>
      <c r="ION63" s="969"/>
      <c r="IOO63" s="969"/>
      <c r="IOP63" s="969"/>
      <c r="IOQ63" s="969"/>
      <c r="IOR63" s="969"/>
      <c r="IOS63" s="969"/>
      <c r="IOT63" s="969"/>
      <c r="IOU63" s="969"/>
      <c r="IOV63" s="969"/>
      <c r="IOW63" s="969"/>
      <c r="IOX63" s="969"/>
      <c r="IOY63" s="969"/>
      <c r="IOZ63" s="969"/>
      <c r="IPA63" s="969"/>
      <c r="IPB63" s="969"/>
      <c r="IPC63" s="969"/>
      <c r="IPD63" s="969"/>
      <c r="IPE63" s="969"/>
      <c r="IPF63" s="969"/>
      <c r="IPG63" s="969"/>
      <c r="IPH63" s="969"/>
      <c r="IPI63" s="969"/>
      <c r="IPJ63" s="969"/>
      <c r="IPK63" s="969"/>
      <c r="IPL63" s="969"/>
      <c r="IPM63" s="969"/>
      <c r="IPN63" s="969"/>
      <c r="IPO63" s="969"/>
      <c r="IPP63" s="969"/>
      <c r="IPQ63" s="969"/>
      <c r="IPR63" s="969"/>
      <c r="IPS63" s="969"/>
      <c r="IPT63" s="969"/>
      <c r="IPU63" s="969"/>
      <c r="IPV63" s="969"/>
      <c r="IPW63" s="969"/>
      <c r="IPX63" s="969"/>
      <c r="IPY63" s="969"/>
      <c r="IPZ63" s="969"/>
      <c r="IQA63" s="969"/>
      <c r="IQB63" s="969"/>
      <c r="IQC63" s="969"/>
      <c r="IQD63" s="969"/>
      <c r="IQE63" s="969"/>
      <c r="IQF63" s="969"/>
      <c r="IQG63" s="969"/>
      <c r="IQH63" s="969"/>
      <c r="IQI63" s="969"/>
      <c r="IQJ63" s="969"/>
      <c r="IQK63" s="969"/>
      <c r="IQL63" s="969"/>
      <c r="IQM63" s="969"/>
      <c r="IQN63" s="969"/>
      <c r="IQO63" s="969"/>
      <c r="IQP63" s="969"/>
      <c r="IQQ63" s="969"/>
      <c r="IQR63" s="969"/>
      <c r="IQS63" s="969"/>
      <c r="IQT63" s="969"/>
      <c r="IQU63" s="969"/>
      <c r="IQV63" s="969"/>
      <c r="IQW63" s="969"/>
      <c r="IQX63" s="969"/>
      <c r="IQY63" s="969"/>
      <c r="IQZ63" s="969"/>
      <c r="IRA63" s="969"/>
      <c r="IRB63" s="969"/>
      <c r="IRC63" s="969"/>
      <c r="IRD63" s="969"/>
      <c r="IRE63" s="969"/>
      <c r="IRF63" s="969"/>
      <c r="IRG63" s="969"/>
      <c r="IRH63" s="969"/>
      <c r="IRI63" s="969"/>
      <c r="IRJ63" s="969"/>
      <c r="IRK63" s="969"/>
      <c r="IRL63" s="969"/>
      <c r="IRM63" s="969"/>
      <c r="IRN63" s="969"/>
      <c r="IRO63" s="969"/>
      <c r="IRP63" s="969"/>
      <c r="IRQ63" s="969"/>
      <c r="IRR63" s="969"/>
      <c r="IRS63" s="969"/>
      <c r="IRT63" s="969"/>
      <c r="IRU63" s="969"/>
      <c r="IRV63" s="969"/>
      <c r="IRW63" s="969"/>
      <c r="IRX63" s="969"/>
      <c r="IRY63" s="969"/>
      <c r="IRZ63" s="969"/>
      <c r="ISA63" s="969"/>
      <c r="ISB63" s="969"/>
      <c r="ISC63" s="969"/>
      <c r="ISD63" s="969"/>
      <c r="ISE63" s="969"/>
      <c r="ISF63" s="969"/>
      <c r="ISG63" s="969"/>
      <c r="ISH63" s="969"/>
      <c r="ISI63" s="969"/>
      <c r="ISJ63" s="969"/>
      <c r="ISK63" s="969"/>
      <c r="ISL63" s="969"/>
      <c r="ISM63" s="969"/>
      <c r="ISN63" s="969"/>
      <c r="ISO63" s="969"/>
      <c r="ISP63" s="969"/>
      <c r="ISQ63" s="969"/>
      <c r="ISR63" s="969"/>
      <c r="ISS63" s="969"/>
      <c r="IST63" s="969"/>
      <c r="ISU63" s="969"/>
      <c r="ISV63" s="969"/>
      <c r="ISW63" s="969"/>
      <c r="ISX63" s="969"/>
      <c r="ISY63" s="969"/>
      <c r="ISZ63" s="969"/>
      <c r="ITA63" s="969"/>
      <c r="ITB63" s="969"/>
      <c r="ITC63" s="969"/>
      <c r="ITD63" s="969"/>
      <c r="ITE63" s="969"/>
      <c r="ITF63" s="969"/>
      <c r="ITG63" s="969"/>
      <c r="ITH63" s="969"/>
      <c r="ITI63" s="969"/>
      <c r="ITJ63" s="969"/>
      <c r="ITK63" s="969"/>
      <c r="ITL63" s="969"/>
      <c r="ITM63" s="969"/>
      <c r="ITN63" s="969"/>
      <c r="ITO63" s="969"/>
      <c r="ITP63" s="969"/>
      <c r="ITQ63" s="969"/>
      <c r="ITR63" s="969"/>
      <c r="ITS63" s="969"/>
      <c r="ITT63" s="969"/>
      <c r="ITU63" s="969"/>
      <c r="ITV63" s="969"/>
      <c r="ITW63" s="969"/>
      <c r="ITX63" s="969"/>
      <c r="ITY63" s="969"/>
      <c r="ITZ63" s="969"/>
      <c r="IUA63" s="969"/>
      <c r="IUB63" s="969"/>
      <c r="IUC63" s="969"/>
      <c r="IUD63" s="969"/>
      <c r="IUE63" s="969"/>
      <c r="IUF63" s="969"/>
      <c r="IUG63" s="969"/>
      <c r="IUH63" s="969"/>
      <c r="IUI63" s="969"/>
      <c r="IUJ63" s="969"/>
      <c r="IUK63" s="969"/>
      <c r="IUL63" s="969"/>
      <c r="IUM63" s="969"/>
      <c r="IUN63" s="969"/>
      <c r="IUO63" s="969"/>
      <c r="IUP63" s="969"/>
      <c r="IUQ63" s="969"/>
      <c r="IUR63" s="969"/>
      <c r="IUS63" s="969"/>
      <c r="IUT63" s="969"/>
      <c r="IUU63" s="969"/>
      <c r="IUV63" s="969"/>
      <c r="IUW63" s="969"/>
      <c r="IUX63" s="969"/>
      <c r="IUY63" s="969"/>
      <c r="IUZ63" s="969"/>
      <c r="IVA63" s="969"/>
      <c r="IVB63" s="969"/>
      <c r="IVC63" s="969"/>
      <c r="IVD63" s="969"/>
      <c r="IVE63" s="969"/>
      <c r="IVF63" s="969"/>
      <c r="IVG63" s="969"/>
      <c r="IVH63" s="969"/>
      <c r="IVI63" s="969"/>
      <c r="IVJ63" s="969"/>
      <c r="IVK63" s="969"/>
      <c r="IVL63" s="969"/>
      <c r="IVM63" s="969"/>
      <c r="IVN63" s="969"/>
      <c r="IVO63" s="969"/>
      <c r="IVP63" s="969"/>
      <c r="IVQ63" s="969"/>
      <c r="IVR63" s="969"/>
      <c r="IVS63" s="969"/>
      <c r="IVT63" s="969"/>
      <c r="IVU63" s="969"/>
      <c r="IVV63" s="969"/>
      <c r="IVW63" s="969"/>
      <c r="IVX63" s="969"/>
      <c r="IVY63" s="969"/>
      <c r="IVZ63" s="969"/>
      <c r="IWA63" s="969"/>
      <c r="IWB63" s="969"/>
      <c r="IWC63" s="969"/>
      <c r="IWD63" s="969"/>
      <c r="IWE63" s="969"/>
      <c r="IWF63" s="969"/>
      <c r="IWG63" s="969"/>
      <c r="IWH63" s="969"/>
      <c r="IWI63" s="969"/>
      <c r="IWJ63" s="969"/>
      <c r="IWK63" s="969"/>
      <c r="IWL63" s="969"/>
      <c r="IWM63" s="969"/>
      <c r="IWN63" s="969"/>
      <c r="IWO63" s="969"/>
      <c r="IWP63" s="969"/>
      <c r="IWQ63" s="969"/>
      <c r="IWR63" s="969"/>
      <c r="IWS63" s="969"/>
      <c r="IWT63" s="969"/>
      <c r="IWU63" s="969"/>
      <c r="IWV63" s="969"/>
      <c r="IWW63" s="969"/>
      <c r="IWX63" s="969"/>
      <c r="IWY63" s="969"/>
      <c r="IWZ63" s="969"/>
      <c r="IXA63" s="969"/>
      <c r="IXB63" s="969"/>
      <c r="IXC63" s="969"/>
      <c r="IXD63" s="969"/>
      <c r="IXE63" s="969"/>
      <c r="IXF63" s="969"/>
      <c r="IXG63" s="969"/>
      <c r="IXH63" s="969"/>
      <c r="IXI63" s="969"/>
      <c r="IXJ63" s="969"/>
      <c r="IXK63" s="969"/>
      <c r="IXL63" s="969"/>
      <c r="IXM63" s="969"/>
      <c r="IXN63" s="969"/>
      <c r="IXO63" s="969"/>
      <c r="IXP63" s="969"/>
      <c r="IXQ63" s="969"/>
      <c r="IXR63" s="969"/>
      <c r="IXS63" s="969"/>
      <c r="IXT63" s="969"/>
      <c r="IXU63" s="969"/>
      <c r="IXV63" s="969"/>
      <c r="IXW63" s="969"/>
      <c r="IXX63" s="969"/>
      <c r="IXY63" s="969"/>
      <c r="IXZ63" s="969"/>
      <c r="IYA63" s="969"/>
      <c r="IYB63" s="969"/>
      <c r="IYC63" s="969"/>
      <c r="IYD63" s="969"/>
      <c r="IYE63" s="969"/>
      <c r="IYF63" s="969"/>
      <c r="IYG63" s="969"/>
      <c r="IYH63" s="969"/>
      <c r="IYI63" s="969"/>
      <c r="IYJ63" s="969"/>
      <c r="IYK63" s="969"/>
      <c r="IYL63" s="969"/>
      <c r="IYM63" s="969"/>
      <c r="IYN63" s="969"/>
      <c r="IYO63" s="969"/>
      <c r="IYP63" s="969"/>
      <c r="IYQ63" s="969"/>
      <c r="IYR63" s="969"/>
      <c r="IYS63" s="969"/>
      <c r="IYT63" s="969"/>
      <c r="IYU63" s="969"/>
      <c r="IYV63" s="969"/>
      <c r="IYW63" s="969"/>
      <c r="IYX63" s="969"/>
      <c r="IYY63" s="969"/>
      <c r="IYZ63" s="969"/>
      <c r="IZA63" s="969"/>
      <c r="IZB63" s="969"/>
      <c r="IZC63" s="969"/>
      <c r="IZD63" s="969"/>
      <c r="IZE63" s="969"/>
      <c r="IZF63" s="969"/>
      <c r="IZG63" s="969"/>
      <c r="IZH63" s="969"/>
      <c r="IZI63" s="969"/>
      <c r="IZJ63" s="969"/>
      <c r="IZK63" s="969"/>
      <c r="IZL63" s="969"/>
      <c r="IZM63" s="969"/>
      <c r="IZN63" s="969"/>
      <c r="IZO63" s="969"/>
      <c r="IZP63" s="969"/>
      <c r="IZQ63" s="969"/>
      <c r="IZR63" s="969"/>
      <c r="IZS63" s="969"/>
      <c r="IZT63" s="969"/>
      <c r="IZU63" s="969"/>
      <c r="IZV63" s="969"/>
      <c r="IZW63" s="969"/>
      <c r="IZX63" s="969"/>
      <c r="IZY63" s="969"/>
      <c r="IZZ63" s="969"/>
      <c r="JAA63" s="969"/>
      <c r="JAB63" s="969"/>
      <c r="JAC63" s="969"/>
      <c r="JAD63" s="969"/>
      <c r="JAE63" s="969"/>
      <c r="JAF63" s="969"/>
      <c r="JAG63" s="969"/>
      <c r="JAH63" s="969"/>
      <c r="JAI63" s="969"/>
      <c r="JAJ63" s="969"/>
      <c r="JAK63" s="969"/>
      <c r="JAL63" s="969"/>
      <c r="JAM63" s="969"/>
      <c r="JAN63" s="969"/>
      <c r="JAO63" s="969"/>
      <c r="JAP63" s="969"/>
      <c r="JAQ63" s="969"/>
      <c r="JAR63" s="969"/>
      <c r="JAS63" s="969"/>
      <c r="JAT63" s="969"/>
      <c r="JAU63" s="969"/>
      <c r="JAV63" s="969"/>
      <c r="JAW63" s="969"/>
      <c r="JAX63" s="969"/>
      <c r="JAY63" s="969"/>
      <c r="JAZ63" s="969"/>
      <c r="JBA63" s="969"/>
      <c r="JBB63" s="969"/>
      <c r="JBC63" s="969"/>
      <c r="JBD63" s="969"/>
      <c r="JBE63" s="969"/>
      <c r="JBF63" s="969"/>
      <c r="JBG63" s="969"/>
      <c r="JBH63" s="969"/>
      <c r="JBI63" s="969"/>
      <c r="JBJ63" s="969"/>
      <c r="JBK63" s="969"/>
      <c r="JBL63" s="969"/>
      <c r="JBM63" s="969"/>
      <c r="JBN63" s="969"/>
      <c r="JBO63" s="969"/>
      <c r="JBP63" s="969"/>
      <c r="JBQ63" s="969"/>
      <c r="JBR63" s="969"/>
      <c r="JBS63" s="969"/>
      <c r="JBT63" s="969"/>
      <c r="JBU63" s="969"/>
      <c r="JBV63" s="969"/>
      <c r="JBW63" s="969"/>
      <c r="JBX63" s="969"/>
      <c r="JBY63" s="969"/>
      <c r="JBZ63" s="969"/>
      <c r="JCA63" s="969"/>
      <c r="JCB63" s="969"/>
      <c r="JCC63" s="969"/>
      <c r="JCD63" s="969"/>
      <c r="JCE63" s="969"/>
      <c r="JCF63" s="969"/>
      <c r="JCG63" s="969"/>
      <c r="JCH63" s="969"/>
      <c r="JCI63" s="969"/>
      <c r="JCJ63" s="969"/>
      <c r="JCK63" s="969"/>
      <c r="JCL63" s="969"/>
      <c r="JCM63" s="969"/>
      <c r="JCN63" s="969"/>
      <c r="JCO63" s="969"/>
      <c r="JCP63" s="969"/>
      <c r="JCQ63" s="969"/>
      <c r="JCR63" s="969"/>
      <c r="JCS63" s="969"/>
      <c r="JCT63" s="969"/>
      <c r="JCU63" s="969"/>
      <c r="JCV63" s="969"/>
      <c r="JCW63" s="969"/>
      <c r="JCX63" s="969"/>
      <c r="JCY63" s="969"/>
      <c r="JCZ63" s="969"/>
      <c r="JDA63" s="969"/>
      <c r="JDB63" s="969"/>
      <c r="JDC63" s="969"/>
      <c r="JDD63" s="969"/>
      <c r="JDE63" s="969"/>
      <c r="JDF63" s="969"/>
      <c r="JDG63" s="969"/>
      <c r="JDH63" s="969"/>
      <c r="JDI63" s="969"/>
      <c r="JDJ63" s="969"/>
      <c r="JDK63" s="969"/>
      <c r="JDL63" s="969"/>
      <c r="JDM63" s="969"/>
      <c r="JDN63" s="969"/>
      <c r="JDO63" s="969"/>
      <c r="JDP63" s="969"/>
      <c r="JDQ63" s="969"/>
      <c r="JDR63" s="969"/>
      <c r="JDS63" s="969"/>
      <c r="JDT63" s="969"/>
      <c r="JDU63" s="969"/>
      <c r="JDV63" s="969"/>
      <c r="JDW63" s="969"/>
      <c r="JDX63" s="969"/>
      <c r="JDY63" s="969"/>
      <c r="JDZ63" s="969"/>
      <c r="JEA63" s="969"/>
      <c r="JEB63" s="969"/>
      <c r="JEC63" s="969"/>
      <c r="JED63" s="969"/>
      <c r="JEE63" s="969"/>
      <c r="JEF63" s="969"/>
      <c r="JEG63" s="969"/>
      <c r="JEH63" s="969"/>
      <c r="JEI63" s="969"/>
      <c r="JEJ63" s="969"/>
      <c r="JEK63" s="969"/>
      <c r="JEL63" s="969"/>
      <c r="JEM63" s="969"/>
      <c r="JEN63" s="969"/>
      <c r="JEO63" s="969"/>
      <c r="JEP63" s="969"/>
      <c r="JEQ63" s="969"/>
      <c r="JER63" s="969"/>
      <c r="JES63" s="969"/>
      <c r="JET63" s="969"/>
      <c r="JEU63" s="969"/>
      <c r="JEV63" s="969"/>
      <c r="JEW63" s="969"/>
      <c r="JEX63" s="969"/>
      <c r="JEY63" s="969"/>
      <c r="JEZ63" s="969"/>
      <c r="JFA63" s="969"/>
      <c r="JFB63" s="969"/>
      <c r="JFC63" s="969"/>
      <c r="JFD63" s="969"/>
      <c r="JFE63" s="969"/>
      <c r="JFF63" s="969"/>
      <c r="JFG63" s="969"/>
      <c r="JFH63" s="969"/>
      <c r="JFI63" s="969"/>
      <c r="JFJ63" s="969"/>
      <c r="JFK63" s="969"/>
      <c r="JFL63" s="969"/>
      <c r="JFM63" s="969"/>
      <c r="JFN63" s="969"/>
      <c r="JFO63" s="969"/>
      <c r="JFP63" s="969"/>
      <c r="JFQ63" s="969"/>
      <c r="JFR63" s="969"/>
      <c r="JFS63" s="969"/>
      <c r="JFT63" s="969"/>
      <c r="JFU63" s="969"/>
      <c r="JFV63" s="969"/>
      <c r="JFW63" s="969"/>
      <c r="JFX63" s="969"/>
      <c r="JFY63" s="969"/>
      <c r="JFZ63" s="969"/>
      <c r="JGA63" s="969"/>
      <c r="JGB63" s="969"/>
      <c r="JGC63" s="969"/>
      <c r="JGD63" s="969"/>
      <c r="JGE63" s="969"/>
      <c r="JGF63" s="969"/>
      <c r="JGG63" s="969"/>
      <c r="JGH63" s="969"/>
      <c r="JGI63" s="969"/>
      <c r="JGJ63" s="969"/>
      <c r="JGK63" s="969"/>
      <c r="JGL63" s="969"/>
      <c r="JGM63" s="969"/>
      <c r="JGN63" s="969"/>
      <c r="JGO63" s="969"/>
      <c r="JGP63" s="969"/>
      <c r="JGQ63" s="969"/>
      <c r="JGR63" s="969"/>
      <c r="JGS63" s="969"/>
      <c r="JGT63" s="969"/>
      <c r="JGU63" s="969"/>
      <c r="JGV63" s="969"/>
      <c r="JGW63" s="969"/>
      <c r="JGX63" s="969"/>
      <c r="JGY63" s="969"/>
      <c r="JGZ63" s="969"/>
      <c r="JHA63" s="969"/>
      <c r="JHB63" s="969"/>
      <c r="JHC63" s="969"/>
      <c r="JHD63" s="969"/>
      <c r="JHE63" s="969"/>
      <c r="JHF63" s="969"/>
      <c r="JHG63" s="969"/>
      <c r="JHH63" s="969"/>
      <c r="JHI63" s="969"/>
      <c r="JHJ63" s="969"/>
      <c r="JHK63" s="969"/>
      <c r="JHL63" s="969"/>
      <c r="JHM63" s="969"/>
      <c r="JHN63" s="969"/>
      <c r="JHO63" s="969"/>
      <c r="JHP63" s="969"/>
      <c r="JHQ63" s="969"/>
      <c r="JHR63" s="969"/>
      <c r="JHS63" s="969"/>
      <c r="JHT63" s="969"/>
      <c r="JHU63" s="969"/>
      <c r="JHV63" s="969"/>
      <c r="JHW63" s="969"/>
      <c r="JHX63" s="969"/>
      <c r="JHY63" s="969"/>
      <c r="JHZ63" s="969"/>
      <c r="JIA63" s="969"/>
      <c r="JIB63" s="969"/>
      <c r="JIC63" s="969"/>
      <c r="JID63" s="969"/>
      <c r="JIE63" s="969"/>
      <c r="JIF63" s="969"/>
      <c r="JIG63" s="969"/>
      <c r="JIH63" s="969"/>
      <c r="JII63" s="969"/>
      <c r="JIJ63" s="969"/>
      <c r="JIK63" s="969"/>
      <c r="JIL63" s="969"/>
      <c r="JIM63" s="969"/>
      <c r="JIN63" s="969"/>
      <c r="JIO63" s="969"/>
      <c r="JIP63" s="969"/>
      <c r="JIQ63" s="969"/>
      <c r="JIR63" s="969"/>
      <c r="JIS63" s="969"/>
      <c r="JIT63" s="969"/>
      <c r="JIU63" s="969"/>
      <c r="JIV63" s="969"/>
      <c r="JIW63" s="969"/>
      <c r="JIX63" s="969"/>
      <c r="JIY63" s="969"/>
      <c r="JIZ63" s="969"/>
      <c r="JJA63" s="969"/>
      <c r="JJB63" s="969"/>
      <c r="JJC63" s="969"/>
      <c r="JJD63" s="969"/>
      <c r="JJE63" s="969"/>
      <c r="JJF63" s="969"/>
      <c r="JJG63" s="969"/>
      <c r="JJH63" s="969"/>
      <c r="JJI63" s="969"/>
      <c r="JJJ63" s="969"/>
      <c r="JJK63" s="969"/>
      <c r="JJL63" s="969"/>
      <c r="JJM63" s="969"/>
      <c r="JJN63" s="969"/>
      <c r="JJO63" s="969"/>
      <c r="JJP63" s="969"/>
      <c r="JJQ63" s="969"/>
      <c r="JJR63" s="969"/>
      <c r="JJS63" s="969"/>
      <c r="JJT63" s="969"/>
      <c r="JJU63" s="969"/>
      <c r="JJV63" s="969"/>
      <c r="JJW63" s="969"/>
      <c r="JJX63" s="969"/>
      <c r="JJY63" s="969"/>
      <c r="JJZ63" s="969"/>
      <c r="JKA63" s="969"/>
      <c r="JKB63" s="969"/>
      <c r="JKC63" s="969"/>
      <c r="JKD63" s="969"/>
      <c r="JKE63" s="969"/>
      <c r="JKF63" s="969"/>
      <c r="JKG63" s="969"/>
      <c r="JKH63" s="969"/>
      <c r="JKI63" s="969"/>
      <c r="JKJ63" s="969"/>
      <c r="JKK63" s="969"/>
      <c r="JKL63" s="969"/>
      <c r="JKM63" s="969"/>
      <c r="JKN63" s="969"/>
      <c r="JKO63" s="969"/>
      <c r="JKP63" s="969"/>
      <c r="JKQ63" s="969"/>
      <c r="JKR63" s="969"/>
      <c r="JKS63" s="969"/>
      <c r="JKT63" s="969"/>
      <c r="JKU63" s="969"/>
      <c r="JKV63" s="969"/>
      <c r="JKW63" s="969"/>
      <c r="JKX63" s="969"/>
      <c r="JKY63" s="969"/>
      <c r="JKZ63" s="969"/>
      <c r="JLA63" s="969"/>
      <c r="JLB63" s="969"/>
      <c r="JLC63" s="969"/>
      <c r="JLD63" s="969"/>
      <c r="JLE63" s="969"/>
      <c r="JLF63" s="969"/>
      <c r="JLG63" s="969"/>
      <c r="JLH63" s="969"/>
      <c r="JLI63" s="969"/>
      <c r="JLJ63" s="969"/>
      <c r="JLK63" s="969"/>
      <c r="JLL63" s="969"/>
      <c r="JLM63" s="969"/>
      <c r="JLN63" s="969"/>
      <c r="JLO63" s="969"/>
      <c r="JLP63" s="969"/>
      <c r="JLQ63" s="969"/>
      <c r="JLR63" s="969"/>
      <c r="JLS63" s="969"/>
      <c r="JLT63" s="969"/>
      <c r="JLU63" s="969"/>
      <c r="JLV63" s="969"/>
      <c r="JLW63" s="969"/>
      <c r="JLX63" s="969"/>
      <c r="JLY63" s="969"/>
      <c r="JLZ63" s="969"/>
      <c r="JMA63" s="969"/>
      <c r="JMB63" s="969"/>
      <c r="JMC63" s="969"/>
      <c r="JMD63" s="969"/>
      <c r="JME63" s="969"/>
      <c r="JMF63" s="969"/>
      <c r="JMG63" s="969"/>
      <c r="JMH63" s="969"/>
      <c r="JMI63" s="969"/>
      <c r="JMJ63" s="969"/>
      <c r="JMK63" s="969"/>
      <c r="JML63" s="969"/>
      <c r="JMM63" s="969"/>
      <c r="JMN63" s="969"/>
      <c r="JMO63" s="969"/>
      <c r="JMP63" s="969"/>
      <c r="JMQ63" s="969"/>
      <c r="JMR63" s="969"/>
      <c r="JMS63" s="969"/>
      <c r="JMT63" s="969"/>
      <c r="JMU63" s="969"/>
      <c r="JMV63" s="969"/>
      <c r="JMW63" s="969"/>
      <c r="JMX63" s="969"/>
      <c r="JMY63" s="969"/>
      <c r="JMZ63" s="969"/>
      <c r="JNA63" s="969"/>
      <c r="JNB63" s="969"/>
      <c r="JNC63" s="969"/>
      <c r="JND63" s="969"/>
      <c r="JNE63" s="969"/>
      <c r="JNF63" s="969"/>
      <c r="JNG63" s="969"/>
      <c r="JNH63" s="969"/>
      <c r="JNI63" s="969"/>
      <c r="JNJ63" s="969"/>
      <c r="JNK63" s="969"/>
      <c r="JNL63" s="969"/>
      <c r="JNM63" s="969"/>
      <c r="JNN63" s="969"/>
      <c r="JNO63" s="969"/>
      <c r="JNP63" s="969"/>
      <c r="JNQ63" s="969"/>
      <c r="JNR63" s="969"/>
      <c r="JNS63" s="969"/>
      <c r="JNT63" s="969"/>
      <c r="JNU63" s="969"/>
      <c r="JNV63" s="969"/>
      <c r="JNW63" s="969"/>
      <c r="JNX63" s="969"/>
      <c r="JNY63" s="969"/>
      <c r="JNZ63" s="969"/>
      <c r="JOA63" s="969"/>
      <c r="JOB63" s="969"/>
      <c r="JOC63" s="969"/>
      <c r="JOD63" s="969"/>
      <c r="JOE63" s="969"/>
      <c r="JOF63" s="969"/>
      <c r="JOG63" s="969"/>
      <c r="JOH63" s="969"/>
      <c r="JOI63" s="969"/>
      <c r="JOJ63" s="969"/>
      <c r="JOK63" s="969"/>
      <c r="JOL63" s="969"/>
      <c r="JOM63" s="969"/>
      <c r="JON63" s="969"/>
      <c r="JOO63" s="969"/>
      <c r="JOP63" s="969"/>
      <c r="JOQ63" s="969"/>
      <c r="JOR63" s="969"/>
      <c r="JOS63" s="969"/>
      <c r="JOT63" s="969"/>
      <c r="JOU63" s="969"/>
      <c r="JOV63" s="969"/>
      <c r="JOW63" s="969"/>
      <c r="JOX63" s="969"/>
      <c r="JOY63" s="969"/>
      <c r="JOZ63" s="969"/>
      <c r="JPA63" s="969"/>
      <c r="JPB63" s="969"/>
      <c r="JPC63" s="969"/>
      <c r="JPD63" s="969"/>
      <c r="JPE63" s="969"/>
      <c r="JPF63" s="969"/>
      <c r="JPG63" s="969"/>
      <c r="JPH63" s="969"/>
      <c r="JPI63" s="969"/>
      <c r="JPJ63" s="969"/>
      <c r="JPK63" s="969"/>
      <c r="JPL63" s="969"/>
      <c r="JPM63" s="969"/>
      <c r="JPN63" s="969"/>
      <c r="JPO63" s="969"/>
      <c r="JPP63" s="969"/>
      <c r="JPQ63" s="969"/>
      <c r="JPR63" s="969"/>
      <c r="JPS63" s="969"/>
      <c r="JPT63" s="969"/>
      <c r="JPU63" s="969"/>
      <c r="JPV63" s="969"/>
      <c r="JPW63" s="969"/>
      <c r="JPX63" s="969"/>
      <c r="JPY63" s="969"/>
      <c r="JPZ63" s="969"/>
      <c r="JQA63" s="969"/>
      <c r="JQB63" s="969"/>
      <c r="JQC63" s="969"/>
      <c r="JQD63" s="969"/>
      <c r="JQE63" s="969"/>
      <c r="JQF63" s="969"/>
      <c r="JQG63" s="969"/>
      <c r="JQH63" s="969"/>
      <c r="JQI63" s="969"/>
      <c r="JQJ63" s="969"/>
      <c r="JQK63" s="969"/>
      <c r="JQL63" s="969"/>
      <c r="JQM63" s="969"/>
      <c r="JQN63" s="969"/>
      <c r="JQO63" s="969"/>
      <c r="JQP63" s="969"/>
      <c r="JQQ63" s="969"/>
      <c r="JQR63" s="969"/>
      <c r="JQS63" s="969"/>
      <c r="JQT63" s="969"/>
      <c r="JQU63" s="969"/>
      <c r="JQV63" s="969"/>
      <c r="JQW63" s="969"/>
      <c r="JQX63" s="969"/>
      <c r="JQY63" s="969"/>
      <c r="JQZ63" s="969"/>
      <c r="JRA63" s="969"/>
      <c r="JRB63" s="969"/>
      <c r="JRC63" s="969"/>
      <c r="JRD63" s="969"/>
      <c r="JRE63" s="969"/>
      <c r="JRF63" s="969"/>
      <c r="JRG63" s="969"/>
      <c r="JRH63" s="969"/>
      <c r="JRI63" s="969"/>
      <c r="JRJ63" s="969"/>
      <c r="JRK63" s="969"/>
      <c r="JRL63" s="969"/>
      <c r="JRM63" s="969"/>
      <c r="JRN63" s="969"/>
      <c r="JRO63" s="969"/>
      <c r="JRP63" s="969"/>
      <c r="JRQ63" s="969"/>
      <c r="JRR63" s="969"/>
      <c r="JRS63" s="969"/>
      <c r="JRT63" s="969"/>
      <c r="JRU63" s="969"/>
      <c r="JRV63" s="969"/>
      <c r="JRW63" s="969"/>
      <c r="JRX63" s="969"/>
      <c r="JRY63" s="969"/>
      <c r="JRZ63" s="969"/>
      <c r="JSA63" s="969"/>
      <c r="JSB63" s="969"/>
      <c r="JSC63" s="969"/>
      <c r="JSD63" s="969"/>
      <c r="JSE63" s="969"/>
      <c r="JSF63" s="969"/>
      <c r="JSG63" s="969"/>
      <c r="JSH63" s="969"/>
      <c r="JSI63" s="969"/>
      <c r="JSJ63" s="969"/>
      <c r="JSK63" s="969"/>
      <c r="JSL63" s="969"/>
      <c r="JSM63" s="969"/>
      <c r="JSN63" s="969"/>
      <c r="JSO63" s="969"/>
      <c r="JSP63" s="969"/>
      <c r="JSQ63" s="969"/>
      <c r="JSR63" s="969"/>
      <c r="JSS63" s="969"/>
      <c r="JST63" s="969"/>
      <c r="JSU63" s="969"/>
      <c r="JSV63" s="969"/>
      <c r="JSW63" s="969"/>
      <c r="JSX63" s="969"/>
      <c r="JSY63" s="969"/>
      <c r="JSZ63" s="969"/>
      <c r="JTA63" s="969"/>
      <c r="JTB63" s="969"/>
      <c r="JTC63" s="969"/>
      <c r="JTD63" s="969"/>
      <c r="JTE63" s="969"/>
      <c r="JTF63" s="969"/>
      <c r="JTG63" s="969"/>
      <c r="JTH63" s="969"/>
      <c r="JTI63" s="969"/>
      <c r="JTJ63" s="969"/>
      <c r="JTK63" s="969"/>
      <c r="JTL63" s="969"/>
      <c r="JTM63" s="969"/>
      <c r="JTN63" s="969"/>
      <c r="JTO63" s="969"/>
      <c r="JTP63" s="969"/>
      <c r="JTQ63" s="969"/>
      <c r="JTR63" s="969"/>
      <c r="JTS63" s="969"/>
      <c r="JTT63" s="969"/>
      <c r="JTU63" s="969"/>
      <c r="JTV63" s="969"/>
      <c r="JTW63" s="969"/>
      <c r="JTX63" s="969"/>
      <c r="JTY63" s="969"/>
      <c r="JTZ63" s="969"/>
      <c r="JUA63" s="969"/>
      <c r="JUB63" s="969"/>
      <c r="JUC63" s="969"/>
      <c r="JUD63" s="969"/>
      <c r="JUE63" s="969"/>
      <c r="JUF63" s="969"/>
      <c r="JUG63" s="969"/>
      <c r="JUH63" s="969"/>
      <c r="JUI63" s="969"/>
      <c r="JUJ63" s="969"/>
      <c r="JUK63" s="969"/>
      <c r="JUL63" s="969"/>
      <c r="JUM63" s="969"/>
      <c r="JUN63" s="969"/>
      <c r="JUO63" s="969"/>
      <c r="JUP63" s="969"/>
      <c r="JUQ63" s="969"/>
      <c r="JUR63" s="969"/>
      <c r="JUS63" s="969"/>
      <c r="JUT63" s="969"/>
      <c r="JUU63" s="969"/>
      <c r="JUV63" s="969"/>
      <c r="JUW63" s="969"/>
      <c r="JUX63" s="969"/>
      <c r="JUY63" s="969"/>
      <c r="JUZ63" s="969"/>
      <c r="JVA63" s="969"/>
      <c r="JVB63" s="969"/>
      <c r="JVC63" s="969"/>
      <c r="JVD63" s="969"/>
      <c r="JVE63" s="969"/>
      <c r="JVF63" s="969"/>
      <c r="JVG63" s="969"/>
      <c r="JVH63" s="969"/>
      <c r="JVI63" s="969"/>
      <c r="JVJ63" s="969"/>
      <c r="JVK63" s="969"/>
      <c r="JVL63" s="969"/>
      <c r="JVM63" s="969"/>
      <c r="JVN63" s="969"/>
      <c r="JVO63" s="969"/>
      <c r="JVP63" s="969"/>
      <c r="JVQ63" s="969"/>
      <c r="JVR63" s="969"/>
      <c r="JVS63" s="969"/>
      <c r="JVT63" s="969"/>
      <c r="JVU63" s="969"/>
      <c r="JVV63" s="969"/>
      <c r="JVW63" s="969"/>
      <c r="JVX63" s="969"/>
      <c r="JVY63" s="969"/>
      <c r="JVZ63" s="969"/>
      <c r="JWA63" s="969"/>
      <c r="JWB63" s="969"/>
      <c r="JWC63" s="969"/>
      <c r="JWD63" s="969"/>
      <c r="JWE63" s="969"/>
      <c r="JWF63" s="969"/>
      <c r="JWG63" s="969"/>
      <c r="JWH63" s="969"/>
      <c r="JWI63" s="969"/>
      <c r="JWJ63" s="969"/>
      <c r="JWK63" s="969"/>
      <c r="JWL63" s="969"/>
      <c r="JWM63" s="969"/>
      <c r="JWN63" s="969"/>
      <c r="JWO63" s="969"/>
      <c r="JWP63" s="969"/>
      <c r="JWQ63" s="969"/>
      <c r="JWR63" s="969"/>
      <c r="JWS63" s="969"/>
      <c r="JWT63" s="969"/>
      <c r="JWU63" s="969"/>
      <c r="JWV63" s="969"/>
      <c r="JWW63" s="969"/>
      <c r="JWX63" s="969"/>
      <c r="JWY63" s="969"/>
      <c r="JWZ63" s="969"/>
      <c r="JXA63" s="969"/>
      <c r="JXB63" s="969"/>
      <c r="JXC63" s="969"/>
      <c r="JXD63" s="969"/>
      <c r="JXE63" s="969"/>
      <c r="JXF63" s="969"/>
      <c r="JXG63" s="969"/>
      <c r="JXH63" s="969"/>
      <c r="JXI63" s="969"/>
      <c r="JXJ63" s="969"/>
      <c r="JXK63" s="969"/>
      <c r="JXL63" s="969"/>
      <c r="JXM63" s="969"/>
      <c r="JXN63" s="969"/>
      <c r="JXO63" s="969"/>
      <c r="JXP63" s="969"/>
      <c r="JXQ63" s="969"/>
      <c r="JXR63" s="969"/>
      <c r="JXS63" s="969"/>
      <c r="JXT63" s="969"/>
      <c r="JXU63" s="969"/>
      <c r="JXV63" s="969"/>
      <c r="JXW63" s="969"/>
      <c r="JXX63" s="969"/>
      <c r="JXY63" s="969"/>
      <c r="JXZ63" s="969"/>
      <c r="JYA63" s="969"/>
      <c r="JYB63" s="969"/>
      <c r="JYC63" s="969"/>
      <c r="JYD63" s="969"/>
      <c r="JYE63" s="969"/>
      <c r="JYF63" s="969"/>
      <c r="JYG63" s="969"/>
      <c r="JYH63" s="969"/>
      <c r="JYI63" s="969"/>
      <c r="JYJ63" s="969"/>
      <c r="JYK63" s="969"/>
      <c r="JYL63" s="969"/>
      <c r="JYM63" s="969"/>
      <c r="JYN63" s="969"/>
      <c r="JYO63" s="969"/>
      <c r="JYP63" s="969"/>
      <c r="JYQ63" s="969"/>
      <c r="JYR63" s="969"/>
      <c r="JYS63" s="969"/>
      <c r="JYT63" s="969"/>
      <c r="JYU63" s="969"/>
      <c r="JYV63" s="969"/>
      <c r="JYW63" s="969"/>
      <c r="JYX63" s="969"/>
      <c r="JYY63" s="969"/>
      <c r="JYZ63" s="969"/>
      <c r="JZA63" s="969"/>
      <c r="JZB63" s="969"/>
      <c r="JZC63" s="969"/>
      <c r="JZD63" s="969"/>
      <c r="JZE63" s="969"/>
      <c r="JZF63" s="969"/>
      <c r="JZG63" s="969"/>
      <c r="JZH63" s="969"/>
      <c r="JZI63" s="969"/>
      <c r="JZJ63" s="969"/>
      <c r="JZK63" s="969"/>
      <c r="JZL63" s="969"/>
      <c r="JZM63" s="969"/>
      <c r="JZN63" s="969"/>
      <c r="JZO63" s="969"/>
      <c r="JZP63" s="969"/>
      <c r="JZQ63" s="969"/>
      <c r="JZR63" s="969"/>
      <c r="JZS63" s="969"/>
      <c r="JZT63" s="969"/>
      <c r="JZU63" s="969"/>
      <c r="JZV63" s="969"/>
      <c r="JZW63" s="969"/>
      <c r="JZX63" s="969"/>
      <c r="JZY63" s="969"/>
      <c r="JZZ63" s="969"/>
      <c r="KAA63" s="969"/>
      <c r="KAB63" s="969"/>
      <c r="KAC63" s="969"/>
      <c r="KAD63" s="969"/>
      <c r="KAE63" s="969"/>
      <c r="KAF63" s="969"/>
      <c r="KAG63" s="969"/>
      <c r="KAH63" s="969"/>
      <c r="KAI63" s="969"/>
      <c r="KAJ63" s="969"/>
      <c r="KAK63" s="969"/>
      <c r="KAL63" s="969"/>
      <c r="KAM63" s="969"/>
      <c r="KAN63" s="969"/>
      <c r="KAO63" s="969"/>
      <c r="KAP63" s="969"/>
      <c r="KAQ63" s="969"/>
      <c r="KAR63" s="969"/>
      <c r="KAS63" s="969"/>
      <c r="KAT63" s="969"/>
      <c r="KAU63" s="969"/>
      <c r="KAV63" s="969"/>
      <c r="KAW63" s="969"/>
      <c r="KAX63" s="969"/>
      <c r="KAY63" s="969"/>
      <c r="KAZ63" s="969"/>
      <c r="KBA63" s="969"/>
      <c r="KBB63" s="969"/>
      <c r="KBC63" s="969"/>
      <c r="KBD63" s="969"/>
      <c r="KBE63" s="969"/>
      <c r="KBF63" s="969"/>
      <c r="KBG63" s="969"/>
      <c r="KBH63" s="969"/>
      <c r="KBI63" s="969"/>
      <c r="KBJ63" s="969"/>
      <c r="KBK63" s="969"/>
      <c r="KBL63" s="969"/>
      <c r="KBM63" s="969"/>
      <c r="KBN63" s="969"/>
      <c r="KBO63" s="969"/>
      <c r="KBP63" s="969"/>
      <c r="KBQ63" s="969"/>
      <c r="KBR63" s="969"/>
      <c r="KBS63" s="969"/>
      <c r="KBT63" s="969"/>
      <c r="KBU63" s="969"/>
      <c r="KBV63" s="969"/>
      <c r="KBW63" s="969"/>
      <c r="KBX63" s="969"/>
      <c r="KBY63" s="969"/>
      <c r="KBZ63" s="969"/>
      <c r="KCA63" s="969"/>
      <c r="KCB63" s="969"/>
      <c r="KCC63" s="969"/>
      <c r="KCD63" s="969"/>
      <c r="KCE63" s="969"/>
      <c r="KCF63" s="969"/>
      <c r="KCG63" s="969"/>
      <c r="KCH63" s="969"/>
      <c r="KCI63" s="969"/>
      <c r="KCJ63" s="969"/>
      <c r="KCK63" s="969"/>
      <c r="KCL63" s="969"/>
      <c r="KCM63" s="969"/>
      <c r="KCN63" s="969"/>
      <c r="KCO63" s="969"/>
      <c r="KCP63" s="969"/>
      <c r="KCQ63" s="969"/>
      <c r="KCR63" s="969"/>
      <c r="KCS63" s="969"/>
      <c r="KCT63" s="969"/>
      <c r="KCU63" s="969"/>
      <c r="KCV63" s="969"/>
      <c r="KCW63" s="969"/>
      <c r="KCX63" s="969"/>
      <c r="KCY63" s="969"/>
      <c r="KCZ63" s="969"/>
      <c r="KDA63" s="969"/>
      <c r="KDB63" s="969"/>
      <c r="KDC63" s="969"/>
      <c r="KDD63" s="969"/>
      <c r="KDE63" s="969"/>
      <c r="KDF63" s="969"/>
      <c r="KDG63" s="969"/>
      <c r="KDH63" s="969"/>
      <c r="KDI63" s="969"/>
      <c r="KDJ63" s="969"/>
      <c r="KDK63" s="969"/>
      <c r="KDL63" s="969"/>
      <c r="KDM63" s="969"/>
      <c r="KDN63" s="969"/>
      <c r="KDO63" s="969"/>
      <c r="KDP63" s="969"/>
      <c r="KDQ63" s="969"/>
      <c r="KDR63" s="969"/>
      <c r="KDS63" s="969"/>
      <c r="KDT63" s="969"/>
      <c r="KDU63" s="969"/>
      <c r="KDV63" s="969"/>
      <c r="KDW63" s="969"/>
      <c r="KDX63" s="969"/>
      <c r="KDY63" s="969"/>
      <c r="KDZ63" s="969"/>
      <c r="KEA63" s="969"/>
      <c r="KEB63" s="969"/>
      <c r="KEC63" s="969"/>
      <c r="KED63" s="969"/>
      <c r="KEE63" s="969"/>
      <c r="KEF63" s="969"/>
      <c r="KEG63" s="969"/>
      <c r="KEH63" s="969"/>
      <c r="KEI63" s="969"/>
      <c r="KEJ63" s="969"/>
      <c r="KEK63" s="969"/>
      <c r="KEL63" s="969"/>
      <c r="KEM63" s="969"/>
      <c r="KEN63" s="969"/>
      <c r="KEO63" s="969"/>
      <c r="KEP63" s="969"/>
      <c r="KEQ63" s="969"/>
      <c r="KER63" s="969"/>
      <c r="KES63" s="969"/>
      <c r="KET63" s="969"/>
      <c r="KEU63" s="969"/>
      <c r="KEV63" s="969"/>
      <c r="KEW63" s="969"/>
      <c r="KEX63" s="969"/>
      <c r="KEY63" s="969"/>
      <c r="KEZ63" s="969"/>
      <c r="KFA63" s="969"/>
      <c r="KFB63" s="969"/>
      <c r="KFC63" s="969"/>
      <c r="KFD63" s="969"/>
      <c r="KFE63" s="969"/>
      <c r="KFF63" s="969"/>
      <c r="KFG63" s="969"/>
      <c r="KFH63" s="969"/>
      <c r="KFI63" s="969"/>
      <c r="KFJ63" s="969"/>
      <c r="KFK63" s="969"/>
      <c r="KFL63" s="969"/>
      <c r="KFM63" s="969"/>
      <c r="KFN63" s="969"/>
      <c r="KFO63" s="969"/>
      <c r="KFP63" s="969"/>
      <c r="KFQ63" s="969"/>
      <c r="KFR63" s="969"/>
      <c r="KFS63" s="969"/>
      <c r="KFT63" s="969"/>
      <c r="KFU63" s="969"/>
      <c r="KFV63" s="969"/>
      <c r="KFW63" s="969"/>
      <c r="KFX63" s="969"/>
      <c r="KFY63" s="969"/>
      <c r="KFZ63" s="969"/>
      <c r="KGA63" s="969"/>
      <c r="KGB63" s="969"/>
      <c r="KGC63" s="969"/>
      <c r="KGD63" s="969"/>
      <c r="KGE63" s="969"/>
      <c r="KGF63" s="969"/>
      <c r="KGG63" s="969"/>
      <c r="KGH63" s="969"/>
      <c r="KGI63" s="969"/>
      <c r="KGJ63" s="969"/>
      <c r="KGK63" s="969"/>
      <c r="KGL63" s="969"/>
      <c r="KGM63" s="969"/>
      <c r="KGN63" s="969"/>
      <c r="KGO63" s="969"/>
      <c r="KGP63" s="969"/>
      <c r="KGQ63" s="969"/>
      <c r="KGR63" s="969"/>
      <c r="KGS63" s="969"/>
      <c r="KGT63" s="969"/>
      <c r="KGU63" s="969"/>
      <c r="KGV63" s="969"/>
      <c r="KGW63" s="969"/>
      <c r="KGX63" s="969"/>
      <c r="KGY63" s="969"/>
      <c r="KGZ63" s="969"/>
      <c r="KHA63" s="969"/>
      <c r="KHB63" s="969"/>
      <c r="KHC63" s="969"/>
      <c r="KHD63" s="969"/>
      <c r="KHE63" s="969"/>
      <c r="KHF63" s="969"/>
      <c r="KHG63" s="969"/>
      <c r="KHH63" s="969"/>
      <c r="KHI63" s="969"/>
      <c r="KHJ63" s="969"/>
      <c r="KHK63" s="969"/>
      <c r="KHL63" s="969"/>
      <c r="KHM63" s="969"/>
      <c r="KHN63" s="969"/>
      <c r="KHO63" s="969"/>
      <c r="KHP63" s="969"/>
      <c r="KHQ63" s="969"/>
      <c r="KHR63" s="969"/>
      <c r="KHS63" s="969"/>
      <c r="KHT63" s="969"/>
      <c r="KHU63" s="969"/>
      <c r="KHV63" s="969"/>
      <c r="KHW63" s="969"/>
      <c r="KHX63" s="969"/>
      <c r="KHY63" s="969"/>
      <c r="KHZ63" s="969"/>
      <c r="KIA63" s="969"/>
      <c r="KIB63" s="969"/>
      <c r="KIC63" s="969"/>
      <c r="KID63" s="969"/>
      <c r="KIE63" s="969"/>
      <c r="KIF63" s="969"/>
      <c r="KIG63" s="969"/>
      <c r="KIH63" s="969"/>
      <c r="KII63" s="969"/>
      <c r="KIJ63" s="969"/>
      <c r="KIK63" s="969"/>
      <c r="KIL63" s="969"/>
      <c r="KIM63" s="969"/>
      <c r="KIN63" s="969"/>
      <c r="KIO63" s="969"/>
      <c r="KIP63" s="969"/>
      <c r="KIQ63" s="969"/>
      <c r="KIR63" s="969"/>
      <c r="KIS63" s="969"/>
      <c r="KIT63" s="969"/>
      <c r="KIU63" s="969"/>
      <c r="KIV63" s="969"/>
      <c r="KIW63" s="969"/>
      <c r="KIX63" s="969"/>
      <c r="KIY63" s="969"/>
      <c r="KIZ63" s="969"/>
      <c r="KJA63" s="969"/>
      <c r="KJB63" s="969"/>
      <c r="KJC63" s="969"/>
      <c r="KJD63" s="969"/>
      <c r="KJE63" s="969"/>
      <c r="KJF63" s="969"/>
      <c r="KJG63" s="969"/>
      <c r="KJH63" s="969"/>
      <c r="KJI63" s="969"/>
      <c r="KJJ63" s="969"/>
      <c r="KJK63" s="969"/>
      <c r="KJL63" s="969"/>
      <c r="KJM63" s="969"/>
      <c r="KJN63" s="969"/>
      <c r="KJO63" s="969"/>
      <c r="KJP63" s="969"/>
      <c r="KJQ63" s="969"/>
      <c r="KJR63" s="969"/>
      <c r="KJS63" s="969"/>
      <c r="KJT63" s="969"/>
      <c r="KJU63" s="969"/>
      <c r="KJV63" s="969"/>
      <c r="KJW63" s="969"/>
      <c r="KJX63" s="969"/>
      <c r="KJY63" s="969"/>
      <c r="KJZ63" s="969"/>
      <c r="KKA63" s="969"/>
      <c r="KKB63" s="969"/>
      <c r="KKC63" s="969"/>
      <c r="KKD63" s="969"/>
      <c r="KKE63" s="969"/>
      <c r="KKF63" s="969"/>
      <c r="KKG63" s="969"/>
      <c r="KKH63" s="969"/>
      <c r="KKI63" s="969"/>
      <c r="KKJ63" s="969"/>
      <c r="KKK63" s="969"/>
      <c r="KKL63" s="969"/>
      <c r="KKM63" s="969"/>
      <c r="KKN63" s="969"/>
      <c r="KKO63" s="969"/>
      <c r="KKP63" s="969"/>
      <c r="KKQ63" s="969"/>
      <c r="KKR63" s="969"/>
      <c r="KKS63" s="969"/>
      <c r="KKT63" s="969"/>
      <c r="KKU63" s="969"/>
      <c r="KKV63" s="969"/>
      <c r="KKW63" s="969"/>
      <c r="KKX63" s="969"/>
      <c r="KKY63" s="969"/>
      <c r="KKZ63" s="969"/>
      <c r="KLA63" s="969"/>
      <c r="KLB63" s="969"/>
      <c r="KLC63" s="969"/>
      <c r="KLD63" s="969"/>
      <c r="KLE63" s="969"/>
      <c r="KLF63" s="969"/>
      <c r="KLG63" s="969"/>
      <c r="KLH63" s="969"/>
      <c r="KLI63" s="969"/>
      <c r="KLJ63" s="969"/>
      <c r="KLK63" s="969"/>
      <c r="KLL63" s="969"/>
      <c r="KLM63" s="969"/>
      <c r="KLN63" s="969"/>
      <c r="KLO63" s="969"/>
      <c r="KLP63" s="969"/>
      <c r="KLQ63" s="969"/>
      <c r="KLR63" s="969"/>
      <c r="KLS63" s="969"/>
      <c r="KLT63" s="969"/>
      <c r="KLU63" s="969"/>
      <c r="KLV63" s="969"/>
      <c r="KLW63" s="969"/>
      <c r="KLX63" s="969"/>
      <c r="KLY63" s="969"/>
      <c r="KLZ63" s="969"/>
      <c r="KMA63" s="969"/>
      <c r="KMB63" s="969"/>
      <c r="KMC63" s="969"/>
      <c r="KMD63" s="969"/>
      <c r="KME63" s="969"/>
      <c r="KMF63" s="969"/>
      <c r="KMG63" s="969"/>
      <c r="KMH63" s="969"/>
      <c r="KMI63" s="969"/>
      <c r="KMJ63" s="969"/>
      <c r="KMK63" s="969"/>
      <c r="KML63" s="969"/>
      <c r="KMM63" s="969"/>
      <c r="KMN63" s="969"/>
      <c r="KMO63" s="969"/>
      <c r="KMP63" s="969"/>
      <c r="KMQ63" s="969"/>
      <c r="KMR63" s="969"/>
      <c r="KMS63" s="969"/>
      <c r="KMT63" s="969"/>
      <c r="KMU63" s="969"/>
      <c r="KMV63" s="969"/>
      <c r="KMW63" s="969"/>
      <c r="KMX63" s="969"/>
      <c r="KMY63" s="969"/>
      <c r="KMZ63" s="969"/>
      <c r="KNA63" s="969"/>
      <c r="KNB63" s="969"/>
      <c r="KNC63" s="969"/>
      <c r="KND63" s="969"/>
      <c r="KNE63" s="969"/>
      <c r="KNF63" s="969"/>
      <c r="KNG63" s="969"/>
      <c r="KNH63" s="969"/>
      <c r="KNI63" s="969"/>
      <c r="KNJ63" s="969"/>
      <c r="KNK63" s="969"/>
      <c r="KNL63" s="969"/>
      <c r="KNM63" s="969"/>
      <c r="KNN63" s="969"/>
      <c r="KNO63" s="969"/>
      <c r="KNP63" s="969"/>
      <c r="KNQ63" s="969"/>
      <c r="KNR63" s="969"/>
      <c r="KNS63" s="969"/>
      <c r="KNT63" s="969"/>
      <c r="KNU63" s="969"/>
      <c r="KNV63" s="969"/>
      <c r="KNW63" s="969"/>
      <c r="KNX63" s="969"/>
      <c r="KNY63" s="969"/>
      <c r="KNZ63" s="969"/>
      <c r="KOA63" s="969"/>
      <c r="KOB63" s="969"/>
      <c r="KOC63" s="969"/>
      <c r="KOD63" s="969"/>
      <c r="KOE63" s="969"/>
      <c r="KOF63" s="969"/>
      <c r="KOG63" s="969"/>
      <c r="KOH63" s="969"/>
      <c r="KOI63" s="969"/>
      <c r="KOJ63" s="969"/>
      <c r="KOK63" s="969"/>
      <c r="KOL63" s="969"/>
      <c r="KOM63" s="969"/>
      <c r="KON63" s="969"/>
      <c r="KOO63" s="969"/>
      <c r="KOP63" s="969"/>
      <c r="KOQ63" s="969"/>
      <c r="KOR63" s="969"/>
      <c r="KOS63" s="969"/>
      <c r="KOT63" s="969"/>
      <c r="KOU63" s="969"/>
      <c r="KOV63" s="969"/>
      <c r="KOW63" s="969"/>
      <c r="KOX63" s="969"/>
      <c r="KOY63" s="969"/>
      <c r="KOZ63" s="969"/>
      <c r="KPA63" s="969"/>
      <c r="KPB63" s="969"/>
      <c r="KPC63" s="969"/>
      <c r="KPD63" s="969"/>
      <c r="KPE63" s="969"/>
      <c r="KPF63" s="969"/>
      <c r="KPG63" s="969"/>
      <c r="KPH63" s="969"/>
      <c r="KPI63" s="969"/>
      <c r="KPJ63" s="969"/>
      <c r="KPK63" s="969"/>
      <c r="KPL63" s="969"/>
      <c r="KPM63" s="969"/>
      <c r="KPN63" s="969"/>
      <c r="KPO63" s="969"/>
      <c r="KPP63" s="969"/>
      <c r="KPQ63" s="969"/>
      <c r="KPR63" s="969"/>
      <c r="KPS63" s="969"/>
      <c r="KPT63" s="969"/>
      <c r="KPU63" s="969"/>
      <c r="KPV63" s="969"/>
      <c r="KPW63" s="969"/>
      <c r="KPX63" s="969"/>
      <c r="KPY63" s="969"/>
      <c r="KPZ63" s="969"/>
      <c r="KQA63" s="969"/>
      <c r="KQB63" s="969"/>
      <c r="KQC63" s="969"/>
      <c r="KQD63" s="969"/>
      <c r="KQE63" s="969"/>
      <c r="KQF63" s="969"/>
      <c r="KQG63" s="969"/>
      <c r="KQH63" s="969"/>
      <c r="KQI63" s="969"/>
      <c r="KQJ63" s="969"/>
      <c r="KQK63" s="969"/>
      <c r="KQL63" s="969"/>
      <c r="KQM63" s="969"/>
      <c r="KQN63" s="969"/>
      <c r="KQO63" s="969"/>
      <c r="KQP63" s="969"/>
      <c r="KQQ63" s="969"/>
      <c r="KQR63" s="969"/>
      <c r="KQS63" s="969"/>
      <c r="KQT63" s="969"/>
      <c r="KQU63" s="969"/>
      <c r="KQV63" s="969"/>
      <c r="KQW63" s="969"/>
      <c r="KQX63" s="969"/>
      <c r="KQY63" s="969"/>
      <c r="KQZ63" s="969"/>
      <c r="KRA63" s="969"/>
      <c r="KRB63" s="969"/>
      <c r="KRC63" s="969"/>
      <c r="KRD63" s="969"/>
      <c r="KRE63" s="969"/>
      <c r="KRF63" s="969"/>
      <c r="KRG63" s="969"/>
      <c r="KRH63" s="969"/>
      <c r="KRI63" s="969"/>
      <c r="KRJ63" s="969"/>
      <c r="KRK63" s="969"/>
      <c r="KRL63" s="969"/>
      <c r="KRM63" s="969"/>
      <c r="KRN63" s="969"/>
      <c r="KRO63" s="969"/>
      <c r="KRP63" s="969"/>
      <c r="KRQ63" s="969"/>
      <c r="KRR63" s="969"/>
      <c r="KRS63" s="969"/>
      <c r="KRT63" s="969"/>
      <c r="KRU63" s="969"/>
      <c r="KRV63" s="969"/>
      <c r="KRW63" s="969"/>
      <c r="KRX63" s="969"/>
      <c r="KRY63" s="969"/>
      <c r="KRZ63" s="969"/>
      <c r="KSA63" s="969"/>
      <c r="KSB63" s="969"/>
      <c r="KSC63" s="969"/>
      <c r="KSD63" s="969"/>
      <c r="KSE63" s="969"/>
      <c r="KSF63" s="969"/>
      <c r="KSG63" s="969"/>
      <c r="KSH63" s="969"/>
      <c r="KSI63" s="969"/>
      <c r="KSJ63" s="969"/>
      <c r="KSK63" s="969"/>
      <c r="KSL63" s="969"/>
      <c r="KSM63" s="969"/>
      <c r="KSN63" s="969"/>
      <c r="KSO63" s="969"/>
      <c r="KSP63" s="969"/>
      <c r="KSQ63" s="969"/>
      <c r="KSR63" s="969"/>
      <c r="KSS63" s="969"/>
      <c r="KST63" s="969"/>
      <c r="KSU63" s="969"/>
      <c r="KSV63" s="969"/>
      <c r="KSW63" s="969"/>
      <c r="KSX63" s="969"/>
      <c r="KSY63" s="969"/>
      <c r="KSZ63" s="969"/>
      <c r="KTA63" s="969"/>
      <c r="KTB63" s="969"/>
      <c r="KTC63" s="969"/>
      <c r="KTD63" s="969"/>
      <c r="KTE63" s="969"/>
      <c r="KTF63" s="969"/>
      <c r="KTG63" s="969"/>
      <c r="KTH63" s="969"/>
      <c r="KTI63" s="969"/>
      <c r="KTJ63" s="969"/>
      <c r="KTK63" s="969"/>
      <c r="KTL63" s="969"/>
      <c r="KTM63" s="969"/>
      <c r="KTN63" s="969"/>
      <c r="KTO63" s="969"/>
      <c r="KTP63" s="969"/>
      <c r="KTQ63" s="969"/>
      <c r="KTR63" s="969"/>
      <c r="KTS63" s="969"/>
      <c r="KTT63" s="969"/>
      <c r="KTU63" s="969"/>
      <c r="KTV63" s="969"/>
      <c r="KTW63" s="969"/>
      <c r="KTX63" s="969"/>
      <c r="KTY63" s="969"/>
      <c r="KTZ63" s="969"/>
      <c r="KUA63" s="969"/>
      <c r="KUB63" s="969"/>
      <c r="KUC63" s="969"/>
      <c r="KUD63" s="969"/>
      <c r="KUE63" s="969"/>
      <c r="KUF63" s="969"/>
      <c r="KUG63" s="969"/>
      <c r="KUH63" s="969"/>
      <c r="KUI63" s="969"/>
      <c r="KUJ63" s="969"/>
      <c r="KUK63" s="969"/>
      <c r="KUL63" s="969"/>
      <c r="KUM63" s="969"/>
      <c r="KUN63" s="969"/>
      <c r="KUO63" s="969"/>
      <c r="KUP63" s="969"/>
      <c r="KUQ63" s="969"/>
      <c r="KUR63" s="969"/>
      <c r="KUS63" s="969"/>
      <c r="KUT63" s="969"/>
      <c r="KUU63" s="969"/>
      <c r="KUV63" s="969"/>
      <c r="KUW63" s="969"/>
      <c r="KUX63" s="969"/>
      <c r="KUY63" s="969"/>
      <c r="KUZ63" s="969"/>
      <c r="KVA63" s="969"/>
      <c r="KVB63" s="969"/>
      <c r="KVC63" s="969"/>
      <c r="KVD63" s="969"/>
      <c r="KVE63" s="969"/>
      <c r="KVF63" s="969"/>
      <c r="KVG63" s="969"/>
      <c r="KVH63" s="969"/>
      <c r="KVI63" s="969"/>
      <c r="KVJ63" s="969"/>
      <c r="KVK63" s="969"/>
      <c r="KVL63" s="969"/>
      <c r="KVM63" s="969"/>
      <c r="KVN63" s="969"/>
      <c r="KVO63" s="969"/>
      <c r="KVP63" s="969"/>
      <c r="KVQ63" s="969"/>
      <c r="KVR63" s="969"/>
      <c r="KVS63" s="969"/>
      <c r="KVT63" s="969"/>
      <c r="KVU63" s="969"/>
      <c r="KVV63" s="969"/>
      <c r="KVW63" s="969"/>
      <c r="KVX63" s="969"/>
      <c r="KVY63" s="969"/>
      <c r="KVZ63" s="969"/>
      <c r="KWA63" s="969"/>
      <c r="KWB63" s="969"/>
      <c r="KWC63" s="969"/>
      <c r="KWD63" s="969"/>
      <c r="KWE63" s="969"/>
      <c r="KWF63" s="969"/>
      <c r="KWG63" s="969"/>
      <c r="KWH63" s="969"/>
      <c r="KWI63" s="969"/>
      <c r="KWJ63" s="969"/>
      <c r="KWK63" s="969"/>
      <c r="KWL63" s="969"/>
      <c r="KWM63" s="969"/>
      <c r="KWN63" s="969"/>
      <c r="KWO63" s="969"/>
      <c r="KWP63" s="969"/>
      <c r="KWQ63" s="969"/>
      <c r="KWR63" s="969"/>
      <c r="KWS63" s="969"/>
      <c r="KWT63" s="969"/>
      <c r="KWU63" s="969"/>
      <c r="KWV63" s="969"/>
      <c r="KWW63" s="969"/>
      <c r="KWX63" s="969"/>
      <c r="KWY63" s="969"/>
      <c r="KWZ63" s="969"/>
      <c r="KXA63" s="969"/>
      <c r="KXB63" s="969"/>
      <c r="KXC63" s="969"/>
      <c r="KXD63" s="969"/>
      <c r="KXE63" s="969"/>
      <c r="KXF63" s="969"/>
      <c r="KXG63" s="969"/>
      <c r="KXH63" s="969"/>
      <c r="KXI63" s="969"/>
      <c r="KXJ63" s="969"/>
      <c r="KXK63" s="969"/>
      <c r="KXL63" s="969"/>
      <c r="KXM63" s="969"/>
      <c r="KXN63" s="969"/>
      <c r="KXO63" s="969"/>
      <c r="KXP63" s="969"/>
      <c r="KXQ63" s="969"/>
      <c r="KXR63" s="969"/>
      <c r="KXS63" s="969"/>
      <c r="KXT63" s="969"/>
      <c r="KXU63" s="969"/>
      <c r="KXV63" s="969"/>
      <c r="KXW63" s="969"/>
      <c r="KXX63" s="969"/>
      <c r="KXY63" s="969"/>
      <c r="KXZ63" s="969"/>
      <c r="KYA63" s="969"/>
      <c r="KYB63" s="969"/>
      <c r="KYC63" s="969"/>
      <c r="KYD63" s="969"/>
      <c r="KYE63" s="969"/>
      <c r="KYF63" s="969"/>
      <c r="KYG63" s="969"/>
      <c r="KYH63" s="969"/>
      <c r="KYI63" s="969"/>
      <c r="KYJ63" s="969"/>
      <c r="KYK63" s="969"/>
      <c r="KYL63" s="969"/>
      <c r="KYM63" s="969"/>
      <c r="KYN63" s="969"/>
      <c r="KYO63" s="969"/>
      <c r="KYP63" s="969"/>
      <c r="KYQ63" s="969"/>
      <c r="KYR63" s="969"/>
      <c r="KYS63" s="969"/>
      <c r="KYT63" s="969"/>
      <c r="KYU63" s="969"/>
      <c r="KYV63" s="969"/>
      <c r="KYW63" s="969"/>
      <c r="KYX63" s="969"/>
      <c r="KYY63" s="969"/>
      <c r="KYZ63" s="969"/>
      <c r="KZA63" s="969"/>
      <c r="KZB63" s="969"/>
      <c r="KZC63" s="969"/>
      <c r="KZD63" s="969"/>
      <c r="KZE63" s="969"/>
      <c r="KZF63" s="969"/>
      <c r="KZG63" s="969"/>
      <c r="KZH63" s="969"/>
      <c r="KZI63" s="969"/>
      <c r="KZJ63" s="969"/>
      <c r="KZK63" s="969"/>
      <c r="KZL63" s="969"/>
      <c r="KZM63" s="969"/>
      <c r="KZN63" s="969"/>
      <c r="KZO63" s="969"/>
      <c r="KZP63" s="969"/>
      <c r="KZQ63" s="969"/>
      <c r="KZR63" s="969"/>
      <c r="KZS63" s="969"/>
      <c r="KZT63" s="969"/>
      <c r="KZU63" s="969"/>
      <c r="KZV63" s="969"/>
      <c r="KZW63" s="969"/>
      <c r="KZX63" s="969"/>
      <c r="KZY63" s="969"/>
      <c r="KZZ63" s="969"/>
      <c r="LAA63" s="969"/>
      <c r="LAB63" s="969"/>
      <c r="LAC63" s="969"/>
      <c r="LAD63" s="969"/>
      <c r="LAE63" s="969"/>
      <c r="LAF63" s="969"/>
      <c r="LAG63" s="969"/>
      <c r="LAH63" s="969"/>
      <c r="LAI63" s="969"/>
      <c r="LAJ63" s="969"/>
      <c r="LAK63" s="969"/>
      <c r="LAL63" s="969"/>
      <c r="LAM63" s="969"/>
      <c r="LAN63" s="969"/>
      <c r="LAO63" s="969"/>
      <c r="LAP63" s="969"/>
      <c r="LAQ63" s="969"/>
      <c r="LAR63" s="969"/>
      <c r="LAS63" s="969"/>
      <c r="LAT63" s="969"/>
      <c r="LAU63" s="969"/>
      <c r="LAV63" s="969"/>
      <c r="LAW63" s="969"/>
      <c r="LAX63" s="969"/>
      <c r="LAY63" s="969"/>
      <c r="LAZ63" s="969"/>
      <c r="LBA63" s="969"/>
      <c r="LBB63" s="969"/>
      <c r="LBC63" s="969"/>
      <c r="LBD63" s="969"/>
      <c r="LBE63" s="969"/>
      <c r="LBF63" s="969"/>
      <c r="LBG63" s="969"/>
      <c r="LBH63" s="969"/>
      <c r="LBI63" s="969"/>
      <c r="LBJ63" s="969"/>
      <c r="LBK63" s="969"/>
      <c r="LBL63" s="969"/>
      <c r="LBM63" s="969"/>
      <c r="LBN63" s="969"/>
      <c r="LBO63" s="969"/>
      <c r="LBP63" s="969"/>
      <c r="LBQ63" s="969"/>
      <c r="LBR63" s="969"/>
      <c r="LBS63" s="969"/>
      <c r="LBT63" s="969"/>
      <c r="LBU63" s="969"/>
      <c r="LBV63" s="969"/>
      <c r="LBW63" s="969"/>
      <c r="LBX63" s="969"/>
      <c r="LBY63" s="969"/>
      <c r="LBZ63" s="969"/>
      <c r="LCA63" s="969"/>
      <c r="LCB63" s="969"/>
      <c r="LCC63" s="969"/>
      <c r="LCD63" s="969"/>
      <c r="LCE63" s="969"/>
      <c r="LCF63" s="969"/>
      <c r="LCG63" s="969"/>
      <c r="LCH63" s="969"/>
      <c r="LCI63" s="969"/>
      <c r="LCJ63" s="969"/>
      <c r="LCK63" s="969"/>
      <c r="LCL63" s="969"/>
      <c r="LCM63" s="969"/>
      <c r="LCN63" s="969"/>
      <c r="LCO63" s="969"/>
      <c r="LCP63" s="969"/>
      <c r="LCQ63" s="969"/>
      <c r="LCR63" s="969"/>
      <c r="LCS63" s="969"/>
      <c r="LCT63" s="969"/>
      <c r="LCU63" s="969"/>
      <c r="LCV63" s="969"/>
      <c r="LCW63" s="969"/>
      <c r="LCX63" s="969"/>
      <c r="LCY63" s="969"/>
      <c r="LCZ63" s="969"/>
      <c r="LDA63" s="969"/>
      <c r="LDB63" s="969"/>
      <c r="LDC63" s="969"/>
      <c r="LDD63" s="969"/>
      <c r="LDE63" s="969"/>
      <c r="LDF63" s="969"/>
      <c r="LDG63" s="969"/>
      <c r="LDH63" s="969"/>
      <c r="LDI63" s="969"/>
      <c r="LDJ63" s="969"/>
      <c r="LDK63" s="969"/>
      <c r="LDL63" s="969"/>
      <c r="LDM63" s="969"/>
      <c r="LDN63" s="969"/>
      <c r="LDO63" s="969"/>
      <c r="LDP63" s="969"/>
      <c r="LDQ63" s="969"/>
      <c r="LDR63" s="969"/>
      <c r="LDS63" s="969"/>
      <c r="LDT63" s="969"/>
      <c r="LDU63" s="969"/>
      <c r="LDV63" s="969"/>
      <c r="LDW63" s="969"/>
      <c r="LDX63" s="969"/>
      <c r="LDY63" s="969"/>
      <c r="LDZ63" s="969"/>
      <c r="LEA63" s="969"/>
      <c r="LEB63" s="969"/>
      <c r="LEC63" s="969"/>
      <c r="LED63" s="969"/>
      <c r="LEE63" s="969"/>
      <c r="LEF63" s="969"/>
      <c r="LEG63" s="969"/>
      <c r="LEH63" s="969"/>
      <c r="LEI63" s="969"/>
      <c r="LEJ63" s="969"/>
      <c r="LEK63" s="969"/>
      <c r="LEL63" s="969"/>
      <c r="LEM63" s="969"/>
      <c r="LEN63" s="969"/>
      <c r="LEO63" s="969"/>
      <c r="LEP63" s="969"/>
      <c r="LEQ63" s="969"/>
      <c r="LER63" s="969"/>
      <c r="LES63" s="969"/>
      <c r="LET63" s="969"/>
      <c r="LEU63" s="969"/>
      <c r="LEV63" s="969"/>
      <c r="LEW63" s="969"/>
      <c r="LEX63" s="969"/>
      <c r="LEY63" s="969"/>
      <c r="LEZ63" s="969"/>
      <c r="LFA63" s="969"/>
      <c r="LFB63" s="969"/>
      <c r="LFC63" s="969"/>
      <c r="LFD63" s="969"/>
      <c r="LFE63" s="969"/>
      <c r="LFF63" s="969"/>
      <c r="LFG63" s="969"/>
      <c r="LFH63" s="969"/>
      <c r="LFI63" s="969"/>
      <c r="LFJ63" s="969"/>
      <c r="LFK63" s="969"/>
      <c r="LFL63" s="969"/>
      <c r="LFM63" s="969"/>
      <c r="LFN63" s="969"/>
      <c r="LFO63" s="969"/>
      <c r="LFP63" s="969"/>
      <c r="LFQ63" s="969"/>
      <c r="LFR63" s="969"/>
      <c r="LFS63" s="969"/>
      <c r="LFT63" s="969"/>
      <c r="LFU63" s="969"/>
      <c r="LFV63" s="969"/>
      <c r="LFW63" s="969"/>
      <c r="LFX63" s="969"/>
      <c r="LFY63" s="969"/>
      <c r="LFZ63" s="969"/>
      <c r="LGA63" s="969"/>
      <c r="LGB63" s="969"/>
      <c r="LGC63" s="969"/>
      <c r="LGD63" s="969"/>
      <c r="LGE63" s="969"/>
      <c r="LGF63" s="969"/>
      <c r="LGG63" s="969"/>
      <c r="LGH63" s="969"/>
      <c r="LGI63" s="969"/>
      <c r="LGJ63" s="969"/>
      <c r="LGK63" s="969"/>
      <c r="LGL63" s="969"/>
      <c r="LGM63" s="969"/>
      <c r="LGN63" s="969"/>
      <c r="LGO63" s="969"/>
      <c r="LGP63" s="969"/>
      <c r="LGQ63" s="969"/>
      <c r="LGR63" s="969"/>
      <c r="LGS63" s="969"/>
      <c r="LGT63" s="969"/>
      <c r="LGU63" s="969"/>
      <c r="LGV63" s="969"/>
      <c r="LGW63" s="969"/>
      <c r="LGX63" s="969"/>
      <c r="LGY63" s="969"/>
      <c r="LGZ63" s="969"/>
      <c r="LHA63" s="969"/>
      <c r="LHB63" s="969"/>
      <c r="LHC63" s="969"/>
      <c r="LHD63" s="969"/>
      <c r="LHE63" s="969"/>
      <c r="LHF63" s="969"/>
      <c r="LHG63" s="969"/>
      <c r="LHH63" s="969"/>
      <c r="LHI63" s="969"/>
      <c r="LHJ63" s="969"/>
      <c r="LHK63" s="969"/>
      <c r="LHL63" s="969"/>
      <c r="LHM63" s="969"/>
      <c r="LHN63" s="969"/>
      <c r="LHO63" s="969"/>
      <c r="LHP63" s="969"/>
      <c r="LHQ63" s="969"/>
      <c r="LHR63" s="969"/>
      <c r="LHS63" s="969"/>
      <c r="LHT63" s="969"/>
      <c r="LHU63" s="969"/>
      <c r="LHV63" s="969"/>
      <c r="LHW63" s="969"/>
      <c r="LHX63" s="969"/>
      <c r="LHY63" s="969"/>
      <c r="LHZ63" s="969"/>
      <c r="LIA63" s="969"/>
      <c r="LIB63" s="969"/>
      <c r="LIC63" s="969"/>
      <c r="LID63" s="969"/>
      <c r="LIE63" s="969"/>
      <c r="LIF63" s="969"/>
      <c r="LIG63" s="969"/>
      <c r="LIH63" s="969"/>
      <c r="LII63" s="969"/>
      <c r="LIJ63" s="969"/>
      <c r="LIK63" s="969"/>
      <c r="LIL63" s="969"/>
      <c r="LIM63" s="969"/>
      <c r="LIN63" s="969"/>
      <c r="LIO63" s="969"/>
      <c r="LIP63" s="969"/>
      <c r="LIQ63" s="969"/>
      <c r="LIR63" s="969"/>
      <c r="LIS63" s="969"/>
      <c r="LIT63" s="969"/>
      <c r="LIU63" s="969"/>
      <c r="LIV63" s="969"/>
      <c r="LIW63" s="969"/>
      <c r="LIX63" s="969"/>
      <c r="LIY63" s="969"/>
      <c r="LIZ63" s="969"/>
      <c r="LJA63" s="969"/>
      <c r="LJB63" s="969"/>
      <c r="LJC63" s="969"/>
      <c r="LJD63" s="969"/>
      <c r="LJE63" s="969"/>
      <c r="LJF63" s="969"/>
      <c r="LJG63" s="969"/>
      <c r="LJH63" s="969"/>
      <c r="LJI63" s="969"/>
      <c r="LJJ63" s="969"/>
      <c r="LJK63" s="969"/>
      <c r="LJL63" s="969"/>
      <c r="LJM63" s="969"/>
      <c r="LJN63" s="969"/>
      <c r="LJO63" s="969"/>
      <c r="LJP63" s="969"/>
      <c r="LJQ63" s="969"/>
      <c r="LJR63" s="969"/>
      <c r="LJS63" s="969"/>
      <c r="LJT63" s="969"/>
      <c r="LJU63" s="969"/>
      <c r="LJV63" s="969"/>
      <c r="LJW63" s="969"/>
      <c r="LJX63" s="969"/>
      <c r="LJY63" s="969"/>
      <c r="LJZ63" s="969"/>
      <c r="LKA63" s="969"/>
      <c r="LKB63" s="969"/>
      <c r="LKC63" s="969"/>
      <c r="LKD63" s="969"/>
      <c r="LKE63" s="969"/>
      <c r="LKF63" s="969"/>
      <c r="LKG63" s="969"/>
      <c r="LKH63" s="969"/>
      <c r="LKI63" s="969"/>
      <c r="LKJ63" s="969"/>
      <c r="LKK63" s="969"/>
      <c r="LKL63" s="969"/>
      <c r="LKM63" s="969"/>
      <c r="LKN63" s="969"/>
      <c r="LKO63" s="969"/>
      <c r="LKP63" s="969"/>
      <c r="LKQ63" s="969"/>
      <c r="LKR63" s="969"/>
      <c r="LKS63" s="969"/>
      <c r="LKT63" s="969"/>
      <c r="LKU63" s="969"/>
      <c r="LKV63" s="969"/>
      <c r="LKW63" s="969"/>
      <c r="LKX63" s="969"/>
      <c r="LKY63" s="969"/>
      <c r="LKZ63" s="969"/>
      <c r="LLA63" s="969"/>
      <c r="LLB63" s="969"/>
      <c r="LLC63" s="969"/>
      <c r="LLD63" s="969"/>
      <c r="LLE63" s="969"/>
      <c r="LLF63" s="969"/>
      <c r="LLG63" s="969"/>
      <c r="LLH63" s="969"/>
      <c r="LLI63" s="969"/>
      <c r="LLJ63" s="969"/>
      <c r="LLK63" s="969"/>
      <c r="LLL63" s="969"/>
      <c r="LLM63" s="969"/>
      <c r="LLN63" s="969"/>
      <c r="LLO63" s="969"/>
      <c r="LLP63" s="969"/>
      <c r="LLQ63" s="969"/>
      <c r="LLR63" s="969"/>
      <c r="LLS63" s="969"/>
      <c r="LLT63" s="969"/>
      <c r="LLU63" s="969"/>
      <c r="LLV63" s="969"/>
      <c r="LLW63" s="969"/>
      <c r="LLX63" s="969"/>
      <c r="LLY63" s="969"/>
      <c r="LLZ63" s="969"/>
      <c r="LMA63" s="969"/>
      <c r="LMB63" s="969"/>
      <c r="LMC63" s="969"/>
      <c r="LMD63" s="969"/>
      <c r="LME63" s="969"/>
      <c r="LMF63" s="969"/>
      <c r="LMG63" s="969"/>
      <c r="LMH63" s="969"/>
      <c r="LMI63" s="969"/>
      <c r="LMJ63" s="969"/>
      <c r="LMK63" s="969"/>
      <c r="LML63" s="969"/>
      <c r="LMM63" s="969"/>
      <c r="LMN63" s="969"/>
      <c r="LMO63" s="969"/>
      <c r="LMP63" s="969"/>
      <c r="LMQ63" s="969"/>
      <c r="LMR63" s="969"/>
      <c r="LMS63" s="969"/>
      <c r="LMT63" s="969"/>
      <c r="LMU63" s="969"/>
      <c r="LMV63" s="969"/>
      <c r="LMW63" s="969"/>
      <c r="LMX63" s="969"/>
      <c r="LMY63" s="969"/>
      <c r="LMZ63" s="969"/>
      <c r="LNA63" s="969"/>
      <c r="LNB63" s="969"/>
      <c r="LNC63" s="969"/>
      <c r="LND63" s="969"/>
      <c r="LNE63" s="969"/>
      <c r="LNF63" s="969"/>
      <c r="LNG63" s="969"/>
      <c r="LNH63" s="969"/>
      <c r="LNI63" s="969"/>
      <c r="LNJ63" s="969"/>
      <c r="LNK63" s="969"/>
      <c r="LNL63" s="969"/>
      <c r="LNM63" s="969"/>
      <c r="LNN63" s="969"/>
      <c r="LNO63" s="969"/>
      <c r="LNP63" s="969"/>
      <c r="LNQ63" s="969"/>
      <c r="LNR63" s="969"/>
      <c r="LNS63" s="969"/>
      <c r="LNT63" s="969"/>
      <c r="LNU63" s="969"/>
      <c r="LNV63" s="969"/>
      <c r="LNW63" s="969"/>
      <c r="LNX63" s="969"/>
      <c r="LNY63" s="969"/>
      <c r="LNZ63" s="969"/>
      <c r="LOA63" s="969"/>
      <c r="LOB63" s="969"/>
      <c r="LOC63" s="969"/>
      <c r="LOD63" s="969"/>
      <c r="LOE63" s="969"/>
      <c r="LOF63" s="969"/>
      <c r="LOG63" s="969"/>
      <c r="LOH63" s="969"/>
      <c r="LOI63" s="969"/>
      <c r="LOJ63" s="969"/>
      <c r="LOK63" s="969"/>
      <c r="LOL63" s="969"/>
      <c r="LOM63" s="969"/>
      <c r="LON63" s="969"/>
      <c r="LOO63" s="969"/>
      <c r="LOP63" s="969"/>
      <c r="LOQ63" s="969"/>
      <c r="LOR63" s="969"/>
      <c r="LOS63" s="969"/>
      <c r="LOT63" s="969"/>
      <c r="LOU63" s="969"/>
      <c r="LOV63" s="969"/>
      <c r="LOW63" s="969"/>
      <c r="LOX63" s="969"/>
      <c r="LOY63" s="969"/>
      <c r="LOZ63" s="969"/>
      <c r="LPA63" s="969"/>
      <c r="LPB63" s="969"/>
      <c r="LPC63" s="969"/>
      <c r="LPD63" s="969"/>
      <c r="LPE63" s="969"/>
      <c r="LPF63" s="969"/>
      <c r="LPG63" s="969"/>
      <c r="LPH63" s="969"/>
      <c r="LPI63" s="969"/>
      <c r="LPJ63" s="969"/>
      <c r="LPK63" s="969"/>
      <c r="LPL63" s="969"/>
      <c r="LPM63" s="969"/>
      <c r="LPN63" s="969"/>
      <c r="LPO63" s="969"/>
      <c r="LPP63" s="969"/>
      <c r="LPQ63" s="969"/>
      <c r="LPR63" s="969"/>
      <c r="LPS63" s="969"/>
      <c r="LPT63" s="969"/>
      <c r="LPU63" s="969"/>
      <c r="LPV63" s="969"/>
      <c r="LPW63" s="969"/>
      <c r="LPX63" s="969"/>
      <c r="LPY63" s="969"/>
      <c r="LPZ63" s="969"/>
      <c r="LQA63" s="969"/>
      <c r="LQB63" s="969"/>
      <c r="LQC63" s="969"/>
      <c r="LQD63" s="969"/>
      <c r="LQE63" s="969"/>
      <c r="LQF63" s="969"/>
      <c r="LQG63" s="969"/>
      <c r="LQH63" s="969"/>
      <c r="LQI63" s="969"/>
      <c r="LQJ63" s="969"/>
      <c r="LQK63" s="969"/>
      <c r="LQL63" s="969"/>
      <c r="LQM63" s="969"/>
      <c r="LQN63" s="969"/>
      <c r="LQO63" s="969"/>
      <c r="LQP63" s="969"/>
      <c r="LQQ63" s="969"/>
      <c r="LQR63" s="969"/>
      <c r="LQS63" s="969"/>
      <c r="LQT63" s="969"/>
      <c r="LQU63" s="969"/>
      <c r="LQV63" s="969"/>
      <c r="LQW63" s="969"/>
      <c r="LQX63" s="969"/>
      <c r="LQY63" s="969"/>
      <c r="LQZ63" s="969"/>
      <c r="LRA63" s="969"/>
      <c r="LRB63" s="969"/>
      <c r="LRC63" s="969"/>
      <c r="LRD63" s="969"/>
      <c r="LRE63" s="969"/>
      <c r="LRF63" s="969"/>
      <c r="LRG63" s="969"/>
      <c r="LRH63" s="969"/>
      <c r="LRI63" s="969"/>
      <c r="LRJ63" s="969"/>
      <c r="LRK63" s="969"/>
      <c r="LRL63" s="969"/>
      <c r="LRM63" s="969"/>
      <c r="LRN63" s="969"/>
      <c r="LRO63" s="969"/>
      <c r="LRP63" s="969"/>
      <c r="LRQ63" s="969"/>
      <c r="LRR63" s="969"/>
      <c r="LRS63" s="969"/>
      <c r="LRT63" s="969"/>
      <c r="LRU63" s="969"/>
      <c r="LRV63" s="969"/>
      <c r="LRW63" s="969"/>
      <c r="LRX63" s="969"/>
      <c r="LRY63" s="969"/>
      <c r="LRZ63" s="969"/>
      <c r="LSA63" s="969"/>
      <c r="LSB63" s="969"/>
      <c r="LSC63" s="969"/>
      <c r="LSD63" s="969"/>
      <c r="LSE63" s="969"/>
      <c r="LSF63" s="969"/>
      <c r="LSG63" s="969"/>
      <c r="LSH63" s="969"/>
      <c r="LSI63" s="969"/>
      <c r="LSJ63" s="969"/>
      <c r="LSK63" s="969"/>
      <c r="LSL63" s="969"/>
      <c r="LSM63" s="969"/>
      <c r="LSN63" s="969"/>
      <c r="LSO63" s="969"/>
      <c r="LSP63" s="969"/>
      <c r="LSQ63" s="969"/>
      <c r="LSR63" s="969"/>
      <c r="LSS63" s="969"/>
      <c r="LST63" s="969"/>
      <c r="LSU63" s="969"/>
      <c r="LSV63" s="969"/>
      <c r="LSW63" s="969"/>
      <c r="LSX63" s="969"/>
      <c r="LSY63" s="969"/>
      <c r="LSZ63" s="969"/>
      <c r="LTA63" s="969"/>
      <c r="LTB63" s="969"/>
      <c r="LTC63" s="969"/>
      <c r="LTD63" s="969"/>
      <c r="LTE63" s="969"/>
      <c r="LTF63" s="969"/>
      <c r="LTG63" s="969"/>
      <c r="LTH63" s="969"/>
      <c r="LTI63" s="969"/>
      <c r="LTJ63" s="969"/>
      <c r="LTK63" s="969"/>
      <c r="LTL63" s="969"/>
      <c r="LTM63" s="969"/>
      <c r="LTN63" s="969"/>
      <c r="LTO63" s="969"/>
      <c r="LTP63" s="969"/>
      <c r="LTQ63" s="969"/>
      <c r="LTR63" s="969"/>
      <c r="LTS63" s="969"/>
      <c r="LTT63" s="969"/>
      <c r="LTU63" s="969"/>
      <c r="LTV63" s="969"/>
      <c r="LTW63" s="969"/>
      <c r="LTX63" s="969"/>
      <c r="LTY63" s="969"/>
      <c r="LTZ63" s="969"/>
      <c r="LUA63" s="969"/>
      <c r="LUB63" s="969"/>
      <c r="LUC63" s="969"/>
      <c r="LUD63" s="969"/>
      <c r="LUE63" s="969"/>
      <c r="LUF63" s="969"/>
      <c r="LUG63" s="969"/>
      <c r="LUH63" s="969"/>
      <c r="LUI63" s="969"/>
      <c r="LUJ63" s="969"/>
      <c r="LUK63" s="969"/>
      <c r="LUL63" s="969"/>
      <c r="LUM63" s="969"/>
      <c r="LUN63" s="969"/>
      <c r="LUO63" s="969"/>
      <c r="LUP63" s="969"/>
      <c r="LUQ63" s="969"/>
      <c r="LUR63" s="969"/>
      <c r="LUS63" s="969"/>
      <c r="LUT63" s="969"/>
      <c r="LUU63" s="969"/>
      <c r="LUV63" s="969"/>
      <c r="LUW63" s="969"/>
      <c r="LUX63" s="969"/>
      <c r="LUY63" s="969"/>
      <c r="LUZ63" s="969"/>
      <c r="LVA63" s="969"/>
      <c r="LVB63" s="969"/>
      <c r="LVC63" s="969"/>
      <c r="LVD63" s="969"/>
      <c r="LVE63" s="969"/>
      <c r="LVF63" s="969"/>
      <c r="LVG63" s="969"/>
      <c r="LVH63" s="969"/>
      <c r="LVI63" s="969"/>
      <c r="LVJ63" s="969"/>
      <c r="LVK63" s="969"/>
      <c r="LVL63" s="969"/>
      <c r="LVM63" s="969"/>
      <c r="LVN63" s="969"/>
      <c r="LVO63" s="969"/>
      <c r="LVP63" s="969"/>
      <c r="LVQ63" s="969"/>
      <c r="LVR63" s="969"/>
      <c r="LVS63" s="969"/>
      <c r="LVT63" s="969"/>
      <c r="LVU63" s="969"/>
      <c r="LVV63" s="969"/>
      <c r="LVW63" s="969"/>
      <c r="LVX63" s="969"/>
      <c r="LVY63" s="969"/>
      <c r="LVZ63" s="969"/>
      <c r="LWA63" s="969"/>
      <c r="LWB63" s="969"/>
      <c r="LWC63" s="969"/>
      <c r="LWD63" s="969"/>
      <c r="LWE63" s="969"/>
      <c r="LWF63" s="969"/>
      <c r="LWG63" s="969"/>
      <c r="LWH63" s="969"/>
      <c r="LWI63" s="969"/>
      <c r="LWJ63" s="969"/>
      <c r="LWK63" s="969"/>
      <c r="LWL63" s="969"/>
      <c r="LWM63" s="969"/>
      <c r="LWN63" s="969"/>
      <c r="LWO63" s="969"/>
      <c r="LWP63" s="969"/>
      <c r="LWQ63" s="969"/>
      <c r="LWR63" s="969"/>
      <c r="LWS63" s="969"/>
      <c r="LWT63" s="969"/>
      <c r="LWU63" s="969"/>
      <c r="LWV63" s="969"/>
      <c r="LWW63" s="969"/>
      <c r="LWX63" s="969"/>
      <c r="LWY63" s="969"/>
      <c r="LWZ63" s="969"/>
      <c r="LXA63" s="969"/>
      <c r="LXB63" s="969"/>
      <c r="LXC63" s="969"/>
      <c r="LXD63" s="969"/>
      <c r="LXE63" s="969"/>
      <c r="LXF63" s="969"/>
      <c r="LXG63" s="969"/>
      <c r="LXH63" s="969"/>
      <c r="LXI63" s="969"/>
      <c r="LXJ63" s="969"/>
      <c r="LXK63" s="969"/>
      <c r="LXL63" s="969"/>
      <c r="LXM63" s="969"/>
      <c r="LXN63" s="969"/>
      <c r="LXO63" s="969"/>
      <c r="LXP63" s="969"/>
      <c r="LXQ63" s="969"/>
      <c r="LXR63" s="969"/>
      <c r="LXS63" s="969"/>
      <c r="LXT63" s="969"/>
      <c r="LXU63" s="969"/>
      <c r="LXV63" s="969"/>
      <c r="LXW63" s="969"/>
      <c r="LXX63" s="969"/>
      <c r="LXY63" s="969"/>
      <c r="LXZ63" s="969"/>
      <c r="LYA63" s="969"/>
      <c r="LYB63" s="969"/>
      <c r="LYC63" s="969"/>
      <c r="LYD63" s="969"/>
      <c r="LYE63" s="969"/>
      <c r="LYF63" s="969"/>
      <c r="LYG63" s="969"/>
      <c r="LYH63" s="969"/>
      <c r="LYI63" s="969"/>
      <c r="LYJ63" s="969"/>
      <c r="LYK63" s="969"/>
      <c r="LYL63" s="969"/>
      <c r="LYM63" s="969"/>
      <c r="LYN63" s="969"/>
      <c r="LYO63" s="969"/>
      <c r="LYP63" s="969"/>
      <c r="LYQ63" s="969"/>
      <c r="LYR63" s="969"/>
      <c r="LYS63" s="969"/>
      <c r="LYT63" s="969"/>
      <c r="LYU63" s="969"/>
      <c r="LYV63" s="969"/>
      <c r="LYW63" s="969"/>
      <c r="LYX63" s="969"/>
      <c r="LYY63" s="969"/>
      <c r="LYZ63" s="969"/>
      <c r="LZA63" s="969"/>
      <c r="LZB63" s="969"/>
      <c r="LZC63" s="969"/>
      <c r="LZD63" s="969"/>
      <c r="LZE63" s="969"/>
      <c r="LZF63" s="969"/>
      <c r="LZG63" s="969"/>
      <c r="LZH63" s="969"/>
      <c r="LZI63" s="969"/>
      <c r="LZJ63" s="969"/>
      <c r="LZK63" s="969"/>
      <c r="LZL63" s="969"/>
      <c r="LZM63" s="969"/>
      <c r="LZN63" s="969"/>
      <c r="LZO63" s="969"/>
      <c r="LZP63" s="969"/>
      <c r="LZQ63" s="969"/>
      <c r="LZR63" s="969"/>
      <c r="LZS63" s="969"/>
      <c r="LZT63" s="969"/>
      <c r="LZU63" s="969"/>
      <c r="LZV63" s="969"/>
      <c r="LZW63" s="969"/>
      <c r="LZX63" s="969"/>
      <c r="LZY63" s="969"/>
      <c r="LZZ63" s="969"/>
      <c r="MAA63" s="969"/>
      <c r="MAB63" s="969"/>
      <c r="MAC63" s="969"/>
      <c r="MAD63" s="969"/>
      <c r="MAE63" s="969"/>
      <c r="MAF63" s="969"/>
      <c r="MAG63" s="969"/>
      <c r="MAH63" s="969"/>
      <c r="MAI63" s="969"/>
      <c r="MAJ63" s="969"/>
      <c r="MAK63" s="969"/>
      <c r="MAL63" s="969"/>
      <c r="MAM63" s="969"/>
      <c r="MAN63" s="969"/>
      <c r="MAO63" s="969"/>
      <c r="MAP63" s="969"/>
      <c r="MAQ63" s="969"/>
      <c r="MAR63" s="969"/>
      <c r="MAS63" s="969"/>
      <c r="MAT63" s="969"/>
      <c r="MAU63" s="969"/>
      <c r="MAV63" s="969"/>
      <c r="MAW63" s="969"/>
      <c r="MAX63" s="969"/>
      <c r="MAY63" s="969"/>
      <c r="MAZ63" s="969"/>
      <c r="MBA63" s="969"/>
      <c r="MBB63" s="969"/>
      <c r="MBC63" s="969"/>
      <c r="MBD63" s="969"/>
      <c r="MBE63" s="969"/>
      <c r="MBF63" s="969"/>
      <c r="MBG63" s="969"/>
      <c r="MBH63" s="969"/>
      <c r="MBI63" s="969"/>
      <c r="MBJ63" s="969"/>
      <c r="MBK63" s="969"/>
      <c r="MBL63" s="969"/>
      <c r="MBM63" s="969"/>
      <c r="MBN63" s="969"/>
      <c r="MBO63" s="969"/>
      <c r="MBP63" s="969"/>
      <c r="MBQ63" s="969"/>
      <c r="MBR63" s="969"/>
      <c r="MBS63" s="969"/>
      <c r="MBT63" s="969"/>
      <c r="MBU63" s="969"/>
      <c r="MBV63" s="969"/>
      <c r="MBW63" s="969"/>
      <c r="MBX63" s="969"/>
      <c r="MBY63" s="969"/>
      <c r="MBZ63" s="969"/>
      <c r="MCA63" s="969"/>
      <c r="MCB63" s="969"/>
      <c r="MCC63" s="969"/>
      <c r="MCD63" s="969"/>
      <c r="MCE63" s="969"/>
      <c r="MCF63" s="969"/>
      <c r="MCG63" s="969"/>
      <c r="MCH63" s="969"/>
      <c r="MCI63" s="969"/>
      <c r="MCJ63" s="969"/>
      <c r="MCK63" s="969"/>
      <c r="MCL63" s="969"/>
      <c r="MCM63" s="969"/>
      <c r="MCN63" s="969"/>
      <c r="MCO63" s="969"/>
      <c r="MCP63" s="969"/>
      <c r="MCQ63" s="969"/>
      <c r="MCR63" s="969"/>
      <c r="MCS63" s="969"/>
      <c r="MCT63" s="969"/>
      <c r="MCU63" s="969"/>
      <c r="MCV63" s="969"/>
      <c r="MCW63" s="969"/>
      <c r="MCX63" s="969"/>
      <c r="MCY63" s="969"/>
      <c r="MCZ63" s="969"/>
      <c r="MDA63" s="969"/>
      <c r="MDB63" s="969"/>
      <c r="MDC63" s="969"/>
      <c r="MDD63" s="969"/>
      <c r="MDE63" s="969"/>
      <c r="MDF63" s="969"/>
      <c r="MDG63" s="969"/>
      <c r="MDH63" s="969"/>
      <c r="MDI63" s="969"/>
      <c r="MDJ63" s="969"/>
      <c r="MDK63" s="969"/>
      <c r="MDL63" s="969"/>
      <c r="MDM63" s="969"/>
      <c r="MDN63" s="969"/>
      <c r="MDO63" s="969"/>
      <c r="MDP63" s="969"/>
      <c r="MDQ63" s="969"/>
      <c r="MDR63" s="969"/>
      <c r="MDS63" s="969"/>
      <c r="MDT63" s="969"/>
      <c r="MDU63" s="969"/>
      <c r="MDV63" s="969"/>
      <c r="MDW63" s="969"/>
      <c r="MDX63" s="969"/>
      <c r="MDY63" s="969"/>
      <c r="MDZ63" s="969"/>
      <c r="MEA63" s="969"/>
      <c r="MEB63" s="969"/>
      <c r="MEC63" s="969"/>
      <c r="MED63" s="969"/>
      <c r="MEE63" s="969"/>
      <c r="MEF63" s="969"/>
      <c r="MEG63" s="969"/>
      <c r="MEH63" s="969"/>
      <c r="MEI63" s="969"/>
      <c r="MEJ63" s="969"/>
      <c r="MEK63" s="969"/>
      <c r="MEL63" s="969"/>
      <c r="MEM63" s="969"/>
      <c r="MEN63" s="969"/>
      <c r="MEO63" s="969"/>
      <c r="MEP63" s="969"/>
      <c r="MEQ63" s="969"/>
      <c r="MER63" s="969"/>
      <c r="MES63" s="969"/>
      <c r="MET63" s="969"/>
      <c r="MEU63" s="969"/>
      <c r="MEV63" s="969"/>
      <c r="MEW63" s="969"/>
      <c r="MEX63" s="969"/>
      <c r="MEY63" s="969"/>
      <c r="MEZ63" s="969"/>
      <c r="MFA63" s="969"/>
      <c r="MFB63" s="969"/>
      <c r="MFC63" s="969"/>
      <c r="MFD63" s="969"/>
      <c r="MFE63" s="969"/>
      <c r="MFF63" s="969"/>
      <c r="MFG63" s="969"/>
      <c r="MFH63" s="969"/>
      <c r="MFI63" s="969"/>
      <c r="MFJ63" s="969"/>
      <c r="MFK63" s="969"/>
      <c r="MFL63" s="969"/>
      <c r="MFM63" s="969"/>
      <c r="MFN63" s="969"/>
      <c r="MFO63" s="969"/>
      <c r="MFP63" s="969"/>
      <c r="MFQ63" s="969"/>
      <c r="MFR63" s="969"/>
      <c r="MFS63" s="969"/>
      <c r="MFT63" s="969"/>
      <c r="MFU63" s="969"/>
      <c r="MFV63" s="969"/>
      <c r="MFW63" s="969"/>
      <c r="MFX63" s="969"/>
      <c r="MFY63" s="969"/>
      <c r="MFZ63" s="969"/>
      <c r="MGA63" s="969"/>
      <c r="MGB63" s="969"/>
      <c r="MGC63" s="969"/>
      <c r="MGD63" s="969"/>
      <c r="MGE63" s="969"/>
      <c r="MGF63" s="969"/>
      <c r="MGG63" s="969"/>
      <c r="MGH63" s="969"/>
      <c r="MGI63" s="969"/>
      <c r="MGJ63" s="969"/>
      <c r="MGK63" s="969"/>
      <c r="MGL63" s="969"/>
      <c r="MGM63" s="969"/>
      <c r="MGN63" s="969"/>
      <c r="MGO63" s="969"/>
      <c r="MGP63" s="969"/>
      <c r="MGQ63" s="969"/>
      <c r="MGR63" s="969"/>
      <c r="MGS63" s="969"/>
      <c r="MGT63" s="969"/>
      <c r="MGU63" s="969"/>
      <c r="MGV63" s="969"/>
      <c r="MGW63" s="969"/>
      <c r="MGX63" s="969"/>
      <c r="MGY63" s="969"/>
      <c r="MGZ63" s="969"/>
      <c r="MHA63" s="969"/>
      <c r="MHB63" s="969"/>
      <c r="MHC63" s="969"/>
      <c r="MHD63" s="969"/>
      <c r="MHE63" s="969"/>
      <c r="MHF63" s="969"/>
      <c r="MHG63" s="969"/>
      <c r="MHH63" s="969"/>
      <c r="MHI63" s="969"/>
      <c r="MHJ63" s="969"/>
      <c r="MHK63" s="969"/>
      <c r="MHL63" s="969"/>
      <c r="MHM63" s="969"/>
      <c r="MHN63" s="969"/>
      <c r="MHO63" s="969"/>
      <c r="MHP63" s="969"/>
      <c r="MHQ63" s="969"/>
      <c r="MHR63" s="969"/>
      <c r="MHS63" s="969"/>
      <c r="MHT63" s="969"/>
      <c r="MHU63" s="969"/>
      <c r="MHV63" s="969"/>
      <c r="MHW63" s="969"/>
      <c r="MHX63" s="969"/>
      <c r="MHY63" s="969"/>
      <c r="MHZ63" s="969"/>
      <c r="MIA63" s="969"/>
      <c r="MIB63" s="969"/>
      <c r="MIC63" s="969"/>
      <c r="MID63" s="969"/>
      <c r="MIE63" s="969"/>
      <c r="MIF63" s="969"/>
      <c r="MIG63" s="969"/>
      <c r="MIH63" s="969"/>
      <c r="MII63" s="969"/>
      <c r="MIJ63" s="969"/>
      <c r="MIK63" s="969"/>
      <c r="MIL63" s="969"/>
      <c r="MIM63" s="969"/>
      <c r="MIN63" s="969"/>
      <c r="MIO63" s="969"/>
      <c r="MIP63" s="969"/>
      <c r="MIQ63" s="969"/>
      <c r="MIR63" s="969"/>
      <c r="MIS63" s="969"/>
      <c r="MIT63" s="969"/>
      <c r="MIU63" s="969"/>
      <c r="MIV63" s="969"/>
      <c r="MIW63" s="969"/>
      <c r="MIX63" s="969"/>
      <c r="MIY63" s="969"/>
      <c r="MIZ63" s="969"/>
      <c r="MJA63" s="969"/>
      <c r="MJB63" s="969"/>
      <c r="MJC63" s="969"/>
      <c r="MJD63" s="969"/>
      <c r="MJE63" s="969"/>
      <c r="MJF63" s="969"/>
      <c r="MJG63" s="969"/>
      <c r="MJH63" s="969"/>
      <c r="MJI63" s="969"/>
      <c r="MJJ63" s="969"/>
      <c r="MJK63" s="969"/>
      <c r="MJL63" s="969"/>
      <c r="MJM63" s="969"/>
      <c r="MJN63" s="969"/>
      <c r="MJO63" s="969"/>
      <c r="MJP63" s="969"/>
      <c r="MJQ63" s="969"/>
      <c r="MJR63" s="969"/>
      <c r="MJS63" s="969"/>
      <c r="MJT63" s="969"/>
      <c r="MJU63" s="969"/>
      <c r="MJV63" s="969"/>
      <c r="MJW63" s="969"/>
      <c r="MJX63" s="969"/>
      <c r="MJY63" s="969"/>
      <c r="MJZ63" s="969"/>
      <c r="MKA63" s="969"/>
      <c r="MKB63" s="969"/>
      <c r="MKC63" s="969"/>
      <c r="MKD63" s="969"/>
      <c r="MKE63" s="969"/>
      <c r="MKF63" s="969"/>
      <c r="MKG63" s="969"/>
      <c r="MKH63" s="969"/>
      <c r="MKI63" s="969"/>
      <c r="MKJ63" s="969"/>
      <c r="MKK63" s="969"/>
      <c r="MKL63" s="969"/>
      <c r="MKM63" s="969"/>
      <c r="MKN63" s="969"/>
      <c r="MKO63" s="969"/>
      <c r="MKP63" s="969"/>
      <c r="MKQ63" s="969"/>
      <c r="MKR63" s="969"/>
      <c r="MKS63" s="969"/>
      <c r="MKT63" s="969"/>
      <c r="MKU63" s="969"/>
      <c r="MKV63" s="969"/>
      <c r="MKW63" s="969"/>
      <c r="MKX63" s="969"/>
      <c r="MKY63" s="969"/>
      <c r="MKZ63" s="969"/>
      <c r="MLA63" s="969"/>
      <c r="MLB63" s="969"/>
      <c r="MLC63" s="969"/>
      <c r="MLD63" s="969"/>
      <c r="MLE63" s="969"/>
      <c r="MLF63" s="969"/>
      <c r="MLG63" s="969"/>
      <c r="MLH63" s="969"/>
      <c r="MLI63" s="969"/>
      <c r="MLJ63" s="969"/>
      <c r="MLK63" s="969"/>
      <c r="MLL63" s="969"/>
      <c r="MLM63" s="969"/>
      <c r="MLN63" s="969"/>
      <c r="MLO63" s="969"/>
      <c r="MLP63" s="969"/>
      <c r="MLQ63" s="969"/>
      <c r="MLR63" s="969"/>
      <c r="MLS63" s="969"/>
      <c r="MLT63" s="969"/>
      <c r="MLU63" s="969"/>
      <c r="MLV63" s="969"/>
      <c r="MLW63" s="969"/>
      <c r="MLX63" s="969"/>
      <c r="MLY63" s="969"/>
      <c r="MLZ63" s="969"/>
      <c r="MMA63" s="969"/>
      <c r="MMB63" s="969"/>
      <c r="MMC63" s="969"/>
      <c r="MMD63" s="969"/>
      <c r="MME63" s="969"/>
      <c r="MMF63" s="969"/>
      <c r="MMG63" s="969"/>
      <c r="MMH63" s="969"/>
      <c r="MMI63" s="969"/>
      <c r="MMJ63" s="969"/>
      <c r="MMK63" s="969"/>
      <c r="MML63" s="969"/>
      <c r="MMM63" s="969"/>
      <c r="MMN63" s="969"/>
      <c r="MMO63" s="969"/>
      <c r="MMP63" s="969"/>
      <c r="MMQ63" s="969"/>
      <c r="MMR63" s="969"/>
      <c r="MMS63" s="969"/>
      <c r="MMT63" s="969"/>
      <c r="MMU63" s="969"/>
      <c r="MMV63" s="969"/>
      <c r="MMW63" s="969"/>
      <c r="MMX63" s="969"/>
      <c r="MMY63" s="969"/>
      <c r="MMZ63" s="969"/>
      <c r="MNA63" s="969"/>
      <c r="MNB63" s="969"/>
      <c r="MNC63" s="969"/>
      <c r="MND63" s="969"/>
      <c r="MNE63" s="969"/>
      <c r="MNF63" s="969"/>
      <c r="MNG63" s="969"/>
      <c r="MNH63" s="969"/>
      <c r="MNI63" s="969"/>
      <c r="MNJ63" s="969"/>
      <c r="MNK63" s="969"/>
      <c r="MNL63" s="969"/>
      <c r="MNM63" s="969"/>
      <c r="MNN63" s="969"/>
      <c r="MNO63" s="969"/>
      <c r="MNP63" s="969"/>
      <c r="MNQ63" s="969"/>
      <c r="MNR63" s="969"/>
      <c r="MNS63" s="969"/>
      <c r="MNT63" s="969"/>
      <c r="MNU63" s="969"/>
      <c r="MNV63" s="969"/>
      <c r="MNW63" s="969"/>
      <c r="MNX63" s="969"/>
      <c r="MNY63" s="969"/>
      <c r="MNZ63" s="969"/>
      <c r="MOA63" s="969"/>
      <c r="MOB63" s="969"/>
      <c r="MOC63" s="969"/>
      <c r="MOD63" s="969"/>
      <c r="MOE63" s="969"/>
      <c r="MOF63" s="969"/>
      <c r="MOG63" s="969"/>
      <c r="MOH63" s="969"/>
      <c r="MOI63" s="969"/>
      <c r="MOJ63" s="969"/>
      <c r="MOK63" s="969"/>
      <c r="MOL63" s="969"/>
      <c r="MOM63" s="969"/>
      <c r="MON63" s="969"/>
      <c r="MOO63" s="969"/>
      <c r="MOP63" s="969"/>
      <c r="MOQ63" s="969"/>
      <c r="MOR63" s="969"/>
      <c r="MOS63" s="969"/>
      <c r="MOT63" s="969"/>
      <c r="MOU63" s="969"/>
      <c r="MOV63" s="969"/>
      <c r="MOW63" s="969"/>
      <c r="MOX63" s="969"/>
      <c r="MOY63" s="969"/>
      <c r="MOZ63" s="969"/>
      <c r="MPA63" s="969"/>
      <c r="MPB63" s="969"/>
      <c r="MPC63" s="969"/>
      <c r="MPD63" s="969"/>
      <c r="MPE63" s="969"/>
      <c r="MPF63" s="969"/>
      <c r="MPG63" s="969"/>
      <c r="MPH63" s="969"/>
      <c r="MPI63" s="969"/>
      <c r="MPJ63" s="969"/>
      <c r="MPK63" s="969"/>
      <c r="MPL63" s="969"/>
      <c r="MPM63" s="969"/>
      <c r="MPN63" s="969"/>
      <c r="MPO63" s="969"/>
      <c r="MPP63" s="969"/>
      <c r="MPQ63" s="969"/>
      <c r="MPR63" s="969"/>
      <c r="MPS63" s="969"/>
      <c r="MPT63" s="969"/>
      <c r="MPU63" s="969"/>
      <c r="MPV63" s="969"/>
      <c r="MPW63" s="969"/>
      <c r="MPX63" s="969"/>
      <c r="MPY63" s="969"/>
      <c r="MPZ63" s="969"/>
      <c r="MQA63" s="969"/>
      <c r="MQB63" s="969"/>
      <c r="MQC63" s="969"/>
      <c r="MQD63" s="969"/>
      <c r="MQE63" s="969"/>
      <c r="MQF63" s="969"/>
      <c r="MQG63" s="969"/>
      <c r="MQH63" s="969"/>
      <c r="MQI63" s="969"/>
      <c r="MQJ63" s="969"/>
      <c r="MQK63" s="969"/>
      <c r="MQL63" s="969"/>
      <c r="MQM63" s="969"/>
      <c r="MQN63" s="969"/>
      <c r="MQO63" s="969"/>
      <c r="MQP63" s="969"/>
      <c r="MQQ63" s="969"/>
      <c r="MQR63" s="969"/>
      <c r="MQS63" s="969"/>
      <c r="MQT63" s="969"/>
      <c r="MQU63" s="969"/>
      <c r="MQV63" s="969"/>
      <c r="MQW63" s="969"/>
      <c r="MQX63" s="969"/>
      <c r="MQY63" s="969"/>
      <c r="MQZ63" s="969"/>
      <c r="MRA63" s="969"/>
      <c r="MRB63" s="969"/>
      <c r="MRC63" s="969"/>
      <c r="MRD63" s="969"/>
      <c r="MRE63" s="969"/>
      <c r="MRF63" s="969"/>
      <c r="MRG63" s="969"/>
      <c r="MRH63" s="969"/>
      <c r="MRI63" s="969"/>
      <c r="MRJ63" s="969"/>
      <c r="MRK63" s="969"/>
      <c r="MRL63" s="969"/>
      <c r="MRM63" s="969"/>
      <c r="MRN63" s="969"/>
      <c r="MRO63" s="969"/>
      <c r="MRP63" s="969"/>
      <c r="MRQ63" s="969"/>
      <c r="MRR63" s="969"/>
      <c r="MRS63" s="969"/>
      <c r="MRT63" s="969"/>
      <c r="MRU63" s="969"/>
      <c r="MRV63" s="969"/>
      <c r="MRW63" s="969"/>
      <c r="MRX63" s="969"/>
      <c r="MRY63" s="969"/>
      <c r="MRZ63" s="969"/>
      <c r="MSA63" s="969"/>
      <c r="MSB63" s="969"/>
      <c r="MSC63" s="969"/>
      <c r="MSD63" s="969"/>
      <c r="MSE63" s="969"/>
      <c r="MSF63" s="969"/>
      <c r="MSG63" s="969"/>
      <c r="MSH63" s="969"/>
      <c r="MSI63" s="969"/>
      <c r="MSJ63" s="969"/>
      <c r="MSK63" s="969"/>
      <c r="MSL63" s="969"/>
      <c r="MSM63" s="969"/>
      <c r="MSN63" s="969"/>
      <c r="MSO63" s="969"/>
      <c r="MSP63" s="969"/>
      <c r="MSQ63" s="969"/>
      <c r="MSR63" s="969"/>
      <c r="MSS63" s="969"/>
      <c r="MST63" s="969"/>
      <c r="MSU63" s="969"/>
      <c r="MSV63" s="969"/>
      <c r="MSW63" s="969"/>
      <c r="MSX63" s="969"/>
      <c r="MSY63" s="969"/>
      <c r="MSZ63" s="969"/>
      <c r="MTA63" s="969"/>
      <c r="MTB63" s="969"/>
      <c r="MTC63" s="969"/>
      <c r="MTD63" s="969"/>
      <c r="MTE63" s="969"/>
      <c r="MTF63" s="969"/>
      <c r="MTG63" s="969"/>
      <c r="MTH63" s="969"/>
      <c r="MTI63" s="969"/>
      <c r="MTJ63" s="969"/>
      <c r="MTK63" s="969"/>
      <c r="MTL63" s="969"/>
      <c r="MTM63" s="969"/>
      <c r="MTN63" s="969"/>
      <c r="MTO63" s="969"/>
      <c r="MTP63" s="969"/>
      <c r="MTQ63" s="969"/>
      <c r="MTR63" s="969"/>
      <c r="MTS63" s="969"/>
      <c r="MTT63" s="969"/>
      <c r="MTU63" s="969"/>
      <c r="MTV63" s="969"/>
      <c r="MTW63" s="969"/>
      <c r="MTX63" s="969"/>
      <c r="MTY63" s="969"/>
      <c r="MTZ63" s="969"/>
      <c r="MUA63" s="969"/>
      <c r="MUB63" s="969"/>
      <c r="MUC63" s="969"/>
      <c r="MUD63" s="969"/>
      <c r="MUE63" s="969"/>
      <c r="MUF63" s="969"/>
      <c r="MUG63" s="969"/>
      <c r="MUH63" s="969"/>
      <c r="MUI63" s="969"/>
      <c r="MUJ63" s="969"/>
      <c r="MUK63" s="969"/>
      <c r="MUL63" s="969"/>
      <c r="MUM63" s="969"/>
      <c r="MUN63" s="969"/>
      <c r="MUO63" s="969"/>
      <c r="MUP63" s="969"/>
      <c r="MUQ63" s="969"/>
      <c r="MUR63" s="969"/>
      <c r="MUS63" s="969"/>
      <c r="MUT63" s="969"/>
      <c r="MUU63" s="969"/>
      <c r="MUV63" s="969"/>
      <c r="MUW63" s="969"/>
      <c r="MUX63" s="969"/>
      <c r="MUY63" s="969"/>
      <c r="MUZ63" s="969"/>
      <c r="MVA63" s="969"/>
      <c r="MVB63" s="969"/>
      <c r="MVC63" s="969"/>
      <c r="MVD63" s="969"/>
      <c r="MVE63" s="969"/>
      <c r="MVF63" s="969"/>
      <c r="MVG63" s="969"/>
      <c r="MVH63" s="969"/>
      <c r="MVI63" s="969"/>
      <c r="MVJ63" s="969"/>
      <c r="MVK63" s="969"/>
      <c r="MVL63" s="969"/>
      <c r="MVM63" s="969"/>
      <c r="MVN63" s="969"/>
      <c r="MVO63" s="969"/>
      <c r="MVP63" s="969"/>
      <c r="MVQ63" s="969"/>
      <c r="MVR63" s="969"/>
      <c r="MVS63" s="969"/>
      <c r="MVT63" s="969"/>
      <c r="MVU63" s="969"/>
      <c r="MVV63" s="969"/>
      <c r="MVW63" s="969"/>
      <c r="MVX63" s="969"/>
      <c r="MVY63" s="969"/>
      <c r="MVZ63" s="969"/>
      <c r="MWA63" s="969"/>
      <c r="MWB63" s="969"/>
      <c r="MWC63" s="969"/>
      <c r="MWD63" s="969"/>
      <c r="MWE63" s="969"/>
      <c r="MWF63" s="969"/>
      <c r="MWG63" s="969"/>
      <c r="MWH63" s="969"/>
      <c r="MWI63" s="969"/>
      <c r="MWJ63" s="969"/>
      <c r="MWK63" s="969"/>
      <c r="MWL63" s="969"/>
      <c r="MWM63" s="969"/>
      <c r="MWN63" s="969"/>
      <c r="MWO63" s="969"/>
      <c r="MWP63" s="969"/>
      <c r="MWQ63" s="969"/>
      <c r="MWR63" s="969"/>
      <c r="MWS63" s="969"/>
      <c r="MWT63" s="969"/>
      <c r="MWU63" s="969"/>
      <c r="MWV63" s="969"/>
      <c r="MWW63" s="969"/>
      <c r="MWX63" s="969"/>
      <c r="MWY63" s="969"/>
      <c r="MWZ63" s="969"/>
      <c r="MXA63" s="969"/>
      <c r="MXB63" s="969"/>
      <c r="MXC63" s="969"/>
      <c r="MXD63" s="969"/>
      <c r="MXE63" s="969"/>
      <c r="MXF63" s="969"/>
      <c r="MXG63" s="969"/>
      <c r="MXH63" s="969"/>
      <c r="MXI63" s="969"/>
      <c r="MXJ63" s="969"/>
      <c r="MXK63" s="969"/>
      <c r="MXL63" s="969"/>
      <c r="MXM63" s="969"/>
      <c r="MXN63" s="969"/>
      <c r="MXO63" s="969"/>
      <c r="MXP63" s="969"/>
      <c r="MXQ63" s="969"/>
      <c r="MXR63" s="969"/>
      <c r="MXS63" s="969"/>
      <c r="MXT63" s="969"/>
      <c r="MXU63" s="969"/>
      <c r="MXV63" s="969"/>
      <c r="MXW63" s="969"/>
      <c r="MXX63" s="969"/>
      <c r="MXY63" s="969"/>
      <c r="MXZ63" s="969"/>
      <c r="MYA63" s="969"/>
      <c r="MYB63" s="969"/>
      <c r="MYC63" s="969"/>
      <c r="MYD63" s="969"/>
      <c r="MYE63" s="969"/>
      <c r="MYF63" s="969"/>
      <c r="MYG63" s="969"/>
      <c r="MYH63" s="969"/>
      <c r="MYI63" s="969"/>
      <c r="MYJ63" s="969"/>
      <c r="MYK63" s="969"/>
      <c r="MYL63" s="969"/>
      <c r="MYM63" s="969"/>
      <c r="MYN63" s="969"/>
      <c r="MYO63" s="969"/>
      <c r="MYP63" s="969"/>
      <c r="MYQ63" s="969"/>
      <c r="MYR63" s="969"/>
      <c r="MYS63" s="969"/>
      <c r="MYT63" s="969"/>
      <c r="MYU63" s="969"/>
      <c r="MYV63" s="969"/>
      <c r="MYW63" s="969"/>
      <c r="MYX63" s="969"/>
      <c r="MYY63" s="969"/>
      <c r="MYZ63" s="969"/>
      <c r="MZA63" s="969"/>
      <c r="MZB63" s="969"/>
      <c r="MZC63" s="969"/>
      <c r="MZD63" s="969"/>
      <c r="MZE63" s="969"/>
      <c r="MZF63" s="969"/>
      <c r="MZG63" s="969"/>
      <c r="MZH63" s="969"/>
      <c r="MZI63" s="969"/>
      <c r="MZJ63" s="969"/>
      <c r="MZK63" s="969"/>
      <c r="MZL63" s="969"/>
      <c r="MZM63" s="969"/>
      <c r="MZN63" s="969"/>
      <c r="MZO63" s="969"/>
      <c r="MZP63" s="969"/>
      <c r="MZQ63" s="969"/>
      <c r="MZR63" s="969"/>
      <c r="MZS63" s="969"/>
      <c r="MZT63" s="969"/>
      <c r="MZU63" s="969"/>
      <c r="MZV63" s="969"/>
      <c r="MZW63" s="969"/>
      <c r="MZX63" s="969"/>
      <c r="MZY63" s="969"/>
      <c r="MZZ63" s="969"/>
      <c r="NAA63" s="969"/>
      <c r="NAB63" s="969"/>
      <c r="NAC63" s="969"/>
      <c r="NAD63" s="969"/>
      <c r="NAE63" s="969"/>
      <c r="NAF63" s="969"/>
      <c r="NAG63" s="969"/>
      <c r="NAH63" s="969"/>
      <c r="NAI63" s="969"/>
      <c r="NAJ63" s="969"/>
      <c r="NAK63" s="969"/>
      <c r="NAL63" s="969"/>
      <c r="NAM63" s="969"/>
      <c r="NAN63" s="969"/>
      <c r="NAO63" s="969"/>
      <c r="NAP63" s="969"/>
      <c r="NAQ63" s="969"/>
      <c r="NAR63" s="969"/>
      <c r="NAS63" s="969"/>
      <c r="NAT63" s="969"/>
      <c r="NAU63" s="969"/>
      <c r="NAV63" s="969"/>
      <c r="NAW63" s="969"/>
      <c r="NAX63" s="969"/>
      <c r="NAY63" s="969"/>
      <c r="NAZ63" s="969"/>
      <c r="NBA63" s="969"/>
      <c r="NBB63" s="969"/>
      <c r="NBC63" s="969"/>
      <c r="NBD63" s="969"/>
      <c r="NBE63" s="969"/>
      <c r="NBF63" s="969"/>
      <c r="NBG63" s="969"/>
      <c r="NBH63" s="969"/>
      <c r="NBI63" s="969"/>
      <c r="NBJ63" s="969"/>
      <c r="NBK63" s="969"/>
      <c r="NBL63" s="969"/>
      <c r="NBM63" s="969"/>
      <c r="NBN63" s="969"/>
      <c r="NBO63" s="969"/>
      <c r="NBP63" s="969"/>
      <c r="NBQ63" s="969"/>
      <c r="NBR63" s="969"/>
      <c r="NBS63" s="969"/>
      <c r="NBT63" s="969"/>
      <c r="NBU63" s="969"/>
      <c r="NBV63" s="969"/>
      <c r="NBW63" s="969"/>
      <c r="NBX63" s="969"/>
      <c r="NBY63" s="969"/>
      <c r="NBZ63" s="969"/>
      <c r="NCA63" s="969"/>
      <c r="NCB63" s="969"/>
      <c r="NCC63" s="969"/>
      <c r="NCD63" s="969"/>
      <c r="NCE63" s="969"/>
      <c r="NCF63" s="969"/>
      <c r="NCG63" s="969"/>
      <c r="NCH63" s="969"/>
      <c r="NCI63" s="969"/>
      <c r="NCJ63" s="969"/>
      <c r="NCK63" s="969"/>
      <c r="NCL63" s="969"/>
      <c r="NCM63" s="969"/>
      <c r="NCN63" s="969"/>
      <c r="NCO63" s="969"/>
      <c r="NCP63" s="969"/>
      <c r="NCQ63" s="969"/>
      <c r="NCR63" s="969"/>
      <c r="NCS63" s="969"/>
      <c r="NCT63" s="969"/>
      <c r="NCU63" s="969"/>
      <c r="NCV63" s="969"/>
      <c r="NCW63" s="969"/>
      <c r="NCX63" s="969"/>
      <c r="NCY63" s="969"/>
      <c r="NCZ63" s="969"/>
      <c r="NDA63" s="969"/>
      <c r="NDB63" s="969"/>
      <c r="NDC63" s="969"/>
      <c r="NDD63" s="969"/>
      <c r="NDE63" s="969"/>
      <c r="NDF63" s="969"/>
      <c r="NDG63" s="969"/>
      <c r="NDH63" s="969"/>
      <c r="NDI63" s="969"/>
      <c r="NDJ63" s="969"/>
      <c r="NDK63" s="969"/>
      <c r="NDL63" s="969"/>
      <c r="NDM63" s="969"/>
      <c r="NDN63" s="969"/>
      <c r="NDO63" s="969"/>
      <c r="NDP63" s="969"/>
      <c r="NDQ63" s="969"/>
      <c r="NDR63" s="969"/>
      <c r="NDS63" s="969"/>
      <c r="NDT63" s="969"/>
      <c r="NDU63" s="969"/>
      <c r="NDV63" s="969"/>
      <c r="NDW63" s="969"/>
      <c r="NDX63" s="969"/>
      <c r="NDY63" s="969"/>
      <c r="NDZ63" s="969"/>
      <c r="NEA63" s="969"/>
      <c r="NEB63" s="969"/>
      <c r="NEC63" s="969"/>
      <c r="NED63" s="969"/>
      <c r="NEE63" s="969"/>
      <c r="NEF63" s="969"/>
      <c r="NEG63" s="969"/>
      <c r="NEH63" s="969"/>
      <c r="NEI63" s="969"/>
      <c r="NEJ63" s="969"/>
      <c r="NEK63" s="969"/>
      <c r="NEL63" s="969"/>
      <c r="NEM63" s="969"/>
      <c r="NEN63" s="969"/>
      <c r="NEO63" s="969"/>
      <c r="NEP63" s="969"/>
      <c r="NEQ63" s="969"/>
      <c r="NER63" s="969"/>
      <c r="NES63" s="969"/>
      <c r="NET63" s="969"/>
      <c r="NEU63" s="969"/>
      <c r="NEV63" s="969"/>
      <c r="NEW63" s="969"/>
      <c r="NEX63" s="969"/>
      <c r="NEY63" s="969"/>
      <c r="NEZ63" s="969"/>
      <c r="NFA63" s="969"/>
      <c r="NFB63" s="969"/>
      <c r="NFC63" s="969"/>
      <c r="NFD63" s="969"/>
      <c r="NFE63" s="969"/>
      <c r="NFF63" s="969"/>
      <c r="NFG63" s="969"/>
      <c r="NFH63" s="969"/>
      <c r="NFI63" s="969"/>
      <c r="NFJ63" s="969"/>
      <c r="NFK63" s="969"/>
      <c r="NFL63" s="969"/>
      <c r="NFM63" s="969"/>
      <c r="NFN63" s="969"/>
      <c r="NFO63" s="969"/>
      <c r="NFP63" s="969"/>
      <c r="NFQ63" s="969"/>
      <c r="NFR63" s="969"/>
      <c r="NFS63" s="969"/>
      <c r="NFT63" s="969"/>
      <c r="NFU63" s="969"/>
      <c r="NFV63" s="969"/>
      <c r="NFW63" s="969"/>
      <c r="NFX63" s="969"/>
      <c r="NFY63" s="969"/>
      <c r="NFZ63" s="969"/>
      <c r="NGA63" s="969"/>
      <c r="NGB63" s="969"/>
      <c r="NGC63" s="969"/>
      <c r="NGD63" s="969"/>
      <c r="NGE63" s="969"/>
      <c r="NGF63" s="969"/>
      <c r="NGG63" s="969"/>
      <c r="NGH63" s="969"/>
      <c r="NGI63" s="969"/>
      <c r="NGJ63" s="969"/>
      <c r="NGK63" s="969"/>
      <c r="NGL63" s="969"/>
      <c r="NGM63" s="969"/>
      <c r="NGN63" s="969"/>
      <c r="NGO63" s="969"/>
      <c r="NGP63" s="969"/>
      <c r="NGQ63" s="969"/>
      <c r="NGR63" s="969"/>
      <c r="NGS63" s="969"/>
      <c r="NGT63" s="969"/>
      <c r="NGU63" s="969"/>
      <c r="NGV63" s="969"/>
      <c r="NGW63" s="969"/>
      <c r="NGX63" s="969"/>
      <c r="NGY63" s="969"/>
      <c r="NGZ63" s="969"/>
      <c r="NHA63" s="969"/>
      <c r="NHB63" s="969"/>
      <c r="NHC63" s="969"/>
      <c r="NHD63" s="969"/>
      <c r="NHE63" s="969"/>
      <c r="NHF63" s="969"/>
      <c r="NHG63" s="969"/>
      <c r="NHH63" s="969"/>
      <c r="NHI63" s="969"/>
      <c r="NHJ63" s="969"/>
      <c r="NHK63" s="969"/>
      <c r="NHL63" s="969"/>
      <c r="NHM63" s="969"/>
      <c r="NHN63" s="969"/>
      <c r="NHO63" s="969"/>
      <c r="NHP63" s="969"/>
      <c r="NHQ63" s="969"/>
      <c r="NHR63" s="969"/>
      <c r="NHS63" s="969"/>
      <c r="NHT63" s="969"/>
      <c r="NHU63" s="969"/>
      <c r="NHV63" s="969"/>
      <c r="NHW63" s="969"/>
      <c r="NHX63" s="969"/>
      <c r="NHY63" s="969"/>
      <c r="NHZ63" s="969"/>
      <c r="NIA63" s="969"/>
      <c r="NIB63" s="969"/>
      <c r="NIC63" s="969"/>
      <c r="NID63" s="969"/>
      <c r="NIE63" s="969"/>
      <c r="NIF63" s="969"/>
      <c r="NIG63" s="969"/>
      <c r="NIH63" s="969"/>
      <c r="NII63" s="969"/>
      <c r="NIJ63" s="969"/>
      <c r="NIK63" s="969"/>
      <c r="NIL63" s="969"/>
      <c r="NIM63" s="969"/>
      <c r="NIN63" s="969"/>
      <c r="NIO63" s="969"/>
      <c r="NIP63" s="969"/>
      <c r="NIQ63" s="969"/>
      <c r="NIR63" s="969"/>
      <c r="NIS63" s="969"/>
      <c r="NIT63" s="969"/>
      <c r="NIU63" s="969"/>
      <c r="NIV63" s="969"/>
      <c r="NIW63" s="969"/>
      <c r="NIX63" s="969"/>
      <c r="NIY63" s="969"/>
      <c r="NIZ63" s="969"/>
      <c r="NJA63" s="969"/>
      <c r="NJB63" s="969"/>
      <c r="NJC63" s="969"/>
      <c r="NJD63" s="969"/>
      <c r="NJE63" s="969"/>
      <c r="NJF63" s="969"/>
      <c r="NJG63" s="969"/>
      <c r="NJH63" s="969"/>
      <c r="NJI63" s="969"/>
      <c r="NJJ63" s="969"/>
      <c r="NJK63" s="969"/>
      <c r="NJL63" s="969"/>
      <c r="NJM63" s="969"/>
      <c r="NJN63" s="969"/>
      <c r="NJO63" s="969"/>
      <c r="NJP63" s="969"/>
      <c r="NJQ63" s="969"/>
      <c r="NJR63" s="969"/>
      <c r="NJS63" s="969"/>
      <c r="NJT63" s="969"/>
      <c r="NJU63" s="969"/>
      <c r="NJV63" s="969"/>
      <c r="NJW63" s="969"/>
      <c r="NJX63" s="969"/>
      <c r="NJY63" s="969"/>
      <c r="NJZ63" s="969"/>
      <c r="NKA63" s="969"/>
      <c r="NKB63" s="969"/>
      <c r="NKC63" s="969"/>
      <c r="NKD63" s="969"/>
      <c r="NKE63" s="969"/>
      <c r="NKF63" s="969"/>
      <c r="NKG63" s="969"/>
      <c r="NKH63" s="969"/>
      <c r="NKI63" s="969"/>
      <c r="NKJ63" s="969"/>
      <c r="NKK63" s="969"/>
      <c r="NKL63" s="969"/>
      <c r="NKM63" s="969"/>
      <c r="NKN63" s="969"/>
      <c r="NKO63" s="969"/>
      <c r="NKP63" s="969"/>
      <c r="NKQ63" s="969"/>
      <c r="NKR63" s="969"/>
      <c r="NKS63" s="969"/>
      <c r="NKT63" s="969"/>
      <c r="NKU63" s="969"/>
      <c r="NKV63" s="969"/>
      <c r="NKW63" s="969"/>
      <c r="NKX63" s="969"/>
      <c r="NKY63" s="969"/>
      <c r="NKZ63" s="969"/>
      <c r="NLA63" s="969"/>
      <c r="NLB63" s="969"/>
      <c r="NLC63" s="969"/>
      <c r="NLD63" s="969"/>
      <c r="NLE63" s="969"/>
      <c r="NLF63" s="969"/>
      <c r="NLG63" s="969"/>
      <c r="NLH63" s="969"/>
      <c r="NLI63" s="969"/>
      <c r="NLJ63" s="969"/>
      <c r="NLK63" s="969"/>
      <c r="NLL63" s="969"/>
      <c r="NLM63" s="969"/>
      <c r="NLN63" s="969"/>
      <c r="NLO63" s="969"/>
      <c r="NLP63" s="969"/>
      <c r="NLQ63" s="969"/>
      <c r="NLR63" s="969"/>
      <c r="NLS63" s="969"/>
      <c r="NLT63" s="969"/>
      <c r="NLU63" s="969"/>
      <c r="NLV63" s="969"/>
      <c r="NLW63" s="969"/>
      <c r="NLX63" s="969"/>
      <c r="NLY63" s="969"/>
      <c r="NLZ63" s="969"/>
      <c r="NMA63" s="969"/>
      <c r="NMB63" s="969"/>
      <c r="NMC63" s="969"/>
      <c r="NMD63" s="969"/>
      <c r="NME63" s="969"/>
      <c r="NMF63" s="969"/>
      <c r="NMG63" s="969"/>
      <c r="NMH63" s="969"/>
      <c r="NMI63" s="969"/>
      <c r="NMJ63" s="969"/>
      <c r="NMK63" s="969"/>
      <c r="NML63" s="969"/>
      <c r="NMM63" s="969"/>
      <c r="NMN63" s="969"/>
      <c r="NMO63" s="969"/>
      <c r="NMP63" s="969"/>
      <c r="NMQ63" s="969"/>
      <c r="NMR63" s="969"/>
      <c r="NMS63" s="969"/>
      <c r="NMT63" s="969"/>
      <c r="NMU63" s="969"/>
      <c r="NMV63" s="969"/>
      <c r="NMW63" s="969"/>
      <c r="NMX63" s="969"/>
      <c r="NMY63" s="969"/>
      <c r="NMZ63" s="969"/>
      <c r="NNA63" s="969"/>
      <c r="NNB63" s="969"/>
      <c r="NNC63" s="969"/>
      <c r="NND63" s="969"/>
      <c r="NNE63" s="969"/>
      <c r="NNF63" s="969"/>
      <c r="NNG63" s="969"/>
      <c r="NNH63" s="969"/>
      <c r="NNI63" s="969"/>
      <c r="NNJ63" s="969"/>
      <c r="NNK63" s="969"/>
      <c r="NNL63" s="969"/>
      <c r="NNM63" s="969"/>
      <c r="NNN63" s="969"/>
      <c r="NNO63" s="969"/>
      <c r="NNP63" s="969"/>
      <c r="NNQ63" s="969"/>
      <c r="NNR63" s="969"/>
      <c r="NNS63" s="969"/>
      <c r="NNT63" s="969"/>
      <c r="NNU63" s="969"/>
      <c r="NNV63" s="969"/>
      <c r="NNW63" s="969"/>
      <c r="NNX63" s="969"/>
      <c r="NNY63" s="969"/>
      <c r="NNZ63" s="969"/>
      <c r="NOA63" s="969"/>
      <c r="NOB63" s="969"/>
      <c r="NOC63" s="969"/>
      <c r="NOD63" s="969"/>
      <c r="NOE63" s="969"/>
      <c r="NOF63" s="969"/>
      <c r="NOG63" s="969"/>
      <c r="NOH63" s="969"/>
      <c r="NOI63" s="969"/>
      <c r="NOJ63" s="969"/>
      <c r="NOK63" s="969"/>
      <c r="NOL63" s="969"/>
      <c r="NOM63" s="969"/>
      <c r="NON63" s="969"/>
      <c r="NOO63" s="969"/>
      <c r="NOP63" s="969"/>
      <c r="NOQ63" s="969"/>
      <c r="NOR63" s="969"/>
      <c r="NOS63" s="969"/>
      <c r="NOT63" s="969"/>
      <c r="NOU63" s="969"/>
      <c r="NOV63" s="969"/>
      <c r="NOW63" s="969"/>
      <c r="NOX63" s="969"/>
      <c r="NOY63" s="969"/>
      <c r="NOZ63" s="969"/>
      <c r="NPA63" s="969"/>
      <c r="NPB63" s="969"/>
      <c r="NPC63" s="969"/>
      <c r="NPD63" s="969"/>
      <c r="NPE63" s="969"/>
      <c r="NPF63" s="969"/>
      <c r="NPG63" s="969"/>
      <c r="NPH63" s="969"/>
      <c r="NPI63" s="969"/>
      <c r="NPJ63" s="969"/>
      <c r="NPK63" s="969"/>
      <c r="NPL63" s="969"/>
      <c r="NPM63" s="969"/>
      <c r="NPN63" s="969"/>
      <c r="NPO63" s="969"/>
      <c r="NPP63" s="969"/>
      <c r="NPQ63" s="969"/>
      <c r="NPR63" s="969"/>
      <c r="NPS63" s="969"/>
      <c r="NPT63" s="969"/>
      <c r="NPU63" s="969"/>
      <c r="NPV63" s="969"/>
      <c r="NPW63" s="969"/>
      <c r="NPX63" s="969"/>
      <c r="NPY63" s="969"/>
      <c r="NPZ63" s="969"/>
      <c r="NQA63" s="969"/>
      <c r="NQB63" s="969"/>
      <c r="NQC63" s="969"/>
      <c r="NQD63" s="969"/>
      <c r="NQE63" s="969"/>
      <c r="NQF63" s="969"/>
      <c r="NQG63" s="969"/>
      <c r="NQH63" s="969"/>
      <c r="NQI63" s="969"/>
      <c r="NQJ63" s="969"/>
      <c r="NQK63" s="969"/>
      <c r="NQL63" s="969"/>
      <c r="NQM63" s="969"/>
      <c r="NQN63" s="969"/>
      <c r="NQO63" s="969"/>
      <c r="NQP63" s="969"/>
      <c r="NQQ63" s="969"/>
      <c r="NQR63" s="969"/>
      <c r="NQS63" s="969"/>
      <c r="NQT63" s="969"/>
      <c r="NQU63" s="969"/>
      <c r="NQV63" s="969"/>
      <c r="NQW63" s="969"/>
      <c r="NQX63" s="969"/>
      <c r="NQY63" s="969"/>
      <c r="NQZ63" s="969"/>
      <c r="NRA63" s="969"/>
      <c r="NRB63" s="969"/>
      <c r="NRC63" s="969"/>
      <c r="NRD63" s="969"/>
      <c r="NRE63" s="969"/>
      <c r="NRF63" s="969"/>
      <c r="NRG63" s="969"/>
      <c r="NRH63" s="969"/>
      <c r="NRI63" s="969"/>
      <c r="NRJ63" s="969"/>
      <c r="NRK63" s="969"/>
      <c r="NRL63" s="969"/>
      <c r="NRM63" s="969"/>
      <c r="NRN63" s="969"/>
      <c r="NRO63" s="969"/>
      <c r="NRP63" s="969"/>
      <c r="NRQ63" s="969"/>
      <c r="NRR63" s="969"/>
      <c r="NRS63" s="969"/>
      <c r="NRT63" s="969"/>
      <c r="NRU63" s="969"/>
      <c r="NRV63" s="969"/>
      <c r="NRW63" s="969"/>
      <c r="NRX63" s="969"/>
      <c r="NRY63" s="969"/>
      <c r="NRZ63" s="969"/>
      <c r="NSA63" s="969"/>
      <c r="NSB63" s="969"/>
      <c r="NSC63" s="969"/>
      <c r="NSD63" s="969"/>
      <c r="NSE63" s="969"/>
      <c r="NSF63" s="969"/>
      <c r="NSG63" s="969"/>
      <c r="NSH63" s="969"/>
      <c r="NSI63" s="969"/>
      <c r="NSJ63" s="969"/>
      <c r="NSK63" s="969"/>
      <c r="NSL63" s="969"/>
      <c r="NSM63" s="969"/>
      <c r="NSN63" s="969"/>
      <c r="NSO63" s="969"/>
      <c r="NSP63" s="969"/>
      <c r="NSQ63" s="969"/>
      <c r="NSR63" s="969"/>
      <c r="NSS63" s="969"/>
      <c r="NST63" s="969"/>
      <c r="NSU63" s="969"/>
      <c r="NSV63" s="969"/>
      <c r="NSW63" s="969"/>
      <c r="NSX63" s="969"/>
      <c r="NSY63" s="969"/>
      <c r="NSZ63" s="969"/>
      <c r="NTA63" s="969"/>
      <c r="NTB63" s="969"/>
      <c r="NTC63" s="969"/>
      <c r="NTD63" s="969"/>
      <c r="NTE63" s="969"/>
      <c r="NTF63" s="969"/>
      <c r="NTG63" s="969"/>
      <c r="NTH63" s="969"/>
      <c r="NTI63" s="969"/>
      <c r="NTJ63" s="969"/>
      <c r="NTK63" s="969"/>
      <c r="NTL63" s="969"/>
      <c r="NTM63" s="969"/>
      <c r="NTN63" s="969"/>
      <c r="NTO63" s="969"/>
      <c r="NTP63" s="969"/>
      <c r="NTQ63" s="969"/>
      <c r="NTR63" s="969"/>
      <c r="NTS63" s="969"/>
      <c r="NTT63" s="969"/>
      <c r="NTU63" s="969"/>
      <c r="NTV63" s="969"/>
      <c r="NTW63" s="969"/>
      <c r="NTX63" s="969"/>
      <c r="NTY63" s="969"/>
      <c r="NTZ63" s="969"/>
      <c r="NUA63" s="969"/>
      <c r="NUB63" s="969"/>
      <c r="NUC63" s="969"/>
      <c r="NUD63" s="969"/>
      <c r="NUE63" s="969"/>
      <c r="NUF63" s="969"/>
      <c r="NUG63" s="969"/>
      <c r="NUH63" s="969"/>
      <c r="NUI63" s="969"/>
      <c r="NUJ63" s="969"/>
      <c r="NUK63" s="969"/>
      <c r="NUL63" s="969"/>
      <c r="NUM63" s="969"/>
      <c r="NUN63" s="969"/>
      <c r="NUO63" s="969"/>
      <c r="NUP63" s="969"/>
      <c r="NUQ63" s="969"/>
      <c r="NUR63" s="969"/>
      <c r="NUS63" s="969"/>
      <c r="NUT63" s="969"/>
      <c r="NUU63" s="969"/>
      <c r="NUV63" s="969"/>
      <c r="NUW63" s="969"/>
      <c r="NUX63" s="969"/>
      <c r="NUY63" s="969"/>
      <c r="NUZ63" s="969"/>
      <c r="NVA63" s="969"/>
      <c r="NVB63" s="969"/>
      <c r="NVC63" s="969"/>
      <c r="NVD63" s="969"/>
      <c r="NVE63" s="969"/>
      <c r="NVF63" s="969"/>
      <c r="NVG63" s="969"/>
      <c r="NVH63" s="969"/>
      <c r="NVI63" s="969"/>
      <c r="NVJ63" s="969"/>
      <c r="NVK63" s="969"/>
      <c r="NVL63" s="969"/>
      <c r="NVM63" s="969"/>
      <c r="NVN63" s="969"/>
      <c r="NVO63" s="969"/>
      <c r="NVP63" s="969"/>
      <c r="NVQ63" s="969"/>
      <c r="NVR63" s="969"/>
      <c r="NVS63" s="969"/>
      <c r="NVT63" s="969"/>
      <c r="NVU63" s="969"/>
      <c r="NVV63" s="969"/>
      <c r="NVW63" s="969"/>
      <c r="NVX63" s="969"/>
      <c r="NVY63" s="969"/>
      <c r="NVZ63" s="969"/>
      <c r="NWA63" s="969"/>
      <c r="NWB63" s="969"/>
      <c r="NWC63" s="969"/>
      <c r="NWD63" s="969"/>
      <c r="NWE63" s="969"/>
      <c r="NWF63" s="969"/>
      <c r="NWG63" s="969"/>
      <c r="NWH63" s="969"/>
      <c r="NWI63" s="969"/>
      <c r="NWJ63" s="969"/>
      <c r="NWK63" s="969"/>
      <c r="NWL63" s="969"/>
      <c r="NWM63" s="969"/>
      <c r="NWN63" s="969"/>
      <c r="NWO63" s="969"/>
      <c r="NWP63" s="969"/>
      <c r="NWQ63" s="969"/>
      <c r="NWR63" s="969"/>
      <c r="NWS63" s="969"/>
      <c r="NWT63" s="969"/>
      <c r="NWU63" s="969"/>
      <c r="NWV63" s="969"/>
      <c r="NWW63" s="969"/>
      <c r="NWX63" s="969"/>
      <c r="NWY63" s="969"/>
      <c r="NWZ63" s="969"/>
      <c r="NXA63" s="969"/>
      <c r="NXB63" s="969"/>
      <c r="NXC63" s="969"/>
      <c r="NXD63" s="969"/>
      <c r="NXE63" s="969"/>
      <c r="NXF63" s="969"/>
      <c r="NXG63" s="969"/>
      <c r="NXH63" s="969"/>
      <c r="NXI63" s="969"/>
      <c r="NXJ63" s="969"/>
      <c r="NXK63" s="969"/>
      <c r="NXL63" s="969"/>
      <c r="NXM63" s="969"/>
      <c r="NXN63" s="969"/>
      <c r="NXO63" s="969"/>
      <c r="NXP63" s="969"/>
      <c r="NXQ63" s="969"/>
      <c r="NXR63" s="969"/>
      <c r="NXS63" s="969"/>
      <c r="NXT63" s="969"/>
      <c r="NXU63" s="969"/>
      <c r="NXV63" s="969"/>
      <c r="NXW63" s="969"/>
      <c r="NXX63" s="969"/>
      <c r="NXY63" s="969"/>
      <c r="NXZ63" s="969"/>
      <c r="NYA63" s="969"/>
      <c r="NYB63" s="969"/>
      <c r="NYC63" s="969"/>
      <c r="NYD63" s="969"/>
      <c r="NYE63" s="969"/>
      <c r="NYF63" s="969"/>
      <c r="NYG63" s="969"/>
      <c r="NYH63" s="969"/>
      <c r="NYI63" s="969"/>
      <c r="NYJ63" s="969"/>
      <c r="NYK63" s="969"/>
      <c r="NYL63" s="969"/>
      <c r="NYM63" s="969"/>
      <c r="NYN63" s="969"/>
      <c r="NYO63" s="969"/>
      <c r="NYP63" s="969"/>
      <c r="NYQ63" s="969"/>
      <c r="NYR63" s="969"/>
      <c r="NYS63" s="969"/>
      <c r="NYT63" s="969"/>
      <c r="NYU63" s="969"/>
      <c r="NYV63" s="969"/>
      <c r="NYW63" s="969"/>
      <c r="NYX63" s="969"/>
      <c r="NYY63" s="969"/>
      <c r="NYZ63" s="969"/>
      <c r="NZA63" s="969"/>
      <c r="NZB63" s="969"/>
      <c r="NZC63" s="969"/>
      <c r="NZD63" s="969"/>
      <c r="NZE63" s="969"/>
      <c r="NZF63" s="969"/>
      <c r="NZG63" s="969"/>
      <c r="NZH63" s="969"/>
      <c r="NZI63" s="969"/>
      <c r="NZJ63" s="969"/>
      <c r="NZK63" s="969"/>
      <c r="NZL63" s="969"/>
      <c r="NZM63" s="969"/>
      <c r="NZN63" s="969"/>
      <c r="NZO63" s="969"/>
      <c r="NZP63" s="969"/>
      <c r="NZQ63" s="969"/>
      <c r="NZR63" s="969"/>
      <c r="NZS63" s="969"/>
      <c r="NZT63" s="969"/>
      <c r="NZU63" s="969"/>
      <c r="NZV63" s="969"/>
      <c r="NZW63" s="969"/>
      <c r="NZX63" s="969"/>
      <c r="NZY63" s="969"/>
      <c r="NZZ63" s="969"/>
      <c r="OAA63" s="969"/>
      <c r="OAB63" s="969"/>
      <c r="OAC63" s="969"/>
      <c r="OAD63" s="969"/>
      <c r="OAE63" s="969"/>
      <c r="OAF63" s="969"/>
      <c r="OAG63" s="969"/>
      <c r="OAH63" s="969"/>
      <c r="OAI63" s="969"/>
      <c r="OAJ63" s="969"/>
      <c r="OAK63" s="969"/>
      <c r="OAL63" s="969"/>
      <c r="OAM63" s="969"/>
      <c r="OAN63" s="969"/>
      <c r="OAO63" s="969"/>
      <c r="OAP63" s="969"/>
      <c r="OAQ63" s="969"/>
      <c r="OAR63" s="969"/>
      <c r="OAS63" s="969"/>
      <c r="OAT63" s="969"/>
      <c r="OAU63" s="969"/>
      <c r="OAV63" s="969"/>
      <c r="OAW63" s="969"/>
      <c r="OAX63" s="969"/>
      <c r="OAY63" s="969"/>
      <c r="OAZ63" s="969"/>
      <c r="OBA63" s="969"/>
      <c r="OBB63" s="969"/>
      <c r="OBC63" s="969"/>
      <c r="OBD63" s="969"/>
      <c r="OBE63" s="969"/>
      <c r="OBF63" s="969"/>
      <c r="OBG63" s="969"/>
      <c r="OBH63" s="969"/>
      <c r="OBI63" s="969"/>
      <c r="OBJ63" s="969"/>
      <c r="OBK63" s="969"/>
      <c r="OBL63" s="969"/>
      <c r="OBM63" s="969"/>
      <c r="OBN63" s="969"/>
      <c r="OBO63" s="969"/>
      <c r="OBP63" s="969"/>
      <c r="OBQ63" s="969"/>
      <c r="OBR63" s="969"/>
      <c r="OBS63" s="969"/>
      <c r="OBT63" s="969"/>
      <c r="OBU63" s="969"/>
      <c r="OBV63" s="969"/>
      <c r="OBW63" s="969"/>
      <c r="OBX63" s="969"/>
      <c r="OBY63" s="969"/>
      <c r="OBZ63" s="969"/>
      <c r="OCA63" s="969"/>
      <c r="OCB63" s="969"/>
      <c r="OCC63" s="969"/>
      <c r="OCD63" s="969"/>
      <c r="OCE63" s="969"/>
      <c r="OCF63" s="969"/>
      <c r="OCG63" s="969"/>
      <c r="OCH63" s="969"/>
      <c r="OCI63" s="969"/>
      <c r="OCJ63" s="969"/>
      <c r="OCK63" s="969"/>
      <c r="OCL63" s="969"/>
      <c r="OCM63" s="969"/>
      <c r="OCN63" s="969"/>
      <c r="OCO63" s="969"/>
      <c r="OCP63" s="969"/>
      <c r="OCQ63" s="969"/>
      <c r="OCR63" s="969"/>
      <c r="OCS63" s="969"/>
      <c r="OCT63" s="969"/>
      <c r="OCU63" s="969"/>
      <c r="OCV63" s="969"/>
      <c r="OCW63" s="969"/>
      <c r="OCX63" s="969"/>
      <c r="OCY63" s="969"/>
      <c r="OCZ63" s="969"/>
      <c r="ODA63" s="969"/>
      <c r="ODB63" s="969"/>
      <c r="ODC63" s="969"/>
      <c r="ODD63" s="969"/>
      <c r="ODE63" s="969"/>
      <c r="ODF63" s="969"/>
      <c r="ODG63" s="969"/>
      <c r="ODH63" s="969"/>
      <c r="ODI63" s="969"/>
      <c r="ODJ63" s="969"/>
      <c r="ODK63" s="969"/>
      <c r="ODL63" s="969"/>
      <c r="ODM63" s="969"/>
      <c r="ODN63" s="969"/>
      <c r="ODO63" s="969"/>
      <c r="ODP63" s="969"/>
      <c r="ODQ63" s="969"/>
      <c r="ODR63" s="969"/>
      <c r="ODS63" s="969"/>
      <c r="ODT63" s="969"/>
      <c r="ODU63" s="969"/>
      <c r="ODV63" s="969"/>
      <c r="ODW63" s="969"/>
      <c r="ODX63" s="969"/>
      <c r="ODY63" s="969"/>
      <c r="ODZ63" s="969"/>
      <c r="OEA63" s="969"/>
      <c r="OEB63" s="969"/>
      <c r="OEC63" s="969"/>
      <c r="OED63" s="969"/>
      <c r="OEE63" s="969"/>
      <c r="OEF63" s="969"/>
      <c r="OEG63" s="969"/>
      <c r="OEH63" s="969"/>
      <c r="OEI63" s="969"/>
      <c r="OEJ63" s="969"/>
      <c r="OEK63" s="969"/>
      <c r="OEL63" s="969"/>
      <c r="OEM63" s="969"/>
      <c r="OEN63" s="969"/>
      <c r="OEO63" s="969"/>
      <c r="OEP63" s="969"/>
      <c r="OEQ63" s="969"/>
      <c r="OER63" s="969"/>
      <c r="OES63" s="969"/>
      <c r="OET63" s="969"/>
      <c r="OEU63" s="969"/>
      <c r="OEV63" s="969"/>
      <c r="OEW63" s="969"/>
      <c r="OEX63" s="969"/>
      <c r="OEY63" s="969"/>
      <c r="OEZ63" s="969"/>
      <c r="OFA63" s="969"/>
      <c r="OFB63" s="969"/>
      <c r="OFC63" s="969"/>
      <c r="OFD63" s="969"/>
      <c r="OFE63" s="969"/>
      <c r="OFF63" s="969"/>
      <c r="OFG63" s="969"/>
      <c r="OFH63" s="969"/>
      <c r="OFI63" s="969"/>
      <c r="OFJ63" s="969"/>
      <c r="OFK63" s="969"/>
      <c r="OFL63" s="969"/>
      <c r="OFM63" s="969"/>
      <c r="OFN63" s="969"/>
      <c r="OFO63" s="969"/>
      <c r="OFP63" s="969"/>
      <c r="OFQ63" s="969"/>
      <c r="OFR63" s="969"/>
      <c r="OFS63" s="969"/>
      <c r="OFT63" s="969"/>
      <c r="OFU63" s="969"/>
      <c r="OFV63" s="969"/>
      <c r="OFW63" s="969"/>
      <c r="OFX63" s="969"/>
      <c r="OFY63" s="969"/>
      <c r="OFZ63" s="969"/>
      <c r="OGA63" s="969"/>
      <c r="OGB63" s="969"/>
      <c r="OGC63" s="969"/>
      <c r="OGD63" s="969"/>
      <c r="OGE63" s="969"/>
      <c r="OGF63" s="969"/>
      <c r="OGG63" s="969"/>
      <c r="OGH63" s="969"/>
      <c r="OGI63" s="969"/>
      <c r="OGJ63" s="969"/>
      <c r="OGK63" s="969"/>
      <c r="OGL63" s="969"/>
      <c r="OGM63" s="969"/>
      <c r="OGN63" s="969"/>
      <c r="OGO63" s="969"/>
      <c r="OGP63" s="969"/>
      <c r="OGQ63" s="969"/>
      <c r="OGR63" s="969"/>
      <c r="OGS63" s="969"/>
      <c r="OGT63" s="969"/>
      <c r="OGU63" s="969"/>
      <c r="OGV63" s="969"/>
      <c r="OGW63" s="969"/>
      <c r="OGX63" s="969"/>
      <c r="OGY63" s="969"/>
      <c r="OGZ63" s="969"/>
      <c r="OHA63" s="969"/>
      <c r="OHB63" s="969"/>
      <c r="OHC63" s="969"/>
      <c r="OHD63" s="969"/>
      <c r="OHE63" s="969"/>
      <c r="OHF63" s="969"/>
      <c r="OHG63" s="969"/>
      <c r="OHH63" s="969"/>
      <c r="OHI63" s="969"/>
      <c r="OHJ63" s="969"/>
      <c r="OHK63" s="969"/>
      <c r="OHL63" s="969"/>
      <c r="OHM63" s="969"/>
      <c r="OHN63" s="969"/>
      <c r="OHO63" s="969"/>
      <c r="OHP63" s="969"/>
      <c r="OHQ63" s="969"/>
      <c r="OHR63" s="969"/>
      <c r="OHS63" s="969"/>
      <c r="OHT63" s="969"/>
      <c r="OHU63" s="969"/>
      <c r="OHV63" s="969"/>
      <c r="OHW63" s="969"/>
      <c r="OHX63" s="969"/>
      <c r="OHY63" s="969"/>
      <c r="OHZ63" s="969"/>
      <c r="OIA63" s="969"/>
      <c r="OIB63" s="969"/>
      <c r="OIC63" s="969"/>
      <c r="OID63" s="969"/>
      <c r="OIE63" s="969"/>
      <c r="OIF63" s="969"/>
      <c r="OIG63" s="969"/>
      <c r="OIH63" s="969"/>
      <c r="OII63" s="969"/>
      <c r="OIJ63" s="969"/>
      <c r="OIK63" s="969"/>
      <c r="OIL63" s="969"/>
      <c r="OIM63" s="969"/>
      <c r="OIN63" s="969"/>
      <c r="OIO63" s="969"/>
      <c r="OIP63" s="969"/>
      <c r="OIQ63" s="969"/>
      <c r="OIR63" s="969"/>
      <c r="OIS63" s="969"/>
      <c r="OIT63" s="969"/>
      <c r="OIU63" s="969"/>
      <c r="OIV63" s="969"/>
      <c r="OIW63" s="969"/>
      <c r="OIX63" s="969"/>
      <c r="OIY63" s="969"/>
      <c r="OIZ63" s="969"/>
      <c r="OJA63" s="969"/>
      <c r="OJB63" s="969"/>
      <c r="OJC63" s="969"/>
      <c r="OJD63" s="969"/>
      <c r="OJE63" s="969"/>
      <c r="OJF63" s="969"/>
      <c r="OJG63" s="969"/>
      <c r="OJH63" s="969"/>
      <c r="OJI63" s="969"/>
      <c r="OJJ63" s="969"/>
      <c r="OJK63" s="969"/>
      <c r="OJL63" s="969"/>
      <c r="OJM63" s="969"/>
      <c r="OJN63" s="969"/>
      <c r="OJO63" s="969"/>
      <c r="OJP63" s="969"/>
      <c r="OJQ63" s="969"/>
      <c r="OJR63" s="969"/>
      <c r="OJS63" s="969"/>
      <c r="OJT63" s="969"/>
      <c r="OJU63" s="969"/>
      <c r="OJV63" s="969"/>
      <c r="OJW63" s="969"/>
      <c r="OJX63" s="969"/>
      <c r="OJY63" s="969"/>
      <c r="OJZ63" s="969"/>
      <c r="OKA63" s="969"/>
      <c r="OKB63" s="969"/>
      <c r="OKC63" s="969"/>
      <c r="OKD63" s="969"/>
      <c r="OKE63" s="969"/>
      <c r="OKF63" s="969"/>
      <c r="OKG63" s="969"/>
      <c r="OKH63" s="969"/>
      <c r="OKI63" s="969"/>
      <c r="OKJ63" s="969"/>
      <c r="OKK63" s="969"/>
      <c r="OKL63" s="969"/>
      <c r="OKM63" s="969"/>
      <c r="OKN63" s="969"/>
      <c r="OKO63" s="969"/>
      <c r="OKP63" s="969"/>
      <c r="OKQ63" s="969"/>
      <c r="OKR63" s="969"/>
      <c r="OKS63" s="969"/>
      <c r="OKT63" s="969"/>
      <c r="OKU63" s="969"/>
      <c r="OKV63" s="969"/>
      <c r="OKW63" s="969"/>
      <c r="OKX63" s="969"/>
      <c r="OKY63" s="969"/>
      <c r="OKZ63" s="969"/>
      <c r="OLA63" s="969"/>
      <c r="OLB63" s="969"/>
      <c r="OLC63" s="969"/>
      <c r="OLD63" s="969"/>
      <c r="OLE63" s="969"/>
      <c r="OLF63" s="969"/>
      <c r="OLG63" s="969"/>
      <c r="OLH63" s="969"/>
      <c r="OLI63" s="969"/>
      <c r="OLJ63" s="969"/>
      <c r="OLK63" s="969"/>
      <c r="OLL63" s="969"/>
      <c r="OLM63" s="969"/>
      <c r="OLN63" s="969"/>
      <c r="OLO63" s="969"/>
      <c r="OLP63" s="969"/>
      <c r="OLQ63" s="969"/>
      <c r="OLR63" s="969"/>
      <c r="OLS63" s="969"/>
      <c r="OLT63" s="969"/>
      <c r="OLU63" s="969"/>
      <c r="OLV63" s="969"/>
      <c r="OLW63" s="969"/>
      <c r="OLX63" s="969"/>
      <c r="OLY63" s="969"/>
      <c r="OLZ63" s="969"/>
      <c r="OMA63" s="969"/>
      <c r="OMB63" s="969"/>
      <c r="OMC63" s="969"/>
      <c r="OMD63" s="969"/>
      <c r="OME63" s="969"/>
      <c r="OMF63" s="969"/>
      <c r="OMG63" s="969"/>
      <c r="OMH63" s="969"/>
      <c r="OMI63" s="969"/>
      <c r="OMJ63" s="969"/>
      <c r="OMK63" s="969"/>
      <c r="OML63" s="969"/>
      <c r="OMM63" s="969"/>
      <c r="OMN63" s="969"/>
      <c r="OMO63" s="969"/>
      <c r="OMP63" s="969"/>
      <c r="OMQ63" s="969"/>
      <c r="OMR63" s="969"/>
      <c r="OMS63" s="969"/>
      <c r="OMT63" s="969"/>
      <c r="OMU63" s="969"/>
      <c r="OMV63" s="969"/>
      <c r="OMW63" s="969"/>
      <c r="OMX63" s="969"/>
      <c r="OMY63" s="969"/>
      <c r="OMZ63" s="969"/>
      <c r="ONA63" s="969"/>
      <c r="ONB63" s="969"/>
      <c r="ONC63" s="969"/>
      <c r="OND63" s="969"/>
      <c r="ONE63" s="969"/>
      <c r="ONF63" s="969"/>
      <c r="ONG63" s="969"/>
      <c r="ONH63" s="969"/>
      <c r="ONI63" s="969"/>
      <c r="ONJ63" s="969"/>
      <c r="ONK63" s="969"/>
      <c r="ONL63" s="969"/>
      <c r="ONM63" s="969"/>
      <c r="ONN63" s="969"/>
      <c r="ONO63" s="969"/>
      <c r="ONP63" s="969"/>
      <c r="ONQ63" s="969"/>
      <c r="ONR63" s="969"/>
      <c r="ONS63" s="969"/>
      <c r="ONT63" s="969"/>
      <c r="ONU63" s="969"/>
      <c r="ONV63" s="969"/>
      <c r="ONW63" s="969"/>
      <c r="ONX63" s="969"/>
      <c r="ONY63" s="969"/>
      <c r="ONZ63" s="969"/>
      <c r="OOA63" s="969"/>
      <c r="OOB63" s="969"/>
      <c r="OOC63" s="969"/>
      <c r="OOD63" s="969"/>
      <c r="OOE63" s="969"/>
      <c r="OOF63" s="969"/>
      <c r="OOG63" s="969"/>
      <c r="OOH63" s="969"/>
      <c r="OOI63" s="969"/>
      <c r="OOJ63" s="969"/>
      <c r="OOK63" s="969"/>
      <c r="OOL63" s="969"/>
      <c r="OOM63" s="969"/>
      <c r="OON63" s="969"/>
      <c r="OOO63" s="969"/>
      <c r="OOP63" s="969"/>
      <c r="OOQ63" s="969"/>
      <c r="OOR63" s="969"/>
      <c r="OOS63" s="969"/>
      <c r="OOT63" s="969"/>
      <c r="OOU63" s="969"/>
      <c r="OOV63" s="969"/>
      <c r="OOW63" s="969"/>
      <c r="OOX63" s="969"/>
      <c r="OOY63" s="969"/>
      <c r="OOZ63" s="969"/>
      <c r="OPA63" s="969"/>
      <c r="OPB63" s="969"/>
      <c r="OPC63" s="969"/>
      <c r="OPD63" s="969"/>
      <c r="OPE63" s="969"/>
      <c r="OPF63" s="969"/>
      <c r="OPG63" s="969"/>
      <c r="OPH63" s="969"/>
      <c r="OPI63" s="969"/>
      <c r="OPJ63" s="969"/>
      <c r="OPK63" s="969"/>
      <c r="OPL63" s="969"/>
      <c r="OPM63" s="969"/>
      <c r="OPN63" s="969"/>
      <c r="OPO63" s="969"/>
      <c r="OPP63" s="969"/>
      <c r="OPQ63" s="969"/>
      <c r="OPR63" s="969"/>
      <c r="OPS63" s="969"/>
      <c r="OPT63" s="969"/>
      <c r="OPU63" s="969"/>
      <c r="OPV63" s="969"/>
      <c r="OPW63" s="969"/>
      <c r="OPX63" s="969"/>
      <c r="OPY63" s="969"/>
      <c r="OPZ63" s="969"/>
      <c r="OQA63" s="969"/>
      <c r="OQB63" s="969"/>
      <c r="OQC63" s="969"/>
      <c r="OQD63" s="969"/>
      <c r="OQE63" s="969"/>
      <c r="OQF63" s="969"/>
      <c r="OQG63" s="969"/>
      <c r="OQH63" s="969"/>
      <c r="OQI63" s="969"/>
      <c r="OQJ63" s="969"/>
      <c r="OQK63" s="969"/>
      <c r="OQL63" s="969"/>
      <c r="OQM63" s="969"/>
      <c r="OQN63" s="969"/>
      <c r="OQO63" s="969"/>
      <c r="OQP63" s="969"/>
      <c r="OQQ63" s="969"/>
      <c r="OQR63" s="969"/>
      <c r="OQS63" s="969"/>
      <c r="OQT63" s="969"/>
      <c r="OQU63" s="969"/>
      <c r="OQV63" s="969"/>
      <c r="OQW63" s="969"/>
      <c r="OQX63" s="969"/>
      <c r="OQY63" s="969"/>
      <c r="OQZ63" s="969"/>
      <c r="ORA63" s="969"/>
      <c r="ORB63" s="969"/>
      <c r="ORC63" s="969"/>
      <c r="ORD63" s="969"/>
      <c r="ORE63" s="969"/>
      <c r="ORF63" s="969"/>
      <c r="ORG63" s="969"/>
      <c r="ORH63" s="969"/>
      <c r="ORI63" s="969"/>
      <c r="ORJ63" s="969"/>
      <c r="ORK63" s="969"/>
      <c r="ORL63" s="969"/>
      <c r="ORM63" s="969"/>
      <c r="ORN63" s="969"/>
      <c r="ORO63" s="969"/>
      <c r="ORP63" s="969"/>
      <c r="ORQ63" s="969"/>
      <c r="ORR63" s="969"/>
      <c r="ORS63" s="969"/>
      <c r="ORT63" s="969"/>
      <c r="ORU63" s="969"/>
      <c r="ORV63" s="969"/>
      <c r="ORW63" s="969"/>
      <c r="ORX63" s="969"/>
      <c r="ORY63" s="969"/>
      <c r="ORZ63" s="969"/>
      <c r="OSA63" s="969"/>
      <c r="OSB63" s="969"/>
      <c r="OSC63" s="969"/>
      <c r="OSD63" s="969"/>
      <c r="OSE63" s="969"/>
      <c r="OSF63" s="969"/>
      <c r="OSG63" s="969"/>
      <c r="OSH63" s="969"/>
      <c r="OSI63" s="969"/>
      <c r="OSJ63" s="969"/>
      <c r="OSK63" s="969"/>
      <c r="OSL63" s="969"/>
      <c r="OSM63" s="969"/>
      <c r="OSN63" s="969"/>
      <c r="OSO63" s="969"/>
      <c r="OSP63" s="969"/>
      <c r="OSQ63" s="969"/>
      <c r="OSR63" s="969"/>
      <c r="OSS63" s="969"/>
      <c r="OST63" s="969"/>
      <c r="OSU63" s="969"/>
      <c r="OSV63" s="969"/>
      <c r="OSW63" s="969"/>
      <c r="OSX63" s="969"/>
      <c r="OSY63" s="969"/>
      <c r="OSZ63" s="969"/>
      <c r="OTA63" s="969"/>
      <c r="OTB63" s="969"/>
      <c r="OTC63" s="969"/>
      <c r="OTD63" s="969"/>
      <c r="OTE63" s="969"/>
      <c r="OTF63" s="969"/>
      <c r="OTG63" s="969"/>
      <c r="OTH63" s="969"/>
      <c r="OTI63" s="969"/>
      <c r="OTJ63" s="969"/>
      <c r="OTK63" s="969"/>
      <c r="OTL63" s="969"/>
      <c r="OTM63" s="969"/>
      <c r="OTN63" s="969"/>
      <c r="OTO63" s="969"/>
      <c r="OTP63" s="969"/>
      <c r="OTQ63" s="969"/>
      <c r="OTR63" s="969"/>
      <c r="OTS63" s="969"/>
      <c r="OTT63" s="969"/>
      <c r="OTU63" s="969"/>
      <c r="OTV63" s="969"/>
      <c r="OTW63" s="969"/>
      <c r="OTX63" s="969"/>
      <c r="OTY63" s="969"/>
      <c r="OTZ63" s="969"/>
      <c r="OUA63" s="969"/>
      <c r="OUB63" s="969"/>
      <c r="OUC63" s="969"/>
      <c r="OUD63" s="969"/>
      <c r="OUE63" s="969"/>
      <c r="OUF63" s="969"/>
      <c r="OUG63" s="969"/>
      <c r="OUH63" s="969"/>
      <c r="OUI63" s="969"/>
      <c r="OUJ63" s="969"/>
      <c r="OUK63" s="969"/>
      <c r="OUL63" s="969"/>
      <c r="OUM63" s="969"/>
      <c r="OUN63" s="969"/>
      <c r="OUO63" s="969"/>
      <c r="OUP63" s="969"/>
      <c r="OUQ63" s="969"/>
      <c r="OUR63" s="969"/>
      <c r="OUS63" s="969"/>
      <c r="OUT63" s="969"/>
      <c r="OUU63" s="969"/>
      <c r="OUV63" s="969"/>
      <c r="OUW63" s="969"/>
      <c r="OUX63" s="969"/>
      <c r="OUY63" s="969"/>
      <c r="OUZ63" s="969"/>
      <c r="OVA63" s="969"/>
      <c r="OVB63" s="969"/>
      <c r="OVC63" s="969"/>
      <c r="OVD63" s="969"/>
      <c r="OVE63" s="969"/>
      <c r="OVF63" s="969"/>
      <c r="OVG63" s="969"/>
      <c r="OVH63" s="969"/>
      <c r="OVI63" s="969"/>
      <c r="OVJ63" s="969"/>
      <c r="OVK63" s="969"/>
      <c r="OVL63" s="969"/>
      <c r="OVM63" s="969"/>
      <c r="OVN63" s="969"/>
      <c r="OVO63" s="969"/>
      <c r="OVP63" s="969"/>
      <c r="OVQ63" s="969"/>
      <c r="OVR63" s="969"/>
      <c r="OVS63" s="969"/>
      <c r="OVT63" s="969"/>
      <c r="OVU63" s="969"/>
      <c r="OVV63" s="969"/>
      <c r="OVW63" s="969"/>
      <c r="OVX63" s="969"/>
      <c r="OVY63" s="969"/>
      <c r="OVZ63" s="969"/>
      <c r="OWA63" s="969"/>
      <c r="OWB63" s="969"/>
      <c r="OWC63" s="969"/>
      <c r="OWD63" s="969"/>
      <c r="OWE63" s="969"/>
      <c r="OWF63" s="969"/>
      <c r="OWG63" s="969"/>
      <c r="OWH63" s="969"/>
      <c r="OWI63" s="969"/>
      <c r="OWJ63" s="969"/>
      <c r="OWK63" s="969"/>
      <c r="OWL63" s="969"/>
      <c r="OWM63" s="969"/>
      <c r="OWN63" s="969"/>
      <c r="OWO63" s="969"/>
      <c r="OWP63" s="969"/>
      <c r="OWQ63" s="969"/>
      <c r="OWR63" s="969"/>
      <c r="OWS63" s="969"/>
      <c r="OWT63" s="969"/>
      <c r="OWU63" s="969"/>
      <c r="OWV63" s="969"/>
      <c r="OWW63" s="969"/>
      <c r="OWX63" s="969"/>
      <c r="OWY63" s="969"/>
      <c r="OWZ63" s="969"/>
      <c r="OXA63" s="969"/>
      <c r="OXB63" s="969"/>
      <c r="OXC63" s="969"/>
      <c r="OXD63" s="969"/>
      <c r="OXE63" s="969"/>
      <c r="OXF63" s="969"/>
      <c r="OXG63" s="969"/>
      <c r="OXH63" s="969"/>
      <c r="OXI63" s="969"/>
      <c r="OXJ63" s="969"/>
      <c r="OXK63" s="969"/>
      <c r="OXL63" s="969"/>
      <c r="OXM63" s="969"/>
      <c r="OXN63" s="969"/>
      <c r="OXO63" s="969"/>
      <c r="OXP63" s="969"/>
      <c r="OXQ63" s="969"/>
      <c r="OXR63" s="969"/>
      <c r="OXS63" s="969"/>
      <c r="OXT63" s="969"/>
      <c r="OXU63" s="969"/>
      <c r="OXV63" s="969"/>
      <c r="OXW63" s="969"/>
      <c r="OXX63" s="969"/>
      <c r="OXY63" s="969"/>
      <c r="OXZ63" s="969"/>
      <c r="OYA63" s="969"/>
      <c r="OYB63" s="969"/>
      <c r="OYC63" s="969"/>
      <c r="OYD63" s="969"/>
      <c r="OYE63" s="969"/>
      <c r="OYF63" s="969"/>
      <c r="OYG63" s="969"/>
      <c r="OYH63" s="969"/>
      <c r="OYI63" s="969"/>
      <c r="OYJ63" s="969"/>
      <c r="OYK63" s="969"/>
      <c r="OYL63" s="969"/>
      <c r="OYM63" s="969"/>
      <c r="OYN63" s="969"/>
      <c r="OYO63" s="969"/>
      <c r="OYP63" s="969"/>
      <c r="OYQ63" s="969"/>
      <c r="OYR63" s="969"/>
      <c r="OYS63" s="969"/>
      <c r="OYT63" s="969"/>
      <c r="OYU63" s="969"/>
      <c r="OYV63" s="969"/>
      <c r="OYW63" s="969"/>
      <c r="OYX63" s="969"/>
      <c r="OYY63" s="969"/>
      <c r="OYZ63" s="969"/>
      <c r="OZA63" s="969"/>
      <c r="OZB63" s="969"/>
      <c r="OZC63" s="969"/>
      <c r="OZD63" s="969"/>
      <c r="OZE63" s="969"/>
      <c r="OZF63" s="969"/>
      <c r="OZG63" s="969"/>
      <c r="OZH63" s="969"/>
      <c r="OZI63" s="969"/>
      <c r="OZJ63" s="969"/>
      <c r="OZK63" s="969"/>
      <c r="OZL63" s="969"/>
      <c r="OZM63" s="969"/>
      <c r="OZN63" s="969"/>
      <c r="OZO63" s="969"/>
      <c r="OZP63" s="969"/>
      <c r="OZQ63" s="969"/>
      <c r="OZR63" s="969"/>
      <c r="OZS63" s="969"/>
      <c r="OZT63" s="969"/>
      <c r="OZU63" s="969"/>
      <c r="OZV63" s="969"/>
      <c r="OZW63" s="969"/>
      <c r="OZX63" s="969"/>
      <c r="OZY63" s="969"/>
      <c r="OZZ63" s="969"/>
      <c r="PAA63" s="969"/>
      <c r="PAB63" s="969"/>
      <c r="PAC63" s="969"/>
      <c r="PAD63" s="969"/>
      <c r="PAE63" s="969"/>
      <c r="PAF63" s="969"/>
      <c r="PAG63" s="969"/>
      <c r="PAH63" s="969"/>
      <c r="PAI63" s="969"/>
      <c r="PAJ63" s="969"/>
      <c r="PAK63" s="969"/>
      <c r="PAL63" s="969"/>
      <c r="PAM63" s="969"/>
      <c r="PAN63" s="969"/>
      <c r="PAO63" s="969"/>
      <c r="PAP63" s="969"/>
      <c r="PAQ63" s="969"/>
      <c r="PAR63" s="969"/>
      <c r="PAS63" s="969"/>
      <c r="PAT63" s="969"/>
      <c r="PAU63" s="969"/>
      <c r="PAV63" s="969"/>
      <c r="PAW63" s="969"/>
      <c r="PAX63" s="969"/>
      <c r="PAY63" s="969"/>
      <c r="PAZ63" s="969"/>
      <c r="PBA63" s="969"/>
      <c r="PBB63" s="969"/>
      <c r="PBC63" s="969"/>
      <c r="PBD63" s="969"/>
      <c r="PBE63" s="969"/>
      <c r="PBF63" s="969"/>
      <c r="PBG63" s="969"/>
      <c r="PBH63" s="969"/>
      <c r="PBI63" s="969"/>
      <c r="PBJ63" s="969"/>
      <c r="PBK63" s="969"/>
      <c r="PBL63" s="969"/>
      <c r="PBM63" s="969"/>
      <c r="PBN63" s="969"/>
      <c r="PBO63" s="969"/>
      <c r="PBP63" s="969"/>
      <c r="PBQ63" s="969"/>
      <c r="PBR63" s="969"/>
      <c r="PBS63" s="969"/>
      <c r="PBT63" s="969"/>
      <c r="PBU63" s="969"/>
      <c r="PBV63" s="969"/>
      <c r="PBW63" s="969"/>
      <c r="PBX63" s="969"/>
      <c r="PBY63" s="969"/>
      <c r="PBZ63" s="969"/>
      <c r="PCA63" s="969"/>
      <c r="PCB63" s="969"/>
      <c r="PCC63" s="969"/>
      <c r="PCD63" s="969"/>
      <c r="PCE63" s="969"/>
      <c r="PCF63" s="969"/>
      <c r="PCG63" s="969"/>
      <c r="PCH63" s="969"/>
      <c r="PCI63" s="969"/>
      <c r="PCJ63" s="969"/>
      <c r="PCK63" s="969"/>
      <c r="PCL63" s="969"/>
      <c r="PCM63" s="969"/>
      <c r="PCN63" s="969"/>
      <c r="PCO63" s="969"/>
      <c r="PCP63" s="969"/>
      <c r="PCQ63" s="969"/>
      <c r="PCR63" s="969"/>
      <c r="PCS63" s="969"/>
      <c r="PCT63" s="969"/>
      <c r="PCU63" s="969"/>
      <c r="PCV63" s="969"/>
      <c r="PCW63" s="969"/>
      <c r="PCX63" s="969"/>
      <c r="PCY63" s="969"/>
      <c r="PCZ63" s="969"/>
      <c r="PDA63" s="969"/>
      <c r="PDB63" s="969"/>
      <c r="PDC63" s="969"/>
      <c r="PDD63" s="969"/>
      <c r="PDE63" s="969"/>
      <c r="PDF63" s="969"/>
      <c r="PDG63" s="969"/>
      <c r="PDH63" s="969"/>
      <c r="PDI63" s="969"/>
      <c r="PDJ63" s="969"/>
      <c r="PDK63" s="969"/>
      <c r="PDL63" s="969"/>
      <c r="PDM63" s="969"/>
      <c r="PDN63" s="969"/>
      <c r="PDO63" s="969"/>
      <c r="PDP63" s="969"/>
      <c r="PDQ63" s="969"/>
      <c r="PDR63" s="969"/>
      <c r="PDS63" s="969"/>
      <c r="PDT63" s="969"/>
      <c r="PDU63" s="969"/>
      <c r="PDV63" s="969"/>
      <c r="PDW63" s="969"/>
      <c r="PDX63" s="969"/>
      <c r="PDY63" s="969"/>
      <c r="PDZ63" s="969"/>
      <c r="PEA63" s="969"/>
      <c r="PEB63" s="969"/>
      <c r="PEC63" s="969"/>
      <c r="PED63" s="969"/>
      <c r="PEE63" s="969"/>
      <c r="PEF63" s="969"/>
      <c r="PEG63" s="969"/>
      <c r="PEH63" s="969"/>
      <c r="PEI63" s="969"/>
      <c r="PEJ63" s="969"/>
      <c r="PEK63" s="969"/>
      <c r="PEL63" s="969"/>
      <c r="PEM63" s="969"/>
      <c r="PEN63" s="969"/>
      <c r="PEO63" s="969"/>
      <c r="PEP63" s="969"/>
      <c r="PEQ63" s="969"/>
      <c r="PER63" s="969"/>
      <c r="PES63" s="969"/>
      <c r="PET63" s="969"/>
      <c r="PEU63" s="969"/>
      <c r="PEV63" s="969"/>
      <c r="PEW63" s="969"/>
      <c r="PEX63" s="969"/>
      <c r="PEY63" s="969"/>
      <c r="PEZ63" s="969"/>
      <c r="PFA63" s="969"/>
      <c r="PFB63" s="969"/>
      <c r="PFC63" s="969"/>
      <c r="PFD63" s="969"/>
      <c r="PFE63" s="969"/>
      <c r="PFF63" s="969"/>
      <c r="PFG63" s="969"/>
      <c r="PFH63" s="969"/>
      <c r="PFI63" s="969"/>
      <c r="PFJ63" s="969"/>
      <c r="PFK63" s="969"/>
      <c r="PFL63" s="969"/>
      <c r="PFM63" s="969"/>
      <c r="PFN63" s="969"/>
      <c r="PFO63" s="969"/>
      <c r="PFP63" s="969"/>
      <c r="PFQ63" s="969"/>
      <c r="PFR63" s="969"/>
      <c r="PFS63" s="969"/>
      <c r="PFT63" s="969"/>
      <c r="PFU63" s="969"/>
      <c r="PFV63" s="969"/>
      <c r="PFW63" s="969"/>
      <c r="PFX63" s="969"/>
      <c r="PFY63" s="969"/>
      <c r="PFZ63" s="969"/>
      <c r="PGA63" s="969"/>
      <c r="PGB63" s="969"/>
      <c r="PGC63" s="969"/>
      <c r="PGD63" s="969"/>
      <c r="PGE63" s="969"/>
      <c r="PGF63" s="969"/>
      <c r="PGG63" s="969"/>
      <c r="PGH63" s="969"/>
      <c r="PGI63" s="969"/>
      <c r="PGJ63" s="969"/>
      <c r="PGK63" s="969"/>
      <c r="PGL63" s="969"/>
      <c r="PGM63" s="969"/>
      <c r="PGN63" s="969"/>
      <c r="PGO63" s="969"/>
      <c r="PGP63" s="969"/>
      <c r="PGQ63" s="969"/>
      <c r="PGR63" s="969"/>
      <c r="PGS63" s="969"/>
      <c r="PGT63" s="969"/>
      <c r="PGU63" s="969"/>
      <c r="PGV63" s="969"/>
      <c r="PGW63" s="969"/>
      <c r="PGX63" s="969"/>
      <c r="PGY63" s="969"/>
      <c r="PGZ63" s="969"/>
      <c r="PHA63" s="969"/>
      <c r="PHB63" s="969"/>
      <c r="PHC63" s="969"/>
      <c r="PHD63" s="969"/>
      <c r="PHE63" s="969"/>
      <c r="PHF63" s="969"/>
      <c r="PHG63" s="969"/>
      <c r="PHH63" s="969"/>
      <c r="PHI63" s="969"/>
      <c r="PHJ63" s="969"/>
      <c r="PHK63" s="969"/>
      <c r="PHL63" s="969"/>
      <c r="PHM63" s="969"/>
      <c r="PHN63" s="969"/>
      <c r="PHO63" s="969"/>
      <c r="PHP63" s="969"/>
      <c r="PHQ63" s="969"/>
      <c r="PHR63" s="969"/>
      <c r="PHS63" s="969"/>
      <c r="PHT63" s="969"/>
      <c r="PHU63" s="969"/>
      <c r="PHV63" s="969"/>
      <c r="PHW63" s="969"/>
      <c r="PHX63" s="969"/>
      <c r="PHY63" s="969"/>
      <c r="PHZ63" s="969"/>
      <c r="PIA63" s="969"/>
      <c r="PIB63" s="969"/>
      <c r="PIC63" s="969"/>
      <c r="PID63" s="969"/>
      <c r="PIE63" s="969"/>
      <c r="PIF63" s="969"/>
      <c r="PIG63" s="969"/>
      <c r="PIH63" s="969"/>
      <c r="PII63" s="969"/>
      <c r="PIJ63" s="969"/>
      <c r="PIK63" s="969"/>
      <c r="PIL63" s="969"/>
      <c r="PIM63" s="969"/>
      <c r="PIN63" s="969"/>
      <c r="PIO63" s="969"/>
      <c r="PIP63" s="969"/>
      <c r="PIQ63" s="969"/>
      <c r="PIR63" s="969"/>
      <c r="PIS63" s="969"/>
      <c r="PIT63" s="969"/>
      <c r="PIU63" s="969"/>
      <c r="PIV63" s="969"/>
      <c r="PIW63" s="969"/>
      <c r="PIX63" s="969"/>
      <c r="PIY63" s="969"/>
      <c r="PIZ63" s="969"/>
      <c r="PJA63" s="969"/>
      <c r="PJB63" s="969"/>
      <c r="PJC63" s="969"/>
      <c r="PJD63" s="969"/>
      <c r="PJE63" s="969"/>
      <c r="PJF63" s="969"/>
      <c r="PJG63" s="969"/>
      <c r="PJH63" s="969"/>
      <c r="PJI63" s="969"/>
      <c r="PJJ63" s="969"/>
      <c r="PJK63" s="969"/>
      <c r="PJL63" s="969"/>
      <c r="PJM63" s="969"/>
      <c r="PJN63" s="969"/>
      <c r="PJO63" s="969"/>
      <c r="PJP63" s="969"/>
      <c r="PJQ63" s="969"/>
      <c r="PJR63" s="969"/>
      <c r="PJS63" s="969"/>
      <c r="PJT63" s="969"/>
      <c r="PJU63" s="969"/>
      <c r="PJV63" s="969"/>
      <c r="PJW63" s="969"/>
      <c r="PJX63" s="969"/>
      <c r="PJY63" s="969"/>
      <c r="PJZ63" s="969"/>
      <c r="PKA63" s="969"/>
      <c r="PKB63" s="969"/>
      <c r="PKC63" s="969"/>
      <c r="PKD63" s="969"/>
      <c r="PKE63" s="969"/>
      <c r="PKF63" s="969"/>
      <c r="PKG63" s="969"/>
      <c r="PKH63" s="969"/>
      <c r="PKI63" s="969"/>
      <c r="PKJ63" s="969"/>
      <c r="PKK63" s="969"/>
      <c r="PKL63" s="969"/>
      <c r="PKM63" s="969"/>
      <c r="PKN63" s="969"/>
      <c r="PKO63" s="969"/>
      <c r="PKP63" s="969"/>
      <c r="PKQ63" s="969"/>
      <c r="PKR63" s="969"/>
      <c r="PKS63" s="969"/>
      <c r="PKT63" s="969"/>
      <c r="PKU63" s="969"/>
      <c r="PKV63" s="969"/>
      <c r="PKW63" s="969"/>
      <c r="PKX63" s="969"/>
      <c r="PKY63" s="969"/>
      <c r="PKZ63" s="969"/>
      <c r="PLA63" s="969"/>
      <c r="PLB63" s="969"/>
      <c r="PLC63" s="969"/>
      <c r="PLD63" s="969"/>
      <c r="PLE63" s="969"/>
      <c r="PLF63" s="969"/>
      <c r="PLG63" s="969"/>
      <c r="PLH63" s="969"/>
      <c r="PLI63" s="969"/>
      <c r="PLJ63" s="969"/>
      <c r="PLK63" s="969"/>
      <c r="PLL63" s="969"/>
      <c r="PLM63" s="969"/>
      <c r="PLN63" s="969"/>
      <c r="PLO63" s="969"/>
      <c r="PLP63" s="969"/>
      <c r="PLQ63" s="969"/>
      <c r="PLR63" s="969"/>
      <c r="PLS63" s="969"/>
      <c r="PLT63" s="969"/>
      <c r="PLU63" s="969"/>
      <c r="PLV63" s="969"/>
      <c r="PLW63" s="969"/>
      <c r="PLX63" s="969"/>
      <c r="PLY63" s="969"/>
      <c r="PLZ63" s="969"/>
      <c r="PMA63" s="969"/>
      <c r="PMB63" s="969"/>
      <c r="PMC63" s="969"/>
      <c r="PMD63" s="969"/>
      <c r="PME63" s="969"/>
      <c r="PMF63" s="969"/>
      <c r="PMG63" s="969"/>
      <c r="PMH63" s="969"/>
      <c r="PMI63" s="969"/>
      <c r="PMJ63" s="969"/>
      <c r="PMK63" s="969"/>
      <c r="PML63" s="969"/>
      <c r="PMM63" s="969"/>
      <c r="PMN63" s="969"/>
      <c r="PMO63" s="969"/>
      <c r="PMP63" s="969"/>
      <c r="PMQ63" s="969"/>
      <c r="PMR63" s="969"/>
      <c r="PMS63" s="969"/>
      <c r="PMT63" s="969"/>
      <c r="PMU63" s="969"/>
      <c r="PMV63" s="969"/>
      <c r="PMW63" s="969"/>
      <c r="PMX63" s="969"/>
      <c r="PMY63" s="969"/>
      <c r="PMZ63" s="969"/>
      <c r="PNA63" s="969"/>
      <c r="PNB63" s="969"/>
      <c r="PNC63" s="969"/>
      <c r="PND63" s="969"/>
      <c r="PNE63" s="969"/>
      <c r="PNF63" s="969"/>
      <c r="PNG63" s="969"/>
      <c r="PNH63" s="969"/>
      <c r="PNI63" s="969"/>
      <c r="PNJ63" s="969"/>
      <c r="PNK63" s="969"/>
      <c r="PNL63" s="969"/>
      <c r="PNM63" s="969"/>
      <c r="PNN63" s="969"/>
      <c r="PNO63" s="969"/>
      <c r="PNP63" s="969"/>
      <c r="PNQ63" s="969"/>
      <c r="PNR63" s="969"/>
      <c r="PNS63" s="969"/>
      <c r="PNT63" s="969"/>
      <c r="PNU63" s="969"/>
      <c r="PNV63" s="969"/>
      <c r="PNW63" s="969"/>
      <c r="PNX63" s="969"/>
      <c r="PNY63" s="969"/>
      <c r="PNZ63" s="969"/>
      <c r="POA63" s="969"/>
      <c r="POB63" s="969"/>
      <c r="POC63" s="969"/>
      <c r="POD63" s="969"/>
      <c r="POE63" s="969"/>
      <c r="POF63" s="969"/>
      <c r="POG63" s="969"/>
      <c r="POH63" s="969"/>
      <c r="POI63" s="969"/>
      <c r="POJ63" s="969"/>
      <c r="POK63" s="969"/>
      <c r="POL63" s="969"/>
      <c r="POM63" s="969"/>
      <c r="PON63" s="969"/>
      <c r="POO63" s="969"/>
      <c r="POP63" s="969"/>
      <c r="POQ63" s="969"/>
      <c r="POR63" s="969"/>
      <c r="POS63" s="969"/>
      <c r="POT63" s="969"/>
      <c r="POU63" s="969"/>
      <c r="POV63" s="969"/>
      <c r="POW63" s="969"/>
      <c r="POX63" s="969"/>
      <c r="POY63" s="969"/>
      <c r="POZ63" s="969"/>
      <c r="PPA63" s="969"/>
      <c r="PPB63" s="969"/>
      <c r="PPC63" s="969"/>
      <c r="PPD63" s="969"/>
      <c r="PPE63" s="969"/>
      <c r="PPF63" s="969"/>
      <c r="PPG63" s="969"/>
      <c r="PPH63" s="969"/>
      <c r="PPI63" s="969"/>
      <c r="PPJ63" s="969"/>
      <c r="PPK63" s="969"/>
      <c r="PPL63" s="969"/>
      <c r="PPM63" s="969"/>
      <c r="PPN63" s="969"/>
      <c r="PPO63" s="969"/>
      <c r="PPP63" s="969"/>
      <c r="PPQ63" s="969"/>
      <c r="PPR63" s="969"/>
      <c r="PPS63" s="969"/>
      <c r="PPT63" s="969"/>
      <c r="PPU63" s="969"/>
      <c r="PPV63" s="969"/>
      <c r="PPW63" s="969"/>
      <c r="PPX63" s="969"/>
      <c r="PPY63" s="969"/>
      <c r="PPZ63" s="969"/>
      <c r="PQA63" s="969"/>
      <c r="PQB63" s="969"/>
      <c r="PQC63" s="969"/>
      <c r="PQD63" s="969"/>
      <c r="PQE63" s="969"/>
      <c r="PQF63" s="969"/>
      <c r="PQG63" s="969"/>
      <c r="PQH63" s="969"/>
      <c r="PQI63" s="969"/>
      <c r="PQJ63" s="969"/>
      <c r="PQK63" s="969"/>
      <c r="PQL63" s="969"/>
      <c r="PQM63" s="969"/>
      <c r="PQN63" s="969"/>
      <c r="PQO63" s="969"/>
      <c r="PQP63" s="969"/>
      <c r="PQQ63" s="969"/>
      <c r="PQR63" s="969"/>
      <c r="PQS63" s="969"/>
      <c r="PQT63" s="969"/>
      <c r="PQU63" s="969"/>
      <c r="PQV63" s="969"/>
      <c r="PQW63" s="969"/>
      <c r="PQX63" s="969"/>
      <c r="PQY63" s="969"/>
      <c r="PQZ63" s="969"/>
      <c r="PRA63" s="969"/>
      <c r="PRB63" s="969"/>
      <c r="PRC63" s="969"/>
      <c r="PRD63" s="969"/>
      <c r="PRE63" s="969"/>
      <c r="PRF63" s="969"/>
      <c r="PRG63" s="969"/>
      <c r="PRH63" s="969"/>
      <c r="PRI63" s="969"/>
      <c r="PRJ63" s="969"/>
      <c r="PRK63" s="969"/>
      <c r="PRL63" s="969"/>
      <c r="PRM63" s="969"/>
      <c r="PRN63" s="969"/>
      <c r="PRO63" s="969"/>
      <c r="PRP63" s="969"/>
      <c r="PRQ63" s="969"/>
      <c r="PRR63" s="969"/>
      <c r="PRS63" s="969"/>
      <c r="PRT63" s="969"/>
      <c r="PRU63" s="969"/>
      <c r="PRV63" s="969"/>
      <c r="PRW63" s="969"/>
      <c r="PRX63" s="969"/>
      <c r="PRY63" s="969"/>
      <c r="PRZ63" s="969"/>
      <c r="PSA63" s="969"/>
      <c r="PSB63" s="969"/>
      <c r="PSC63" s="969"/>
      <c r="PSD63" s="969"/>
      <c r="PSE63" s="969"/>
      <c r="PSF63" s="969"/>
      <c r="PSG63" s="969"/>
      <c r="PSH63" s="969"/>
      <c r="PSI63" s="969"/>
      <c r="PSJ63" s="969"/>
      <c r="PSK63" s="969"/>
      <c r="PSL63" s="969"/>
      <c r="PSM63" s="969"/>
      <c r="PSN63" s="969"/>
      <c r="PSO63" s="969"/>
      <c r="PSP63" s="969"/>
      <c r="PSQ63" s="969"/>
      <c r="PSR63" s="969"/>
      <c r="PSS63" s="969"/>
      <c r="PST63" s="969"/>
      <c r="PSU63" s="969"/>
      <c r="PSV63" s="969"/>
      <c r="PSW63" s="969"/>
      <c r="PSX63" s="969"/>
      <c r="PSY63" s="969"/>
      <c r="PSZ63" s="969"/>
      <c r="PTA63" s="969"/>
      <c r="PTB63" s="969"/>
      <c r="PTC63" s="969"/>
      <c r="PTD63" s="969"/>
      <c r="PTE63" s="969"/>
      <c r="PTF63" s="969"/>
      <c r="PTG63" s="969"/>
      <c r="PTH63" s="969"/>
      <c r="PTI63" s="969"/>
      <c r="PTJ63" s="969"/>
      <c r="PTK63" s="969"/>
      <c r="PTL63" s="969"/>
      <c r="PTM63" s="969"/>
      <c r="PTN63" s="969"/>
      <c r="PTO63" s="969"/>
      <c r="PTP63" s="969"/>
      <c r="PTQ63" s="969"/>
      <c r="PTR63" s="969"/>
      <c r="PTS63" s="969"/>
      <c r="PTT63" s="969"/>
      <c r="PTU63" s="969"/>
      <c r="PTV63" s="969"/>
      <c r="PTW63" s="969"/>
      <c r="PTX63" s="969"/>
      <c r="PTY63" s="969"/>
      <c r="PTZ63" s="969"/>
      <c r="PUA63" s="969"/>
      <c r="PUB63" s="969"/>
      <c r="PUC63" s="969"/>
      <c r="PUD63" s="969"/>
      <c r="PUE63" s="969"/>
      <c r="PUF63" s="969"/>
      <c r="PUG63" s="969"/>
      <c r="PUH63" s="969"/>
      <c r="PUI63" s="969"/>
      <c r="PUJ63" s="969"/>
      <c r="PUK63" s="969"/>
      <c r="PUL63" s="969"/>
      <c r="PUM63" s="969"/>
      <c r="PUN63" s="969"/>
      <c r="PUO63" s="969"/>
      <c r="PUP63" s="969"/>
      <c r="PUQ63" s="969"/>
      <c r="PUR63" s="969"/>
      <c r="PUS63" s="969"/>
      <c r="PUT63" s="969"/>
      <c r="PUU63" s="969"/>
      <c r="PUV63" s="969"/>
      <c r="PUW63" s="969"/>
      <c r="PUX63" s="969"/>
      <c r="PUY63" s="969"/>
      <c r="PUZ63" s="969"/>
      <c r="PVA63" s="969"/>
      <c r="PVB63" s="969"/>
      <c r="PVC63" s="969"/>
      <c r="PVD63" s="969"/>
      <c r="PVE63" s="969"/>
      <c r="PVF63" s="969"/>
      <c r="PVG63" s="969"/>
      <c r="PVH63" s="969"/>
      <c r="PVI63" s="969"/>
      <c r="PVJ63" s="969"/>
      <c r="PVK63" s="969"/>
      <c r="PVL63" s="969"/>
      <c r="PVM63" s="969"/>
      <c r="PVN63" s="969"/>
      <c r="PVO63" s="969"/>
      <c r="PVP63" s="969"/>
      <c r="PVQ63" s="969"/>
      <c r="PVR63" s="969"/>
      <c r="PVS63" s="969"/>
      <c r="PVT63" s="969"/>
      <c r="PVU63" s="969"/>
      <c r="PVV63" s="969"/>
      <c r="PVW63" s="969"/>
      <c r="PVX63" s="969"/>
      <c r="PVY63" s="969"/>
      <c r="PVZ63" s="969"/>
      <c r="PWA63" s="969"/>
      <c r="PWB63" s="969"/>
      <c r="PWC63" s="969"/>
      <c r="PWD63" s="969"/>
      <c r="PWE63" s="969"/>
      <c r="PWF63" s="969"/>
      <c r="PWG63" s="969"/>
      <c r="PWH63" s="969"/>
      <c r="PWI63" s="969"/>
      <c r="PWJ63" s="969"/>
      <c r="PWK63" s="969"/>
      <c r="PWL63" s="969"/>
      <c r="PWM63" s="969"/>
      <c r="PWN63" s="969"/>
      <c r="PWO63" s="969"/>
      <c r="PWP63" s="969"/>
      <c r="PWQ63" s="969"/>
      <c r="PWR63" s="969"/>
      <c r="PWS63" s="969"/>
      <c r="PWT63" s="969"/>
      <c r="PWU63" s="969"/>
      <c r="PWV63" s="969"/>
      <c r="PWW63" s="969"/>
      <c r="PWX63" s="969"/>
      <c r="PWY63" s="969"/>
      <c r="PWZ63" s="969"/>
      <c r="PXA63" s="969"/>
      <c r="PXB63" s="969"/>
      <c r="PXC63" s="969"/>
      <c r="PXD63" s="969"/>
      <c r="PXE63" s="969"/>
      <c r="PXF63" s="969"/>
      <c r="PXG63" s="969"/>
      <c r="PXH63" s="969"/>
      <c r="PXI63" s="969"/>
      <c r="PXJ63" s="969"/>
      <c r="PXK63" s="969"/>
      <c r="PXL63" s="969"/>
      <c r="PXM63" s="969"/>
      <c r="PXN63" s="969"/>
      <c r="PXO63" s="969"/>
      <c r="PXP63" s="969"/>
      <c r="PXQ63" s="969"/>
      <c r="PXR63" s="969"/>
      <c r="PXS63" s="969"/>
      <c r="PXT63" s="969"/>
      <c r="PXU63" s="969"/>
      <c r="PXV63" s="969"/>
      <c r="PXW63" s="969"/>
      <c r="PXX63" s="969"/>
      <c r="PXY63" s="969"/>
      <c r="PXZ63" s="969"/>
      <c r="PYA63" s="969"/>
      <c r="PYB63" s="969"/>
      <c r="PYC63" s="969"/>
      <c r="PYD63" s="969"/>
      <c r="PYE63" s="969"/>
      <c r="PYF63" s="969"/>
      <c r="PYG63" s="969"/>
      <c r="PYH63" s="969"/>
      <c r="PYI63" s="969"/>
      <c r="PYJ63" s="969"/>
      <c r="PYK63" s="969"/>
      <c r="PYL63" s="969"/>
      <c r="PYM63" s="969"/>
      <c r="PYN63" s="969"/>
      <c r="PYO63" s="969"/>
      <c r="PYP63" s="969"/>
      <c r="PYQ63" s="969"/>
      <c r="PYR63" s="969"/>
      <c r="PYS63" s="969"/>
      <c r="PYT63" s="969"/>
      <c r="PYU63" s="969"/>
      <c r="PYV63" s="969"/>
      <c r="PYW63" s="969"/>
      <c r="PYX63" s="969"/>
      <c r="PYY63" s="969"/>
      <c r="PYZ63" s="969"/>
      <c r="PZA63" s="969"/>
      <c r="PZB63" s="969"/>
      <c r="PZC63" s="969"/>
      <c r="PZD63" s="969"/>
      <c r="PZE63" s="969"/>
      <c r="PZF63" s="969"/>
      <c r="PZG63" s="969"/>
      <c r="PZH63" s="969"/>
      <c r="PZI63" s="969"/>
      <c r="PZJ63" s="969"/>
      <c r="PZK63" s="969"/>
      <c r="PZL63" s="969"/>
      <c r="PZM63" s="969"/>
      <c r="PZN63" s="969"/>
      <c r="PZO63" s="969"/>
      <c r="PZP63" s="969"/>
      <c r="PZQ63" s="969"/>
      <c r="PZR63" s="969"/>
      <c r="PZS63" s="969"/>
      <c r="PZT63" s="969"/>
      <c r="PZU63" s="969"/>
      <c r="PZV63" s="969"/>
      <c r="PZW63" s="969"/>
      <c r="PZX63" s="969"/>
      <c r="PZY63" s="969"/>
      <c r="PZZ63" s="969"/>
      <c r="QAA63" s="969"/>
      <c r="QAB63" s="969"/>
      <c r="QAC63" s="969"/>
      <c r="QAD63" s="969"/>
      <c r="QAE63" s="969"/>
      <c r="QAF63" s="969"/>
      <c r="QAG63" s="969"/>
      <c r="QAH63" s="969"/>
      <c r="QAI63" s="969"/>
      <c r="QAJ63" s="969"/>
      <c r="QAK63" s="969"/>
      <c r="QAL63" s="969"/>
      <c r="QAM63" s="969"/>
      <c r="QAN63" s="969"/>
      <c r="QAO63" s="969"/>
      <c r="QAP63" s="969"/>
      <c r="QAQ63" s="969"/>
      <c r="QAR63" s="969"/>
      <c r="QAS63" s="969"/>
      <c r="QAT63" s="969"/>
      <c r="QAU63" s="969"/>
      <c r="QAV63" s="969"/>
      <c r="QAW63" s="969"/>
      <c r="QAX63" s="969"/>
      <c r="QAY63" s="969"/>
      <c r="QAZ63" s="969"/>
      <c r="QBA63" s="969"/>
      <c r="QBB63" s="969"/>
      <c r="QBC63" s="969"/>
      <c r="QBD63" s="969"/>
      <c r="QBE63" s="969"/>
      <c r="QBF63" s="969"/>
      <c r="QBG63" s="969"/>
      <c r="QBH63" s="969"/>
      <c r="QBI63" s="969"/>
      <c r="QBJ63" s="969"/>
      <c r="QBK63" s="969"/>
      <c r="QBL63" s="969"/>
      <c r="QBM63" s="969"/>
      <c r="QBN63" s="969"/>
      <c r="QBO63" s="969"/>
      <c r="QBP63" s="969"/>
      <c r="QBQ63" s="969"/>
      <c r="QBR63" s="969"/>
      <c r="QBS63" s="969"/>
      <c r="QBT63" s="969"/>
      <c r="QBU63" s="969"/>
      <c r="QBV63" s="969"/>
      <c r="QBW63" s="969"/>
      <c r="QBX63" s="969"/>
      <c r="QBY63" s="969"/>
      <c r="QBZ63" s="969"/>
      <c r="QCA63" s="969"/>
      <c r="QCB63" s="969"/>
      <c r="QCC63" s="969"/>
      <c r="QCD63" s="969"/>
      <c r="QCE63" s="969"/>
      <c r="QCF63" s="969"/>
      <c r="QCG63" s="969"/>
      <c r="QCH63" s="969"/>
      <c r="QCI63" s="969"/>
      <c r="QCJ63" s="969"/>
      <c r="QCK63" s="969"/>
      <c r="QCL63" s="969"/>
      <c r="QCM63" s="969"/>
      <c r="QCN63" s="969"/>
      <c r="QCO63" s="969"/>
      <c r="QCP63" s="969"/>
      <c r="QCQ63" s="969"/>
      <c r="QCR63" s="969"/>
      <c r="QCS63" s="969"/>
      <c r="QCT63" s="969"/>
      <c r="QCU63" s="969"/>
      <c r="QCV63" s="969"/>
      <c r="QCW63" s="969"/>
      <c r="QCX63" s="969"/>
      <c r="QCY63" s="969"/>
      <c r="QCZ63" s="969"/>
      <c r="QDA63" s="969"/>
      <c r="QDB63" s="969"/>
      <c r="QDC63" s="969"/>
      <c r="QDD63" s="969"/>
      <c r="QDE63" s="969"/>
      <c r="QDF63" s="969"/>
      <c r="QDG63" s="969"/>
      <c r="QDH63" s="969"/>
      <c r="QDI63" s="969"/>
      <c r="QDJ63" s="969"/>
      <c r="QDK63" s="969"/>
      <c r="QDL63" s="969"/>
      <c r="QDM63" s="969"/>
      <c r="QDN63" s="969"/>
      <c r="QDO63" s="969"/>
      <c r="QDP63" s="969"/>
      <c r="QDQ63" s="969"/>
      <c r="QDR63" s="969"/>
      <c r="QDS63" s="969"/>
      <c r="QDT63" s="969"/>
      <c r="QDU63" s="969"/>
      <c r="QDV63" s="969"/>
      <c r="QDW63" s="969"/>
      <c r="QDX63" s="969"/>
      <c r="QDY63" s="969"/>
      <c r="QDZ63" s="969"/>
      <c r="QEA63" s="969"/>
      <c r="QEB63" s="969"/>
      <c r="QEC63" s="969"/>
      <c r="QED63" s="969"/>
      <c r="QEE63" s="969"/>
      <c r="QEF63" s="969"/>
      <c r="QEG63" s="969"/>
      <c r="QEH63" s="969"/>
      <c r="QEI63" s="969"/>
      <c r="QEJ63" s="969"/>
      <c r="QEK63" s="969"/>
      <c r="QEL63" s="969"/>
      <c r="QEM63" s="969"/>
      <c r="QEN63" s="969"/>
      <c r="QEO63" s="969"/>
      <c r="QEP63" s="969"/>
      <c r="QEQ63" s="969"/>
      <c r="QER63" s="969"/>
      <c r="QES63" s="969"/>
      <c r="QET63" s="969"/>
      <c r="QEU63" s="969"/>
      <c r="QEV63" s="969"/>
      <c r="QEW63" s="969"/>
      <c r="QEX63" s="969"/>
      <c r="QEY63" s="969"/>
      <c r="QEZ63" s="969"/>
      <c r="QFA63" s="969"/>
      <c r="QFB63" s="969"/>
      <c r="QFC63" s="969"/>
      <c r="QFD63" s="969"/>
      <c r="QFE63" s="969"/>
      <c r="QFF63" s="969"/>
      <c r="QFG63" s="969"/>
      <c r="QFH63" s="969"/>
      <c r="QFI63" s="969"/>
      <c r="QFJ63" s="969"/>
      <c r="QFK63" s="969"/>
      <c r="QFL63" s="969"/>
      <c r="QFM63" s="969"/>
      <c r="QFN63" s="969"/>
      <c r="QFO63" s="969"/>
      <c r="QFP63" s="969"/>
      <c r="QFQ63" s="969"/>
      <c r="QFR63" s="969"/>
      <c r="QFS63" s="969"/>
      <c r="QFT63" s="969"/>
      <c r="QFU63" s="969"/>
      <c r="QFV63" s="969"/>
      <c r="QFW63" s="969"/>
      <c r="QFX63" s="969"/>
      <c r="QFY63" s="969"/>
      <c r="QFZ63" s="969"/>
      <c r="QGA63" s="969"/>
      <c r="QGB63" s="969"/>
      <c r="QGC63" s="969"/>
      <c r="QGD63" s="969"/>
      <c r="QGE63" s="969"/>
      <c r="QGF63" s="969"/>
      <c r="QGG63" s="969"/>
      <c r="QGH63" s="969"/>
      <c r="QGI63" s="969"/>
      <c r="QGJ63" s="969"/>
      <c r="QGK63" s="969"/>
      <c r="QGL63" s="969"/>
      <c r="QGM63" s="969"/>
      <c r="QGN63" s="969"/>
      <c r="QGO63" s="969"/>
      <c r="QGP63" s="969"/>
      <c r="QGQ63" s="969"/>
      <c r="QGR63" s="969"/>
      <c r="QGS63" s="969"/>
      <c r="QGT63" s="969"/>
      <c r="QGU63" s="969"/>
      <c r="QGV63" s="969"/>
      <c r="QGW63" s="969"/>
      <c r="QGX63" s="969"/>
      <c r="QGY63" s="969"/>
      <c r="QGZ63" s="969"/>
      <c r="QHA63" s="969"/>
      <c r="QHB63" s="969"/>
      <c r="QHC63" s="969"/>
      <c r="QHD63" s="969"/>
      <c r="QHE63" s="969"/>
      <c r="QHF63" s="969"/>
      <c r="QHG63" s="969"/>
      <c r="QHH63" s="969"/>
      <c r="QHI63" s="969"/>
      <c r="QHJ63" s="969"/>
      <c r="QHK63" s="969"/>
      <c r="QHL63" s="969"/>
      <c r="QHM63" s="969"/>
      <c r="QHN63" s="969"/>
      <c r="QHO63" s="969"/>
      <c r="QHP63" s="969"/>
      <c r="QHQ63" s="969"/>
      <c r="QHR63" s="969"/>
      <c r="QHS63" s="969"/>
      <c r="QHT63" s="969"/>
      <c r="QHU63" s="969"/>
      <c r="QHV63" s="969"/>
      <c r="QHW63" s="969"/>
      <c r="QHX63" s="969"/>
      <c r="QHY63" s="969"/>
      <c r="QHZ63" s="969"/>
      <c r="QIA63" s="969"/>
      <c r="QIB63" s="969"/>
      <c r="QIC63" s="969"/>
      <c r="QID63" s="969"/>
      <c r="QIE63" s="969"/>
      <c r="QIF63" s="969"/>
      <c r="QIG63" s="969"/>
      <c r="QIH63" s="969"/>
      <c r="QII63" s="969"/>
      <c r="QIJ63" s="969"/>
      <c r="QIK63" s="969"/>
      <c r="QIL63" s="969"/>
      <c r="QIM63" s="969"/>
      <c r="QIN63" s="969"/>
      <c r="QIO63" s="969"/>
      <c r="QIP63" s="969"/>
      <c r="QIQ63" s="969"/>
      <c r="QIR63" s="969"/>
      <c r="QIS63" s="969"/>
      <c r="QIT63" s="969"/>
      <c r="QIU63" s="969"/>
      <c r="QIV63" s="969"/>
      <c r="QIW63" s="969"/>
      <c r="QIX63" s="969"/>
      <c r="QIY63" s="969"/>
      <c r="QIZ63" s="969"/>
      <c r="QJA63" s="969"/>
      <c r="QJB63" s="969"/>
      <c r="QJC63" s="969"/>
      <c r="QJD63" s="969"/>
      <c r="QJE63" s="969"/>
      <c r="QJF63" s="969"/>
      <c r="QJG63" s="969"/>
      <c r="QJH63" s="969"/>
      <c r="QJI63" s="969"/>
      <c r="QJJ63" s="969"/>
      <c r="QJK63" s="969"/>
      <c r="QJL63" s="969"/>
      <c r="QJM63" s="969"/>
      <c r="QJN63" s="969"/>
      <c r="QJO63" s="969"/>
      <c r="QJP63" s="969"/>
      <c r="QJQ63" s="969"/>
      <c r="QJR63" s="969"/>
      <c r="QJS63" s="969"/>
      <c r="QJT63" s="969"/>
      <c r="QJU63" s="969"/>
      <c r="QJV63" s="969"/>
      <c r="QJW63" s="969"/>
      <c r="QJX63" s="969"/>
      <c r="QJY63" s="969"/>
      <c r="QJZ63" s="969"/>
      <c r="QKA63" s="969"/>
      <c r="QKB63" s="969"/>
      <c r="QKC63" s="969"/>
      <c r="QKD63" s="969"/>
      <c r="QKE63" s="969"/>
      <c r="QKF63" s="969"/>
      <c r="QKG63" s="969"/>
      <c r="QKH63" s="969"/>
      <c r="QKI63" s="969"/>
      <c r="QKJ63" s="969"/>
      <c r="QKK63" s="969"/>
      <c r="QKL63" s="969"/>
      <c r="QKM63" s="969"/>
      <c r="QKN63" s="969"/>
      <c r="QKO63" s="969"/>
      <c r="QKP63" s="969"/>
      <c r="QKQ63" s="969"/>
      <c r="QKR63" s="969"/>
      <c r="QKS63" s="969"/>
      <c r="QKT63" s="969"/>
      <c r="QKU63" s="969"/>
      <c r="QKV63" s="969"/>
      <c r="QKW63" s="969"/>
      <c r="QKX63" s="969"/>
      <c r="QKY63" s="969"/>
      <c r="QKZ63" s="969"/>
      <c r="QLA63" s="969"/>
      <c r="QLB63" s="969"/>
      <c r="QLC63" s="969"/>
      <c r="QLD63" s="969"/>
      <c r="QLE63" s="969"/>
      <c r="QLF63" s="969"/>
      <c r="QLG63" s="969"/>
      <c r="QLH63" s="969"/>
      <c r="QLI63" s="969"/>
      <c r="QLJ63" s="969"/>
      <c r="QLK63" s="969"/>
      <c r="QLL63" s="969"/>
      <c r="QLM63" s="969"/>
      <c r="QLN63" s="969"/>
      <c r="QLO63" s="969"/>
      <c r="QLP63" s="969"/>
      <c r="QLQ63" s="969"/>
      <c r="QLR63" s="969"/>
      <c r="QLS63" s="969"/>
      <c r="QLT63" s="969"/>
      <c r="QLU63" s="969"/>
      <c r="QLV63" s="969"/>
      <c r="QLW63" s="969"/>
      <c r="QLX63" s="969"/>
      <c r="QLY63" s="969"/>
      <c r="QLZ63" s="969"/>
      <c r="QMA63" s="969"/>
      <c r="QMB63" s="969"/>
      <c r="QMC63" s="969"/>
      <c r="QMD63" s="969"/>
      <c r="QME63" s="969"/>
      <c r="QMF63" s="969"/>
      <c r="QMG63" s="969"/>
      <c r="QMH63" s="969"/>
      <c r="QMI63" s="969"/>
      <c r="QMJ63" s="969"/>
      <c r="QMK63" s="969"/>
      <c r="QML63" s="969"/>
      <c r="QMM63" s="969"/>
      <c r="QMN63" s="969"/>
      <c r="QMO63" s="969"/>
      <c r="QMP63" s="969"/>
      <c r="QMQ63" s="969"/>
      <c r="QMR63" s="969"/>
      <c r="QMS63" s="969"/>
      <c r="QMT63" s="969"/>
      <c r="QMU63" s="969"/>
      <c r="QMV63" s="969"/>
      <c r="QMW63" s="969"/>
      <c r="QMX63" s="969"/>
      <c r="QMY63" s="969"/>
      <c r="QMZ63" s="969"/>
      <c r="QNA63" s="969"/>
      <c r="QNB63" s="969"/>
      <c r="QNC63" s="969"/>
      <c r="QND63" s="969"/>
      <c r="QNE63" s="969"/>
      <c r="QNF63" s="969"/>
      <c r="QNG63" s="969"/>
      <c r="QNH63" s="969"/>
      <c r="QNI63" s="969"/>
      <c r="QNJ63" s="969"/>
      <c r="QNK63" s="969"/>
      <c r="QNL63" s="969"/>
      <c r="QNM63" s="969"/>
      <c r="QNN63" s="969"/>
      <c r="QNO63" s="969"/>
      <c r="QNP63" s="969"/>
      <c r="QNQ63" s="969"/>
      <c r="QNR63" s="969"/>
      <c r="QNS63" s="969"/>
      <c r="QNT63" s="969"/>
      <c r="QNU63" s="969"/>
      <c r="QNV63" s="969"/>
      <c r="QNW63" s="969"/>
      <c r="QNX63" s="969"/>
      <c r="QNY63" s="969"/>
      <c r="QNZ63" s="969"/>
      <c r="QOA63" s="969"/>
      <c r="QOB63" s="969"/>
      <c r="QOC63" s="969"/>
      <c r="QOD63" s="969"/>
      <c r="QOE63" s="969"/>
      <c r="QOF63" s="969"/>
      <c r="QOG63" s="969"/>
      <c r="QOH63" s="969"/>
      <c r="QOI63" s="969"/>
      <c r="QOJ63" s="969"/>
      <c r="QOK63" s="969"/>
      <c r="QOL63" s="969"/>
      <c r="QOM63" s="969"/>
      <c r="QON63" s="969"/>
      <c r="QOO63" s="969"/>
      <c r="QOP63" s="969"/>
      <c r="QOQ63" s="969"/>
      <c r="QOR63" s="969"/>
      <c r="QOS63" s="969"/>
      <c r="QOT63" s="969"/>
      <c r="QOU63" s="969"/>
      <c r="QOV63" s="969"/>
      <c r="QOW63" s="969"/>
      <c r="QOX63" s="969"/>
      <c r="QOY63" s="969"/>
      <c r="QOZ63" s="969"/>
      <c r="QPA63" s="969"/>
      <c r="QPB63" s="969"/>
      <c r="QPC63" s="969"/>
      <c r="QPD63" s="969"/>
      <c r="QPE63" s="969"/>
      <c r="QPF63" s="969"/>
      <c r="QPG63" s="969"/>
      <c r="QPH63" s="969"/>
      <c r="QPI63" s="969"/>
      <c r="QPJ63" s="969"/>
      <c r="QPK63" s="969"/>
      <c r="QPL63" s="969"/>
      <c r="QPM63" s="969"/>
      <c r="QPN63" s="969"/>
      <c r="QPO63" s="969"/>
      <c r="QPP63" s="969"/>
      <c r="QPQ63" s="969"/>
      <c r="QPR63" s="969"/>
      <c r="QPS63" s="969"/>
      <c r="QPT63" s="969"/>
      <c r="QPU63" s="969"/>
      <c r="QPV63" s="969"/>
      <c r="QPW63" s="969"/>
      <c r="QPX63" s="969"/>
      <c r="QPY63" s="969"/>
      <c r="QPZ63" s="969"/>
      <c r="QQA63" s="969"/>
      <c r="QQB63" s="969"/>
      <c r="QQC63" s="969"/>
      <c r="QQD63" s="969"/>
      <c r="QQE63" s="969"/>
      <c r="QQF63" s="969"/>
      <c r="QQG63" s="969"/>
      <c r="QQH63" s="969"/>
      <c r="QQI63" s="969"/>
      <c r="QQJ63" s="969"/>
      <c r="QQK63" s="969"/>
      <c r="QQL63" s="969"/>
      <c r="QQM63" s="969"/>
      <c r="QQN63" s="969"/>
      <c r="QQO63" s="969"/>
      <c r="QQP63" s="969"/>
      <c r="QQQ63" s="969"/>
      <c r="QQR63" s="969"/>
      <c r="QQS63" s="969"/>
      <c r="QQT63" s="969"/>
      <c r="QQU63" s="969"/>
      <c r="QQV63" s="969"/>
      <c r="QQW63" s="969"/>
      <c r="QQX63" s="969"/>
      <c r="QQY63" s="969"/>
      <c r="QQZ63" s="969"/>
      <c r="QRA63" s="969"/>
      <c r="QRB63" s="969"/>
      <c r="QRC63" s="969"/>
      <c r="QRD63" s="969"/>
      <c r="QRE63" s="969"/>
      <c r="QRF63" s="969"/>
      <c r="QRG63" s="969"/>
      <c r="QRH63" s="969"/>
      <c r="QRI63" s="969"/>
      <c r="QRJ63" s="969"/>
      <c r="QRK63" s="969"/>
      <c r="QRL63" s="969"/>
      <c r="QRM63" s="969"/>
      <c r="QRN63" s="969"/>
      <c r="QRO63" s="969"/>
      <c r="QRP63" s="969"/>
      <c r="QRQ63" s="969"/>
      <c r="QRR63" s="969"/>
      <c r="QRS63" s="969"/>
      <c r="QRT63" s="969"/>
      <c r="QRU63" s="969"/>
      <c r="QRV63" s="969"/>
      <c r="QRW63" s="969"/>
      <c r="QRX63" s="969"/>
      <c r="QRY63" s="969"/>
      <c r="QRZ63" s="969"/>
      <c r="QSA63" s="969"/>
      <c r="QSB63" s="969"/>
      <c r="QSC63" s="969"/>
      <c r="QSD63" s="969"/>
      <c r="QSE63" s="969"/>
      <c r="QSF63" s="969"/>
      <c r="QSG63" s="969"/>
      <c r="QSH63" s="969"/>
      <c r="QSI63" s="969"/>
      <c r="QSJ63" s="969"/>
      <c r="QSK63" s="969"/>
      <c r="QSL63" s="969"/>
      <c r="QSM63" s="969"/>
      <c r="QSN63" s="969"/>
      <c r="QSO63" s="969"/>
      <c r="QSP63" s="969"/>
      <c r="QSQ63" s="969"/>
      <c r="QSR63" s="969"/>
      <c r="QSS63" s="969"/>
      <c r="QST63" s="969"/>
      <c r="QSU63" s="969"/>
      <c r="QSV63" s="969"/>
      <c r="QSW63" s="969"/>
      <c r="QSX63" s="969"/>
      <c r="QSY63" s="969"/>
      <c r="QSZ63" s="969"/>
      <c r="QTA63" s="969"/>
      <c r="QTB63" s="969"/>
      <c r="QTC63" s="969"/>
      <c r="QTD63" s="969"/>
      <c r="QTE63" s="969"/>
      <c r="QTF63" s="969"/>
      <c r="QTG63" s="969"/>
      <c r="QTH63" s="969"/>
      <c r="QTI63" s="969"/>
      <c r="QTJ63" s="969"/>
      <c r="QTK63" s="969"/>
      <c r="QTL63" s="969"/>
      <c r="QTM63" s="969"/>
      <c r="QTN63" s="969"/>
      <c r="QTO63" s="969"/>
      <c r="QTP63" s="969"/>
      <c r="QTQ63" s="969"/>
      <c r="QTR63" s="969"/>
      <c r="QTS63" s="969"/>
      <c r="QTT63" s="969"/>
      <c r="QTU63" s="969"/>
      <c r="QTV63" s="969"/>
      <c r="QTW63" s="969"/>
      <c r="QTX63" s="969"/>
      <c r="QTY63" s="969"/>
      <c r="QTZ63" s="969"/>
      <c r="QUA63" s="969"/>
      <c r="QUB63" s="969"/>
      <c r="QUC63" s="969"/>
      <c r="QUD63" s="969"/>
      <c r="QUE63" s="969"/>
      <c r="QUF63" s="969"/>
      <c r="QUG63" s="969"/>
      <c r="QUH63" s="969"/>
      <c r="QUI63" s="969"/>
      <c r="QUJ63" s="969"/>
      <c r="QUK63" s="969"/>
      <c r="QUL63" s="969"/>
      <c r="QUM63" s="969"/>
      <c r="QUN63" s="969"/>
      <c r="QUO63" s="969"/>
      <c r="QUP63" s="969"/>
      <c r="QUQ63" s="969"/>
      <c r="QUR63" s="969"/>
      <c r="QUS63" s="969"/>
      <c r="QUT63" s="969"/>
      <c r="QUU63" s="969"/>
      <c r="QUV63" s="969"/>
      <c r="QUW63" s="969"/>
      <c r="QUX63" s="969"/>
      <c r="QUY63" s="969"/>
      <c r="QUZ63" s="969"/>
      <c r="QVA63" s="969"/>
      <c r="QVB63" s="969"/>
      <c r="QVC63" s="969"/>
      <c r="QVD63" s="969"/>
      <c r="QVE63" s="969"/>
      <c r="QVF63" s="969"/>
      <c r="QVG63" s="969"/>
      <c r="QVH63" s="969"/>
      <c r="QVI63" s="969"/>
      <c r="QVJ63" s="969"/>
      <c r="QVK63" s="969"/>
      <c r="QVL63" s="969"/>
      <c r="QVM63" s="969"/>
      <c r="QVN63" s="969"/>
      <c r="QVO63" s="969"/>
      <c r="QVP63" s="969"/>
      <c r="QVQ63" s="969"/>
      <c r="QVR63" s="969"/>
      <c r="QVS63" s="969"/>
      <c r="QVT63" s="969"/>
      <c r="QVU63" s="969"/>
      <c r="QVV63" s="969"/>
      <c r="QVW63" s="969"/>
      <c r="QVX63" s="969"/>
      <c r="QVY63" s="969"/>
      <c r="QVZ63" s="969"/>
      <c r="QWA63" s="969"/>
      <c r="QWB63" s="969"/>
      <c r="QWC63" s="969"/>
      <c r="QWD63" s="969"/>
      <c r="QWE63" s="969"/>
      <c r="QWF63" s="969"/>
      <c r="QWG63" s="969"/>
      <c r="QWH63" s="969"/>
      <c r="QWI63" s="969"/>
      <c r="QWJ63" s="969"/>
      <c r="QWK63" s="969"/>
      <c r="QWL63" s="969"/>
      <c r="QWM63" s="969"/>
      <c r="QWN63" s="969"/>
      <c r="QWO63" s="969"/>
      <c r="QWP63" s="969"/>
      <c r="QWQ63" s="969"/>
      <c r="QWR63" s="969"/>
      <c r="QWS63" s="969"/>
      <c r="QWT63" s="969"/>
      <c r="QWU63" s="969"/>
      <c r="QWV63" s="969"/>
      <c r="QWW63" s="969"/>
      <c r="QWX63" s="969"/>
      <c r="QWY63" s="969"/>
      <c r="QWZ63" s="969"/>
      <c r="QXA63" s="969"/>
      <c r="QXB63" s="969"/>
      <c r="QXC63" s="969"/>
      <c r="QXD63" s="969"/>
      <c r="QXE63" s="969"/>
      <c r="QXF63" s="969"/>
      <c r="QXG63" s="969"/>
      <c r="QXH63" s="969"/>
      <c r="QXI63" s="969"/>
      <c r="QXJ63" s="969"/>
      <c r="QXK63" s="969"/>
      <c r="QXL63" s="969"/>
      <c r="QXM63" s="969"/>
      <c r="QXN63" s="969"/>
      <c r="QXO63" s="969"/>
      <c r="QXP63" s="969"/>
      <c r="QXQ63" s="969"/>
      <c r="QXR63" s="969"/>
      <c r="QXS63" s="969"/>
      <c r="QXT63" s="969"/>
      <c r="QXU63" s="969"/>
      <c r="QXV63" s="969"/>
      <c r="QXW63" s="969"/>
      <c r="QXX63" s="969"/>
      <c r="QXY63" s="969"/>
      <c r="QXZ63" s="969"/>
      <c r="QYA63" s="969"/>
      <c r="QYB63" s="969"/>
      <c r="QYC63" s="969"/>
      <c r="QYD63" s="969"/>
      <c r="QYE63" s="969"/>
      <c r="QYF63" s="969"/>
      <c r="QYG63" s="969"/>
      <c r="QYH63" s="969"/>
      <c r="QYI63" s="969"/>
      <c r="QYJ63" s="969"/>
      <c r="QYK63" s="969"/>
      <c r="QYL63" s="969"/>
      <c r="QYM63" s="969"/>
      <c r="QYN63" s="969"/>
      <c r="QYO63" s="969"/>
      <c r="QYP63" s="969"/>
      <c r="QYQ63" s="969"/>
      <c r="QYR63" s="969"/>
      <c r="QYS63" s="969"/>
      <c r="QYT63" s="969"/>
      <c r="QYU63" s="969"/>
      <c r="QYV63" s="969"/>
      <c r="QYW63" s="969"/>
      <c r="QYX63" s="969"/>
      <c r="QYY63" s="969"/>
      <c r="QYZ63" s="969"/>
      <c r="QZA63" s="969"/>
      <c r="QZB63" s="969"/>
      <c r="QZC63" s="969"/>
      <c r="QZD63" s="969"/>
      <c r="QZE63" s="969"/>
      <c r="QZF63" s="969"/>
      <c r="QZG63" s="969"/>
      <c r="QZH63" s="969"/>
      <c r="QZI63" s="969"/>
      <c r="QZJ63" s="969"/>
      <c r="QZK63" s="969"/>
      <c r="QZL63" s="969"/>
      <c r="QZM63" s="969"/>
      <c r="QZN63" s="969"/>
      <c r="QZO63" s="969"/>
      <c r="QZP63" s="969"/>
      <c r="QZQ63" s="969"/>
      <c r="QZR63" s="969"/>
      <c r="QZS63" s="969"/>
      <c r="QZT63" s="969"/>
      <c r="QZU63" s="969"/>
      <c r="QZV63" s="969"/>
      <c r="QZW63" s="969"/>
      <c r="QZX63" s="969"/>
      <c r="QZY63" s="969"/>
      <c r="QZZ63" s="969"/>
      <c r="RAA63" s="969"/>
      <c r="RAB63" s="969"/>
      <c r="RAC63" s="969"/>
      <c r="RAD63" s="969"/>
      <c r="RAE63" s="969"/>
      <c r="RAF63" s="969"/>
      <c r="RAG63" s="969"/>
      <c r="RAH63" s="969"/>
      <c r="RAI63" s="969"/>
      <c r="RAJ63" s="969"/>
      <c r="RAK63" s="969"/>
      <c r="RAL63" s="969"/>
      <c r="RAM63" s="969"/>
      <c r="RAN63" s="969"/>
      <c r="RAO63" s="969"/>
      <c r="RAP63" s="969"/>
      <c r="RAQ63" s="969"/>
      <c r="RAR63" s="969"/>
      <c r="RAS63" s="969"/>
      <c r="RAT63" s="969"/>
      <c r="RAU63" s="969"/>
      <c r="RAV63" s="969"/>
      <c r="RAW63" s="969"/>
      <c r="RAX63" s="969"/>
      <c r="RAY63" s="969"/>
      <c r="RAZ63" s="969"/>
      <c r="RBA63" s="969"/>
      <c r="RBB63" s="969"/>
      <c r="RBC63" s="969"/>
      <c r="RBD63" s="969"/>
      <c r="RBE63" s="969"/>
      <c r="RBF63" s="969"/>
      <c r="RBG63" s="969"/>
      <c r="RBH63" s="969"/>
      <c r="RBI63" s="969"/>
      <c r="RBJ63" s="969"/>
      <c r="RBK63" s="969"/>
      <c r="RBL63" s="969"/>
      <c r="RBM63" s="969"/>
      <c r="RBN63" s="969"/>
      <c r="RBO63" s="969"/>
      <c r="RBP63" s="969"/>
      <c r="RBQ63" s="969"/>
      <c r="RBR63" s="969"/>
      <c r="RBS63" s="969"/>
      <c r="RBT63" s="969"/>
      <c r="RBU63" s="969"/>
      <c r="RBV63" s="969"/>
      <c r="RBW63" s="969"/>
      <c r="RBX63" s="969"/>
      <c r="RBY63" s="969"/>
      <c r="RBZ63" s="969"/>
      <c r="RCA63" s="969"/>
      <c r="RCB63" s="969"/>
      <c r="RCC63" s="969"/>
      <c r="RCD63" s="969"/>
      <c r="RCE63" s="969"/>
      <c r="RCF63" s="969"/>
      <c r="RCG63" s="969"/>
      <c r="RCH63" s="969"/>
      <c r="RCI63" s="969"/>
      <c r="RCJ63" s="969"/>
      <c r="RCK63" s="969"/>
      <c r="RCL63" s="969"/>
      <c r="RCM63" s="969"/>
      <c r="RCN63" s="969"/>
      <c r="RCO63" s="969"/>
      <c r="RCP63" s="969"/>
      <c r="RCQ63" s="969"/>
      <c r="RCR63" s="969"/>
      <c r="RCS63" s="969"/>
      <c r="RCT63" s="969"/>
      <c r="RCU63" s="969"/>
      <c r="RCV63" s="969"/>
      <c r="RCW63" s="969"/>
      <c r="RCX63" s="969"/>
      <c r="RCY63" s="969"/>
      <c r="RCZ63" s="969"/>
      <c r="RDA63" s="969"/>
      <c r="RDB63" s="969"/>
      <c r="RDC63" s="969"/>
      <c r="RDD63" s="969"/>
      <c r="RDE63" s="969"/>
      <c r="RDF63" s="969"/>
      <c r="RDG63" s="969"/>
      <c r="RDH63" s="969"/>
      <c r="RDI63" s="969"/>
      <c r="RDJ63" s="969"/>
      <c r="RDK63" s="969"/>
      <c r="RDL63" s="969"/>
      <c r="RDM63" s="969"/>
      <c r="RDN63" s="969"/>
      <c r="RDO63" s="969"/>
      <c r="RDP63" s="969"/>
      <c r="RDQ63" s="969"/>
      <c r="RDR63" s="969"/>
      <c r="RDS63" s="969"/>
      <c r="RDT63" s="969"/>
      <c r="RDU63" s="969"/>
      <c r="RDV63" s="969"/>
      <c r="RDW63" s="969"/>
      <c r="RDX63" s="969"/>
      <c r="RDY63" s="969"/>
      <c r="RDZ63" s="969"/>
      <c r="REA63" s="969"/>
      <c r="REB63" s="969"/>
      <c r="REC63" s="969"/>
      <c r="RED63" s="969"/>
      <c r="REE63" s="969"/>
      <c r="REF63" s="969"/>
      <c r="REG63" s="969"/>
      <c r="REH63" s="969"/>
      <c r="REI63" s="969"/>
      <c r="REJ63" s="969"/>
      <c r="REK63" s="969"/>
      <c r="REL63" s="969"/>
      <c r="REM63" s="969"/>
      <c r="REN63" s="969"/>
      <c r="REO63" s="969"/>
      <c r="REP63" s="969"/>
      <c r="REQ63" s="969"/>
      <c r="RER63" s="969"/>
      <c r="RES63" s="969"/>
      <c r="RET63" s="969"/>
      <c r="REU63" s="969"/>
      <c r="REV63" s="969"/>
      <c r="REW63" s="969"/>
      <c r="REX63" s="969"/>
      <c r="REY63" s="969"/>
      <c r="REZ63" s="969"/>
      <c r="RFA63" s="969"/>
      <c r="RFB63" s="969"/>
      <c r="RFC63" s="969"/>
      <c r="RFD63" s="969"/>
      <c r="RFE63" s="969"/>
      <c r="RFF63" s="969"/>
      <c r="RFG63" s="969"/>
      <c r="RFH63" s="969"/>
      <c r="RFI63" s="969"/>
      <c r="RFJ63" s="969"/>
      <c r="RFK63" s="969"/>
      <c r="RFL63" s="969"/>
      <c r="RFM63" s="969"/>
      <c r="RFN63" s="969"/>
      <c r="RFO63" s="969"/>
      <c r="RFP63" s="969"/>
      <c r="RFQ63" s="969"/>
      <c r="RFR63" s="969"/>
      <c r="RFS63" s="969"/>
      <c r="RFT63" s="969"/>
      <c r="RFU63" s="969"/>
      <c r="RFV63" s="969"/>
      <c r="RFW63" s="969"/>
      <c r="RFX63" s="969"/>
      <c r="RFY63" s="969"/>
      <c r="RFZ63" s="969"/>
      <c r="RGA63" s="969"/>
      <c r="RGB63" s="969"/>
      <c r="RGC63" s="969"/>
      <c r="RGD63" s="969"/>
      <c r="RGE63" s="969"/>
      <c r="RGF63" s="969"/>
      <c r="RGG63" s="969"/>
      <c r="RGH63" s="969"/>
      <c r="RGI63" s="969"/>
      <c r="RGJ63" s="969"/>
      <c r="RGK63" s="969"/>
      <c r="RGL63" s="969"/>
      <c r="RGM63" s="969"/>
      <c r="RGN63" s="969"/>
      <c r="RGO63" s="969"/>
      <c r="RGP63" s="969"/>
      <c r="RGQ63" s="969"/>
      <c r="RGR63" s="969"/>
      <c r="RGS63" s="969"/>
      <c r="RGT63" s="969"/>
      <c r="RGU63" s="969"/>
      <c r="RGV63" s="969"/>
      <c r="RGW63" s="969"/>
      <c r="RGX63" s="969"/>
      <c r="RGY63" s="969"/>
      <c r="RGZ63" s="969"/>
      <c r="RHA63" s="969"/>
      <c r="RHB63" s="969"/>
      <c r="RHC63" s="969"/>
      <c r="RHD63" s="969"/>
      <c r="RHE63" s="969"/>
      <c r="RHF63" s="969"/>
      <c r="RHG63" s="969"/>
      <c r="RHH63" s="969"/>
      <c r="RHI63" s="969"/>
      <c r="RHJ63" s="969"/>
      <c r="RHK63" s="969"/>
      <c r="RHL63" s="969"/>
      <c r="RHM63" s="969"/>
      <c r="RHN63" s="969"/>
      <c r="RHO63" s="969"/>
      <c r="RHP63" s="969"/>
      <c r="RHQ63" s="969"/>
      <c r="RHR63" s="969"/>
      <c r="RHS63" s="969"/>
      <c r="RHT63" s="969"/>
      <c r="RHU63" s="969"/>
      <c r="RHV63" s="969"/>
      <c r="RHW63" s="969"/>
      <c r="RHX63" s="969"/>
      <c r="RHY63" s="969"/>
      <c r="RHZ63" s="969"/>
      <c r="RIA63" s="969"/>
      <c r="RIB63" s="969"/>
      <c r="RIC63" s="969"/>
      <c r="RID63" s="969"/>
      <c r="RIE63" s="969"/>
      <c r="RIF63" s="969"/>
      <c r="RIG63" s="969"/>
      <c r="RIH63" s="969"/>
      <c r="RII63" s="969"/>
      <c r="RIJ63" s="969"/>
      <c r="RIK63" s="969"/>
      <c r="RIL63" s="969"/>
      <c r="RIM63" s="969"/>
      <c r="RIN63" s="969"/>
      <c r="RIO63" s="969"/>
      <c r="RIP63" s="969"/>
      <c r="RIQ63" s="969"/>
      <c r="RIR63" s="969"/>
      <c r="RIS63" s="969"/>
      <c r="RIT63" s="969"/>
      <c r="RIU63" s="969"/>
      <c r="RIV63" s="969"/>
      <c r="RIW63" s="969"/>
      <c r="RIX63" s="969"/>
      <c r="RIY63" s="969"/>
      <c r="RIZ63" s="969"/>
      <c r="RJA63" s="969"/>
      <c r="RJB63" s="969"/>
      <c r="RJC63" s="969"/>
      <c r="RJD63" s="969"/>
      <c r="RJE63" s="969"/>
      <c r="RJF63" s="969"/>
      <c r="RJG63" s="969"/>
      <c r="RJH63" s="969"/>
      <c r="RJI63" s="969"/>
      <c r="RJJ63" s="969"/>
      <c r="RJK63" s="969"/>
      <c r="RJL63" s="969"/>
      <c r="RJM63" s="969"/>
      <c r="RJN63" s="969"/>
      <c r="RJO63" s="969"/>
      <c r="RJP63" s="969"/>
      <c r="RJQ63" s="969"/>
      <c r="RJR63" s="969"/>
      <c r="RJS63" s="969"/>
      <c r="RJT63" s="969"/>
      <c r="RJU63" s="969"/>
      <c r="RJV63" s="969"/>
      <c r="RJW63" s="969"/>
      <c r="RJX63" s="969"/>
      <c r="RJY63" s="969"/>
      <c r="RJZ63" s="969"/>
      <c r="RKA63" s="969"/>
      <c r="RKB63" s="969"/>
      <c r="RKC63" s="969"/>
      <c r="RKD63" s="969"/>
      <c r="RKE63" s="969"/>
      <c r="RKF63" s="969"/>
      <c r="RKG63" s="969"/>
      <c r="RKH63" s="969"/>
      <c r="RKI63" s="969"/>
      <c r="RKJ63" s="969"/>
      <c r="RKK63" s="969"/>
      <c r="RKL63" s="969"/>
      <c r="RKM63" s="969"/>
      <c r="RKN63" s="969"/>
      <c r="RKO63" s="969"/>
      <c r="RKP63" s="969"/>
      <c r="RKQ63" s="969"/>
      <c r="RKR63" s="969"/>
      <c r="RKS63" s="969"/>
      <c r="RKT63" s="969"/>
      <c r="RKU63" s="969"/>
      <c r="RKV63" s="969"/>
      <c r="RKW63" s="969"/>
      <c r="RKX63" s="969"/>
      <c r="RKY63" s="969"/>
      <c r="RKZ63" s="969"/>
      <c r="RLA63" s="969"/>
      <c r="RLB63" s="969"/>
      <c r="RLC63" s="969"/>
      <c r="RLD63" s="969"/>
      <c r="RLE63" s="969"/>
      <c r="RLF63" s="969"/>
      <c r="RLG63" s="969"/>
      <c r="RLH63" s="969"/>
      <c r="RLI63" s="969"/>
      <c r="RLJ63" s="969"/>
      <c r="RLK63" s="969"/>
      <c r="RLL63" s="969"/>
      <c r="RLM63" s="969"/>
      <c r="RLN63" s="969"/>
      <c r="RLO63" s="969"/>
      <c r="RLP63" s="969"/>
      <c r="RLQ63" s="969"/>
      <c r="RLR63" s="969"/>
      <c r="RLS63" s="969"/>
      <c r="RLT63" s="969"/>
      <c r="RLU63" s="969"/>
      <c r="RLV63" s="969"/>
      <c r="RLW63" s="969"/>
      <c r="RLX63" s="969"/>
      <c r="RLY63" s="969"/>
      <c r="RLZ63" s="969"/>
      <c r="RMA63" s="969"/>
      <c r="RMB63" s="969"/>
      <c r="RMC63" s="969"/>
      <c r="RMD63" s="969"/>
      <c r="RME63" s="969"/>
      <c r="RMF63" s="969"/>
      <c r="RMG63" s="969"/>
      <c r="RMH63" s="969"/>
      <c r="RMI63" s="969"/>
      <c r="RMJ63" s="969"/>
      <c r="RMK63" s="969"/>
      <c r="RML63" s="969"/>
      <c r="RMM63" s="969"/>
      <c r="RMN63" s="969"/>
      <c r="RMO63" s="969"/>
      <c r="RMP63" s="969"/>
      <c r="RMQ63" s="969"/>
      <c r="RMR63" s="969"/>
      <c r="RMS63" s="969"/>
      <c r="RMT63" s="969"/>
      <c r="RMU63" s="969"/>
      <c r="RMV63" s="969"/>
      <c r="RMW63" s="969"/>
      <c r="RMX63" s="969"/>
      <c r="RMY63" s="969"/>
      <c r="RMZ63" s="969"/>
      <c r="RNA63" s="969"/>
      <c r="RNB63" s="969"/>
      <c r="RNC63" s="969"/>
      <c r="RND63" s="969"/>
      <c r="RNE63" s="969"/>
      <c r="RNF63" s="969"/>
      <c r="RNG63" s="969"/>
      <c r="RNH63" s="969"/>
      <c r="RNI63" s="969"/>
      <c r="RNJ63" s="969"/>
      <c r="RNK63" s="969"/>
      <c r="RNL63" s="969"/>
      <c r="RNM63" s="969"/>
      <c r="RNN63" s="969"/>
      <c r="RNO63" s="969"/>
      <c r="RNP63" s="969"/>
      <c r="RNQ63" s="969"/>
      <c r="RNR63" s="969"/>
      <c r="RNS63" s="969"/>
      <c r="RNT63" s="969"/>
      <c r="RNU63" s="969"/>
      <c r="RNV63" s="969"/>
      <c r="RNW63" s="969"/>
      <c r="RNX63" s="969"/>
      <c r="RNY63" s="969"/>
      <c r="RNZ63" s="969"/>
      <c r="ROA63" s="969"/>
      <c r="ROB63" s="969"/>
      <c r="ROC63" s="969"/>
      <c r="ROD63" s="969"/>
      <c r="ROE63" s="969"/>
      <c r="ROF63" s="969"/>
      <c r="ROG63" s="969"/>
      <c r="ROH63" s="969"/>
      <c r="ROI63" s="969"/>
      <c r="ROJ63" s="969"/>
      <c r="ROK63" s="969"/>
      <c r="ROL63" s="969"/>
      <c r="ROM63" s="969"/>
      <c r="RON63" s="969"/>
      <c r="ROO63" s="969"/>
      <c r="ROP63" s="969"/>
      <c r="ROQ63" s="969"/>
      <c r="ROR63" s="969"/>
      <c r="ROS63" s="969"/>
      <c r="ROT63" s="969"/>
      <c r="ROU63" s="969"/>
      <c r="ROV63" s="969"/>
      <c r="ROW63" s="969"/>
      <c r="ROX63" s="969"/>
      <c r="ROY63" s="969"/>
      <c r="ROZ63" s="969"/>
      <c r="RPA63" s="969"/>
      <c r="RPB63" s="969"/>
      <c r="RPC63" s="969"/>
      <c r="RPD63" s="969"/>
      <c r="RPE63" s="969"/>
      <c r="RPF63" s="969"/>
      <c r="RPG63" s="969"/>
      <c r="RPH63" s="969"/>
      <c r="RPI63" s="969"/>
      <c r="RPJ63" s="969"/>
      <c r="RPK63" s="969"/>
      <c r="RPL63" s="969"/>
      <c r="RPM63" s="969"/>
      <c r="RPN63" s="969"/>
      <c r="RPO63" s="969"/>
      <c r="RPP63" s="969"/>
      <c r="RPQ63" s="969"/>
      <c r="RPR63" s="969"/>
      <c r="RPS63" s="969"/>
      <c r="RPT63" s="969"/>
      <c r="RPU63" s="969"/>
      <c r="RPV63" s="969"/>
      <c r="RPW63" s="969"/>
      <c r="RPX63" s="969"/>
      <c r="RPY63" s="969"/>
      <c r="RPZ63" s="969"/>
      <c r="RQA63" s="969"/>
      <c r="RQB63" s="969"/>
      <c r="RQC63" s="969"/>
      <c r="RQD63" s="969"/>
      <c r="RQE63" s="969"/>
      <c r="RQF63" s="969"/>
      <c r="RQG63" s="969"/>
      <c r="RQH63" s="969"/>
      <c r="RQI63" s="969"/>
      <c r="RQJ63" s="969"/>
      <c r="RQK63" s="969"/>
      <c r="RQL63" s="969"/>
      <c r="RQM63" s="969"/>
      <c r="RQN63" s="969"/>
      <c r="RQO63" s="969"/>
      <c r="RQP63" s="969"/>
      <c r="RQQ63" s="969"/>
      <c r="RQR63" s="969"/>
      <c r="RQS63" s="969"/>
      <c r="RQT63" s="969"/>
      <c r="RQU63" s="969"/>
      <c r="RQV63" s="969"/>
      <c r="RQW63" s="969"/>
      <c r="RQX63" s="969"/>
      <c r="RQY63" s="969"/>
      <c r="RQZ63" s="969"/>
      <c r="RRA63" s="969"/>
      <c r="RRB63" s="969"/>
      <c r="RRC63" s="969"/>
      <c r="RRD63" s="969"/>
      <c r="RRE63" s="969"/>
      <c r="RRF63" s="969"/>
      <c r="RRG63" s="969"/>
      <c r="RRH63" s="969"/>
      <c r="RRI63" s="969"/>
      <c r="RRJ63" s="969"/>
      <c r="RRK63" s="969"/>
      <c r="RRL63" s="969"/>
      <c r="RRM63" s="969"/>
      <c r="RRN63" s="969"/>
      <c r="RRO63" s="969"/>
      <c r="RRP63" s="969"/>
      <c r="RRQ63" s="969"/>
      <c r="RRR63" s="969"/>
      <c r="RRS63" s="969"/>
      <c r="RRT63" s="969"/>
      <c r="RRU63" s="969"/>
      <c r="RRV63" s="969"/>
      <c r="RRW63" s="969"/>
      <c r="RRX63" s="969"/>
      <c r="RRY63" s="969"/>
      <c r="RRZ63" s="969"/>
      <c r="RSA63" s="969"/>
      <c r="RSB63" s="969"/>
      <c r="RSC63" s="969"/>
      <c r="RSD63" s="969"/>
      <c r="RSE63" s="969"/>
      <c r="RSF63" s="969"/>
      <c r="RSG63" s="969"/>
      <c r="RSH63" s="969"/>
      <c r="RSI63" s="969"/>
      <c r="RSJ63" s="969"/>
      <c r="RSK63" s="969"/>
      <c r="RSL63" s="969"/>
      <c r="RSM63" s="969"/>
      <c r="RSN63" s="969"/>
      <c r="RSO63" s="969"/>
      <c r="RSP63" s="969"/>
      <c r="RSQ63" s="969"/>
      <c r="RSR63" s="969"/>
      <c r="RSS63" s="969"/>
      <c r="RST63" s="969"/>
      <c r="RSU63" s="969"/>
      <c r="RSV63" s="969"/>
      <c r="RSW63" s="969"/>
      <c r="RSX63" s="969"/>
      <c r="RSY63" s="969"/>
      <c r="RSZ63" s="969"/>
      <c r="RTA63" s="969"/>
      <c r="RTB63" s="969"/>
      <c r="RTC63" s="969"/>
      <c r="RTD63" s="969"/>
      <c r="RTE63" s="969"/>
      <c r="RTF63" s="969"/>
      <c r="RTG63" s="969"/>
      <c r="RTH63" s="969"/>
      <c r="RTI63" s="969"/>
      <c r="RTJ63" s="969"/>
      <c r="RTK63" s="969"/>
      <c r="RTL63" s="969"/>
      <c r="RTM63" s="969"/>
      <c r="RTN63" s="969"/>
      <c r="RTO63" s="969"/>
      <c r="RTP63" s="969"/>
      <c r="RTQ63" s="969"/>
      <c r="RTR63" s="969"/>
      <c r="RTS63" s="969"/>
      <c r="RTT63" s="969"/>
      <c r="RTU63" s="969"/>
      <c r="RTV63" s="969"/>
      <c r="RTW63" s="969"/>
      <c r="RTX63" s="969"/>
      <c r="RTY63" s="969"/>
      <c r="RTZ63" s="969"/>
      <c r="RUA63" s="969"/>
      <c r="RUB63" s="969"/>
      <c r="RUC63" s="969"/>
      <c r="RUD63" s="969"/>
      <c r="RUE63" s="969"/>
      <c r="RUF63" s="969"/>
      <c r="RUG63" s="969"/>
      <c r="RUH63" s="969"/>
      <c r="RUI63" s="969"/>
      <c r="RUJ63" s="969"/>
      <c r="RUK63" s="969"/>
      <c r="RUL63" s="969"/>
      <c r="RUM63" s="969"/>
      <c r="RUN63" s="969"/>
      <c r="RUO63" s="969"/>
      <c r="RUP63" s="969"/>
      <c r="RUQ63" s="969"/>
      <c r="RUR63" s="969"/>
      <c r="RUS63" s="969"/>
      <c r="RUT63" s="969"/>
      <c r="RUU63" s="969"/>
      <c r="RUV63" s="969"/>
      <c r="RUW63" s="969"/>
      <c r="RUX63" s="969"/>
      <c r="RUY63" s="969"/>
      <c r="RUZ63" s="969"/>
      <c r="RVA63" s="969"/>
      <c r="RVB63" s="969"/>
      <c r="RVC63" s="969"/>
      <c r="RVD63" s="969"/>
      <c r="RVE63" s="969"/>
      <c r="RVF63" s="969"/>
      <c r="RVG63" s="969"/>
      <c r="RVH63" s="969"/>
      <c r="RVI63" s="969"/>
      <c r="RVJ63" s="969"/>
      <c r="RVK63" s="969"/>
      <c r="RVL63" s="969"/>
      <c r="RVM63" s="969"/>
      <c r="RVN63" s="969"/>
      <c r="RVO63" s="969"/>
      <c r="RVP63" s="969"/>
      <c r="RVQ63" s="969"/>
      <c r="RVR63" s="969"/>
      <c r="RVS63" s="969"/>
      <c r="RVT63" s="969"/>
      <c r="RVU63" s="969"/>
      <c r="RVV63" s="969"/>
      <c r="RVW63" s="969"/>
      <c r="RVX63" s="969"/>
      <c r="RVY63" s="969"/>
      <c r="RVZ63" s="969"/>
      <c r="RWA63" s="969"/>
      <c r="RWB63" s="969"/>
      <c r="RWC63" s="969"/>
      <c r="RWD63" s="969"/>
      <c r="RWE63" s="969"/>
      <c r="RWF63" s="969"/>
      <c r="RWG63" s="969"/>
      <c r="RWH63" s="969"/>
      <c r="RWI63" s="969"/>
      <c r="RWJ63" s="969"/>
      <c r="RWK63" s="969"/>
      <c r="RWL63" s="969"/>
      <c r="RWM63" s="969"/>
      <c r="RWN63" s="969"/>
      <c r="RWO63" s="969"/>
      <c r="RWP63" s="969"/>
      <c r="RWQ63" s="969"/>
      <c r="RWR63" s="969"/>
      <c r="RWS63" s="969"/>
      <c r="RWT63" s="969"/>
      <c r="RWU63" s="969"/>
      <c r="RWV63" s="969"/>
      <c r="RWW63" s="969"/>
      <c r="RWX63" s="969"/>
      <c r="RWY63" s="969"/>
      <c r="RWZ63" s="969"/>
      <c r="RXA63" s="969"/>
      <c r="RXB63" s="969"/>
      <c r="RXC63" s="969"/>
      <c r="RXD63" s="969"/>
      <c r="RXE63" s="969"/>
      <c r="RXF63" s="969"/>
      <c r="RXG63" s="969"/>
      <c r="RXH63" s="969"/>
      <c r="RXI63" s="969"/>
      <c r="RXJ63" s="969"/>
      <c r="RXK63" s="969"/>
      <c r="RXL63" s="969"/>
      <c r="RXM63" s="969"/>
      <c r="RXN63" s="969"/>
      <c r="RXO63" s="969"/>
      <c r="RXP63" s="969"/>
      <c r="RXQ63" s="969"/>
      <c r="RXR63" s="969"/>
      <c r="RXS63" s="969"/>
      <c r="RXT63" s="969"/>
      <c r="RXU63" s="969"/>
      <c r="RXV63" s="969"/>
      <c r="RXW63" s="969"/>
      <c r="RXX63" s="969"/>
      <c r="RXY63" s="969"/>
      <c r="RXZ63" s="969"/>
      <c r="RYA63" s="969"/>
      <c r="RYB63" s="969"/>
      <c r="RYC63" s="969"/>
      <c r="RYD63" s="969"/>
      <c r="RYE63" s="969"/>
      <c r="RYF63" s="969"/>
      <c r="RYG63" s="969"/>
      <c r="RYH63" s="969"/>
      <c r="RYI63" s="969"/>
      <c r="RYJ63" s="969"/>
      <c r="RYK63" s="969"/>
      <c r="RYL63" s="969"/>
      <c r="RYM63" s="969"/>
      <c r="RYN63" s="969"/>
      <c r="RYO63" s="969"/>
      <c r="RYP63" s="969"/>
      <c r="RYQ63" s="969"/>
      <c r="RYR63" s="969"/>
      <c r="RYS63" s="969"/>
      <c r="RYT63" s="969"/>
      <c r="RYU63" s="969"/>
      <c r="RYV63" s="969"/>
      <c r="RYW63" s="969"/>
      <c r="RYX63" s="969"/>
      <c r="RYY63" s="969"/>
      <c r="RYZ63" s="969"/>
      <c r="RZA63" s="969"/>
      <c r="RZB63" s="969"/>
      <c r="RZC63" s="969"/>
      <c r="RZD63" s="969"/>
      <c r="RZE63" s="969"/>
      <c r="RZF63" s="969"/>
      <c r="RZG63" s="969"/>
      <c r="RZH63" s="969"/>
      <c r="RZI63" s="969"/>
      <c r="RZJ63" s="969"/>
      <c r="RZK63" s="969"/>
      <c r="RZL63" s="969"/>
      <c r="RZM63" s="969"/>
      <c r="RZN63" s="969"/>
      <c r="RZO63" s="969"/>
      <c r="RZP63" s="969"/>
      <c r="RZQ63" s="969"/>
      <c r="RZR63" s="969"/>
      <c r="RZS63" s="969"/>
      <c r="RZT63" s="969"/>
      <c r="RZU63" s="969"/>
      <c r="RZV63" s="969"/>
      <c r="RZW63" s="969"/>
      <c r="RZX63" s="969"/>
      <c r="RZY63" s="969"/>
      <c r="RZZ63" s="969"/>
      <c r="SAA63" s="969"/>
      <c r="SAB63" s="969"/>
      <c r="SAC63" s="969"/>
      <c r="SAD63" s="969"/>
      <c r="SAE63" s="969"/>
      <c r="SAF63" s="969"/>
      <c r="SAG63" s="969"/>
      <c r="SAH63" s="969"/>
      <c r="SAI63" s="969"/>
      <c r="SAJ63" s="969"/>
      <c r="SAK63" s="969"/>
      <c r="SAL63" s="969"/>
      <c r="SAM63" s="969"/>
      <c r="SAN63" s="969"/>
      <c r="SAO63" s="969"/>
      <c r="SAP63" s="969"/>
      <c r="SAQ63" s="969"/>
      <c r="SAR63" s="969"/>
      <c r="SAS63" s="969"/>
      <c r="SAT63" s="969"/>
      <c r="SAU63" s="969"/>
      <c r="SAV63" s="969"/>
      <c r="SAW63" s="969"/>
      <c r="SAX63" s="969"/>
      <c r="SAY63" s="969"/>
      <c r="SAZ63" s="969"/>
      <c r="SBA63" s="969"/>
      <c r="SBB63" s="969"/>
      <c r="SBC63" s="969"/>
      <c r="SBD63" s="969"/>
      <c r="SBE63" s="969"/>
      <c r="SBF63" s="969"/>
      <c r="SBG63" s="969"/>
      <c r="SBH63" s="969"/>
      <c r="SBI63" s="969"/>
      <c r="SBJ63" s="969"/>
      <c r="SBK63" s="969"/>
      <c r="SBL63" s="969"/>
      <c r="SBM63" s="969"/>
      <c r="SBN63" s="969"/>
      <c r="SBO63" s="969"/>
      <c r="SBP63" s="969"/>
      <c r="SBQ63" s="969"/>
      <c r="SBR63" s="969"/>
      <c r="SBS63" s="969"/>
      <c r="SBT63" s="969"/>
      <c r="SBU63" s="969"/>
      <c r="SBV63" s="969"/>
      <c r="SBW63" s="969"/>
      <c r="SBX63" s="969"/>
      <c r="SBY63" s="969"/>
      <c r="SBZ63" s="969"/>
      <c r="SCA63" s="969"/>
      <c r="SCB63" s="969"/>
      <c r="SCC63" s="969"/>
      <c r="SCD63" s="969"/>
      <c r="SCE63" s="969"/>
      <c r="SCF63" s="969"/>
      <c r="SCG63" s="969"/>
      <c r="SCH63" s="969"/>
      <c r="SCI63" s="969"/>
      <c r="SCJ63" s="969"/>
      <c r="SCK63" s="969"/>
      <c r="SCL63" s="969"/>
      <c r="SCM63" s="969"/>
      <c r="SCN63" s="969"/>
      <c r="SCO63" s="969"/>
      <c r="SCP63" s="969"/>
      <c r="SCQ63" s="969"/>
      <c r="SCR63" s="969"/>
      <c r="SCS63" s="969"/>
      <c r="SCT63" s="969"/>
      <c r="SCU63" s="969"/>
      <c r="SCV63" s="969"/>
      <c r="SCW63" s="969"/>
      <c r="SCX63" s="969"/>
      <c r="SCY63" s="969"/>
      <c r="SCZ63" s="969"/>
      <c r="SDA63" s="969"/>
      <c r="SDB63" s="969"/>
      <c r="SDC63" s="969"/>
      <c r="SDD63" s="969"/>
      <c r="SDE63" s="969"/>
      <c r="SDF63" s="969"/>
      <c r="SDG63" s="969"/>
      <c r="SDH63" s="969"/>
      <c r="SDI63" s="969"/>
      <c r="SDJ63" s="969"/>
      <c r="SDK63" s="969"/>
      <c r="SDL63" s="969"/>
      <c r="SDM63" s="969"/>
      <c r="SDN63" s="969"/>
      <c r="SDO63" s="969"/>
      <c r="SDP63" s="969"/>
      <c r="SDQ63" s="969"/>
      <c r="SDR63" s="969"/>
      <c r="SDS63" s="969"/>
      <c r="SDT63" s="969"/>
      <c r="SDU63" s="969"/>
      <c r="SDV63" s="969"/>
      <c r="SDW63" s="969"/>
      <c r="SDX63" s="969"/>
      <c r="SDY63" s="969"/>
      <c r="SDZ63" s="969"/>
      <c r="SEA63" s="969"/>
      <c r="SEB63" s="969"/>
      <c r="SEC63" s="969"/>
      <c r="SED63" s="969"/>
      <c r="SEE63" s="969"/>
      <c r="SEF63" s="969"/>
      <c r="SEG63" s="969"/>
      <c r="SEH63" s="969"/>
      <c r="SEI63" s="969"/>
      <c r="SEJ63" s="969"/>
      <c r="SEK63" s="969"/>
      <c r="SEL63" s="969"/>
      <c r="SEM63" s="969"/>
      <c r="SEN63" s="969"/>
      <c r="SEO63" s="969"/>
      <c r="SEP63" s="969"/>
      <c r="SEQ63" s="969"/>
      <c r="SER63" s="969"/>
      <c r="SES63" s="969"/>
      <c r="SET63" s="969"/>
      <c r="SEU63" s="969"/>
      <c r="SEV63" s="969"/>
      <c r="SEW63" s="969"/>
      <c r="SEX63" s="969"/>
      <c r="SEY63" s="969"/>
      <c r="SEZ63" s="969"/>
      <c r="SFA63" s="969"/>
      <c r="SFB63" s="969"/>
      <c r="SFC63" s="969"/>
      <c r="SFD63" s="969"/>
      <c r="SFE63" s="969"/>
      <c r="SFF63" s="969"/>
      <c r="SFG63" s="969"/>
      <c r="SFH63" s="969"/>
      <c r="SFI63" s="969"/>
      <c r="SFJ63" s="969"/>
      <c r="SFK63" s="969"/>
      <c r="SFL63" s="969"/>
      <c r="SFM63" s="969"/>
      <c r="SFN63" s="969"/>
      <c r="SFO63" s="969"/>
      <c r="SFP63" s="969"/>
      <c r="SFQ63" s="969"/>
      <c r="SFR63" s="969"/>
      <c r="SFS63" s="969"/>
      <c r="SFT63" s="969"/>
      <c r="SFU63" s="969"/>
      <c r="SFV63" s="969"/>
      <c r="SFW63" s="969"/>
      <c r="SFX63" s="969"/>
      <c r="SFY63" s="969"/>
      <c r="SFZ63" s="969"/>
      <c r="SGA63" s="969"/>
      <c r="SGB63" s="969"/>
      <c r="SGC63" s="969"/>
      <c r="SGD63" s="969"/>
      <c r="SGE63" s="969"/>
      <c r="SGF63" s="969"/>
      <c r="SGG63" s="969"/>
      <c r="SGH63" s="969"/>
      <c r="SGI63" s="969"/>
      <c r="SGJ63" s="969"/>
      <c r="SGK63" s="969"/>
      <c r="SGL63" s="969"/>
      <c r="SGM63" s="969"/>
      <c r="SGN63" s="969"/>
      <c r="SGO63" s="969"/>
      <c r="SGP63" s="969"/>
      <c r="SGQ63" s="969"/>
      <c r="SGR63" s="969"/>
      <c r="SGS63" s="969"/>
      <c r="SGT63" s="969"/>
      <c r="SGU63" s="969"/>
      <c r="SGV63" s="969"/>
      <c r="SGW63" s="969"/>
      <c r="SGX63" s="969"/>
      <c r="SGY63" s="969"/>
      <c r="SGZ63" s="969"/>
      <c r="SHA63" s="969"/>
      <c r="SHB63" s="969"/>
      <c r="SHC63" s="969"/>
      <c r="SHD63" s="969"/>
      <c r="SHE63" s="969"/>
      <c r="SHF63" s="969"/>
      <c r="SHG63" s="969"/>
      <c r="SHH63" s="969"/>
      <c r="SHI63" s="969"/>
      <c r="SHJ63" s="969"/>
      <c r="SHK63" s="969"/>
      <c r="SHL63" s="969"/>
      <c r="SHM63" s="969"/>
      <c r="SHN63" s="969"/>
      <c r="SHO63" s="969"/>
      <c r="SHP63" s="969"/>
      <c r="SHQ63" s="969"/>
      <c r="SHR63" s="969"/>
      <c r="SHS63" s="969"/>
      <c r="SHT63" s="969"/>
      <c r="SHU63" s="969"/>
      <c r="SHV63" s="969"/>
      <c r="SHW63" s="969"/>
      <c r="SHX63" s="969"/>
      <c r="SHY63" s="969"/>
      <c r="SHZ63" s="969"/>
      <c r="SIA63" s="969"/>
      <c r="SIB63" s="969"/>
      <c r="SIC63" s="969"/>
      <c r="SID63" s="969"/>
      <c r="SIE63" s="969"/>
      <c r="SIF63" s="969"/>
      <c r="SIG63" s="969"/>
      <c r="SIH63" s="969"/>
      <c r="SII63" s="969"/>
      <c r="SIJ63" s="969"/>
      <c r="SIK63" s="969"/>
      <c r="SIL63" s="969"/>
      <c r="SIM63" s="969"/>
      <c r="SIN63" s="969"/>
      <c r="SIO63" s="969"/>
      <c r="SIP63" s="969"/>
      <c r="SIQ63" s="969"/>
      <c r="SIR63" s="969"/>
      <c r="SIS63" s="969"/>
      <c r="SIT63" s="969"/>
      <c r="SIU63" s="969"/>
      <c r="SIV63" s="969"/>
      <c r="SIW63" s="969"/>
      <c r="SIX63" s="969"/>
      <c r="SIY63" s="969"/>
      <c r="SIZ63" s="969"/>
      <c r="SJA63" s="969"/>
      <c r="SJB63" s="969"/>
      <c r="SJC63" s="969"/>
      <c r="SJD63" s="969"/>
      <c r="SJE63" s="969"/>
      <c r="SJF63" s="969"/>
      <c r="SJG63" s="969"/>
      <c r="SJH63" s="969"/>
      <c r="SJI63" s="969"/>
      <c r="SJJ63" s="969"/>
      <c r="SJK63" s="969"/>
      <c r="SJL63" s="969"/>
      <c r="SJM63" s="969"/>
      <c r="SJN63" s="969"/>
      <c r="SJO63" s="969"/>
      <c r="SJP63" s="969"/>
      <c r="SJQ63" s="969"/>
      <c r="SJR63" s="969"/>
      <c r="SJS63" s="969"/>
      <c r="SJT63" s="969"/>
      <c r="SJU63" s="969"/>
      <c r="SJV63" s="969"/>
      <c r="SJW63" s="969"/>
      <c r="SJX63" s="969"/>
      <c r="SJY63" s="969"/>
      <c r="SJZ63" s="969"/>
      <c r="SKA63" s="969"/>
      <c r="SKB63" s="969"/>
      <c r="SKC63" s="969"/>
      <c r="SKD63" s="969"/>
      <c r="SKE63" s="969"/>
      <c r="SKF63" s="969"/>
      <c r="SKG63" s="969"/>
      <c r="SKH63" s="969"/>
      <c r="SKI63" s="969"/>
      <c r="SKJ63" s="969"/>
      <c r="SKK63" s="969"/>
      <c r="SKL63" s="969"/>
      <c r="SKM63" s="969"/>
      <c r="SKN63" s="969"/>
      <c r="SKO63" s="969"/>
      <c r="SKP63" s="969"/>
      <c r="SKQ63" s="969"/>
      <c r="SKR63" s="969"/>
      <c r="SKS63" s="969"/>
      <c r="SKT63" s="969"/>
      <c r="SKU63" s="969"/>
      <c r="SKV63" s="969"/>
      <c r="SKW63" s="969"/>
      <c r="SKX63" s="969"/>
      <c r="SKY63" s="969"/>
      <c r="SKZ63" s="969"/>
      <c r="SLA63" s="969"/>
      <c r="SLB63" s="969"/>
      <c r="SLC63" s="969"/>
      <c r="SLD63" s="969"/>
      <c r="SLE63" s="969"/>
      <c r="SLF63" s="969"/>
      <c r="SLG63" s="969"/>
      <c r="SLH63" s="969"/>
      <c r="SLI63" s="969"/>
      <c r="SLJ63" s="969"/>
      <c r="SLK63" s="969"/>
      <c r="SLL63" s="969"/>
      <c r="SLM63" s="969"/>
      <c r="SLN63" s="969"/>
      <c r="SLO63" s="969"/>
      <c r="SLP63" s="969"/>
      <c r="SLQ63" s="969"/>
      <c r="SLR63" s="969"/>
      <c r="SLS63" s="969"/>
      <c r="SLT63" s="969"/>
      <c r="SLU63" s="969"/>
      <c r="SLV63" s="969"/>
      <c r="SLW63" s="969"/>
      <c r="SLX63" s="969"/>
      <c r="SLY63" s="969"/>
      <c r="SLZ63" s="969"/>
      <c r="SMA63" s="969"/>
      <c r="SMB63" s="969"/>
      <c r="SMC63" s="969"/>
      <c r="SMD63" s="969"/>
      <c r="SME63" s="969"/>
      <c r="SMF63" s="969"/>
      <c r="SMG63" s="969"/>
      <c r="SMH63" s="969"/>
      <c r="SMI63" s="969"/>
      <c r="SMJ63" s="969"/>
      <c r="SMK63" s="969"/>
      <c r="SML63" s="969"/>
      <c r="SMM63" s="969"/>
      <c r="SMN63" s="969"/>
      <c r="SMO63" s="969"/>
      <c r="SMP63" s="969"/>
      <c r="SMQ63" s="969"/>
      <c r="SMR63" s="969"/>
      <c r="SMS63" s="969"/>
      <c r="SMT63" s="969"/>
      <c r="SMU63" s="969"/>
      <c r="SMV63" s="969"/>
      <c r="SMW63" s="969"/>
      <c r="SMX63" s="969"/>
      <c r="SMY63" s="969"/>
      <c r="SMZ63" s="969"/>
      <c r="SNA63" s="969"/>
      <c r="SNB63" s="969"/>
      <c r="SNC63" s="969"/>
      <c r="SND63" s="969"/>
      <c r="SNE63" s="969"/>
      <c r="SNF63" s="969"/>
      <c r="SNG63" s="969"/>
      <c r="SNH63" s="969"/>
      <c r="SNI63" s="969"/>
      <c r="SNJ63" s="969"/>
      <c r="SNK63" s="969"/>
      <c r="SNL63" s="969"/>
      <c r="SNM63" s="969"/>
      <c r="SNN63" s="969"/>
      <c r="SNO63" s="969"/>
      <c r="SNP63" s="969"/>
      <c r="SNQ63" s="969"/>
      <c r="SNR63" s="969"/>
      <c r="SNS63" s="969"/>
      <c r="SNT63" s="969"/>
      <c r="SNU63" s="969"/>
      <c r="SNV63" s="969"/>
      <c r="SNW63" s="969"/>
      <c r="SNX63" s="969"/>
      <c r="SNY63" s="969"/>
      <c r="SNZ63" s="969"/>
      <c r="SOA63" s="969"/>
      <c r="SOB63" s="969"/>
      <c r="SOC63" s="969"/>
      <c r="SOD63" s="969"/>
      <c r="SOE63" s="969"/>
      <c r="SOF63" s="969"/>
      <c r="SOG63" s="969"/>
      <c r="SOH63" s="969"/>
      <c r="SOI63" s="969"/>
      <c r="SOJ63" s="969"/>
      <c r="SOK63" s="969"/>
      <c r="SOL63" s="969"/>
      <c r="SOM63" s="969"/>
      <c r="SON63" s="969"/>
      <c r="SOO63" s="969"/>
      <c r="SOP63" s="969"/>
      <c r="SOQ63" s="969"/>
      <c r="SOR63" s="969"/>
      <c r="SOS63" s="969"/>
      <c r="SOT63" s="969"/>
      <c r="SOU63" s="969"/>
      <c r="SOV63" s="969"/>
      <c r="SOW63" s="969"/>
      <c r="SOX63" s="969"/>
      <c r="SOY63" s="969"/>
      <c r="SOZ63" s="969"/>
      <c r="SPA63" s="969"/>
      <c r="SPB63" s="969"/>
      <c r="SPC63" s="969"/>
      <c r="SPD63" s="969"/>
      <c r="SPE63" s="969"/>
      <c r="SPF63" s="969"/>
      <c r="SPG63" s="969"/>
      <c r="SPH63" s="969"/>
      <c r="SPI63" s="969"/>
      <c r="SPJ63" s="969"/>
      <c r="SPK63" s="969"/>
      <c r="SPL63" s="969"/>
      <c r="SPM63" s="969"/>
      <c r="SPN63" s="969"/>
      <c r="SPO63" s="969"/>
      <c r="SPP63" s="969"/>
      <c r="SPQ63" s="969"/>
      <c r="SPR63" s="969"/>
      <c r="SPS63" s="969"/>
      <c r="SPT63" s="969"/>
      <c r="SPU63" s="969"/>
      <c r="SPV63" s="969"/>
      <c r="SPW63" s="969"/>
      <c r="SPX63" s="969"/>
      <c r="SPY63" s="969"/>
      <c r="SPZ63" s="969"/>
      <c r="SQA63" s="969"/>
      <c r="SQB63" s="969"/>
      <c r="SQC63" s="969"/>
      <c r="SQD63" s="969"/>
      <c r="SQE63" s="969"/>
      <c r="SQF63" s="969"/>
      <c r="SQG63" s="969"/>
      <c r="SQH63" s="969"/>
      <c r="SQI63" s="969"/>
      <c r="SQJ63" s="969"/>
      <c r="SQK63" s="969"/>
      <c r="SQL63" s="969"/>
      <c r="SQM63" s="969"/>
      <c r="SQN63" s="969"/>
      <c r="SQO63" s="969"/>
      <c r="SQP63" s="969"/>
      <c r="SQQ63" s="969"/>
      <c r="SQR63" s="969"/>
      <c r="SQS63" s="969"/>
      <c r="SQT63" s="969"/>
      <c r="SQU63" s="969"/>
      <c r="SQV63" s="969"/>
      <c r="SQW63" s="969"/>
      <c r="SQX63" s="969"/>
      <c r="SQY63" s="969"/>
      <c r="SQZ63" s="969"/>
      <c r="SRA63" s="969"/>
      <c r="SRB63" s="969"/>
      <c r="SRC63" s="969"/>
      <c r="SRD63" s="969"/>
      <c r="SRE63" s="969"/>
      <c r="SRF63" s="969"/>
      <c r="SRG63" s="969"/>
      <c r="SRH63" s="969"/>
      <c r="SRI63" s="969"/>
      <c r="SRJ63" s="969"/>
      <c r="SRK63" s="969"/>
      <c r="SRL63" s="969"/>
      <c r="SRM63" s="969"/>
      <c r="SRN63" s="969"/>
      <c r="SRO63" s="969"/>
      <c r="SRP63" s="969"/>
      <c r="SRQ63" s="969"/>
      <c r="SRR63" s="969"/>
      <c r="SRS63" s="969"/>
      <c r="SRT63" s="969"/>
      <c r="SRU63" s="969"/>
      <c r="SRV63" s="969"/>
      <c r="SRW63" s="969"/>
      <c r="SRX63" s="969"/>
      <c r="SRY63" s="969"/>
      <c r="SRZ63" s="969"/>
      <c r="SSA63" s="969"/>
      <c r="SSB63" s="969"/>
      <c r="SSC63" s="969"/>
      <c r="SSD63" s="969"/>
      <c r="SSE63" s="969"/>
      <c r="SSF63" s="969"/>
      <c r="SSG63" s="969"/>
      <c r="SSH63" s="969"/>
      <c r="SSI63" s="969"/>
      <c r="SSJ63" s="969"/>
      <c r="SSK63" s="969"/>
      <c r="SSL63" s="969"/>
      <c r="SSM63" s="969"/>
      <c r="SSN63" s="969"/>
      <c r="SSO63" s="969"/>
      <c r="SSP63" s="969"/>
      <c r="SSQ63" s="969"/>
      <c r="SSR63" s="969"/>
      <c r="SSS63" s="969"/>
      <c r="SST63" s="969"/>
      <c r="SSU63" s="969"/>
      <c r="SSV63" s="969"/>
      <c r="SSW63" s="969"/>
      <c r="SSX63" s="969"/>
      <c r="SSY63" s="969"/>
      <c r="SSZ63" s="969"/>
      <c r="STA63" s="969"/>
      <c r="STB63" s="969"/>
      <c r="STC63" s="969"/>
      <c r="STD63" s="969"/>
      <c r="STE63" s="969"/>
      <c r="STF63" s="969"/>
      <c r="STG63" s="969"/>
      <c r="STH63" s="969"/>
      <c r="STI63" s="969"/>
      <c r="STJ63" s="969"/>
      <c r="STK63" s="969"/>
      <c r="STL63" s="969"/>
      <c r="STM63" s="969"/>
      <c r="STN63" s="969"/>
      <c r="STO63" s="969"/>
      <c r="STP63" s="969"/>
      <c r="STQ63" s="969"/>
      <c r="STR63" s="969"/>
      <c r="STS63" s="969"/>
      <c r="STT63" s="969"/>
      <c r="STU63" s="969"/>
      <c r="STV63" s="969"/>
      <c r="STW63" s="969"/>
      <c r="STX63" s="969"/>
      <c r="STY63" s="969"/>
      <c r="STZ63" s="969"/>
      <c r="SUA63" s="969"/>
      <c r="SUB63" s="969"/>
      <c r="SUC63" s="969"/>
      <c r="SUD63" s="969"/>
      <c r="SUE63" s="969"/>
      <c r="SUF63" s="969"/>
      <c r="SUG63" s="969"/>
      <c r="SUH63" s="969"/>
      <c r="SUI63" s="969"/>
      <c r="SUJ63" s="969"/>
      <c r="SUK63" s="969"/>
      <c r="SUL63" s="969"/>
      <c r="SUM63" s="969"/>
      <c r="SUN63" s="969"/>
      <c r="SUO63" s="969"/>
      <c r="SUP63" s="969"/>
      <c r="SUQ63" s="969"/>
      <c r="SUR63" s="969"/>
      <c r="SUS63" s="969"/>
      <c r="SUT63" s="969"/>
      <c r="SUU63" s="969"/>
      <c r="SUV63" s="969"/>
      <c r="SUW63" s="969"/>
      <c r="SUX63" s="969"/>
      <c r="SUY63" s="969"/>
      <c r="SUZ63" s="969"/>
      <c r="SVA63" s="969"/>
      <c r="SVB63" s="969"/>
      <c r="SVC63" s="969"/>
      <c r="SVD63" s="969"/>
      <c r="SVE63" s="969"/>
      <c r="SVF63" s="969"/>
      <c r="SVG63" s="969"/>
      <c r="SVH63" s="969"/>
      <c r="SVI63" s="969"/>
      <c r="SVJ63" s="969"/>
      <c r="SVK63" s="969"/>
      <c r="SVL63" s="969"/>
      <c r="SVM63" s="969"/>
      <c r="SVN63" s="969"/>
      <c r="SVO63" s="969"/>
      <c r="SVP63" s="969"/>
      <c r="SVQ63" s="969"/>
      <c r="SVR63" s="969"/>
      <c r="SVS63" s="969"/>
      <c r="SVT63" s="969"/>
      <c r="SVU63" s="969"/>
      <c r="SVV63" s="969"/>
      <c r="SVW63" s="969"/>
      <c r="SVX63" s="969"/>
      <c r="SVY63" s="969"/>
      <c r="SVZ63" s="969"/>
      <c r="SWA63" s="969"/>
      <c r="SWB63" s="969"/>
      <c r="SWC63" s="969"/>
      <c r="SWD63" s="969"/>
      <c r="SWE63" s="969"/>
      <c r="SWF63" s="969"/>
      <c r="SWG63" s="969"/>
      <c r="SWH63" s="969"/>
      <c r="SWI63" s="969"/>
      <c r="SWJ63" s="969"/>
      <c r="SWK63" s="969"/>
      <c r="SWL63" s="969"/>
      <c r="SWM63" s="969"/>
      <c r="SWN63" s="969"/>
      <c r="SWO63" s="969"/>
      <c r="SWP63" s="969"/>
      <c r="SWQ63" s="969"/>
      <c r="SWR63" s="969"/>
      <c r="SWS63" s="969"/>
      <c r="SWT63" s="969"/>
      <c r="SWU63" s="969"/>
      <c r="SWV63" s="969"/>
      <c r="SWW63" s="969"/>
      <c r="SWX63" s="969"/>
      <c r="SWY63" s="969"/>
      <c r="SWZ63" s="969"/>
      <c r="SXA63" s="969"/>
      <c r="SXB63" s="969"/>
      <c r="SXC63" s="969"/>
      <c r="SXD63" s="969"/>
      <c r="SXE63" s="969"/>
      <c r="SXF63" s="969"/>
      <c r="SXG63" s="969"/>
      <c r="SXH63" s="969"/>
      <c r="SXI63" s="969"/>
      <c r="SXJ63" s="969"/>
      <c r="SXK63" s="969"/>
      <c r="SXL63" s="969"/>
      <c r="SXM63" s="969"/>
      <c r="SXN63" s="969"/>
      <c r="SXO63" s="969"/>
      <c r="SXP63" s="969"/>
      <c r="SXQ63" s="969"/>
      <c r="SXR63" s="969"/>
      <c r="SXS63" s="969"/>
      <c r="SXT63" s="969"/>
      <c r="SXU63" s="969"/>
      <c r="SXV63" s="969"/>
      <c r="SXW63" s="969"/>
      <c r="SXX63" s="969"/>
      <c r="SXY63" s="969"/>
      <c r="SXZ63" s="969"/>
      <c r="SYA63" s="969"/>
      <c r="SYB63" s="969"/>
      <c r="SYC63" s="969"/>
      <c r="SYD63" s="969"/>
      <c r="SYE63" s="969"/>
      <c r="SYF63" s="969"/>
      <c r="SYG63" s="969"/>
      <c r="SYH63" s="969"/>
      <c r="SYI63" s="969"/>
      <c r="SYJ63" s="969"/>
      <c r="SYK63" s="969"/>
      <c r="SYL63" s="969"/>
      <c r="SYM63" s="969"/>
      <c r="SYN63" s="969"/>
      <c r="SYO63" s="969"/>
      <c r="SYP63" s="969"/>
      <c r="SYQ63" s="969"/>
      <c r="SYR63" s="969"/>
      <c r="SYS63" s="969"/>
      <c r="SYT63" s="969"/>
      <c r="SYU63" s="969"/>
      <c r="SYV63" s="969"/>
      <c r="SYW63" s="969"/>
      <c r="SYX63" s="969"/>
      <c r="SYY63" s="969"/>
      <c r="SYZ63" s="969"/>
      <c r="SZA63" s="969"/>
      <c r="SZB63" s="969"/>
      <c r="SZC63" s="969"/>
      <c r="SZD63" s="969"/>
      <c r="SZE63" s="969"/>
      <c r="SZF63" s="969"/>
      <c r="SZG63" s="969"/>
      <c r="SZH63" s="969"/>
      <c r="SZI63" s="969"/>
      <c r="SZJ63" s="969"/>
      <c r="SZK63" s="969"/>
      <c r="SZL63" s="969"/>
      <c r="SZM63" s="969"/>
      <c r="SZN63" s="969"/>
      <c r="SZO63" s="969"/>
      <c r="SZP63" s="969"/>
      <c r="SZQ63" s="969"/>
      <c r="SZR63" s="969"/>
      <c r="SZS63" s="969"/>
      <c r="SZT63" s="969"/>
      <c r="SZU63" s="969"/>
      <c r="SZV63" s="969"/>
      <c r="SZW63" s="969"/>
      <c r="SZX63" s="969"/>
      <c r="SZY63" s="969"/>
      <c r="SZZ63" s="969"/>
      <c r="TAA63" s="969"/>
      <c r="TAB63" s="969"/>
      <c r="TAC63" s="969"/>
      <c r="TAD63" s="969"/>
      <c r="TAE63" s="969"/>
      <c r="TAF63" s="969"/>
      <c r="TAG63" s="969"/>
      <c r="TAH63" s="969"/>
      <c r="TAI63" s="969"/>
      <c r="TAJ63" s="969"/>
      <c r="TAK63" s="969"/>
      <c r="TAL63" s="969"/>
      <c r="TAM63" s="969"/>
      <c r="TAN63" s="969"/>
      <c r="TAO63" s="969"/>
      <c r="TAP63" s="969"/>
      <c r="TAQ63" s="969"/>
      <c r="TAR63" s="969"/>
      <c r="TAS63" s="969"/>
      <c r="TAT63" s="969"/>
      <c r="TAU63" s="969"/>
      <c r="TAV63" s="969"/>
      <c r="TAW63" s="969"/>
      <c r="TAX63" s="969"/>
      <c r="TAY63" s="969"/>
      <c r="TAZ63" s="969"/>
      <c r="TBA63" s="969"/>
      <c r="TBB63" s="969"/>
      <c r="TBC63" s="969"/>
      <c r="TBD63" s="969"/>
      <c r="TBE63" s="969"/>
      <c r="TBF63" s="969"/>
      <c r="TBG63" s="969"/>
      <c r="TBH63" s="969"/>
      <c r="TBI63" s="969"/>
      <c r="TBJ63" s="969"/>
      <c r="TBK63" s="969"/>
      <c r="TBL63" s="969"/>
      <c r="TBM63" s="969"/>
      <c r="TBN63" s="969"/>
      <c r="TBO63" s="969"/>
      <c r="TBP63" s="969"/>
      <c r="TBQ63" s="969"/>
      <c r="TBR63" s="969"/>
      <c r="TBS63" s="969"/>
      <c r="TBT63" s="969"/>
      <c r="TBU63" s="969"/>
      <c r="TBV63" s="969"/>
      <c r="TBW63" s="969"/>
      <c r="TBX63" s="969"/>
      <c r="TBY63" s="969"/>
      <c r="TBZ63" s="969"/>
      <c r="TCA63" s="969"/>
      <c r="TCB63" s="969"/>
      <c r="TCC63" s="969"/>
      <c r="TCD63" s="969"/>
      <c r="TCE63" s="969"/>
      <c r="TCF63" s="969"/>
      <c r="TCG63" s="969"/>
      <c r="TCH63" s="969"/>
      <c r="TCI63" s="969"/>
      <c r="TCJ63" s="969"/>
      <c r="TCK63" s="969"/>
      <c r="TCL63" s="969"/>
      <c r="TCM63" s="969"/>
      <c r="TCN63" s="969"/>
      <c r="TCO63" s="969"/>
      <c r="TCP63" s="969"/>
      <c r="TCQ63" s="969"/>
      <c r="TCR63" s="969"/>
      <c r="TCS63" s="969"/>
      <c r="TCT63" s="969"/>
      <c r="TCU63" s="969"/>
      <c r="TCV63" s="969"/>
      <c r="TCW63" s="969"/>
      <c r="TCX63" s="969"/>
      <c r="TCY63" s="969"/>
      <c r="TCZ63" s="969"/>
      <c r="TDA63" s="969"/>
      <c r="TDB63" s="969"/>
      <c r="TDC63" s="969"/>
      <c r="TDD63" s="969"/>
      <c r="TDE63" s="969"/>
      <c r="TDF63" s="969"/>
      <c r="TDG63" s="969"/>
      <c r="TDH63" s="969"/>
      <c r="TDI63" s="969"/>
      <c r="TDJ63" s="969"/>
      <c r="TDK63" s="969"/>
      <c r="TDL63" s="969"/>
      <c r="TDM63" s="969"/>
      <c r="TDN63" s="969"/>
      <c r="TDO63" s="969"/>
      <c r="TDP63" s="969"/>
      <c r="TDQ63" s="969"/>
      <c r="TDR63" s="969"/>
      <c r="TDS63" s="969"/>
      <c r="TDT63" s="969"/>
      <c r="TDU63" s="969"/>
      <c r="TDV63" s="969"/>
      <c r="TDW63" s="969"/>
      <c r="TDX63" s="969"/>
      <c r="TDY63" s="969"/>
      <c r="TDZ63" s="969"/>
      <c r="TEA63" s="969"/>
      <c r="TEB63" s="969"/>
      <c r="TEC63" s="969"/>
      <c r="TED63" s="969"/>
      <c r="TEE63" s="969"/>
      <c r="TEF63" s="969"/>
      <c r="TEG63" s="969"/>
      <c r="TEH63" s="969"/>
      <c r="TEI63" s="969"/>
      <c r="TEJ63" s="969"/>
      <c r="TEK63" s="969"/>
      <c r="TEL63" s="969"/>
      <c r="TEM63" s="969"/>
      <c r="TEN63" s="969"/>
      <c r="TEO63" s="969"/>
      <c r="TEP63" s="969"/>
      <c r="TEQ63" s="969"/>
      <c r="TER63" s="969"/>
      <c r="TES63" s="969"/>
      <c r="TET63" s="969"/>
      <c r="TEU63" s="969"/>
      <c r="TEV63" s="969"/>
      <c r="TEW63" s="969"/>
      <c r="TEX63" s="969"/>
      <c r="TEY63" s="969"/>
      <c r="TEZ63" s="969"/>
      <c r="TFA63" s="969"/>
      <c r="TFB63" s="969"/>
      <c r="TFC63" s="969"/>
      <c r="TFD63" s="969"/>
      <c r="TFE63" s="969"/>
      <c r="TFF63" s="969"/>
      <c r="TFG63" s="969"/>
      <c r="TFH63" s="969"/>
      <c r="TFI63" s="969"/>
      <c r="TFJ63" s="969"/>
      <c r="TFK63" s="969"/>
      <c r="TFL63" s="969"/>
      <c r="TFM63" s="969"/>
      <c r="TFN63" s="969"/>
      <c r="TFO63" s="969"/>
      <c r="TFP63" s="969"/>
      <c r="TFQ63" s="969"/>
      <c r="TFR63" s="969"/>
      <c r="TFS63" s="969"/>
      <c r="TFT63" s="969"/>
      <c r="TFU63" s="969"/>
      <c r="TFV63" s="969"/>
      <c r="TFW63" s="969"/>
      <c r="TFX63" s="969"/>
      <c r="TFY63" s="969"/>
      <c r="TFZ63" s="969"/>
      <c r="TGA63" s="969"/>
      <c r="TGB63" s="969"/>
      <c r="TGC63" s="969"/>
      <c r="TGD63" s="969"/>
      <c r="TGE63" s="969"/>
      <c r="TGF63" s="969"/>
      <c r="TGG63" s="969"/>
      <c r="TGH63" s="969"/>
      <c r="TGI63" s="969"/>
      <c r="TGJ63" s="969"/>
      <c r="TGK63" s="969"/>
      <c r="TGL63" s="969"/>
      <c r="TGM63" s="969"/>
      <c r="TGN63" s="969"/>
      <c r="TGO63" s="969"/>
      <c r="TGP63" s="969"/>
      <c r="TGQ63" s="969"/>
      <c r="TGR63" s="969"/>
      <c r="TGS63" s="969"/>
      <c r="TGT63" s="969"/>
      <c r="TGU63" s="969"/>
      <c r="TGV63" s="969"/>
      <c r="TGW63" s="969"/>
      <c r="TGX63" s="969"/>
      <c r="TGY63" s="969"/>
      <c r="TGZ63" s="969"/>
      <c r="THA63" s="969"/>
      <c r="THB63" s="969"/>
      <c r="THC63" s="969"/>
      <c r="THD63" s="969"/>
      <c r="THE63" s="969"/>
      <c r="THF63" s="969"/>
      <c r="THG63" s="969"/>
      <c r="THH63" s="969"/>
      <c r="THI63" s="969"/>
      <c r="THJ63" s="969"/>
      <c r="THK63" s="969"/>
      <c r="THL63" s="969"/>
      <c r="THM63" s="969"/>
      <c r="THN63" s="969"/>
      <c r="THO63" s="969"/>
      <c r="THP63" s="969"/>
      <c r="THQ63" s="969"/>
      <c r="THR63" s="969"/>
      <c r="THS63" s="969"/>
      <c r="THT63" s="969"/>
      <c r="THU63" s="969"/>
      <c r="THV63" s="969"/>
      <c r="THW63" s="969"/>
      <c r="THX63" s="969"/>
      <c r="THY63" s="969"/>
      <c r="THZ63" s="969"/>
      <c r="TIA63" s="969"/>
      <c r="TIB63" s="969"/>
      <c r="TIC63" s="969"/>
      <c r="TID63" s="969"/>
      <c r="TIE63" s="969"/>
      <c r="TIF63" s="969"/>
      <c r="TIG63" s="969"/>
      <c r="TIH63" s="969"/>
      <c r="TII63" s="969"/>
      <c r="TIJ63" s="969"/>
      <c r="TIK63" s="969"/>
      <c r="TIL63" s="969"/>
      <c r="TIM63" s="969"/>
      <c r="TIN63" s="969"/>
      <c r="TIO63" s="969"/>
      <c r="TIP63" s="969"/>
      <c r="TIQ63" s="969"/>
      <c r="TIR63" s="969"/>
      <c r="TIS63" s="969"/>
      <c r="TIT63" s="969"/>
      <c r="TIU63" s="969"/>
      <c r="TIV63" s="969"/>
      <c r="TIW63" s="969"/>
      <c r="TIX63" s="969"/>
      <c r="TIY63" s="969"/>
      <c r="TIZ63" s="969"/>
      <c r="TJA63" s="969"/>
      <c r="TJB63" s="969"/>
      <c r="TJC63" s="969"/>
      <c r="TJD63" s="969"/>
      <c r="TJE63" s="969"/>
      <c r="TJF63" s="969"/>
      <c r="TJG63" s="969"/>
      <c r="TJH63" s="969"/>
      <c r="TJI63" s="969"/>
      <c r="TJJ63" s="969"/>
      <c r="TJK63" s="969"/>
      <c r="TJL63" s="969"/>
      <c r="TJM63" s="969"/>
      <c r="TJN63" s="969"/>
      <c r="TJO63" s="969"/>
      <c r="TJP63" s="969"/>
      <c r="TJQ63" s="969"/>
      <c r="TJR63" s="969"/>
      <c r="TJS63" s="969"/>
      <c r="TJT63" s="969"/>
      <c r="TJU63" s="969"/>
      <c r="TJV63" s="969"/>
      <c r="TJW63" s="969"/>
      <c r="TJX63" s="969"/>
      <c r="TJY63" s="969"/>
      <c r="TJZ63" s="969"/>
      <c r="TKA63" s="969"/>
      <c r="TKB63" s="969"/>
      <c r="TKC63" s="969"/>
      <c r="TKD63" s="969"/>
      <c r="TKE63" s="969"/>
      <c r="TKF63" s="969"/>
      <c r="TKG63" s="969"/>
      <c r="TKH63" s="969"/>
      <c r="TKI63" s="969"/>
      <c r="TKJ63" s="969"/>
      <c r="TKK63" s="969"/>
      <c r="TKL63" s="969"/>
      <c r="TKM63" s="969"/>
      <c r="TKN63" s="969"/>
      <c r="TKO63" s="969"/>
      <c r="TKP63" s="969"/>
      <c r="TKQ63" s="969"/>
      <c r="TKR63" s="969"/>
      <c r="TKS63" s="969"/>
      <c r="TKT63" s="969"/>
      <c r="TKU63" s="969"/>
      <c r="TKV63" s="969"/>
      <c r="TKW63" s="969"/>
      <c r="TKX63" s="969"/>
      <c r="TKY63" s="969"/>
      <c r="TKZ63" s="969"/>
      <c r="TLA63" s="969"/>
      <c r="TLB63" s="969"/>
      <c r="TLC63" s="969"/>
      <c r="TLD63" s="969"/>
      <c r="TLE63" s="969"/>
      <c r="TLF63" s="969"/>
      <c r="TLG63" s="969"/>
      <c r="TLH63" s="969"/>
      <c r="TLI63" s="969"/>
      <c r="TLJ63" s="969"/>
      <c r="TLK63" s="969"/>
      <c r="TLL63" s="969"/>
      <c r="TLM63" s="969"/>
      <c r="TLN63" s="969"/>
      <c r="TLO63" s="969"/>
      <c r="TLP63" s="969"/>
      <c r="TLQ63" s="969"/>
      <c r="TLR63" s="969"/>
      <c r="TLS63" s="969"/>
      <c r="TLT63" s="969"/>
      <c r="TLU63" s="969"/>
      <c r="TLV63" s="969"/>
      <c r="TLW63" s="969"/>
      <c r="TLX63" s="969"/>
      <c r="TLY63" s="969"/>
      <c r="TLZ63" s="969"/>
      <c r="TMA63" s="969"/>
      <c r="TMB63" s="969"/>
      <c r="TMC63" s="969"/>
      <c r="TMD63" s="969"/>
      <c r="TME63" s="969"/>
      <c r="TMF63" s="969"/>
      <c r="TMG63" s="969"/>
      <c r="TMH63" s="969"/>
      <c r="TMI63" s="969"/>
      <c r="TMJ63" s="969"/>
      <c r="TMK63" s="969"/>
      <c r="TML63" s="969"/>
      <c r="TMM63" s="969"/>
      <c r="TMN63" s="969"/>
      <c r="TMO63" s="969"/>
      <c r="TMP63" s="969"/>
      <c r="TMQ63" s="969"/>
      <c r="TMR63" s="969"/>
      <c r="TMS63" s="969"/>
      <c r="TMT63" s="969"/>
      <c r="TMU63" s="969"/>
      <c r="TMV63" s="969"/>
      <c r="TMW63" s="969"/>
      <c r="TMX63" s="969"/>
      <c r="TMY63" s="969"/>
      <c r="TMZ63" s="969"/>
      <c r="TNA63" s="969"/>
      <c r="TNB63" s="969"/>
      <c r="TNC63" s="969"/>
      <c r="TND63" s="969"/>
      <c r="TNE63" s="969"/>
      <c r="TNF63" s="969"/>
      <c r="TNG63" s="969"/>
      <c r="TNH63" s="969"/>
      <c r="TNI63" s="969"/>
      <c r="TNJ63" s="969"/>
      <c r="TNK63" s="969"/>
      <c r="TNL63" s="969"/>
      <c r="TNM63" s="969"/>
      <c r="TNN63" s="969"/>
      <c r="TNO63" s="969"/>
      <c r="TNP63" s="969"/>
      <c r="TNQ63" s="969"/>
      <c r="TNR63" s="969"/>
      <c r="TNS63" s="969"/>
      <c r="TNT63" s="969"/>
      <c r="TNU63" s="969"/>
      <c r="TNV63" s="969"/>
      <c r="TNW63" s="969"/>
      <c r="TNX63" s="969"/>
      <c r="TNY63" s="969"/>
      <c r="TNZ63" s="969"/>
      <c r="TOA63" s="969"/>
      <c r="TOB63" s="969"/>
      <c r="TOC63" s="969"/>
      <c r="TOD63" s="969"/>
      <c r="TOE63" s="969"/>
      <c r="TOF63" s="969"/>
      <c r="TOG63" s="969"/>
      <c r="TOH63" s="969"/>
      <c r="TOI63" s="969"/>
      <c r="TOJ63" s="969"/>
      <c r="TOK63" s="969"/>
      <c r="TOL63" s="969"/>
      <c r="TOM63" s="969"/>
      <c r="TON63" s="969"/>
      <c r="TOO63" s="969"/>
      <c r="TOP63" s="969"/>
      <c r="TOQ63" s="969"/>
      <c r="TOR63" s="969"/>
      <c r="TOS63" s="969"/>
      <c r="TOT63" s="969"/>
      <c r="TOU63" s="969"/>
      <c r="TOV63" s="969"/>
      <c r="TOW63" s="969"/>
      <c r="TOX63" s="969"/>
      <c r="TOY63" s="969"/>
      <c r="TOZ63" s="969"/>
      <c r="TPA63" s="969"/>
      <c r="TPB63" s="969"/>
      <c r="TPC63" s="969"/>
      <c r="TPD63" s="969"/>
      <c r="TPE63" s="969"/>
      <c r="TPF63" s="969"/>
      <c r="TPG63" s="969"/>
      <c r="TPH63" s="969"/>
      <c r="TPI63" s="969"/>
      <c r="TPJ63" s="969"/>
      <c r="TPK63" s="969"/>
      <c r="TPL63" s="969"/>
      <c r="TPM63" s="969"/>
      <c r="TPN63" s="969"/>
      <c r="TPO63" s="969"/>
      <c r="TPP63" s="969"/>
      <c r="TPQ63" s="969"/>
      <c r="TPR63" s="969"/>
      <c r="TPS63" s="969"/>
      <c r="TPT63" s="969"/>
      <c r="TPU63" s="969"/>
      <c r="TPV63" s="969"/>
      <c r="TPW63" s="969"/>
      <c r="TPX63" s="969"/>
      <c r="TPY63" s="969"/>
      <c r="TPZ63" s="969"/>
      <c r="TQA63" s="969"/>
      <c r="TQB63" s="969"/>
      <c r="TQC63" s="969"/>
      <c r="TQD63" s="969"/>
      <c r="TQE63" s="969"/>
      <c r="TQF63" s="969"/>
      <c r="TQG63" s="969"/>
      <c r="TQH63" s="969"/>
      <c r="TQI63" s="969"/>
      <c r="TQJ63" s="969"/>
      <c r="TQK63" s="969"/>
      <c r="TQL63" s="969"/>
      <c r="TQM63" s="969"/>
      <c r="TQN63" s="969"/>
      <c r="TQO63" s="969"/>
      <c r="TQP63" s="969"/>
      <c r="TQQ63" s="969"/>
      <c r="TQR63" s="969"/>
      <c r="TQS63" s="969"/>
      <c r="TQT63" s="969"/>
      <c r="TQU63" s="969"/>
      <c r="TQV63" s="969"/>
      <c r="TQW63" s="969"/>
      <c r="TQX63" s="969"/>
      <c r="TQY63" s="969"/>
      <c r="TQZ63" s="969"/>
      <c r="TRA63" s="969"/>
      <c r="TRB63" s="969"/>
      <c r="TRC63" s="969"/>
      <c r="TRD63" s="969"/>
      <c r="TRE63" s="969"/>
      <c r="TRF63" s="969"/>
      <c r="TRG63" s="969"/>
      <c r="TRH63" s="969"/>
      <c r="TRI63" s="969"/>
      <c r="TRJ63" s="969"/>
      <c r="TRK63" s="969"/>
      <c r="TRL63" s="969"/>
      <c r="TRM63" s="969"/>
      <c r="TRN63" s="969"/>
      <c r="TRO63" s="969"/>
      <c r="TRP63" s="969"/>
      <c r="TRQ63" s="969"/>
      <c r="TRR63" s="969"/>
      <c r="TRS63" s="969"/>
      <c r="TRT63" s="969"/>
      <c r="TRU63" s="969"/>
      <c r="TRV63" s="969"/>
      <c r="TRW63" s="969"/>
      <c r="TRX63" s="969"/>
      <c r="TRY63" s="969"/>
      <c r="TRZ63" s="969"/>
      <c r="TSA63" s="969"/>
      <c r="TSB63" s="969"/>
      <c r="TSC63" s="969"/>
      <c r="TSD63" s="969"/>
      <c r="TSE63" s="969"/>
      <c r="TSF63" s="969"/>
      <c r="TSG63" s="969"/>
      <c r="TSH63" s="969"/>
      <c r="TSI63" s="969"/>
      <c r="TSJ63" s="969"/>
      <c r="TSK63" s="969"/>
      <c r="TSL63" s="969"/>
      <c r="TSM63" s="969"/>
      <c r="TSN63" s="969"/>
      <c r="TSO63" s="969"/>
      <c r="TSP63" s="969"/>
      <c r="TSQ63" s="969"/>
      <c r="TSR63" s="969"/>
      <c r="TSS63" s="969"/>
      <c r="TST63" s="969"/>
      <c r="TSU63" s="969"/>
      <c r="TSV63" s="969"/>
      <c r="TSW63" s="969"/>
      <c r="TSX63" s="969"/>
      <c r="TSY63" s="969"/>
      <c r="TSZ63" s="969"/>
      <c r="TTA63" s="969"/>
      <c r="TTB63" s="969"/>
      <c r="TTC63" s="969"/>
      <c r="TTD63" s="969"/>
      <c r="TTE63" s="969"/>
      <c r="TTF63" s="969"/>
      <c r="TTG63" s="969"/>
      <c r="TTH63" s="969"/>
      <c r="TTI63" s="969"/>
      <c r="TTJ63" s="969"/>
      <c r="TTK63" s="969"/>
      <c r="TTL63" s="969"/>
      <c r="TTM63" s="969"/>
      <c r="TTN63" s="969"/>
      <c r="TTO63" s="969"/>
      <c r="TTP63" s="969"/>
      <c r="TTQ63" s="969"/>
      <c r="TTR63" s="969"/>
      <c r="TTS63" s="969"/>
      <c r="TTT63" s="969"/>
      <c r="TTU63" s="969"/>
      <c r="TTV63" s="969"/>
      <c r="TTW63" s="969"/>
      <c r="TTX63" s="969"/>
      <c r="TTY63" s="969"/>
      <c r="TTZ63" s="969"/>
      <c r="TUA63" s="969"/>
      <c r="TUB63" s="969"/>
      <c r="TUC63" s="969"/>
      <c r="TUD63" s="969"/>
      <c r="TUE63" s="969"/>
      <c r="TUF63" s="969"/>
      <c r="TUG63" s="969"/>
      <c r="TUH63" s="969"/>
      <c r="TUI63" s="969"/>
      <c r="TUJ63" s="969"/>
      <c r="TUK63" s="969"/>
      <c r="TUL63" s="969"/>
      <c r="TUM63" s="969"/>
      <c r="TUN63" s="969"/>
      <c r="TUO63" s="969"/>
      <c r="TUP63" s="969"/>
      <c r="TUQ63" s="969"/>
      <c r="TUR63" s="969"/>
      <c r="TUS63" s="969"/>
      <c r="TUT63" s="969"/>
      <c r="TUU63" s="969"/>
      <c r="TUV63" s="969"/>
      <c r="TUW63" s="969"/>
      <c r="TUX63" s="969"/>
      <c r="TUY63" s="969"/>
      <c r="TUZ63" s="969"/>
      <c r="TVA63" s="969"/>
      <c r="TVB63" s="969"/>
      <c r="TVC63" s="969"/>
      <c r="TVD63" s="969"/>
      <c r="TVE63" s="969"/>
      <c r="TVF63" s="969"/>
      <c r="TVG63" s="969"/>
      <c r="TVH63" s="969"/>
      <c r="TVI63" s="969"/>
      <c r="TVJ63" s="969"/>
      <c r="TVK63" s="969"/>
      <c r="TVL63" s="969"/>
      <c r="TVM63" s="969"/>
      <c r="TVN63" s="969"/>
      <c r="TVO63" s="969"/>
      <c r="TVP63" s="969"/>
      <c r="TVQ63" s="969"/>
      <c r="TVR63" s="969"/>
      <c r="TVS63" s="969"/>
      <c r="TVT63" s="969"/>
      <c r="TVU63" s="969"/>
      <c r="TVV63" s="969"/>
      <c r="TVW63" s="969"/>
      <c r="TVX63" s="969"/>
      <c r="TVY63" s="969"/>
      <c r="TVZ63" s="969"/>
      <c r="TWA63" s="969"/>
      <c r="TWB63" s="969"/>
      <c r="TWC63" s="969"/>
      <c r="TWD63" s="969"/>
      <c r="TWE63" s="969"/>
      <c r="TWF63" s="969"/>
      <c r="TWG63" s="969"/>
      <c r="TWH63" s="969"/>
      <c r="TWI63" s="969"/>
      <c r="TWJ63" s="969"/>
      <c r="TWK63" s="969"/>
      <c r="TWL63" s="969"/>
      <c r="TWM63" s="969"/>
      <c r="TWN63" s="969"/>
      <c r="TWO63" s="969"/>
      <c r="TWP63" s="969"/>
      <c r="TWQ63" s="969"/>
      <c r="TWR63" s="969"/>
      <c r="TWS63" s="969"/>
      <c r="TWT63" s="969"/>
      <c r="TWU63" s="969"/>
      <c r="TWV63" s="969"/>
      <c r="TWW63" s="969"/>
      <c r="TWX63" s="969"/>
      <c r="TWY63" s="969"/>
      <c r="TWZ63" s="969"/>
      <c r="TXA63" s="969"/>
      <c r="TXB63" s="969"/>
      <c r="TXC63" s="969"/>
      <c r="TXD63" s="969"/>
      <c r="TXE63" s="969"/>
      <c r="TXF63" s="969"/>
      <c r="TXG63" s="969"/>
      <c r="TXH63" s="969"/>
      <c r="TXI63" s="969"/>
      <c r="TXJ63" s="969"/>
      <c r="TXK63" s="969"/>
      <c r="TXL63" s="969"/>
      <c r="TXM63" s="969"/>
      <c r="TXN63" s="969"/>
      <c r="TXO63" s="969"/>
      <c r="TXP63" s="969"/>
      <c r="TXQ63" s="969"/>
      <c r="TXR63" s="969"/>
      <c r="TXS63" s="969"/>
      <c r="TXT63" s="969"/>
      <c r="TXU63" s="969"/>
      <c r="TXV63" s="969"/>
      <c r="TXW63" s="969"/>
      <c r="TXX63" s="969"/>
      <c r="TXY63" s="969"/>
      <c r="TXZ63" s="969"/>
      <c r="TYA63" s="969"/>
      <c r="TYB63" s="969"/>
      <c r="TYC63" s="969"/>
      <c r="TYD63" s="969"/>
      <c r="TYE63" s="969"/>
      <c r="TYF63" s="969"/>
      <c r="TYG63" s="969"/>
      <c r="TYH63" s="969"/>
      <c r="TYI63" s="969"/>
      <c r="TYJ63" s="969"/>
      <c r="TYK63" s="969"/>
      <c r="TYL63" s="969"/>
      <c r="TYM63" s="969"/>
      <c r="TYN63" s="969"/>
      <c r="TYO63" s="969"/>
      <c r="TYP63" s="969"/>
      <c r="TYQ63" s="969"/>
      <c r="TYR63" s="969"/>
      <c r="TYS63" s="969"/>
      <c r="TYT63" s="969"/>
      <c r="TYU63" s="969"/>
      <c r="TYV63" s="969"/>
      <c r="TYW63" s="969"/>
      <c r="TYX63" s="969"/>
      <c r="TYY63" s="969"/>
      <c r="TYZ63" s="969"/>
      <c r="TZA63" s="969"/>
      <c r="TZB63" s="969"/>
      <c r="TZC63" s="969"/>
      <c r="TZD63" s="969"/>
      <c r="TZE63" s="969"/>
      <c r="TZF63" s="969"/>
      <c r="TZG63" s="969"/>
      <c r="TZH63" s="969"/>
      <c r="TZI63" s="969"/>
      <c r="TZJ63" s="969"/>
      <c r="TZK63" s="969"/>
      <c r="TZL63" s="969"/>
      <c r="TZM63" s="969"/>
      <c r="TZN63" s="969"/>
      <c r="TZO63" s="969"/>
      <c r="TZP63" s="969"/>
      <c r="TZQ63" s="969"/>
      <c r="TZR63" s="969"/>
      <c r="TZS63" s="969"/>
      <c r="TZT63" s="969"/>
      <c r="TZU63" s="969"/>
      <c r="TZV63" s="969"/>
      <c r="TZW63" s="969"/>
      <c r="TZX63" s="969"/>
      <c r="TZY63" s="969"/>
      <c r="TZZ63" s="969"/>
      <c r="UAA63" s="969"/>
      <c r="UAB63" s="969"/>
      <c r="UAC63" s="969"/>
      <c r="UAD63" s="969"/>
      <c r="UAE63" s="969"/>
      <c r="UAF63" s="969"/>
      <c r="UAG63" s="969"/>
      <c r="UAH63" s="969"/>
      <c r="UAI63" s="969"/>
      <c r="UAJ63" s="969"/>
      <c r="UAK63" s="969"/>
      <c r="UAL63" s="969"/>
      <c r="UAM63" s="969"/>
      <c r="UAN63" s="969"/>
      <c r="UAO63" s="969"/>
      <c r="UAP63" s="969"/>
      <c r="UAQ63" s="969"/>
      <c r="UAR63" s="969"/>
      <c r="UAS63" s="969"/>
      <c r="UAT63" s="969"/>
      <c r="UAU63" s="969"/>
      <c r="UAV63" s="969"/>
      <c r="UAW63" s="969"/>
      <c r="UAX63" s="969"/>
      <c r="UAY63" s="969"/>
      <c r="UAZ63" s="969"/>
      <c r="UBA63" s="969"/>
      <c r="UBB63" s="969"/>
      <c r="UBC63" s="969"/>
      <c r="UBD63" s="969"/>
      <c r="UBE63" s="969"/>
      <c r="UBF63" s="969"/>
      <c r="UBG63" s="969"/>
      <c r="UBH63" s="969"/>
      <c r="UBI63" s="969"/>
      <c r="UBJ63" s="969"/>
      <c r="UBK63" s="969"/>
      <c r="UBL63" s="969"/>
      <c r="UBM63" s="969"/>
      <c r="UBN63" s="969"/>
      <c r="UBO63" s="969"/>
      <c r="UBP63" s="969"/>
      <c r="UBQ63" s="969"/>
      <c r="UBR63" s="969"/>
      <c r="UBS63" s="969"/>
      <c r="UBT63" s="969"/>
      <c r="UBU63" s="969"/>
      <c r="UBV63" s="969"/>
      <c r="UBW63" s="969"/>
      <c r="UBX63" s="969"/>
      <c r="UBY63" s="969"/>
      <c r="UBZ63" s="969"/>
      <c r="UCA63" s="969"/>
      <c r="UCB63" s="969"/>
      <c r="UCC63" s="969"/>
      <c r="UCD63" s="969"/>
      <c r="UCE63" s="969"/>
      <c r="UCF63" s="969"/>
      <c r="UCG63" s="969"/>
      <c r="UCH63" s="969"/>
      <c r="UCI63" s="969"/>
      <c r="UCJ63" s="969"/>
      <c r="UCK63" s="969"/>
      <c r="UCL63" s="969"/>
      <c r="UCM63" s="969"/>
      <c r="UCN63" s="969"/>
      <c r="UCO63" s="969"/>
      <c r="UCP63" s="969"/>
      <c r="UCQ63" s="969"/>
      <c r="UCR63" s="969"/>
      <c r="UCS63" s="969"/>
      <c r="UCT63" s="969"/>
      <c r="UCU63" s="969"/>
      <c r="UCV63" s="969"/>
      <c r="UCW63" s="969"/>
      <c r="UCX63" s="969"/>
      <c r="UCY63" s="969"/>
      <c r="UCZ63" s="969"/>
      <c r="UDA63" s="969"/>
      <c r="UDB63" s="969"/>
      <c r="UDC63" s="969"/>
      <c r="UDD63" s="969"/>
      <c r="UDE63" s="969"/>
      <c r="UDF63" s="969"/>
      <c r="UDG63" s="969"/>
      <c r="UDH63" s="969"/>
      <c r="UDI63" s="969"/>
      <c r="UDJ63" s="969"/>
      <c r="UDK63" s="969"/>
      <c r="UDL63" s="969"/>
      <c r="UDM63" s="969"/>
      <c r="UDN63" s="969"/>
      <c r="UDO63" s="969"/>
      <c r="UDP63" s="969"/>
      <c r="UDQ63" s="969"/>
      <c r="UDR63" s="969"/>
      <c r="UDS63" s="969"/>
      <c r="UDT63" s="969"/>
      <c r="UDU63" s="969"/>
      <c r="UDV63" s="969"/>
      <c r="UDW63" s="969"/>
      <c r="UDX63" s="969"/>
      <c r="UDY63" s="969"/>
      <c r="UDZ63" s="969"/>
      <c r="UEA63" s="969"/>
      <c r="UEB63" s="969"/>
      <c r="UEC63" s="969"/>
      <c r="UED63" s="969"/>
      <c r="UEE63" s="969"/>
      <c r="UEF63" s="969"/>
      <c r="UEG63" s="969"/>
      <c r="UEH63" s="969"/>
      <c r="UEI63" s="969"/>
      <c r="UEJ63" s="969"/>
      <c r="UEK63" s="969"/>
      <c r="UEL63" s="969"/>
      <c r="UEM63" s="969"/>
      <c r="UEN63" s="969"/>
      <c r="UEO63" s="969"/>
      <c r="UEP63" s="969"/>
      <c r="UEQ63" s="969"/>
      <c r="UER63" s="969"/>
      <c r="UES63" s="969"/>
      <c r="UET63" s="969"/>
      <c r="UEU63" s="969"/>
      <c r="UEV63" s="969"/>
      <c r="UEW63" s="969"/>
      <c r="UEX63" s="969"/>
      <c r="UEY63" s="969"/>
      <c r="UEZ63" s="969"/>
      <c r="UFA63" s="969"/>
      <c r="UFB63" s="969"/>
      <c r="UFC63" s="969"/>
      <c r="UFD63" s="969"/>
      <c r="UFE63" s="969"/>
      <c r="UFF63" s="969"/>
      <c r="UFG63" s="969"/>
      <c r="UFH63" s="969"/>
      <c r="UFI63" s="969"/>
      <c r="UFJ63" s="969"/>
      <c r="UFK63" s="969"/>
      <c r="UFL63" s="969"/>
      <c r="UFM63" s="969"/>
      <c r="UFN63" s="969"/>
      <c r="UFO63" s="969"/>
      <c r="UFP63" s="969"/>
      <c r="UFQ63" s="969"/>
      <c r="UFR63" s="969"/>
      <c r="UFS63" s="969"/>
      <c r="UFT63" s="969"/>
      <c r="UFU63" s="969"/>
      <c r="UFV63" s="969"/>
      <c r="UFW63" s="969"/>
      <c r="UFX63" s="969"/>
      <c r="UFY63" s="969"/>
      <c r="UFZ63" s="969"/>
      <c r="UGA63" s="969"/>
      <c r="UGB63" s="969"/>
      <c r="UGC63" s="969"/>
      <c r="UGD63" s="969"/>
      <c r="UGE63" s="969"/>
      <c r="UGF63" s="969"/>
      <c r="UGG63" s="969"/>
      <c r="UGH63" s="969"/>
      <c r="UGI63" s="969"/>
      <c r="UGJ63" s="969"/>
      <c r="UGK63" s="969"/>
      <c r="UGL63" s="969"/>
      <c r="UGM63" s="969"/>
      <c r="UGN63" s="969"/>
      <c r="UGO63" s="969"/>
      <c r="UGP63" s="969"/>
      <c r="UGQ63" s="969"/>
      <c r="UGR63" s="969"/>
      <c r="UGS63" s="969"/>
      <c r="UGT63" s="969"/>
      <c r="UGU63" s="969"/>
      <c r="UGV63" s="969"/>
      <c r="UGW63" s="969"/>
      <c r="UGX63" s="969"/>
      <c r="UGY63" s="969"/>
      <c r="UGZ63" s="969"/>
      <c r="UHA63" s="969"/>
      <c r="UHB63" s="969"/>
      <c r="UHC63" s="969"/>
      <c r="UHD63" s="969"/>
      <c r="UHE63" s="969"/>
      <c r="UHF63" s="969"/>
      <c r="UHG63" s="969"/>
      <c r="UHH63" s="969"/>
      <c r="UHI63" s="969"/>
      <c r="UHJ63" s="969"/>
      <c r="UHK63" s="969"/>
      <c r="UHL63" s="969"/>
      <c r="UHM63" s="969"/>
      <c r="UHN63" s="969"/>
      <c r="UHO63" s="969"/>
      <c r="UHP63" s="969"/>
      <c r="UHQ63" s="969"/>
      <c r="UHR63" s="969"/>
      <c r="UHS63" s="969"/>
      <c r="UHT63" s="969"/>
      <c r="UHU63" s="969"/>
      <c r="UHV63" s="969"/>
      <c r="UHW63" s="969"/>
      <c r="UHX63" s="969"/>
      <c r="UHY63" s="969"/>
      <c r="UHZ63" s="969"/>
      <c r="UIA63" s="969"/>
      <c r="UIB63" s="969"/>
      <c r="UIC63" s="969"/>
      <c r="UID63" s="969"/>
      <c r="UIE63" s="969"/>
      <c r="UIF63" s="969"/>
      <c r="UIG63" s="969"/>
      <c r="UIH63" s="969"/>
      <c r="UII63" s="969"/>
      <c r="UIJ63" s="969"/>
      <c r="UIK63" s="969"/>
      <c r="UIL63" s="969"/>
      <c r="UIM63" s="969"/>
      <c r="UIN63" s="969"/>
      <c r="UIO63" s="969"/>
      <c r="UIP63" s="969"/>
      <c r="UIQ63" s="969"/>
      <c r="UIR63" s="969"/>
      <c r="UIS63" s="969"/>
      <c r="UIT63" s="969"/>
      <c r="UIU63" s="969"/>
      <c r="UIV63" s="969"/>
      <c r="UIW63" s="969"/>
      <c r="UIX63" s="969"/>
      <c r="UIY63" s="969"/>
      <c r="UIZ63" s="969"/>
      <c r="UJA63" s="969"/>
      <c r="UJB63" s="969"/>
      <c r="UJC63" s="969"/>
      <c r="UJD63" s="969"/>
      <c r="UJE63" s="969"/>
      <c r="UJF63" s="969"/>
      <c r="UJG63" s="969"/>
      <c r="UJH63" s="969"/>
      <c r="UJI63" s="969"/>
      <c r="UJJ63" s="969"/>
      <c r="UJK63" s="969"/>
      <c r="UJL63" s="969"/>
      <c r="UJM63" s="969"/>
      <c r="UJN63" s="969"/>
      <c r="UJO63" s="969"/>
      <c r="UJP63" s="969"/>
      <c r="UJQ63" s="969"/>
      <c r="UJR63" s="969"/>
      <c r="UJS63" s="969"/>
      <c r="UJT63" s="969"/>
      <c r="UJU63" s="969"/>
      <c r="UJV63" s="969"/>
      <c r="UJW63" s="969"/>
      <c r="UJX63" s="969"/>
      <c r="UJY63" s="969"/>
      <c r="UJZ63" s="969"/>
      <c r="UKA63" s="969"/>
      <c r="UKB63" s="969"/>
      <c r="UKC63" s="969"/>
      <c r="UKD63" s="969"/>
      <c r="UKE63" s="969"/>
      <c r="UKF63" s="969"/>
      <c r="UKG63" s="969"/>
      <c r="UKH63" s="969"/>
      <c r="UKI63" s="969"/>
      <c r="UKJ63" s="969"/>
      <c r="UKK63" s="969"/>
      <c r="UKL63" s="969"/>
      <c r="UKM63" s="969"/>
      <c r="UKN63" s="969"/>
      <c r="UKO63" s="969"/>
      <c r="UKP63" s="969"/>
      <c r="UKQ63" s="969"/>
      <c r="UKR63" s="969"/>
      <c r="UKS63" s="969"/>
      <c r="UKT63" s="969"/>
      <c r="UKU63" s="969"/>
      <c r="UKV63" s="969"/>
      <c r="UKW63" s="969"/>
      <c r="UKX63" s="969"/>
      <c r="UKY63" s="969"/>
      <c r="UKZ63" s="969"/>
      <c r="ULA63" s="969"/>
      <c r="ULB63" s="969"/>
      <c r="ULC63" s="969"/>
      <c r="ULD63" s="969"/>
      <c r="ULE63" s="969"/>
      <c r="ULF63" s="969"/>
      <c r="ULG63" s="969"/>
      <c r="ULH63" s="969"/>
      <c r="ULI63" s="969"/>
      <c r="ULJ63" s="969"/>
      <c r="ULK63" s="969"/>
      <c r="ULL63" s="969"/>
      <c r="ULM63" s="969"/>
      <c r="ULN63" s="969"/>
      <c r="ULO63" s="969"/>
      <c r="ULP63" s="969"/>
      <c r="ULQ63" s="969"/>
      <c r="ULR63" s="969"/>
      <c r="ULS63" s="969"/>
      <c r="ULT63" s="969"/>
      <c r="ULU63" s="969"/>
      <c r="ULV63" s="969"/>
      <c r="ULW63" s="969"/>
      <c r="ULX63" s="969"/>
      <c r="ULY63" s="969"/>
      <c r="ULZ63" s="969"/>
      <c r="UMA63" s="969"/>
      <c r="UMB63" s="969"/>
      <c r="UMC63" s="969"/>
      <c r="UMD63" s="969"/>
      <c r="UME63" s="969"/>
      <c r="UMF63" s="969"/>
      <c r="UMG63" s="969"/>
      <c r="UMH63" s="969"/>
      <c r="UMI63" s="969"/>
      <c r="UMJ63" s="969"/>
      <c r="UMK63" s="969"/>
      <c r="UML63" s="969"/>
      <c r="UMM63" s="969"/>
      <c r="UMN63" s="969"/>
      <c r="UMO63" s="969"/>
      <c r="UMP63" s="969"/>
      <c r="UMQ63" s="969"/>
      <c r="UMR63" s="969"/>
      <c r="UMS63" s="969"/>
      <c r="UMT63" s="969"/>
      <c r="UMU63" s="969"/>
      <c r="UMV63" s="969"/>
      <c r="UMW63" s="969"/>
      <c r="UMX63" s="969"/>
      <c r="UMY63" s="969"/>
      <c r="UMZ63" s="969"/>
      <c r="UNA63" s="969"/>
      <c r="UNB63" s="969"/>
      <c r="UNC63" s="969"/>
      <c r="UND63" s="969"/>
      <c r="UNE63" s="969"/>
      <c r="UNF63" s="969"/>
      <c r="UNG63" s="969"/>
      <c r="UNH63" s="969"/>
      <c r="UNI63" s="969"/>
      <c r="UNJ63" s="969"/>
      <c r="UNK63" s="969"/>
      <c r="UNL63" s="969"/>
      <c r="UNM63" s="969"/>
      <c r="UNN63" s="969"/>
      <c r="UNO63" s="969"/>
      <c r="UNP63" s="969"/>
      <c r="UNQ63" s="969"/>
      <c r="UNR63" s="969"/>
      <c r="UNS63" s="969"/>
      <c r="UNT63" s="969"/>
      <c r="UNU63" s="969"/>
      <c r="UNV63" s="969"/>
      <c r="UNW63" s="969"/>
      <c r="UNX63" s="969"/>
      <c r="UNY63" s="969"/>
      <c r="UNZ63" s="969"/>
      <c r="UOA63" s="969"/>
      <c r="UOB63" s="969"/>
      <c r="UOC63" s="969"/>
      <c r="UOD63" s="969"/>
      <c r="UOE63" s="969"/>
      <c r="UOF63" s="969"/>
      <c r="UOG63" s="969"/>
      <c r="UOH63" s="969"/>
      <c r="UOI63" s="969"/>
      <c r="UOJ63" s="969"/>
      <c r="UOK63" s="969"/>
      <c r="UOL63" s="969"/>
      <c r="UOM63" s="969"/>
      <c r="UON63" s="969"/>
      <c r="UOO63" s="969"/>
      <c r="UOP63" s="969"/>
      <c r="UOQ63" s="969"/>
      <c r="UOR63" s="969"/>
      <c r="UOS63" s="969"/>
      <c r="UOT63" s="969"/>
      <c r="UOU63" s="969"/>
      <c r="UOV63" s="969"/>
      <c r="UOW63" s="969"/>
      <c r="UOX63" s="969"/>
      <c r="UOY63" s="969"/>
      <c r="UOZ63" s="969"/>
      <c r="UPA63" s="969"/>
      <c r="UPB63" s="969"/>
      <c r="UPC63" s="969"/>
      <c r="UPD63" s="969"/>
      <c r="UPE63" s="969"/>
      <c r="UPF63" s="969"/>
      <c r="UPG63" s="969"/>
      <c r="UPH63" s="969"/>
      <c r="UPI63" s="969"/>
      <c r="UPJ63" s="969"/>
      <c r="UPK63" s="969"/>
      <c r="UPL63" s="969"/>
      <c r="UPM63" s="969"/>
      <c r="UPN63" s="969"/>
      <c r="UPO63" s="969"/>
      <c r="UPP63" s="969"/>
      <c r="UPQ63" s="969"/>
      <c r="UPR63" s="969"/>
      <c r="UPS63" s="969"/>
      <c r="UPT63" s="969"/>
      <c r="UPU63" s="969"/>
      <c r="UPV63" s="969"/>
      <c r="UPW63" s="969"/>
      <c r="UPX63" s="969"/>
      <c r="UPY63" s="969"/>
      <c r="UPZ63" s="969"/>
      <c r="UQA63" s="969"/>
      <c r="UQB63" s="969"/>
      <c r="UQC63" s="969"/>
      <c r="UQD63" s="969"/>
      <c r="UQE63" s="969"/>
      <c r="UQF63" s="969"/>
      <c r="UQG63" s="969"/>
      <c r="UQH63" s="969"/>
      <c r="UQI63" s="969"/>
      <c r="UQJ63" s="969"/>
      <c r="UQK63" s="969"/>
      <c r="UQL63" s="969"/>
      <c r="UQM63" s="969"/>
      <c r="UQN63" s="969"/>
      <c r="UQO63" s="969"/>
      <c r="UQP63" s="969"/>
      <c r="UQQ63" s="969"/>
      <c r="UQR63" s="969"/>
      <c r="UQS63" s="969"/>
      <c r="UQT63" s="969"/>
      <c r="UQU63" s="969"/>
      <c r="UQV63" s="969"/>
      <c r="UQW63" s="969"/>
      <c r="UQX63" s="969"/>
      <c r="UQY63" s="969"/>
      <c r="UQZ63" s="969"/>
      <c r="URA63" s="969"/>
      <c r="URB63" s="969"/>
      <c r="URC63" s="969"/>
      <c r="URD63" s="969"/>
      <c r="URE63" s="969"/>
      <c r="URF63" s="969"/>
      <c r="URG63" s="969"/>
      <c r="URH63" s="969"/>
      <c r="URI63" s="969"/>
      <c r="URJ63" s="969"/>
      <c r="URK63" s="969"/>
      <c r="URL63" s="969"/>
      <c r="URM63" s="969"/>
      <c r="URN63" s="969"/>
      <c r="URO63" s="969"/>
      <c r="URP63" s="969"/>
      <c r="URQ63" s="969"/>
      <c r="URR63" s="969"/>
      <c r="URS63" s="969"/>
      <c r="URT63" s="969"/>
      <c r="URU63" s="969"/>
      <c r="URV63" s="969"/>
      <c r="URW63" s="969"/>
      <c r="URX63" s="969"/>
      <c r="URY63" s="969"/>
      <c r="URZ63" s="969"/>
      <c r="USA63" s="969"/>
      <c r="USB63" s="969"/>
      <c r="USC63" s="969"/>
      <c r="USD63" s="969"/>
      <c r="USE63" s="969"/>
      <c r="USF63" s="969"/>
      <c r="USG63" s="969"/>
      <c r="USH63" s="969"/>
      <c r="USI63" s="969"/>
      <c r="USJ63" s="969"/>
      <c r="USK63" s="969"/>
      <c r="USL63" s="969"/>
      <c r="USM63" s="969"/>
      <c r="USN63" s="969"/>
      <c r="USO63" s="969"/>
      <c r="USP63" s="969"/>
      <c r="USQ63" s="969"/>
      <c r="USR63" s="969"/>
      <c r="USS63" s="969"/>
      <c r="UST63" s="969"/>
      <c r="USU63" s="969"/>
      <c r="USV63" s="969"/>
      <c r="USW63" s="969"/>
      <c r="USX63" s="969"/>
      <c r="USY63" s="969"/>
      <c r="USZ63" s="969"/>
      <c r="UTA63" s="969"/>
      <c r="UTB63" s="969"/>
      <c r="UTC63" s="969"/>
      <c r="UTD63" s="969"/>
      <c r="UTE63" s="969"/>
      <c r="UTF63" s="969"/>
      <c r="UTG63" s="969"/>
      <c r="UTH63" s="969"/>
      <c r="UTI63" s="969"/>
      <c r="UTJ63" s="969"/>
      <c r="UTK63" s="969"/>
      <c r="UTL63" s="969"/>
      <c r="UTM63" s="969"/>
      <c r="UTN63" s="969"/>
      <c r="UTO63" s="969"/>
      <c r="UTP63" s="969"/>
      <c r="UTQ63" s="969"/>
      <c r="UTR63" s="969"/>
      <c r="UTS63" s="969"/>
      <c r="UTT63" s="969"/>
      <c r="UTU63" s="969"/>
      <c r="UTV63" s="969"/>
      <c r="UTW63" s="969"/>
      <c r="UTX63" s="969"/>
      <c r="UTY63" s="969"/>
      <c r="UTZ63" s="969"/>
      <c r="UUA63" s="969"/>
      <c r="UUB63" s="969"/>
      <c r="UUC63" s="969"/>
      <c r="UUD63" s="969"/>
      <c r="UUE63" s="969"/>
      <c r="UUF63" s="969"/>
      <c r="UUG63" s="969"/>
      <c r="UUH63" s="969"/>
      <c r="UUI63" s="969"/>
      <c r="UUJ63" s="969"/>
      <c r="UUK63" s="969"/>
      <c r="UUL63" s="969"/>
      <c r="UUM63" s="969"/>
      <c r="UUN63" s="969"/>
      <c r="UUO63" s="969"/>
      <c r="UUP63" s="969"/>
      <c r="UUQ63" s="969"/>
      <c r="UUR63" s="969"/>
      <c r="UUS63" s="969"/>
      <c r="UUT63" s="969"/>
      <c r="UUU63" s="969"/>
      <c r="UUV63" s="969"/>
      <c r="UUW63" s="969"/>
      <c r="UUX63" s="969"/>
      <c r="UUY63" s="969"/>
      <c r="UUZ63" s="969"/>
      <c r="UVA63" s="969"/>
      <c r="UVB63" s="969"/>
      <c r="UVC63" s="969"/>
      <c r="UVD63" s="969"/>
      <c r="UVE63" s="969"/>
      <c r="UVF63" s="969"/>
      <c r="UVG63" s="969"/>
      <c r="UVH63" s="969"/>
      <c r="UVI63" s="969"/>
      <c r="UVJ63" s="969"/>
      <c r="UVK63" s="969"/>
      <c r="UVL63" s="969"/>
      <c r="UVM63" s="969"/>
      <c r="UVN63" s="969"/>
      <c r="UVO63" s="969"/>
      <c r="UVP63" s="969"/>
      <c r="UVQ63" s="969"/>
      <c r="UVR63" s="969"/>
      <c r="UVS63" s="969"/>
      <c r="UVT63" s="969"/>
      <c r="UVU63" s="969"/>
      <c r="UVV63" s="969"/>
      <c r="UVW63" s="969"/>
      <c r="UVX63" s="969"/>
      <c r="UVY63" s="969"/>
      <c r="UVZ63" s="969"/>
      <c r="UWA63" s="969"/>
      <c r="UWB63" s="969"/>
      <c r="UWC63" s="969"/>
      <c r="UWD63" s="969"/>
      <c r="UWE63" s="969"/>
      <c r="UWF63" s="969"/>
      <c r="UWG63" s="969"/>
      <c r="UWH63" s="969"/>
      <c r="UWI63" s="969"/>
      <c r="UWJ63" s="969"/>
      <c r="UWK63" s="969"/>
      <c r="UWL63" s="969"/>
      <c r="UWM63" s="969"/>
      <c r="UWN63" s="969"/>
      <c r="UWO63" s="969"/>
      <c r="UWP63" s="969"/>
      <c r="UWQ63" s="969"/>
      <c r="UWR63" s="969"/>
      <c r="UWS63" s="969"/>
      <c r="UWT63" s="969"/>
      <c r="UWU63" s="969"/>
      <c r="UWV63" s="969"/>
      <c r="UWW63" s="969"/>
      <c r="UWX63" s="969"/>
      <c r="UWY63" s="969"/>
      <c r="UWZ63" s="969"/>
      <c r="UXA63" s="969"/>
      <c r="UXB63" s="969"/>
      <c r="UXC63" s="969"/>
      <c r="UXD63" s="969"/>
      <c r="UXE63" s="969"/>
      <c r="UXF63" s="969"/>
      <c r="UXG63" s="969"/>
      <c r="UXH63" s="969"/>
      <c r="UXI63" s="969"/>
      <c r="UXJ63" s="969"/>
      <c r="UXK63" s="969"/>
      <c r="UXL63" s="969"/>
      <c r="UXM63" s="969"/>
      <c r="UXN63" s="969"/>
      <c r="UXO63" s="969"/>
      <c r="UXP63" s="969"/>
      <c r="UXQ63" s="969"/>
      <c r="UXR63" s="969"/>
      <c r="UXS63" s="969"/>
      <c r="UXT63" s="969"/>
      <c r="UXU63" s="969"/>
      <c r="UXV63" s="969"/>
      <c r="UXW63" s="969"/>
      <c r="UXX63" s="969"/>
      <c r="UXY63" s="969"/>
      <c r="UXZ63" s="969"/>
      <c r="UYA63" s="969"/>
      <c r="UYB63" s="969"/>
      <c r="UYC63" s="969"/>
      <c r="UYD63" s="969"/>
      <c r="UYE63" s="969"/>
      <c r="UYF63" s="969"/>
      <c r="UYG63" s="969"/>
      <c r="UYH63" s="969"/>
      <c r="UYI63" s="969"/>
      <c r="UYJ63" s="969"/>
      <c r="UYK63" s="969"/>
      <c r="UYL63" s="969"/>
      <c r="UYM63" s="969"/>
      <c r="UYN63" s="969"/>
      <c r="UYO63" s="969"/>
      <c r="UYP63" s="969"/>
      <c r="UYQ63" s="969"/>
      <c r="UYR63" s="969"/>
      <c r="UYS63" s="969"/>
      <c r="UYT63" s="969"/>
      <c r="UYU63" s="969"/>
      <c r="UYV63" s="969"/>
      <c r="UYW63" s="969"/>
      <c r="UYX63" s="969"/>
      <c r="UYY63" s="969"/>
      <c r="UYZ63" s="969"/>
      <c r="UZA63" s="969"/>
      <c r="UZB63" s="969"/>
      <c r="UZC63" s="969"/>
      <c r="UZD63" s="969"/>
      <c r="UZE63" s="969"/>
      <c r="UZF63" s="969"/>
      <c r="UZG63" s="969"/>
      <c r="UZH63" s="969"/>
      <c r="UZI63" s="969"/>
      <c r="UZJ63" s="969"/>
      <c r="UZK63" s="969"/>
      <c r="UZL63" s="969"/>
      <c r="UZM63" s="969"/>
      <c r="UZN63" s="969"/>
      <c r="UZO63" s="969"/>
      <c r="UZP63" s="969"/>
      <c r="UZQ63" s="969"/>
      <c r="UZR63" s="969"/>
      <c r="UZS63" s="969"/>
      <c r="UZT63" s="969"/>
      <c r="UZU63" s="969"/>
      <c r="UZV63" s="969"/>
      <c r="UZW63" s="969"/>
      <c r="UZX63" s="969"/>
      <c r="UZY63" s="969"/>
      <c r="UZZ63" s="969"/>
      <c r="VAA63" s="969"/>
      <c r="VAB63" s="969"/>
      <c r="VAC63" s="969"/>
      <c r="VAD63" s="969"/>
      <c r="VAE63" s="969"/>
      <c r="VAF63" s="969"/>
      <c r="VAG63" s="969"/>
      <c r="VAH63" s="969"/>
      <c r="VAI63" s="969"/>
      <c r="VAJ63" s="969"/>
      <c r="VAK63" s="969"/>
      <c r="VAL63" s="969"/>
      <c r="VAM63" s="969"/>
      <c r="VAN63" s="969"/>
      <c r="VAO63" s="969"/>
      <c r="VAP63" s="969"/>
      <c r="VAQ63" s="969"/>
      <c r="VAR63" s="969"/>
      <c r="VAS63" s="969"/>
      <c r="VAT63" s="969"/>
      <c r="VAU63" s="969"/>
      <c r="VAV63" s="969"/>
      <c r="VAW63" s="969"/>
      <c r="VAX63" s="969"/>
      <c r="VAY63" s="969"/>
      <c r="VAZ63" s="969"/>
      <c r="VBA63" s="969"/>
      <c r="VBB63" s="969"/>
      <c r="VBC63" s="969"/>
      <c r="VBD63" s="969"/>
      <c r="VBE63" s="969"/>
      <c r="VBF63" s="969"/>
      <c r="VBG63" s="969"/>
      <c r="VBH63" s="969"/>
      <c r="VBI63" s="969"/>
      <c r="VBJ63" s="969"/>
      <c r="VBK63" s="969"/>
      <c r="VBL63" s="969"/>
      <c r="VBM63" s="969"/>
      <c r="VBN63" s="969"/>
      <c r="VBO63" s="969"/>
      <c r="VBP63" s="969"/>
      <c r="VBQ63" s="969"/>
      <c r="VBR63" s="969"/>
      <c r="VBS63" s="969"/>
      <c r="VBT63" s="969"/>
      <c r="VBU63" s="969"/>
      <c r="VBV63" s="969"/>
      <c r="VBW63" s="969"/>
      <c r="VBX63" s="969"/>
      <c r="VBY63" s="969"/>
      <c r="VBZ63" s="969"/>
      <c r="VCA63" s="969"/>
      <c r="VCB63" s="969"/>
      <c r="VCC63" s="969"/>
      <c r="VCD63" s="969"/>
      <c r="VCE63" s="969"/>
      <c r="VCF63" s="969"/>
      <c r="VCG63" s="969"/>
      <c r="VCH63" s="969"/>
      <c r="VCI63" s="969"/>
      <c r="VCJ63" s="969"/>
      <c r="VCK63" s="969"/>
      <c r="VCL63" s="969"/>
      <c r="VCM63" s="969"/>
      <c r="VCN63" s="969"/>
      <c r="VCO63" s="969"/>
      <c r="VCP63" s="969"/>
      <c r="VCQ63" s="969"/>
      <c r="VCR63" s="969"/>
      <c r="VCS63" s="969"/>
      <c r="VCT63" s="969"/>
      <c r="VCU63" s="969"/>
      <c r="VCV63" s="969"/>
      <c r="VCW63" s="969"/>
      <c r="VCX63" s="969"/>
      <c r="VCY63" s="969"/>
      <c r="VCZ63" s="969"/>
      <c r="VDA63" s="969"/>
      <c r="VDB63" s="969"/>
      <c r="VDC63" s="969"/>
      <c r="VDD63" s="969"/>
      <c r="VDE63" s="969"/>
      <c r="VDF63" s="969"/>
      <c r="VDG63" s="969"/>
      <c r="VDH63" s="969"/>
      <c r="VDI63" s="969"/>
      <c r="VDJ63" s="969"/>
      <c r="VDK63" s="969"/>
      <c r="VDL63" s="969"/>
      <c r="VDM63" s="969"/>
      <c r="VDN63" s="969"/>
      <c r="VDO63" s="969"/>
      <c r="VDP63" s="969"/>
      <c r="VDQ63" s="969"/>
      <c r="VDR63" s="969"/>
      <c r="VDS63" s="969"/>
      <c r="VDT63" s="969"/>
      <c r="VDU63" s="969"/>
      <c r="VDV63" s="969"/>
      <c r="VDW63" s="969"/>
      <c r="VDX63" s="969"/>
      <c r="VDY63" s="969"/>
      <c r="VDZ63" s="969"/>
      <c r="VEA63" s="969"/>
      <c r="VEB63" s="969"/>
      <c r="VEC63" s="969"/>
      <c r="VED63" s="969"/>
      <c r="VEE63" s="969"/>
      <c r="VEF63" s="969"/>
      <c r="VEG63" s="969"/>
      <c r="VEH63" s="969"/>
      <c r="VEI63" s="969"/>
      <c r="VEJ63" s="969"/>
      <c r="VEK63" s="969"/>
      <c r="VEL63" s="969"/>
      <c r="VEM63" s="969"/>
      <c r="VEN63" s="969"/>
      <c r="VEO63" s="969"/>
      <c r="VEP63" s="969"/>
      <c r="VEQ63" s="969"/>
      <c r="VER63" s="969"/>
      <c r="VES63" s="969"/>
      <c r="VET63" s="969"/>
      <c r="VEU63" s="969"/>
      <c r="VEV63" s="969"/>
      <c r="VEW63" s="969"/>
      <c r="VEX63" s="969"/>
      <c r="VEY63" s="969"/>
      <c r="VEZ63" s="969"/>
      <c r="VFA63" s="969"/>
      <c r="VFB63" s="969"/>
      <c r="VFC63" s="969"/>
      <c r="VFD63" s="969"/>
      <c r="VFE63" s="969"/>
      <c r="VFF63" s="969"/>
      <c r="VFG63" s="969"/>
      <c r="VFH63" s="969"/>
      <c r="VFI63" s="969"/>
      <c r="VFJ63" s="969"/>
      <c r="VFK63" s="969"/>
      <c r="VFL63" s="969"/>
      <c r="VFM63" s="969"/>
      <c r="VFN63" s="969"/>
      <c r="VFO63" s="969"/>
      <c r="VFP63" s="969"/>
      <c r="VFQ63" s="969"/>
      <c r="VFR63" s="969"/>
      <c r="VFS63" s="969"/>
      <c r="VFT63" s="969"/>
      <c r="VFU63" s="969"/>
      <c r="VFV63" s="969"/>
      <c r="VFW63" s="969"/>
      <c r="VFX63" s="969"/>
      <c r="VFY63" s="969"/>
      <c r="VFZ63" s="969"/>
      <c r="VGA63" s="969"/>
      <c r="VGB63" s="969"/>
      <c r="VGC63" s="969"/>
      <c r="VGD63" s="969"/>
      <c r="VGE63" s="969"/>
      <c r="VGF63" s="969"/>
      <c r="VGG63" s="969"/>
      <c r="VGH63" s="969"/>
      <c r="VGI63" s="969"/>
      <c r="VGJ63" s="969"/>
      <c r="VGK63" s="969"/>
      <c r="VGL63" s="969"/>
      <c r="VGM63" s="969"/>
      <c r="VGN63" s="969"/>
      <c r="VGO63" s="969"/>
      <c r="VGP63" s="969"/>
      <c r="VGQ63" s="969"/>
      <c r="VGR63" s="969"/>
      <c r="VGS63" s="969"/>
      <c r="VGT63" s="969"/>
      <c r="VGU63" s="969"/>
      <c r="VGV63" s="969"/>
      <c r="VGW63" s="969"/>
      <c r="VGX63" s="969"/>
      <c r="VGY63" s="969"/>
      <c r="VGZ63" s="969"/>
      <c r="VHA63" s="969"/>
      <c r="VHB63" s="969"/>
      <c r="VHC63" s="969"/>
      <c r="VHD63" s="969"/>
      <c r="VHE63" s="969"/>
      <c r="VHF63" s="969"/>
      <c r="VHG63" s="969"/>
      <c r="VHH63" s="969"/>
      <c r="VHI63" s="969"/>
      <c r="VHJ63" s="969"/>
      <c r="VHK63" s="969"/>
      <c r="VHL63" s="969"/>
      <c r="VHM63" s="969"/>
      <c r="VHN63" s="969"/>
      <c r="VHO63" s="969"/>
      <c r="VHP63" s="969"/>
      <c r="VHQ63" s="969"/>
      <c r="VHR63" s="969"/>
      <c r="VHS63" s="969"/>
      <c r="VHT63" s="969"/>
      <c r="VHU63" s="969"/>
      <c r="VHV63" s="969"/>
      <c r="VHW63" s="969"/>
      <c r="VHX63" s="969"/>
      <c r="VHY63" s="969"/>
      <c r="VHZ63" s="969"/>
      <c r="VIA63" s="969"/>
      <c r="VIB63" s="969"/>
      <c r="VIC63" s="969"/>
      <c r="VID63" s="969"/>
      <c r="VIE63" s="969"/>
      <c r="VIF63" s="969"/>
      <c r="VIG63" s="969"/>
      <c r="VIH63" s="969"/>
      <c r="VII63" s="969"/>
      <c r="VIJ63" s="969"/>
      <c r="VIK63" s="969"/>
      <c r="VIL63" s="969"/>
      <c r="VIM63" s="969"/>
      <c r="VIN63" s="969"/>
      <c r="VIO63" s="969"/>
      <c r="VIP63" s="969"/>
      <c r="VIQ63" s="969"/>
      <c r="VIR63" s="969"/>
      <c r="VIS63" s="969"/>
      <c r="VIT63" s="969"/>
      <c r="VIU63" s="969"/>
      <c r="VIV63" s="969"/>
      <c r="VIW63" s="969"/>
      <c r="VIX63" s="969"/>
      <c r="VIY63" s="969"/>
      <c r="VIZ63" s="969"/>
      <c r="VJA63" s="969"/>
      <c r="VJB63" s="969"/>
      <c r="VJC63" s="969"/>
      <c r="VJD63" s="969"/>
      <c r="VJE63" s="969"/>
      <c r="VJF63" s="969"/>
      <c r="VJG63" s="969"/>
      <c r="VJH63" s="969"/>
      <c r="VJI63" s="969"/>
      <c r="VJJ63" s="969"/>
      <c r="VJK63" s="969"/>
      <c r="VJL63" s="969"/>
      <c r="VJM63" s="969"/>
      <c r="VJN63" s="969"/>
      <c r="VJO63" s="969"/>
      <c r="VJP63" s="969"/>
      <c r="VJQ63" s="969"/>
      <c r="VJR63" s="969"/>
      <c r="VJS63" s="969"/>
      <c r="VJT63" s="969"/>
      <c r="VJU63" s="969"/>
      <c r="VJV63" s="969"/>
      <c r="VJW63" s="969"/>
      <c r="VJX63" s="969"/>
      <c r="VJY63" s="969"/>
      <c r="VJZ63" s="969"/>
      <c r="VKA63" s="969"/>
      <c r="VKB63" s="969"/>
      <c r="VKC63" s="969"/>
      <c r="VKD63" s="969"/>
      <c r="VKE63" s="969"/>
      <c r="VKF63" s="969"/>
      <c r="VKG63" s="969"/>
      <c r="VKH63" s="969"/>
      <c r="VKI63" s="969"/>
      <c r="VKJ63" s="969"/>
      <c r="VKK63" s="969"/>
      <c r="VKL63" s="969"/>
      <c r="VKM63" s="969"/>
      <c r="VKN63" s="969"/>
      <c r="VKO63" s="969"/>
      <c r="VKP63" s="969"/>
      <c r="VKQ63" s="969"/>
      <c r="VKR63" s="969"/>
      <c r="VKS63" s="969"/>
      <c r="VKT63" s="969"/>
      <c r="VKU63" s="969"/>
      <c r="VKV63" s="969"/>
      <c r="VKW63" s="969"/>
      <c r="VKX63" s="969"/>
      <c r="VKY63" s="969"/>
      <c r="VKZ63" s="969"/>
      <c r="VLA63" s="969"/>
      <c r="VLB63" s="969"/>
      <c r="VLC63" s="969"/>
      <c r="VLD63" s="969"/>
      <c r="VLE63" s="969"/>
      <c r="VLF63" s="969"/>
      <c r="VLG63" s="969"/>
      <c r="VLH63" s="969"/>
      <c r="VLI63" s="969"/>
      <c r="VLJ63" s="969"/>
      <c r="VLK63" s="969"/>
      <c r="VLL63" s="969"/>
      <c r="VLM63" s="969"/>
      <c r="VLN63" s="969"/>
      <c r="VLO63" s="969"/>
      <c r="VLP63" s="969"/>
      <c r="VLQ63" s="969"/>
      <c r="VLR63" s="969"/>
      <c r="VLS63" s="969"/>
      <c r="VLT63" s="969"/>
      <c r="VLU63" s="969"/>
      <c r="VLV63" s="969"/>
      <c r="VLW63" s="969"/>
      <c r="VLX63" s="969"/>
      <c r="VLY63" s="969"/>
      <c r="VLZ63" s="969"/>
      <c r="VMA63" s="969"/>
      <c r="VMB63" s="969"/>
      <c r="VMC63" s="969"/>
      <c r="VMD63" s="969"/>
      <c r="VME63" s="969"/>
      <c r="VMF63" s="969"/>
      <c r="VMG63" s="969"/>
      <c r="VMH63" s="969"/>
      <c r="VMI63" s="969"/>
      <c r="VMJ63" s="969"/>
      <c r="VMK63" s="969"/>
      <c r="VML63" s="969"/>
      <c r="VMM63" s="969"/>
      <c r="VMN63" s="969"/>
      <c r="VMO63" s="969"/>
      <c r="VMP63" s="969"/>
      <c r="VMQ63" s="969"/>
      <c r="VMR63" s="969"/>
      <c r="VMS63" s="969"/>
      <c r="VMT63" s="969"/>
      <c r="VMU63" s="969"/>
      <c r="VMV63" s="969"/>
      <c r="VMW63" s="969"/>
      <c r="VMX63" s="969"/>
      <c r="VMY63" s="969"/>
      <c r="VMZ63" s="969"/>
      <c r="VNA63" s="969"/>
      <c r="VNB63" s="969"/>
      <c r="VNC63" s="969"/>
      <c r="VND63" s="969"/>
      <c r="VNE63" s="969"/>
      <c r="VNF63" s="969"/>
      <c r="VNG63" s="969"/>
      <c r="VNH63" s="969"/>
      <c r="VNI63" s="969"/>
      <c r="VNJ63" s="969"/>
      <c r="VNK63" s="969"/>
      <c r="VNL63" s="969"/>
      <c r="VNM63" s="969"/>
      <c r="VNN63" s="969"/>
      <c r="VNO63" s="969"/>
      <c r="VNP63" s="969"/>
      <c r="VNQ63" s="969"/>
      <c r="VNR63" s="969"/>
      <c r="VNS63" s="969"/>
      <c r="VNT63" s="969"/>
      <c r="VNU63" s="969"/>
      <c r="VNV63" s="969"/>
      <c r="VNW63" s="969"/>
      <c r="VNX63" s="969"/>
      <c r="VNY63" s="969"/>
      <c r="VNZ63" s="969"/>
      <c r="VOA63" s="969"/>
      <c r="VOB63" s="969"/>
      <c r="VOC63" s="969"/>
      <c r="VOD63" s="969"/>
      <c r="VOE63" s="969"/>
      <c r="VOF63" s="969"/>
      <c r="VOG63" s="969"/>
      <c r="VOH63" s="969"/>
      <c r="VOI63" s="969"/>
      <c r="VOJ63" s="969"/>
      <c r="VOK63" s="969"/>
      <c r="VOL63" s="969"/>
      <c r="VOM63" s="969"/>
      <c r="VON63" s="969"/>
      <c r="VOO63" s="969"/>
      <c r="VOP63" s="969"/>
      <c r="VOQ63" s="969"/>
      <c r="VOR63" s="969"/>
      <c r="VOS63" s="969"/>
      <c r="VOT63" s="969"/>
      <c r="VOU63" s="969"/>
      <c r="VOV63" s="969"/>
      <c r="VOW63" s="969"/>
      <c r="VOX63" s="969"/>
      <c r="VOY63" s="969"/>
      <c r="VOZ63" s="969"/>
      <c r="VPA63" s="969"/>
      <c r="VPB63" s="969"/>
      <c r="VPC63" s="969"/>
      <c r="VPD63" s="969"/>
      <c r="VPE63" s="969"/>
      <c r="VPF63" s="969"/>
      <c r="VPG63" s="969"/>
      <c r="VPH63" s="969"/>
      <c r="VPI63" s="969"/>
      <c r="VPJ63" s="969"/>
      <c r="VPK63" s="969"/>
      <c r="VPL63" s="969"/>
      <c r="VPM63" s="969"/>
      <c r="VPN63" s="969"/>
      <c r="VPO63" s="969"/>
      <c r="VPP63" s="969"/>
      <c r="VPQ63" s="969"/>
      <c r="VPR63" s="969"/>
      <c r="VPS63" s="969"/>
      <c r="VPT63" s="969"/>
      <c r="VPU63" s="969"/>
      <c r="VPV63" s="969"/>
      <c r="VPW63" s="969"/>
      <c r="VPX63" s="969"/>
      <c r="VPY63" s="969"/>
      <c r="VPZ63" s="969"/>
      <c r="VQA63" s="969"/>
      <c r="VQB63" s="969"/>
      <c r="VQC63" s="969"/>
      <c r="VQD63" s="969"/>
      <c r="VQE63" s="969"/>
      <c r="VQF63" s="969"/>
      <c r="VQG63" s="969"/>
      <c r="VQH63" s="969"/>
      <c r="VQI63" s="969"/>
      <c r="VQJ63" s="969"/>
      <c r="VQK63" s="969"/>
      <c r="VQL63" s="969"/>
      <c r="VQM63" s="969"/>
      <c r="VQN63" s="969"/>
      <c r="VQO63" s="969"/>
      <c r="VQP63" s="969"/>
      <c r="VQQ63" s="969"/>
      <c r="VQR63" s="969"/>
      <c r="VQS63" s="969"/>
      <c r="VQT63" s="969"/>
      <c r="VQU63" s="969"/>
      <c r="VQV63" s="969"/>
      <c r="VQW63" s="969"/>
      <c r="VQX63" s="969"/>
      <c r="VQY63" s="969"/>
      <c r="VQZ63" s="969"/>
      <c r="VRA63" s="969"/>
      <c r="VRB63" s="969"/>
      <c r="VRC63" s="969"/>
      <c r="VRD63" s="969"/>
      <c r="VRE63" s="969"/>
      <c r="VRF63" s="969"/>
      <c r="VRG63" s="969"/>
      <c r="VRH63" s="969"/>
      <c r="VRI63" s="969"/>
      <c r="VRJ63" s="969"/>
      <c r="VRK63" s="969"/>
      <c r="VRL63" s="969"/>
      <c r="VRM63" s="969"/>
      <c r="VRN63" s="969"/>
      <c r="VRO63" s="969"/>
      <c r="VRP63" s="969"/>
      <c r="VRQ63" s="969"/>
      <c r="VRR63" s="969"/>
      <c r="VRS63" s="969"/>
      <c r="VRT63" s="969"/>
      <c r="VRU63" s="969"/>
      <c r="VRV63" s="969"/>
      <c r="VRW63" s="969"/>
      <c r="VRX63" s="969"/>
      <c r="VRY63" s="969"/>
      <c r="VRZ63" s="969"/>
      <c r="VSA63" s="969"/>
      <c r="VSB63" s="969"/>
      <c r="VSC63" s="969"/>
      <c r="VSD63" s="969"/>
      <c r="VSE63" s="969"/>
      <c r="VSF63" s="969"/>
      <c r="VSG63" s="969"/>
      <c r="VSH63" s="969"/>
      <c r="VSI63" s="969"/>
      <c r="VSJ63" s="969"/>
      <c r="VSK63" s="969"/>
      <c r="VSL63" s="969"/>
      <c r="VSM63" s="969"/>
      <c r="VSN63" s="969"/>
      <c r="VSO63" s="969"/>
      <c r="VSP63" s="969"/>
      <c r="VSQ63" s="969"/>
      <c r="VSR63" s="969"/>
      <c r="VSS63" s="969"/>
      <c r="VST63" s="969"/>
      <c r="VSU63" s="969"/>
      <c r="VSV63" s="969"/>
      <c r="VSW63" s="969"/>
      <c r="VSX63" s="969"/>
      <c r="VSY63" s="969"/>
      <c r="VSZ63" s="969"/>
      <c r="VTA63" s="969"/>
      <c r="VTB63" s="969"/>
      <c r="VTC63" s="969"/>
      <c r="VTD63" s="969"/>
      <c r="VTE63" s="969"/>
      <c r="VTF63" s="969"/>
      <c r="VTG63" s="969"/>
      <c r="VTH63" s="969"/>
      <c r="VTI63" s="969"/>
      <c r="VTJ63" s="969"/>
      <c r="VTK63" s="969"/>
      <c r="VTL63" s="969"/>
      <c r="VTM63" s="969"/>
      <c r="VTN63" s="969"/>
      <c r="VTO63" s="969"/>
      <c r="VTP63" s="969"/>
      <c r="VTQ63" s="969"/>
      <c r="VTR63" s="969"/>
      <c r="VTS63" s="969"/>
      <c r="VTT63" s="969"/>
      <c r="VTU63" s="969"/>
      <c r="VTV63" s="969"/>
      <c r="VTW63" s="969"/>
      <c r="VTX63" s="969"/>
      <c r="VTY63" s="969"/>
      <c r="VTZ63" s="969"/>
      <c r="VUA63" s="969"/>
      <c r="VUB63" s="969"/>
      <c r="VUC63" s="969"/>
      <c r="VUD63" s="969"/>
      <c r="VUE63" s="969"/>
      <c r="VUF63" s="969"/>
      <c r="VUG63" s="969"/>
      <c r="VUH63" s="969"/>
      <c r="VUI63" s="969"/>
      <c r="VUJ63" s="969"/>
      <c r="VUK63" s="969"/>
      <c r="VUL63" s="969"/>
      <c r="VUM63" s="969"/>
      <c r="VUN63" s="969"/>
      <c r="VUO63" s="969"/>
      <c r="VUP63" s="969"/>
      <c r="VUQ63" s="969"/>
      <c r="VUR63" s="969"/>
      <c r="VUS63" s="969"/>
      <c r="VUT63" s="969"/>
      <c r="VUU63" s="969"/>
      <c r="VUV63" s="969"/>
      <c r="VUW63" s="969"/>
      <c r="VUX63" s="969"/>
      <c r="VUY63" s="969"/>
      <c r="VUZ63" s="969"/>
      <c r="VVA63" s="969"/>
      <c r="VVB63" s="969"/>
      <c r="VVC63" s="969"/>
      <c r="VVD63" s="969"/>
      <c r="VVE63" s="969"/>
      <c r="VVF63" s="969"/>
      <c r="VVG63" s="969"/>
      <c r="VVH63" s="969"/>
      <c r="VVI63" s="969"/>
      <c r="VVJ63" s="969"/>
      <c r="VVK63" s="969"/>
      <c r="VVL63" s="969"/>
      <c r="VVM63" s="969"/>
      <c r="VVN63" s="969"/>
      <c r="VVO63" s="969"/>
      <c r="VVP63" s="969"/>
      <c r="VVQ63" s="969"/>
      <c r="VVR63" s="969"/>
      <c r="VVS63" s="969"/>
      <c r="VVT63" s="969"/>
      <c r="VVU63" s="969"/>
      <c r="VVV63" s="969"/>
      <c r="VVW63" s="969"/>
      <c r="VVX63" s="969"/>
      <c r="VVY63" s="969"/>
      <c r="VVZ63" s="969"/>
      <c r="VWA63" s="969"/>
      <c r="VWB63" s="969"/>
      <c r="VWC63" s="969"/>
      <c r="VWD63" s="969"/>
      <c r="VWE63" s="969"/>
      <c r="VWF63" s="969"/>
      <c r="VWG63" s="969"/>
      <c r="VWH63" s="969"/>
      <c r="VWI63" s="969"/>
      <c r="VWJ63" s="969"/>
      <c r="VWK63" s="969"/>
      <c r="VWL63" s="969"/>
      <c r="VWM63" s="969"/>
      <c r="VWN63" s="969"/>
      <c r="VWO63" s="969"/>
      <c r="VWP63" s="969"/>
      <c r="VWQ63" s="969"/>
      <c r="VWR63" s="969"/>
      <c r="VWS63" s="969"/>
      <c r="VWT63" s="969"/>
      <c r="VWU63" s="969"/>
      <c r="VWV63" s="969"/>
      <c r="VWW63" s="969"/>
      <c r="VWX63" s="969"/>
      <c r="VWY63" s="969"/>
      <c r="VWZ63" s="969"/>
      <c r="VXA63" s="969"/>
      <c r="VXB63" s="969"/>
      <c r="VXC63" s="969"/>
      <c r="VXD63" s="969"/>
      <c r="VXE63" s="969"/>
      <c r="VXF63" s="969"/>
      <c r="VXG63" s="969"/>
      <c r="VXH63" s="969"/>
      <c r="VXI63" s="969"/>
      <c r="VXJ63" s="969"/>
      <c r="VXK63" s="969"/>
      <c r="VXL63" s="969"/>
      <c r="VXM63" s="969"/>
      <c r="VXN63" s="969"/>
      <c r="VXO63" s="969"/>
      <c r="VXP63" s="969"/>
      <c r="VXQ63" s="969"/>
      <c r="VXR63" s="969"/>
      <c r="VXS63" s="969"/>
      <c r="VXT63" s="969"/>
      <c r="VXU63" s="969"/>
      <c r="VXV63" s="969"/>
      <c r="VXW63" s="969"/>
      <c r="VXX63" s="969"/>
      <c r="VXY63" s="969"/>
      <c r="VXZ63" s="969"/>
      <c r="VYA63" s="969"/>
      <c r="VYB63" s="969"/>
      <c r="VYC63" s="969"/>
      <c r="VYD63" s="969"/>
      <c r="VYE63" s="969"/>
      <c r="VYF63" s="969"/>
      <c r="VYG63" s="969"/>
      <c r="VYH63" s="969"/>
      <c r="VYI63" s="969"/>
      <c r="VYJ63" s="969"/>
      <c r="VYK63" s="969"/>
      <c r="VYL63" s="969"/>
      <c r="VYM63" s="969"/>
      <c r="VYN63" s="969"/>
      <c r="VYO63" s="969"/>
      <c r="VYP63" s="969"/>
      <c r="VYQ63" s="969"/>
      <c r="VYR63" s="969"/>
      <c r="VYS63" s="969"/>
      <c r="VYT63" s="969"/>
      <c r="VYU63" s="969"/>
      <c r="VYV63" s="969"/>
      <c r="VYW63" s="969"/>
      <c r="VYX63" s="969"/>
      <c r="VYY63" s="969"/>
      <c r="VYZ63" s="969"/>
      <c r="VZA63" s="969"/>
      <c r="VZB63" s="969"/>
      <c r="VZC63" s="969"/>
      <c r="VZD63" s="969"/>
      <c r="VZE63" s="969"/>
      <c r="VZF63" s="969"/>
      <c r="VZG63" s="969"/>
      <c r="VZH63" s="969"/>
      <c r="VZI63" s="969"/>
      <c r="VZJ63" s="969"/>
      <c r="VZK63" s="969"/>
      <c r="VZL63" s="969"/>
      <c r="VZM63" s="969"/>
      <c r="VZN63" s="969"/>
      <c r="VZO63" s="969"/>
      <c r="VZP63" s="969"/>
      <c r="VZQ63" s="969"/>
      <c r="VZR63" s="969"/>
      <c r="VZS63" s="969"/>
      <c r="VZT63" s="969"/>
      <c r="VZU63" s="969"/>
      <c r="VZV63" s="969"/>
      <c r="VZW63" s="969"/>
      <c r="VZX63" s="969"/>
      <c r="VZY63" s="969"/>
      <c r="VZZ63" s="969"/>
      <c r="WAA63" s="969"/>
      <c r="WAB63" s="969"/>
      <c r="WAC63" s="969"/>
      <c r="WAD63" s="969"/>
      <c r="WAE63" s="969"/>
      <c r="WAF63" s="969"/>
      <c r="WAG63" s="969"/>
      <c r="WAH63" s="969"/>
      <c r="WAI63" s="969"/>
      <c r="WAJ63" s="969"/>
      <c r="WAK63" s="969"/>
      <c r="WAL63" s="969"/>
      <c r="WAM63" s="969"/>
      <c r="WAN63" s="969"/>
      <c r="WAO63" s="969"/>
      <c r="WAP63" s="969"/>
      <c r="WAQ63" s="969"/>
      <c r="WAR63" s="969"/>
      <c r="WAS63" s="969"/>
      <c r="WAT63" s="969"/>
      <c r="WAU63" s="969"/>
      <c r="WAV63" s="969"/>
      <c r="WAW63" s="969"/>
      <c r="WAX63" s="969"/>
      <c r="WAY63" s="969"/>
      <c r="WAZ63" s="969"/>
      <c r="WBA63" s="969"/>
      <c r="WBB63" s="969"/>
      <c r="WBC63" s="969"/>
      <c r="WBD63" s="969"/>
      <c r="WBE63" s="969"/>
      <c r="WBF63" s="969"/>
      <c r="WBG63" s="969"/>
      <c r="WBH63" s="969"/>
      <c r="WBI63" s="969"/>
      <c r="WBJ63" s="969"/>
      <c r="WBK63" s="969"/>
      <c r="WBL63" s="969"/>
      <c r="WBM63" s="969"/>
      <c r="WBN63" s="969"/>
      <c r="WBO63" s="969"/>
      <c r="WBP63" s="969"/>
      <c r="WBQ63" s="969"/>
      <c r="WBR63" s="969"/>
      <c r="WBS63" s="969"/>
      <c r="WBT63" s="969"/>
      <c r="WBU63" s="969"/>
      <c r="WBV63" s="969"/>
      <c r="WBW63" s="969"/>
      <c r="WBX63" s="969"/>
      <c r="WBY63" s="969"/>
      <c r="WBZ63" s="969"/>
      <c r="WCA63" s="969"/>
      <c r="WCB63" s="969"/>
      <c r="WCC63" s="969"/>
      <c r="WCD63" s="969"/>
      <c r="WCE63" s="969"/>
      <c r="WCF63" s="969"/>
      <c r="WCG63" s="969"/>
      <c r="WCH63" s="969"/>
      <c r="WCI63" s="969"/>
      <c r="WCJ63" s="969"/>
      <c r="WCK63" s="969"/>
      <c r="WCL63" s="969"/>
      <c r="WCM63" s="969"/>
      <c r="WCN63" s="969"/>
      <c r="WCO63" s="969"/>
      <c r="WCP63" s="969"/>
      <c r="WCQ63" s="969"/>
      <c r="WCR63" s="969"/>
      <c r="WCS63" s="969"/>
      <c r="WCT63" s="969"/>
      <c r="WCU63" s="969"/>
      <c r="WCV63" s="969"/>
      <c r="WCW63" s="969"/>
      <c r="WCX63" s="969"/>
      <c r="WCY63" s="969"/>
      <c r="WCZ63" s="969"/>
      <c r="WDA63" s="969"/>
      <c r="WDB63" s="969"/>
      <c r="WDC63" s="969"/>
      <c r="WDD63" s="969"/>
      <c r="WDE63" s="969"/>
      <c r="WDF63" s="969"/>
      <c r="WDG63" s="969"/>
      <c r="WDH63" s="969"/>
      <c r="WDI63" s="969"/>
      <c r="WDJ63" s="969"/>
      <c r="WDK63" s="969"/>
      <c r="WDL63" s="969"/>
      <c r="WDM63" s="969"/>
      <c r="WDN63" s="969"/>
      <c r="WDO63" s="969"/>
      <c r="WDP63" s="969"/>
      <c r="WDQ63" s="969"/>
      <c r="WDR63" s="969"/>
      <c r="WDS63" s="969"/>
      <c r="WDT63" s="969"/>
      <c r="WDU63" s="969"/>
      <c r="WDV63" s="969"/>
      <c r="WDW63" s="969"/>
      <c r="WDX63" s="969"/>
      <c r="WDY63" s="969"/>
      <c r="WDZ63" s="969"/>
      <c r="WEA63" s="969"/>
      <c r="WEB63" s="969"/>
      <c r="WEC63" s="969"/>
      <c r="WED63" s="969"/>
      <c r="WEE63" s="969"/>
      <c r="WEF63" s="969"/>
      <c r="WEG63" s="969"/>
      <c r="WEH63" s="969"/>
      <c r="WEI63" s="969"/>
      <c r="WEJ63" s="969"/>
      <c r="WEK63" s="969"/>
      <c r="WEL63" s="969"/>
      <c r="WEM63" s="969"/>
      <c r="WEN63" s="969"/>
      <c r="WEO63" s="969"/>
      <c r="WEP63" s="969"/>
      <c r="WEQ63" s="969"/>
      <c r="WER63" s="969"/>
      <c r="WES63" s="969"/>
      <c r="WET63" s="969"/>
      <c r="WEU63" s="969"/>
      <c r="WEV63" s="969"/>
      <c r="WEW63" s="969"/>
      <c r="WEX63" s="969"/>
      <c r="WEY63" s="969"/>
      <c r="WEZ63" s="969"/>
      <c r="WFA63" s="969"/>
      <c r="WFB63" s="969"/>
      <c r="WFC63" s="969"/>
      <c r="WFD63" s="969"/>
      <c r="WFE63" s="969"/>
      <c r="WFF63" s="969"/>
      <c r="WFG63" s="969"/>
      <c r="WFH63" s="969"/>
      <c r="WFI63" s="969"/>
      <c r="WFJ63" s="969"/>
      <c r="WFK63" s="969"/>
      <c r="WFL63" s="969"/>
      <c r="WFM63" s="969"/>
      <c r="WFN63" s="969"/>
      <c r="WFO63" s="969"/>
      <c r="WFP63" s="969"/>
      <c r="WFQ63" s="969"/>
      <c r="WFR63" s="969"/>
      <c r="WFS63" s="969"/>
      <c r="WFT63" s="969"/>
      <c r="WFU63" s="969"/>
      <c r="WFV63" s="969"/>
      <c r="WFW63" s="969"/>
      <c r="WFX63" s="969"/>
      <c r="WFY63" s="969"/>
      <c r="WFZ63" s="969"/>
      <c r="WGA63" s="969"/>
      <c r="WGB63" s="969"/>
      <c r="WGC63" s="969"/>
      <c r="WGD63" s="969"/>
      <c r="WGE63" s="969"/>
      <c r="WGF63" s="969"/>
      <c r="WGG63" s="969"/>
      <c r="WGH63" s="969"/>
      <c r="WGI63" s="969"/>
      <c r="WGJ63" s="969"/>
      <c r="WGK63" s="969"/>
      <c r="WGL63" s="969"/>
      <c r="WGM63" s="969"/>
      <c r="WGN63" s="969"/>
      <c r="WGO63" s="969"/>
      <c r="WGP63" s="969"/>
      <c r="WGQ63" s="969"/>
      <c r="WGR63" s="969"/>
      <c r="WGS63" s="969"/>
      <c r="WGT63" s="969"/>
      <c r="WGU63" s="969"/>
      <c r="WGV63" s="969"/>
      <c r="WGW63" s="969"/>
      <c r="WGX63" s="969"/>
      <c r="WGY63" s="969"/>
      <c r="WGZ63" s="969"/>
      <c r="WHA63" s="969"/>
      <c r="WHB63" s="969"/>
      <c r="WHC63" s="969"/>
      <c r="WHD63" s="969"/>
      <c r="WHE63" s="969"/>
      <c r="WHF63" s="969"/>
      <c r="WHG63" s="969"/>
      <c r="WHH63" s="969"/>
      <c r="WHI63" s="969"/>
      <c r="WHJ63" s="969"/>
      <c r="WHK63" s="969"/>
      <c r="WHL63" s="969"/>
      <c r="WHM63" s="969"/>
      <c r="WHN63" s="969"/>
      <c r="WHO63" s="969"/>
      <c r="WHP63" s="969"/>
      <c r="WHQ63" s="969"/>
      <c r="WHR63" s="969"/>
      <c r="WHS63" s="969"/>
      <c r="WHT63" s="969"/>
      <c r="WHU63" s="969"/>
      <c r="WHV63" s="969"/>
      <c r="WHW63" s="969"/>
      <c r="WHX63" s="969"/>
      <c r="WHY63" s="969"/>
      <c r="WHZ63" s="969"/>
      <c r="WIA63" s="969"/>
      <c r="WIB63" s="969"/>
      <c r="WIC63" s="969"/>
      <c r="WID63" s="969"/>
      <c r="WIE63" s="969"/>
      <c r="WIF63" s="969"/>
      <c r="WIG63" s="969"/>
      <c r="WIH63" s="969"/>
      <c r="WII63" s="969"/>
      <c r="WIJ63" s="969"/>
      <c r="WIK63" s="969"/>
      <c r="WIL63" s="969"/>
      <c r="WIM63" s="969"/>
      <c r="WIN63" s="969"/>
      <c r="WIO63" s="969"/>
      <c r="WIP63" s="969"/>
      <c r="WIQ63" s="969"/>
      <c r="WIR63" s="969"/>
      <c r="WIS63" s="969"/>
      <c r="WIT63" s="969"/>
      <c r="WIU63" s="969"/>
      <c r="WIV63" s="969"/>
      <c r="WIW63" s="969"/>
      <c r="WIX63" s="969"/>
      <c r="WIY63" s="969"/>
      <c r="WIZ63" s="969"/>
      <c r="WJA63" s="969"/>
      <c r="WJB63" s="969"/>
      <c r="WJC63" s="969"/>
      <c r="WJD63" s="969"/>
      <c r="WJE63" s="969"/>
      <c r="WJF63" s="969"/>
      <c r="WJG63" s="969"/>
      <c r="WJH63" s="969"/>
      <c r="WJI63" s="969"/>
      <c r="WJJ63" s="969"/>
      <c r="WJK63" s="969"/>
      <c r="WJL63" s="969"/>
      <c r="WJM63" s="969"/>
      <c r="WJN63" s="969"/>
      <c r="WJO63" s="969"/>
      <c r="WJP63" s="969"/>
      <c r="WJQ63" s="969"/>
      <c r="WJR63" s="969"/>
      <c r="WJS63" s="969"/>
      <c r="WJT63" s="969"/>
      <c r="WJU63" s="969"/>
      <c r="WJV63" s="969"/>
      <c r="WJW63" s="969"/>
      <c r="WJX63" s="969"/>
      <c r="WJY63" s="969"/>
      <c r="WJZ63" s="969"/>
      <c r="WKA63" s="969"/>
      <c r="WKB63" s="969"/>
      <c r="WKC63" s="969"/>
      <c r="WKD63" s="969"/>
      <c r="WKE63" s="969"/>
      <c r="WKF63" s="969"/>
      <c r="WKG63" s="969"/>
      <c r="WKH63" s="969"/>
      <c r="WKI63" s="969"/>
      <c r="WKJ63" s="969"/>
      <c r="WKK63" s="969"/>
      <c r="WKL63" s="969"/>
      <c r="WKM63" s="969"/>
      <c r="WKN63" s="969"/>
      <c r="WKO63" s="969"/>
      <c r="WKP63" s="969"/>
      <c r="WKQ63" s="969"/>
      <c r="WKR63" s="969"/>
      <c r="WKS63" s="969"/>
      <c r="WKT63" s="969"/>
      <c r="WKU63" s="969"/>
      <c r="WKV63" s="969"/>
      <c r="WKW63" s="969"/>
      <c r="WKX63" s="969"/>
      <c r="WKY63" s="969"/>
      <c r="WKZ63" s="969"/>
      <c r="WLA63" s="969"/>
      <c r="WLB63" s="969"/>
      <c r="WLC63" s="969"/>
      <c r="WLD63" s="969"/>
      <c r="WLE63" s="969"/>
      <c r="WLF63" s="969"/>
      <c r="WLG63" s="969"/>
      <c r="WLH63" s="969"/>
      <c r="WLI63" s="969"/>
      <c r="WLJ63" s="969"/>
      <c r="WLK63" s="969"/>
      <c r="WLL63" s="969"/>
      <c r="WLM63" s="969"/>
      <c r="WLN63" s="969"/>
      <c r="WLO63" s="969"/>
      <c r="WLP63" s="969"/>
      <c r="WLQ63" s="969"/>
      <c r="WLR63" s="969"/>
      <c r="WLS63" s="969"/>
      <c r="WLT63" s="969"/>
      <c r="WLU63" s="969"/>
      <c r="WLV63" s="969"/>
      <c r="WLW63" s="969"/>
      <c r="WLX63" s="969"/>
      <c r="WLY63" s="969"/>
      <c r="WLZ63" s="969"/>
      <c r="WMA63" s="969"/>
      <c r="WMB63" s="969"/>
      <c r="WMC63" s="969"/>
      <c r="WMD63" s="969"/>
      <c r="WME63" s="969"/>
      <c r="WMF63" s="969"/>
      <c r="WMG63" s="969"/>
      <c r="WMH63" s="969"/>
      <c r="WMI63" s="969"/>
      <c r="WMJ63" s="969"/>
      <c r="WMK63" s="969"/>
      <c r="WML63" s="969"/>
      <c r="WMM63" s="969"/>
      <c r="WMN63" s="969"/>
      <c r="WMO63" s="969"/>
      <c r="WMP63" s="969"/>
      <c r="WMQ63" s="969"/>
      <c r="WMR63" s="969"/>
      <c r="WMS63" s="969"/>
      <c r="WMT63" s="969"/>
      <c r="WMU63" s="969"/>
      <c r="WMV63" s="969"/>
      <c r="WMW63" s="969"/>
      <c r="WMX63" s="969"/>
      <c r="WMY63" s="969"/>
      <c r="WMZ63" s="969"/>
      <c r="WNA63" s="969"/>
      <c r="WNB63" s="969"/>
      <c r="WNC63" s="969"/>
      <c r="WND63" s="969"/>
      <c r="WNE63" s="969"/>
      <c r="WNF63" s="969"/>
      <c r="WNG63" s="969"/>
      <c r="WNH63" s="969"/>
      <c r="WNI63" s="969"/>
      <c r="WNJ63" s="969"/>
      <c r="WNK63" s="969"/>
      <c r="WNL63" s="969"/>
      <c r="WNM63" s="969"/>
      <c r="WNN63" s="969"/>
      <c r="WNO63" s="969"/>
      <c r="WNP63" s="969"/>
      <c r="WNQ63" s="969"/>
      <c r="WNR63" s="969"/>
      <c r="WNS63" s="969"/>
      <c r="WNT63" s="969"/>
      <c r="WNU63" s="969"/>
      <c r="WNV63" s="969"/>
      <c r="WNW63" s="969"/>
      <c r="WNX63" s="969"/>
      <c r="WNY63" s="969"/>
      <c r="WNZ63" s="969"/>
      <c r="WOA63" s="969"/>
      <c r="WOB63" s="969"/>
      <c r="WOC63" s="969"/>
      <c r="WOD63" s="969"/>
      <c r="WOE63" s="969"/>
      <c r="WOF63" s="969"/>
      <c r="WOG63" s="969"/>
      <c r="WOH63" s="969"/>
      <c r="WOI63" s="969"/>
      <c r="WOJ63" s="969"/>
      <c r="WOK63" s="969"/>
      <c r="WOL63" s="969"/>
      <c r="WOM63" s="969"/>
      <c r="WON63" s="969"/>
      <c r="WOO63" s="969"/>
      <c r="WOP63" s="969"/>
      <c r="WOQ63" s="969"/>
      <c r="WOR63" s="969"/>
      <c r="WOS63" s="969"/>
      <c r="WOT63" s="969"/>
      <c r="WOU63" s="969"/>
      <c r="WOV63" s="969"/>
      <c r="WOW63" s="969"/>
      <c r="WOX63" s="969"/>
      <c r="WOY63" s="969"/>
      <c r="WOZ63" s="969"/>
      <c r="WPA63" s="969"/>
      <c r="WPB63" s="969"/>
      <c r="WPC63" s="969"/>
      <c r="WPD63" s="969"/>
      <c r="WPE63" s="969"/>
      <c r="WPF63" s="969"/>
      <c r="WPG63" s="969"/>
      <c r="WPH63" s="969"/>
      <c r="WPI63" s="969"/>
      <c r="WPJ63" s="969"/>
      <c r="WPK63" s="969"/>
      <c r="WPL63" s="969"/>
      <c r="WPM63" s="969"/>
      <c r="WPN63" s="969"/>
      <c r="WPO63" s="969"/>
      <c r="WPP63" s="969"/>
      <c r="WPQ63" s="969"/>
      <c r="WPR63" s="969"/>
      <c r="WPS63" s="969"/>
      <c r="WPT63" s="969"/>
      <c r="WPU63" s="969"/>
      <c r="WPV63" s="969"/>
      <c r="WPW63" s="969"/>
      <c r="WPX63" s="969"/>
      <c r="WPY63" s="969"/>
      <c r="WPZ63" s="969"/>
      <c r="WQA63" s="969"/>
      <c r="WQB63" s="969"/>
      <c r="WQC63" s="969"/>
      <c r="WQD63" s="969"/>
      <c r="WQE63" s="969"/>
      <c r="WQF63" s="969"/>
      <c r="WQG63" s="969"/>
      <c r="WQH63" s="969"/>
      <c r="WQI63" s="969"/>
      <c r="WQJ63" s="969"/>
      <c r="WQK63" s="969"/>
      <c r="WQL63" s="969"/>
      <c r="WQM63" s="969"/>
      <c r="WQN63" s="969"/>
      <c r="WQO63" s="969"/>
      <c r="WQP63" s="969"/>
      <c r="WQQ63" s="969"/>
      <c r="WQR63" s="969"/>
      <c r="WQS63" s="969"/>
      <c r="WQT63" s="969"/>
      <c r="WQU63" s="969"/>
      <c r="WQV63" s="969"/>
      <c r="WQW63" s="969"/>
      <c r="WQX63" s="969"/>
      <c r="WQY63" s="969"/>
      <c r="WQZ63" s="969"/>
      <c r="WRA63" s="969"/>
      <c r="WRB63" s="969"/>
      <c r="WRC63" s="969"/>
      <c r="WRD63" s="969"/>
      <c r="WRE63" s="969"/>
      <c r="WRF63" s="969"/>
      <c r="WRG63" s="969"/>
      <c r="WRH63" s="969"/>
      <c r="WRI63" s="969"/>
      <c r="WRJ63" s="969"/>
      <c r="WRK63" s="969"/>
      <c r="WRL63" s="969"/>
      <c r="WRM63" s="969"/>
      <c r="WRN63" s="969"/>
      <c r="WRO63" s="969"/>
      <c r="WRP63" s="969"/>
      <c r="WRQ63" s="969"/>
      <c r="WRR63" s="969"/>
      <c r="WRS63" s="969"/>
      <c r="WRT63" s="969"/>
      <c r="WRU63" s="969"/>
      <c r="WRV63" s="969"/>
      <c r="WRW63" s="969"/>
      <c r="WRX63" s="969"/>
      <c r="WRY63" s="969"/>
      <c r="WRZ63" s="969"/>
      <c r="WSA63" s="969"/>
      <c r="WSB63" s="969"/>
      <c r="WSC63" s="969"/>
      <c r="WSD63" s="969"/>
      <c r="WSE63" s="969"/>
      <c r="WSF63" s="969"/>
      <c r="WSG63" s="969"/>
      <c r="WSH63" s="969"/>
      <c r="WSI63" s="969"/>
      <c r="WSJ63" s="969"/>
      <c r="WSK63" s="969"/>
      <c r="WSL63" s="969"/>
      <c r="WSM63" s="969"/>
      <c r="WSN63" s="969"/>
      <c r="WSO63" s="969"/>
      <c r="WSP63" s="969"/>
      <c r="WSQ63" s="969"/>
      <c r="WSR63" s="969"/>
      <c r="WSS63" s="969"/>
      <c r="WST63" s="969"/>
      <c r="WSU63" s="969"/>
      <c r="WSV63" s="969"/>
      <c r="WSW63" s="969"/>
      <c r="WSX63" s="969"/>
      <c r="WSY63" s="969"/>
      <c r="WSZ63" s="969"/>
      <c r="WTA63" s="969"/>
      <c r="WTB63" s="969"/>
      <c r="WTC63" s="969"/>
      <c r="WTD63" s="969"/>
      <c r="WTE63" s="969"/>
      <c r="WTF63" s="969"/>
      <c r="WTG63" s="969"/>
      <c r="WTH63" s="969"/>
      <c r="WTI63" s="969"/>
      <c r="WTJ63" s="969"/>
      <c r="WTK63" s="969"/>
      <c r="WTL63" s="969"/>
      <c r="WTM63" s="969"/>
      <c r="WTN63" s="969"/>
      <c r="WTO63" s="969"/>
      <c r="WTP63" s="969"/>
      <c r="WTQ63" s="969"/>
      <c r="WTR63" s="969"/>
      <c r="WTS63" s="969"/>
      <c r="WTT63" s="969"/>
      <c r="WTU63" s="969"/>
      <c r="WTV63" s="969"/>
      <c r="WTW63" s="969"/>
      <c r="WTX63" s="969"/>
      <c r="WTY63" s="969"/>
      <c r="WTZ63" s="969"/>
      <c r="WUA63" s="969"/>
      <c r="WUB63" s="969"/>
      <c r="WUC63" s="969"/>
      <c r="WUD63" s="969"/>
      <c r="WUE63" s="969"/>
      <c r="WUF63" s="969"/>
      <c r="WUG63" s="969"/>
      <c r="WUH63" s="969"/>
      <c r="WUI63" s="969"/>
      <c r="WUJ63" s="969"/>
      <c r="WUK63" s="969"/>
      <c r="WUL63" s="969"/>
      <c r="WUM63" s="969"/>
      <c r="WUN63" s="969"/>
      <c r="WUO63" s="969"/>
      <c r="WUP63" s="969"/>
      <c r="WUQ63" s="969"/>
      <c r="WUR63" s="969"/>
      <c r="WUS63" s="969"/>
      <c r="WUT63" s="969"/>
      <c r="WUU63" s="969"/>
      <c r="WUV63" s="969"/>
      <c r="WUW63" s="969"/>
      <c r="WUX63" s="969"/>
      <c r="WUY63" s="969"/>
      <c r="WUZ63" s="969"/>
      <c r="WVA63" s="969"/>
      <c r="WVB63" s="969"/>
      <c r="WVC63" s="969"/>
      <c r="WVD63" s="969"/>
      <c r="WVE63" s="969"/>
      <c r="WVF63" s="969"/>
      <c r="WVG63" s="969"/>
      <c r="WVH63" s="969"/>
      <c r="WVI63" s="969"/>
      <c r="WVJ63" s="969"/>
      <c r="WVK63" s="969"/>
      <c r="WVL63" s="969"/>
      <c r="WVM63" s="969"/>
      <c r="WVN63" s="969"/>
      <c r="WVO63" s="969"/>
      <c r="WVP63" s="969"/>
      <c r="WVQ63" s="969"/>
      <c r="WVR63" s="969"/>
      <c r="WVS63" s="969"/>
      <c r="WVT63" s="969"/>
      <c r="WVU63" s="969"/>
      <c r="WVV63" s="969"/>
      <c r="WVW63" s="969"/>
      <c r="WVX63" s="969"/>
      <c r="WVY63" s="969"/>
      <c r="WVZ63" s="969"/>
      <c r="WWA63" s="969"/>
      <c r="WWB63" s="969"/>
      <c r="WWC63" s="969"/>
      <c r="WWD63" s="969"/>
      <c r="WWE63" s="969"/>
      <c r="WWF63" s="969"/>
      <c r="WWG63" s="969"/>
      <c r="WWH63" s="969"/>
      <c r="WWI63" s="969"/>
      <c r="WWJ63" s="969"/>
      <c r="WWK63" s="969"/>
      <c r="WWL63" s="969"/>
      <c r="WWM63" s="969"/>
      <c r="WWN63" s="969"/>
      <c r="WWO63" s="969"/>
      <c r="WWP63" s="969"/>
      <c r="WWQ63" s="969"/>
      <c r="WWR63" s="969"/>
      <c r="WWS63" s="969"/>
      <c r="WWT63" s="969"/>
      <c r="WWU63" s="969"/>
      <c r="WWV63" s="969"/>
      <c r="WWW63" s="969"/>
      <c r="WWX63" s="969"/>
      <c r="WWY63" s="969"/>
      <c r="WWZ63" s="969"/>
      <c r="WXA63" s="969"/>
      <c r="WXB63" s="969"/>
      <c r="WXC63" s="969"/>
      <c r="WXD63" s="969"/>
      <c r="WXE63" s="969"/>
      <c r="WXF63" s="969"/>
      <c r="WXG63" s="969"/>
      <c r="WXH63" s="969"/>
      <c r="WXI63" s="969"/>
      <c r="WXJ63" s="969"/>
      <c r="WXK63" s="969"/>
      <c r="WXL63" s="969"/>
      <c r="WXM63" s="969"/>
      <c r="WXN63" s="969"/>
      <c r="WXO63" s="969"/>
      <c r="WXP63" s="969"/>
      <c r="WXQ63" s="969"/>
      <c r="WXR63" s="969"/>
      <c r="WXS63" s="969"/>
      <c r="WXT63" s="969"/>
      <c r="WXU63" s="969"/>
      <c r="WXV63" s="969"/>
      <c r="WXW63" s="969"/>
      <c r="WXX63" s="969"/>
      <c r="WXY63" s="969"/>
      <c r="WXZ63" s="969"/>
      <c r="WYA63" s="969"/>
      <c r="WYB63" s="969"/>
      <c r="WYC63" s="969"/>
      <c r="WYD63" s="969"/>
      <c r="WYE63" s="969"/>
      <c r="WYF63" s="969"/>
      <c r="WYG63" s="969"/>
      <c r="WYH63" s="969"/>
      <c r="WYI63" s="969"/>
      <c r="WYJ63" s="969"/>
      <c r="WYK63" s="969"/>
      <c r="WYL63" s="969"/>
      <c r="WYM63" s="969"/>
      <c r="WYN63" s="969"/>
      <c r="WYO63" s="969"/>
      <c r="WYP63" s="969"/>
      <c r="WYQ63" s="969"/>
      <c r="WYR63" s="969"/>
      <c r="WYS63" s="969"/>
      <c r="WYT63" s="969"/>
      <c r="WYU63" s="969"/>
      <c r="WYV63" s="969"/>
      <c r="WYW63" s="969"/>
      <c r="WYX63" s="969"/>
      <c r="WYY63" s="969"/>
      <c r="WYZ63" s="969"/>
      <c r="WZA63" s="969"/>
      <c r="WZB63" s="969"/>
      <c r="WZC63" s="969"/>
      <c r="WZD63" s="969"/>
      <c r="WZE63" s="969"/>
      <c r="WZF63" s="969"/>
      <c r="WZG63" s="969"/>
      <c r="WZH63" s="969"/>
      <c r="WZI63" s="969"/>
      <c r="WZJ63" s="969"/>
      <c r="WZK63" s="969"/>
      <c r="WZL63" s="969"/>
      <c r="WZM63" s="969"/>
      <c r="WZN63" s="969"/>
      <c r="WZO63" s="969"/>
      <c r="WZP63" s="969"/>
      <c r="WZQ63" s="969"/>
      <c r="WZR63" s="969"/>
      <c r="WZS63" s="969"/>
      <c r="WZT63" s="969"/>
      <c r="WZU63" s="969"/>
      <c r="WZV63" s="969"/>
      <c r="WZW63" s="969"/>
      <c r="WZX63" s="969"/>
      <c r="WZY63" s="969"/>
      <c r="WZZ63" s="969"/>
      <c r="XAA63" s="969"/>
      <c r="XAB63" s="969"/>
      <c r="XAC63" s="969"/>
      <c r="XAD63" s="969"/>
      <c r="XAE63" s="969"/>
      <c r="XAF63" s="969"/>
      <c r="XAG63" s="969"/>
      <c r="XAH63" s="969"/>
      <c r="XAI63" s="969"/>
      <c r="XAJ63" s="969"/>
      <c r="XAK63" s="969"/>
      <c r="XAL63" s="969"/>
      <c r="XAM63" s="969"/>
      <c r="XAN63" s="969"/>
      <c r="XAO63" s="969"/>
      <c r="XAP63" s="969"/>
      <c r="XAQ63" s="969"/>
      <c r="XAR63" s="969"/>
      <c r="XAS63" s="969"/>
      <c r="XAT63" s="969"/>
      <c r="XAU63" s="969"/>
      <c r="XAV63" s="969"/>
      <c r="XAW63" s="969"/>
      <c r="XAX63" s="969"/>
      <c r="XAY63" s="969"/>
      <c r="XAZ63" s="969"/>
      <c r="XBA63" s="969"/>
      <c r="XBB63" s="969"/>
      <c r="XBC63" s="969"/>
      <c r="XBD63" s="969"/>
      <c r="XBE63" s="969"/>
      <c r="XBF63" s="969"/>
      <c r="XBG63" s="969"/>
      <c r="XBH63" s="969"/>
      <c r="XBI63" s="969"/>
      <c r="XBJ63" s="969"/>
      <c r="XBK63" s="969"/>
      <c r="XBL63" s="969"/>
      <c r="XBM63" s="969"/>
      <c r="XBN63" s="969"/>
      <c r="XBO63" s="969"/>
      <c r="XBP63" s="969"/>
      <c r="XBQ63" s="969"/>
      <c r="XBR63" s="969"/>
      <c r="XBS63" s="969"/>
      <c r="XBT63" s="969"/>
      <c r="XBU63" s="969"/>
      <c r="XBV63" s="969"/>
      <c r="XBW63" s="969"/>
      <c r="XBX63" s="969"/>
      <c r="XBY63" s="969"/>
      <c r="XBZ63" s="969"/>
      <c r="XCA63" s="969"/>
      <c r="XCB63" s="969"/>
      <c r="XCC63" s="969"/>
      <c r="XCD63" s="969"/>
      <c r="XCE63" s="969"/>
      <c r="XCF63" s="969"/>
      <c r="XCG63" s="969"/>
      <c r="XCH63" s="969"/>
      <c r="XCI63" s="969"/>
      <c r="XCJ63" s="969"/>
      <c r="XCK63" s="969"/>
      <c r="XCL63" s="969"/>
      <c r="XCM63" s="969"/>
      <c r="XCN63" s="969"/>
      <c r="XCO63" s="969"/>
      <c r="XCP63" s="969"/>
      <c r="XCQ63" s="969"/>
      <c r="XCR63" s="969"/>
      <c r="XCS63" s="969"/>
      <c r="XCT63" s="969"/>
      <c r="XCU63" s="969"/>
      <c r="XCV63" s="969"/>
      <c r="XCW63" s="969"/>
      <c r="XCX63" s="969"/>
      <c r="XCY63" s="969"/>
      <c r="XCZ63" s="969"/>
      <c r="XDA63" s="969"/>
      <c r="XDB63" s="969"/>
      <c r="XDC63" s="969"/>
      <c r="XDD63" s="969"/>
      <c r="XDE63" s="969"/>
      <c r="XDF63" s="969"/>
      <c r="XDG63" s="969"/>
      <c r="XDH63" s="969"/>
      <c r="XDI63" s="969"/>
      <c r="XDJ63" s="969"/>
      <c r="XDK63" s="969"/>
      <c r="XDL63" s="969"/>
      <c r="XDM63" s="969"/>
      <c r="XDN63" s="969"/>
      <c r="XDO63" s="969"/>
      <c r="XDP63" s="969"/>
      <c r="XDQ63" s="969"/>
      <c r="XDR63" s="969"/>
      <c r="XDS63" s="969"/>
      <c r="XDT63" s="969"/>
      <c r="XDU63" s="969"/>
      <c r="XDV63" s="969"/>
      <c r="XDW63" s="969"/>
      <c r="XDX63" s="969"/>
      <c r="XDY63" s="969"/>
      <c r="XDZ63" s="969"/>
      <c r="XEA63" s="969"/>
      <c r="XEB63" s="969"/>
      <c r="XEC63" s="969"/>
      <c r="XED63" s="969"/>
      <c r="XEE63" s="969"/>
      <c r="XEF63" s="969"/>
      <c r="XEG63" s="969"/>
      <c r="XEH63" s="969"/>
      <c r="XEI63" s="969"/>
      <c r="XEJ63" s="969"/>
      <c r="XEK63" s="969"/>
      <c r="XEL63" s="969"/>
      <c r="XEM63" s="969"/>
      <c r="XEN63" s="969"/>
      <c r="XEO63" s="969"/>
      <c r="XEP63" s="969"/>
      <c r="XEQ63" s="969"/>
      <c r="XER63" s="969"/>
      <c r="XES63" s="969"/>
      <c r="XET63" s="969"/>
      <c r="XEU63" s="969"/>
      <c r="XEV63" s="969"/>
      <c r="XEW63" s="969"/>
      <c r="XEX63" s="969"/>
      <c r="XEY63" s="969"/>
      <c r="XEZ63" s="969"/>
      <c r="XFA63" s="969"/>
      <c r="XFB63" s="969"/>
      <c r="XFC63" s="969"/>
      <c r="XFD63" s="969"/>
    </row>
    <row r="64" spans="1:16384" s="210" customFormat="1" ht="12.9" customHeight="1">
      <c r="A64" s="969"/>
      <c r="B64" s="969"/>
      <c r="C64" s="969"/>
      <c r="D64" s="969"/>
      <c r="E64" s="969"/>
      <c r="F64" s="969"/>
      <c r="G64" s="969"/>
      <c r="H64" s="969"/>
      <c r="I64" s="969"/>
      <c r="J64" s="969"/>
      <c r="K64" s="969"/>
      <c r="L64" s="969"/>
      <c r="M64" s="969"/>
      <c r="N64" s="969"/>
      <c r="O64" s="969"/>
      <c r="P64" s="969"/>
      <c r="Q64" s="969"/>
      <c r="R64" s="969"/>
      <c r="S64" s="969"/>
      <c r="T64" s="969"/>
      <c r="U64" s="969"/>
      <c r="V64" s="969"/>
      <c r="W64" s="969"/>
      <c r="X64" s="969"/>
      <c r="Y64" s="969"/>
      <c r="Z64" s="969"/>
      <c r="AA64" s="969"/>
      <c r="AB64" s="969"/>
      <c r="AC64" s="969"/>
      <c r="AD64" s="969"/>
      <c r="AE64" s="969"/>
      <c r="AF64" s="969"/>
      <c r="AG64" s="969"/>
      <c r="AH64" s="969"/>
      <c r="AI64" s="969"/>
      <c r="AJ64" s="969"/>
      <c r="AK64" s="969"/>
      <c r="AL64" s="969"/>
      <c r="AM64" s="969"/>
      <c r="AN64" s="969"/>
      <c r="AO64" s="969"/>
      <c r="AP64" s="969"/>
      <c r="AQ64" s="969"/>
      <c r="AR64" s="969"/>
      <c r="AS64" s="969"/>
      <c r="AT64" s="969"/>
      <c r="AU64" s="969"/>
      <c r="AV64" s="969"/>
      <c r="AW64" s="969"/>
      <c r="AX64" s="969"/>
      <c r="AY64" s="969"/>
      <c r="AZ64" s="969"/>
      <c r="BA64" s="969"/>
      <c r="BB64" s="969"/>
      <c r="BC64" s="969"/>
      <c r="BD64" s="969"/>
      <c r="BE64" s="969"/>
      <c r="BF64" s="969"/>
      <c r="BG64" s="969"/>
      <c r="BH64" s="969"/>
      <c r="BI64" s="969"/>
      <c r="BJ64" s="969"/>
      <c r="BK64" s="969"/>
      <c r="BL64" s="969"/>
      <c r="BM64" s="969"/>
      <c r="BN64" s="969"/>
      <c r="BO64" s="969"/>
      <c r="BP64" s="969"/>
      <c r="BQ64" s="969"/>
      <c r="BR64" s="969"/>
      <c r="BS64" s="969"/>
      <c r="BT64" s="969"/>
      <c r="BU64" s="969"/>
      <c r="BV64" s="969"/>
      <c r="BW64" s="969"/>
      <c r="BX64" s="969"/>
      <c r="BY64" s="969"/>
      <c r="BZ64" s="969"/>
      <c r="CA64" s="969"/>
      <c r="CB64" s="969"/>
      <c r="CC64" s="969"/>
      <c r="CD64" s="969"/>
      <c r="CE64" s="969"/>
      <c r="CF64" s="969"/>
      <c r="CG64" s="969"/>
      <c r="CH64" s="969"/>
      <c r="CI64" s="969"/>
      <c r="CJ64" s="969"/>
      <c r="CK64" s="969"/>
      <c r="CL64" s="969"/>
      <c r="CM64" s="969"/>
      <c r="CN64" s="969"/>
      <c r="CO64" s="969"/>
      <c r="CP64" s="969"/>
      <c r="CQ64" s="969"/>
      <c r="CR64" s="969"/>
      <c r="CS64" s="969"/>
      <c r="CT64" s="969"/>
      <c r="CU64" s="969"/>
      <c r="CV64" s="969"/>
      <c r="CW64" s="969"/>
      <c r="CX64" s="969"/>
      <c r="CY64" s="969"/>
      <c r="CZ64" s="969"/>
      <c r="DA64" s="969"/>
      <c r="DB64" s="969"/>
      <c r="DC64" s="969"/>
      <c r="DD64" s="969"/>
      <c r="DE64" s="969"/>
      <c r="DF64" s="969"/>
      <c r="DG64" s="969"/>
      <c r="DH64" s="969"/>
      <c r="DI64" s="969"/>
      <c r="DJ64" s="969"/>
      <c r="DK64" s="969"/>
      <c r="DL64" s="969"/>
      <c r="DM64" s="969"/>
      <c r="DN64" s="969"/>
      <c r="DO64" s="969"/>
      <c r="DP64" s="969"/>
      <c r="DQ64" s="969"/>
      <c r="DR64" s="969"/>
      <c r="DS64" s="969"/>
      <c r="DT64" s="969"/>
      <c r="DU64" s="969"/>
      <c r="DV64" s="969"/>
      <c r="DW64" s="969"/>
      <c r="DX64" s="969"/>
      <c r="DY64" s="969"/>
      <c r="DZ64" s="969"/>
      <c r="EA64" s="969"/>
      <c r="EB64" s="969"/>
      <c r="EC64" s="969"/>
      <c r="ED64" s="969"/>
      <c r="EE64" s="969"/>
      <c r="EF64" s="969"/>
      <c r="EG64" s="969"/>
      <c r="EH64" s="969"/>
      <c r="EI64" s="969"/>
      <c r="EJ64" s="969"/>
      <c r="EK64" s="969"/>
      <c r="EL64" s="969"/>
      <c r="EM64" s="969"/>
      <c r="EN64" s="969"/>
      <c r="EO64" s="969"/>
      <c r="EP64" s="969"/>
      <c r="EQ64" s="969"/>
      <c r="ER64" s="969"/>
      <c r="ES64" s="969"/>
      <c r="ET64" s="969"/>
      <c r="EU64" s="969"/>
      <c r="EV64" s="969"/>
      <c r="EW64" s="969"/>
      <c r="EX64" s="969"/>
      <c r="EY64" s="969"/>
      <c r="EZ64" s="969"/>
      <c r="FA64" s="969"/>
      <c r="FB64" s="969"/>
      <c r="FC64" s="969"/>
      <c r="FD64" s="969"/>
      <c r="FE64" s="969"/>
      <c r="FF64" s="969"/>
      <c r="FG64" s="969"/>
      <c r="FH64" s="969"/>
      <c r="FI64" s="969"/>
      <c r="FJ64" s="969"/>
      <c r="FK64" s="969"/>
      <c r="FL64" s="969"/>
      <c r="FM64" s="969"/>
      <c r="FN64" s="969"/>
      <c r="FO64" s="969"/>
      <c r="FP64" s="969"/>
      <c r="FQ64" s="969"/>
      <c r="FR64" s="969"/>
      <c r="FS64" s="969"/>
      <c r="FT64" s="969"/>
      <c r="FU64" s="969"/>
      <c r="FV64" s="969"/>
      <c r="FW64" s="969"/>
      <c r="FX64" s="969"/>
      <c r="FY64" s="969"/>
      <c r="FZ64" s="969"/>
      <c r="GA64" s="969"/>
      <c r="GB64" s="969"/>
      <c r="GC64" s="969"/>
      <c r="GD64" s="969"/>
      <c r="GE64" s="969"/>
      <c r="GF64" s="969"/>
      <c r="GG64" s="969"/>
      <c r="GH64" s="969"/>
      <c r="GI64" s="969"/>
      <c r="GJ64" s="969"/>
      <c r="GK64" s="969"/>
      <c r="GL64" s="969"/>
      <c r="GM64" s="969"/>
      <c r="GN64" s="969"/>
      <c r="GO64" s="969"/>
      <c r="GP64" s="969"/>
      <c r="GQ64" s="969"/>
      <c r="GR64" s="969"/>
      <c r="GS64" s="969"/>
      <c r="GT64" s="969"/>
      <c r="GU64" s="969"/>
      <c r="GV64" s="969"/>
      <c r="GW64" s="969"/>
      <c r="GX64" s="969"/>
      <c r="GY64" s="969"/>
      <c r="GZ64" s="969"/>
      <c r="HA64" s="969"/>
      <c r="HB64" s="969"/>
      <c r="HC64" s="969"/>
      <c r="HD64" s="969"/>
      <c r="HE64" s="969"/>
      <c r="HF64" s="969"/>
      <c r="HG64" s="969"/>
      <c r="HH64" s="969"/>
      <c r="HI64" s="969"/>
      <c r="HJ64" s="969"/>
      <c r="HK64" s="969"/>
      <c r="HL64" s="969"/>
      <c r="HM64" s="969"/>
      <c r="HN64" s="969"/>
      <c r="HO64" s="969"/>
      <c r="HP64" s="969"/>
      <c r="HQ64" s="969"/>
      <c r="HR64" s="969"/>
      <c r="HS64" s="969"/>
      <c r="HT64" s="969"/>
      <c r="HU64" s="969"/>
      <c r="HV64" s="969"/>
      <c r="HW64" s="969"/>
      <c r="HX64" s="969"/>
      <c r="HY64" s="969"/>
      <c r="HZ64" s="969"/>
      <c r="IA64" s="969"/>
      <c r="IB64" s="969"/>
      <c r="IC64" s="969"/>
      <c r="ID64" s="969"/>
      <c r="IE64" s="969"/>
      <c r="IF64" s="969"/>
      <c r="IG64" s="969"/>
      <c r="IH64" s="969"/>
      <c r="II64" s="969"/>
      <c r="IJ64" s="969"/>
      <c r="IK64" s="969"/>
      <c r="IL64" s="969"/>
      <c r="IM64" s="969"/>
      <c r="IN64" s="969"/>
      <c r="IO64" s="969"/>
      <c r="IP64" s="969"/>
      <c r="IQ64" s="969"/>
      <c r="IR64" s="969"/>
      <c r="IS64" s="969"/>
      <c r="IT64" s="969"/>
      <c r="IU64" s="969"/>
      <c r="IV64" s="969"/>
      <c r="IW64" s="969"/>
      <c r="IX64" s="969"/>
      <c r="IY64" s="969"/>
      <c r="IZ64" s="969"/>
      <c r="JA64" s="969"/>
      <c r="JB64" s="969"/>
      <c r="JC64" s="969"/>
      <c r="JD64" s="969"/>
      <c r="JE64" s="969"/>
      <c r="JF64" s="969"/>
      <c r="JG64" s="969"/>
      <c r="JH64" s="969"/>
      <c r="JI64" s="969"/>
      <c r="JJ64" s="969"/>
      <c r="JK64" s="969"/>
      <c r="JL64" s="969"/>
      <c r="JM64" s="969"/>
      <c r="JN64" s="969"/>
      <c r="JO64" s="969"/>
      <c r="JP64" s="969"/>
      <c r="JQ64" s="969"/>
      <c r="JR64" s="969"/>
      <c r="JS64" s="969"/>
      <c r="JT64" s="969"/>
      <c r="JU64" s="969"/>
      <c r="JV64" s="969"/>
      <c r="JW64" s="969"/>
      <c r="JX64" s="969"/>
      <c r="JY64" s="969"/>
      <c r="JZ64" s="969"/>
      <c r="KA64" s="969"/>
      <c r="KB64" s="969"/>
      <c r="KC64" s="969"/>
      <c r="KD64" s="969"/>
      <c r="KE64" s="969"/>
      <c r="KF64" s="969"/>
      <c r="KG64" s="969"/>
      <c r="KH64" s="969"/>
      <c r="KI64" s="969"/>
      <c r="KJ64" s="969"/>
      <c r="KK64" s="969"/>
      <c r="KL64" s="969"/>
      <c r="KM64" s="969"/>
      <c r="KN64" s="969"/>
      <c r="KO64" s="969"/>
      <c r="KP64" s="969"/>
      <c r="KQ64" s="969"/>
      <c r="KR64" s="969"/>
      <c r="KS64" s="969"/>
      <c r="KT64" s="969"/>
      <c r="KU64" s="969"/>
      <c r="KV64" s="969"/>
      <c r="KW64" s="969"/>
      <c r="KX64" s="969"/>
      <c r="KY64" s="969"/>
      <c r="KZ64" s="969"/>
      <c r="LA64" s="969"/>
      <c r="LB64" s="969"/>
      <c r="LC64" s="969"/>
      <c r="LD64" s="969"/>
      <c r="LE64" s="969"/>
      <c r="LF64" s="969"/>
      <c r="LG64" s="969"/>
      <c r="LH64" s="969"/>
      <c r="LI64" s="969"/>
      <c r="LJ64" s="969"/>
      <c r="LK64" s="969"/>
      <c r="LL64" s="969"/>
      <c r="LM64" s="969"/>
      <c r="LN64" s="969"/>
      <c r="LO64" s="969"/>
      <c r="LP64" s="969"/>
      <c r="LQ64" s="969"/>
      <c r="LR64" s="969"/>
      <c r="LS64" s="969"/>
      <c r="LT64" s="969"/>
      <c r="LU64" s="969"/>
      <c r="LV64" s="969"/>
      <c r="LW64" s="969"/>
      <c r="LX64" s="969"/>
      <c r="LY64" s="969"/>
      <c r="LZ64" s="969"/>
      <c r="MA64" s="969"/>
      <c r="MB64" s="969"/>
      <c r="MC64" s="969"/>
      <c r="MD64" s="969"/>
      <c r="ME64" s="969"/>
      <c r="MF64" s="969"/>
      <c r="MG64" s="969"/>
      <c r="MH64" s="969"/>
      <c r="MI64" s="969"/>
      <c r="MJ64" s="969"/>
      <c r="MK64" s="969"/>
      <c r="ML64" s="969"/>
      <c r="MM64" s="969"/>
      <c r="MN64" s="969"/>
      <c r="MO64" s="969"/>
      <c r="MP64" s="969"/>
      <c r="MQ64" s="969"/>
      <c r="MR64" s="969"/>
      <c r="MS64" s="969"/>
      <c r="MT64" s="969"/>
      <c r="MU64" s="969"/>
      <c r="MV64" s="969"/>
      <c r="MW64" s="969"/>
      <c r="MX64" s="969"/>
      <c r="MY64" s="969"/>
      <c r="MZ64" s="969"/>
      <c r="NA64" s="969"/>
      <c r="NB64" s="969"/>
      <c r="NC64" s="969"/>
      <c r="ND64" s="969"/>
      <c r="NE64" s="969"/>
      <c r="NF64" s="969"/>
      <c r="NG64" s="969"/>
      <c r="NH64" s="969"/>
      <c r="NI64" s="969"/>
      <c r="NJ64" s="969"/>
      <c r="NK64" s="969"/>
      <c r="NL64" s="969"/>
      <c r="NM64" s="969"/>
      <c r="NN64" s="969"/>
      <c r="NO64" s="969"/>
      <c r="NP64" s="969"/>
      <c r="NQ64" s="969"/>
      <c r="NR64" s="969"/>
      <c r="NS64" s="969"/>
      <c r="NT64" s="969"/>
      <c r="NU64" s="969"/>
      <c r="NV64" s="969"/>
      <c r="NW64" s="969"/>
      <c r="NX64" s="969"/>
      <c r="NY64" s="969"/>
      <c r="NZ64" s="969"/>
      <c r="OA64" s="969"/>
      <c r="OB64" s="969"/>
      <c r="OC64" s="969"/>
      <c r="OD64" s="969"/>
      <c r="OE64" s="969"/>
      <c r="OF64" s="969"/>
      <c r="OG64" s="969"/>
      <c r="OH64" s="969"/>
      <c r="OI64" s="969"/>
      <c r="OJ64" s="969"/>
      <c r="OK64" s="969"/>
      <c r="OL64" s="969"/>
      <c r="OM64" s="969"/>
      <c r="ON64" s="969"/>
      <c r="OO64" s="969"/>
      <c r="OP64" s="969"/>
      <c r="OQ64" s="969"/>
      <c r="OR64" s="969"/>
      <c r="OS64" s="969"/>
      <c r="OT64" s="969"/>
      <c r="OU64" s="969"/>
      <c r="OV64" s="969"/>
      <c r="OW64" s="969"/>
      <c r="OX64" s="969"/>
      <c r="OY64" s="969"/>
      <c r="OZ64" s="969"/>
      <c r="PA64" s="969"/>
      <c r="PB64" s="969"/>
      <c r="PC64" s="969"/>
      <c r="PD64" s="969"/>
      <c r="PE64" s="969"/>
      <c r="PF64" s="969"/>
      <c r="PG64" s="969"/>
      <c r="PH64" s="969"/>
      <c r="PI64" s="969"/>
      <c r="PJ64" s="969"/>
      <c r="PK64" s="969"/>
      <c r="PL64" s="969"/>
      <c r="PM64" s="969"/>
      <c r="PN64" s="969"/>
      <c r="PO64" s="969"/>
      <c r="PP64" s="969"/>
      <c r="PQ64" s="969"/>
      <c r="PR64" s="969"/>
      <c r="PS64" s="969"/>
      <c r="PT64" s="969"/>
      <c r="PU64" s="969"/>
      <c r="PV64" s="969"/>
      <c r="PW64" s="969"/>
      <c r="PX64" s="969"/>
      <c r="PY64" s="969"/>
      <c r="PZ64" s="969"/>
      <c r="QA64" s="969"/>
      <c r="QB64" s="969"/>
      <c r="QC64" s="969"/>
      <c r="QD64" s="969"/>
      <c r="QE64" s="969"/>
      <c r="QF64" s="969"/>
      <c r="QG64" s="969"/>
      <c r="QH64" s="969"/>
      <c r="QI64" s="969"/>
      <c r="QJ64" s="969"/>
      <c r="QK64" s="969"/>
      <c r="QL64" s="969"/>
      <c r="QM64" s="969"/>
      <c r="QN64" s="969"/>
      <c r="QO64" s="969"/>
      <c r="QP64" s="969"/>
      <c r="QQ64" s="969"/>
      <c r="QR64" s="969"/>
      <c r="QS64" s="969"/>
      <c r="QT64" s="969"/>
      <c r="QU64" s="969"/>
      <c r="QV64" s="969"/>
      <c r="QW64" s="969"/>
      <c r="QX64" s="969"/>
      <c r="QY64" s="969"/>
      <c r="QZ64" s="969"/>
      <c r="RA64" s="969"/>
      <c r="RB64" s="969"/>
      <c r="RC64" s="969"/>
      <c r="RD64" s="969"/>
      <c r="RE64" s="969"/>
      <c r="RF64" s="969"/>
      <c r="RG64" s="969"/>
      <c r="RH64" s="969"/>
      <c r="RI64" s="969"/>
      <c r="RJ64" s="969"/>
      <c r="RK64" s="969"/>
      <c r="RL64" s="969"/>
      <c r="RM64" s="969"/>
      <c r="RN64" s="969"/>
      <c r="RO64" s="969"/>
      <c r="RP64" s="969"/>
      <c r="RQ64" s="969"/>
      <c r="RR64" s="969"/>
      <c r="RS64" s="969"/>
      <c r="RT64" s="969"/>
      <c r="RU64" s="969"/>
      <c r="RV64" s="969"/>
      <c r="RW64" s="969"/>
      <c r="RX64" s="969"/>
      <c r="RY64" s="969"/>
      <c r="RZ64" s="969"/>
      <c r="SA64" s="969"/>
      <c r="SB64" s="969"/>
      <c r="SC64" s="969"/>
      <c r="SD64" s="969"/>
      <c r="SE64" s="969"/>
      <c r="SF64" s="969"/>
      <c r="SG64" s="969"/>
      <c r="SH64" s="969"/>
      <c r="SI64" s="969"/>
      <c r="SJ64" s="969"/>
      <c r="SK64" s="969"/>
      <c r="SL64" s="969"/>
      <c r="SM64" s="969"/>
      <c r="SN64" s="969"/>
      <c r="SO64" s="969"/>
      <c r="SP64" s="969"/>
      <c r="SQ64" s="969"/>
      <c r="SR64" s="969"/>
      <c r="SS64" s="969"/>
      <c r="ST64" s="969"/>
      <c r="SU64" s="969"/>
      <c r="SV64" s="969"/>
      <c r="SW64" s="969"/>
      <c r="SX64" s="969"/>
      <c r="SY64" s="969"/>
      <c r="SZ64" s="969"/>
      <c r="TA64" s="969"/>
      <c r="TB64" s="969"/>
      <c r="TC64" s="969"/>
      <c r="TD64" s="969"/>
      <c r="TE64" s="969"/>
      <c r="TF64" s="969"/>
      <c r="TG64" s="969"/>
      <c r="TH64" s="969"/>
      <c r="TI64" s="969"/>
      <c r="TJ64" s="969"/>
      <c r="TK64" s="969"/>
      <c r="TL64" s="969"/>
      <c r="TM64" s="969"/>
      <c r="TN64" s="969"/>
      <c r="TO64" s="969"/>
      <c r="TP64" s="969"/>
      <c r="TQ64" s="969"/>
      <c r="TR64" s="969"/>
      <c r="TS64" s="969"/>
      <c r="TT64" s="969"/>
      <c r="TU64" s="969"/>
      <c r="TV64" s="969"/>
      <c r="TW64" s="969"/>
      <c r="TX64" s="969"/>
      <c r="TY64" s="969"/>
      <c r="TZ64" s="969"/>
      <c r="UA64" s="969"/>
      <c r="UB64" s="969"/>
      <c r="UC64" s="969"/>
      <c r="UD64" s="969"/>
      <c r="UE64" s="969"/>
      <c r="UF64" s="969"/>
      <c r="UG64" s="969"/>
      <c r="UH64" s="969"/>
      <c r="UI64" s="969"/>
      <c r="UJ64" s="969"/>
      <c r="UK64" s="969"/>
      <c r="UL64" s="969"/>
      <c r="UM64" s="969"/>
      <c r="UN64" s="969"/>
      <c r="UO64" s="969"/>
      <c r="UP64" s="969"/>
      <c r="UQ64" s="969"/>
      <c r="UR64" s="969"/>
      <c r="US64" s="969"/>
      <c r="UT64" s="969"/>
      <c r="UU64" s="969"/>
      <c r="UV64" s="969"/>
      <c r="UW64" s="969"/>
      <c r="UX64" s="969"/>
      <c r="UY64" s="969"/>
      <c r="UZ64" s="969"/>
      <c r="VA64" s="969"/>
      <c r="VB64" s="969"/>
      <c r="VC64" s="969"/>
      <c r="VD64" s="969"/>
      <c r="VE64" s="969"/>
      <c r="VF64" s="969"/>
      <c r="VG64" s="969"/>
      <c r="VH64" s="969"/>
      <c r="VI64" s="969"/>
      <c r="VJ64" s="969"/>
      <c r="VK64" s="969"/>
      <c r="VL64" s="969"/>
      <c r="VM64" s="969"/>
      <c r="VN64" s="969"/>
      <c r="VO64" s="969"/>
      <c r="VP64" s="969"/>
      <c r="VQ64" s="969"/>
      <c r="VR64" s="969"/>
      <c r="VS64" s="969"/>
      <c r="VT64" s="969"/>
      <c r="VU64" s="969"/>
      <c r="VV64" s="969"/>
      <c r="VW64" s="969"/>
      <c r="VX64" s="969"/>
      <c r="VY64" s="969"/>
      <c r="VZ64" s="969"/>
      <c r="WA64" s="969"/>
      <c r="WB64" s="969"/>
      <c r="WC64" s="969"/>
      <c r="WD64" s="969"/>
      <c r="WE64" s="969"/>
      <c r="WF64" s="969"/>
      <c r="WG64" s="969"/>
      <c r="WH64" s="969"/>
      <c r="WI64" s="969"/>
      <c r="WJ64" s="969"/>
      <c r="WK64" s="969"/>
      <c r="WL64" s="969"/>
      <c r="WM64" s="969"/>
      <c r="WN64" s="969"/>
      <c r="WO64" s="969"/>
      <c r="WP64" s="969"/>
      <c r="WQ64" s="969"/>
      <c r="WR64" s="969"/>
      <c r="WS64" s="969"/>
      <c r="WT64" s="969"/>
      <c r="WU64" s="969"/>
      <c r="WV64" s="969"/>
      <c r="WW64" s="969"/>
      <c r="WX64" s="969"/>
      <c r="WY64" s="969"/>
      <c r="WZ64" s="969"/>
      <c r="XA64" s="969"/>
      <c r="XB64" s="969"/>
      <c r="XC64" s="969"/>
      <c r="XD64" s="969"/>
      <c r="XE64" s="969"/>
      <c r="XF64" s="969"/>
      <c r="XG64" s="969"/>
      <c r="XH64" s="969"/>
      <c r="XI64" s="969"/>
      <c r="XJ64" s="969"/>
      <c r="XK64" s="969"/>
      <c r="XL64" s="969"/>
      <c r="XM64" s="969"/>
      <c r="XN64" s="969"/>
      <c r="XO64" s="969"/>
      <c r="XP64" s="969"/>
      <c r="XQ64" s="969"/>
      <c r="XR64" s="969"/>
      <c r="XS64" s="969"/>
      <c r="XT64" s="969"/>
      <c r="XU64" s="969"/>
      <c r="XV64" s="969"/>
      <c r="XW64" s="969"/>
      <c r="XX64" s="969"/>
      <c r="XY64" s="969"/>
      <c r="XZ64" s="969"/>
      <c r="YA64" s="969"/>
      <c r="YB64" s="969"/>
      <c r="YC64" s="969"/>
      <c r="YD64" s="969"/>
      <c r="YE64" s="969"/>
      <c r="YF64" s="969"/>
      <c r="YG64" s="969"/>
      <c r="YH64" s="969"/>
      <c r="YI64" s="969"/>
      <c r="YJ64" s="969"/>
      <c r="YK64" s="969"/>
      <c r="YL64" s="969"/>
      <c r="YM64" s="969"/>
      <c r="YN64" s="969"/>
      <c r="YO64" s="969"/>
      <c r="YP64" s="969"/>
      <c r="YQ64" s="969"/>
      <c r="YR64" s="969"/>
      <c r="YS64" s="969"/>
      <c r="YT64" s="969"/>
      <c r="YU64" s="969"/>
      <c r="YV64" s="969"/>
      <c r="YW64" s="969"/>
      <c r="YX64" s="969"/>
      <c r="YY64" s="969"/>
      <c r="YZ64" s="969"/>
      <c r="ZA64" s="969"/>
      <c r="ZB64" s="969"/>
      <c r="ZC64" s="969"/>
      <c r="ZD64" s="969"/>
      <c r="ZE64" s="969"/>
      <c r="ZF64" s="969"/>
      <c r="ZG64" s="969"/>
      <c r="ZH64" s="969"/>
      <c r="ZI64" s="969"/>
      <c r="ZJ64" s="969"/>
      <c r="ZK64" s="969"/>
      <c r="ZL64" s="969"/>
      <c r="ZM64" s="969"/>
      <c r="ZN64" s="969"/>
      <c r="ZO64" s="969"/>
      <c r="ZP64" s="969"/>
      <c r="ZQ64" s="969"/>
      <c r="ZR64" s="969"/>
      <c r="ZS64" s="969"/>
      <c r="ZT64" s="969"/>
      <c r="ZU64" s="969"/>
      <c r="ZV64" s="969"/>
      <c r="ZW64" s="969"/>
      <c r="ZX64" s="969"/>
      <c r="ZY64" s="969"/>
      <c r="ZZ64" s="969"/>
      <c r="AAA64" s="969"/>
      <c r="AAB64" s="969"/>
      <c r="AAC64" s="969"/>
      <c r="AAD64" s="969"/>
      <c r="AAE64" s="969"/>
      <c r="AAF64" s="969"/>
      <c r="AAG64" s="969"/>
      <c r="AAH64" s="969"/>
      <c r="AAI64" s="969"/>
      <c r="AAJ64" s="969"/>
      <c r="AAK64" s="969"/>
      <c r="AAL64" s="969"/>
      <c r="AAM64" s="969"/>
      <c r="AAN64" s="969"/>
      <c r="AAO64" s="969"/>
      <c r="AAP64" s="969"/>
      <c r="AAQ64" s="969"/>
      <c r="AAR64" s="969"/>
      <c r="AAS64" s="969"/>
      <c r="AAT64" s="969"/>
      <c r="AAU64" s="969"/>
      <c r="AAV64" s="969"/>
      <c r="AAW64" s="969"/>
      <c r="AAX64" s="969"/>
      <c r="AAY64" s="969"/>
      <c r="AAZ64" s="969"/>
      <c r="ABA64" s="969"/>
      <c r="ABB64" s="969"/>
      <c r="ABC64" s="969"/>
      <c r="ABD64" s="969"/>
      <c r="ABE64" s="969"/>
      <c r="ABF64" s="969"/>
      <c r="ABG64" s="969"/>
      <c r="ABH64" s="969"/>
      <c r="ABI64" s="969"/>
      <c r="ABJ64" s="969"/>
      <c r="ABK64" s="969"/>
      <c r="ABL64" s="969"/>
      <c r="ABM64" s="969"/>
      <c r="ABN64" s="969"/>
      <c r="ABO64" s="969"/>
      <c r="ABP64" s="969"/>
      <c r="ABQ64" s="969"/>
      <c r="ABR64" s="969"/>
      <c r="ABS64" s="969"/>
      <c r="ABT64" s="969"/>
      <c r="ABU64" s="969"/>
      <c r="ABV64" s="969"/>
      <c r="ABW64" s="969"/>
      <c r="ABX64" s="969"/>
      <c r="ABY64" s="969"/>
      <c r="ABZ64" s="969"/>
      <c r="ACA64" s="969"/>
      <c r="ACB64" s="969"/>
      <c r="ACC64" s="969"/>
      <c r="ACD64" s="969"/>
      <c r="ACE64" s="969"/>
      <c r="ACF64" s="969"/>
      <c r="ACG64" s="969"/>
      <c r="ACH64" s="969"/>
      <c r="ACI64" s="969"/>
      <c r="ACJ64" s="969"/>
      <c r="ACK64" s="969"/>
      <c r="ACL64" s="969"/>
      <c r="ACM64" s="969"/>
      <c r="ACN64" s="969"/>
      <c r="ACO64" s="969"/>
      <c r="ACP64" s="969"/>
      <c r="ACQ64" s="969"/>
      <c r="ACR64" s="969"/>
      <c r="ACS64" s="969"/>
      <c r="ACT64" s="969"/>
      <c r="ACU64" s="969"/>
      <c r="ACV64" s="969"/>
      <c r="ACW64" s="969"/>
      <c r="ACX64" s="969"/>
      <c r="ACY64" s="969"/>
      <c r="ACZ64" s="969"/>
      <c r="ADA64" s="969"/>
      <c r="ADB64" s="969"/>
      <c r="ADC64" s="969"/>
      <c r="ADD64" s="969"/>
      <c r="ADE64" s="969"/>
      <c r="ADF64" s="969"/>
      <c r="ADG64" s="969"/>
      <c r="ADH64" s="969"/>
      <c r="ADI64" s="969"/>
      <c r="ADJ64" s="969"/>
      <c r="ADK64" s="969"/>
      <c r="ADL64" s="969"/>
      <c r="ADM64" s="969"/>
      <c r="ADN64" s="969"/>
      <c r="ADO64" s="969"/>
      <c r="ADP64" s="969"/>
      <c r="ADQ64" s="969"/>
      <c r="ADR64" s="969"/>
      <c r="ADS64" s="969"/>
      <c r="ADT64" s="969"/>
      <c r="ADU64" s="969"/>
      <c r="ADV64" s="969"/>
      <c r="ADW64" s="969"/>
      <c r="ADX64" s="969"/>
      <c r="ADY64" s="969"/>
      <c r="ADZ64" s="969"/>
      <c r="AEA64" s="969"/>
      <c r="AEB64" s="969"/>
      <c r="AEC64" s="969"/>
      <c r="AED64" s="969"/>
      <c r="AEE64" s="969"/>
      <c r="AEF64" s="969"/>
      <c r="AEG64" s="969"/>
      <c r="AEH64" s="969"/>
      <c r="AEI64" s="969"/>
      <c r="AEJ64" s="969"/>
      <c r="AEK64" s="969"/>
      <c r="AEL64" s="969"/>
      <c r="AEM64" s="969"/>
      <c r="AEN64" s="969"/>
      <c r="AEO64" s="969"/>
      <c r="AEP64" s="969"/>
      <c r="AEQ64" s="969"/>
      <c r="AER64" s="969"/>
      <c r="AES64" s="969"/>
      <c r="AET64" s="969"/>
      <c r="AEU64" s="969"/>
      <c r="AEV64" s="969"/>
      <c r="AEW64" s="969"/>
      <c r="AEX64" s="969"/>
      <c r="AEY64" s="969"/>
      <c r="AEZ64" s="969"/>
      <c r="AFA64" s="969"/>
      <c r="AFB64" s="969"/>
      <c r="AFC64" s="969"/>
      <c r="AFD64" s="969"/>
      <c r="AFE64" s="969"/>
      <c r="AFF64" s="969"/>
      <c r="AFG64" s="969"/>
      <c r="AFH64" s="969"/>
      <c r="AFI64" s="969"/>
      <c r="AFJ64" s="969"/>
      <c r="AFK64" s="969"/>
      <c r="AFL64" s="969"/>
      <c r="AFM64" s="969"/>
      <c r="AFN64" s="969"/>
      <c r="AFO64" s="969"/>
      <c r="AFP64" s="969"/>
      <c r="AFQ64" s="969"/>
      <c r="AFR64" s="969"/>
      <c r="AFS64" s="969"/>
      <c r="AFT64" s="969"/>
      <c r="AFU64" s="969"/>
      <c r="AFV64" s="969"/>
      <c r="AFW64" s="969"/>
      <c r="AFX64" s="969"/>
      <c r="AFY64" s="969"/>
      <c r="AFZ64" s="969"/>
      <c r="AGA64" s="969"/>
      <c r="AGB64" s="969"/>
      <c r="AGC64" s="969"/>
      <c r="AGD64" s="969"/>
      <c r="AGE64" s="969"/>
      <c r="AGF64" s="969"/>
      <c r="AGG64" s="969"/>
      <c r="AGH64" s="969"/>
      <c r="AGI64" s="969"/>
      <c r="AGJ64" s="969"/>
      <c r="AGK64" s="969"/>
      <c r="AGL64" s="969"/>
      <c r="AGM64" s="969"/>
      <c r="AGN64" s="969"/>
      <c r="AGO64" s="969"/>
      <c r="AGP64" s="969"/>
      <c r="AGQ64" s="969"/>
      <c r="AGR64" s="969"/>
      <c r="AGS64" s="969"/>
      <c r="AGT64" s="969"/>
      <c r="AGU64" s="969"/>
      <c r="AGV64" s="969"/>
      <c r="AGW64" s="969"/>
      <c r="AGX64" s="969"/>
      <c r="AGY64" s="969"/>
      <c r="AGZ64" s="969"/>
      <c r="AHA64" s="969"/>
      <c r="AHB64" s="969"/>
      <c r="AHC64" s="969"/>
      <c r="AHD64" s="969"/>
      <c r="AHE64" s="969"/>
      <c r="AHF64" s="969"/>
      <c r="AHG64" s="969"/>
      <c r="AHH64" s="969"/>
      <c r="AHI64" s="969"/>
      <c r="AHJ64" s="969"/>
      <c r="AHK64" s="969"/>
      <c r="AHL64" s="969"/>
      <c r="AHM64" s="969"/>
      <c r="AHN64" s="969"/>
      <c r="AHO64" s="969"/>
      <c r="AHP64" s="969"/>
      <c r="AHQ64" s="969"/>
      <c r="AHR64" s="969"/>
      <c r="AHS64" s="969"/>
      <c r="AHT64" s="969"/>
      <c r="AHU64" s="969"/>
      <c r="AHV64" s="969"/>
      <c r="AHW64" s="969"/>
      <c r="AHX64" s="969"/>
      <c r="AHY64" s="969"/>
      <c r="AHZ64" s="969"/>
      <c r="AIA64" s="969"/>
      <c r="AIB64" s="969"/>
      <c r="AIC64" s="969"/>
      <c r="AID64" s="969"/>
      <c r="AIE64" s="969"/>
      <c r="AIF64" s="969"/>
      <c r="AIG64" s="969"/>
      <c r="AIH64" s="969"/>
      <c r="AII64" s="969"/>
      <c r="AIJ64" s="969"/>
      <c r="AIK64" s="969"/>
      <c r="AIL64" s="969"/>
      <c r="AIM64" s="969"/>
      <c r="AIN64" s="969"/>
      <c r="AIO64" s="969"/>
      <c r="AIP64" s="969"/>
      <c r="AIQ64" s="969"/>
      <c r="AIR64" s="969"/>
      <c r="AIS64" s="969"/>
      <c r="AIT64" s="969"/>
      <c r="AIU64" s="969"/>
      <c r="AIV64" s="969"/>
      <c r="AIW64" s="969"/>
      <c r="AIX64" s="969"/>
      <c r="AIY64" s="969"/>
      <c r="AIZ64" s="969"/>
      <c r="AJA64" s="969"/>
      <c r="AJB64" s="969"/>
      <c r="AJC64" s="969"/>
      <c r="AJD64" s="969"/>
      <c r="AJE64" s="969"/>
      <c r="AJF64" s="969"/>
      <c r="AJG64" s="969"/>
      <c r="AJH64" s="969"/>
      <c r="AJI64" s="969"/>
      <c r="AJJ64" s="969"/>
      <c r="AJK64" s="969"/>
      <c r="AJL64" s="969"/>
      <c r="AJM64" s="969"/>
      <c r="AJN64" s="969"/>
      <c r="AJO64" s="969"/>
      <c r="AJP64" s="969"/>
      <c r="AJQ64" s="969"/>
      <c r="AJR64" s="969"/>
      <c r="AJS64" s="969"/>
      <c r="AJT64" s="969"/>
      <c r="AJU64" s="969"/>
      <c r="AJV64" s="969"/>
      <c r="AJW64" s="969"/>
      <c r="AJX64" s="969"/>
      <c r="AJY64" s="969"/>
      <c r="AJZ64" s="969"/>
      <c r="AKA64" s="969"/>
      <c r="AKB64" s="969"/>
      <c r="AKC64" s="969"/>
      <c r="AKD64" s="969"/>
      <c r="AKE64" s="969"/>
      <c r="AKF64" s="969"/>
      <c r="AKG64" s="969"/>
      <c r="AKH64" s="969"/>
      <c r="AKI64" s="969"/>
      <c r="AKJ64" s="969"/>
      <c r="AKK64" s="969"/>
      <c r="AKL64" s="969"/>
      <c r="AKM64" s="969"/>
      <c r="AKN64" s="969"/>
      <c r="AKO64" s="969"/>
      <c r="AKP64" s="969"/>
      <c r="AKQ64" s="969"/>
      <c r="AKR64" s="969"/>
      <c r="AKS64" s="969"/>
      <c r="AKT64" s="969"/>
      <c r="AKU64" s="969"/>
      <c r="AKV64" s="969"/>
      <c r="AKW64" s="969"/>
      <c r="AKX64" s="969"/>
      <c r="AKY64" s="969"/>
      <c r="AKZ64" s="969"/>
      <c r="ALA64" s="969"/>
      <c r="ALB64" s="969"/>
      <c r="ALC64" s="969"/>
      <c r="ALD64" s="969"/>
      <c r="ALE64" s="969"/>
      <c r="ALF64" s="969"/>
      <c r="ALG64" s="969"/>
      <c r="ALH64" s="969"/>
      <c r="ALI64" s="969"/>
      <c r="ALJ64" s="969"/>
      <c r="ALK64" s="969"/>
      <c r="ALL64" s="969"/>
      <c r="ALM64" s="969"/>
      <c r="ALN64" s="969"/>
      <c r="ALO64" s="969"/>
      <c r="ALP64" s="969"/>
      <c r="ALQ64" s="969"/>
      <c r="ALR64" s="969"/>
      <c r="ALS64" s="969"/>
      <c r="ALT64" s="969"/>
      <c r="ALU64" s="969"/>
      <c r="ALV64" s="969"/>
      <c r="ALW64" s="969"/>
      <c r="ALX64" s="969"/>
      <c r="ALY64" s="969"/>
      <c r="ALZ64" s="969"/>
      <c r="AMA64" s="969"/>
      <c r="AMB64" s="969"/>
      <c r="AMC64" s="969"/>
      <c r="AMD64" s="969"/>
      <c r="AME64" s="969"/>
      <c r="AMF64" s="969"/>
      <c r="AMG64" s="969"/>
      <c r="AMH64" s="969"/>
      <c r="AMI64" s="969"/>
      <c r="AMJ64" s="969"/>
      <c r="AMK64" s="969"/>
      <c r="AML64" s="969"/>
      <c r="AMM64" s="969"/>
      <c r="AMN64" s="969"/>
      <c r="AMO64" s="969"/>
      <c r="AMP64" s="969"/>
      <c r="AMQ64" s="969"/>
      <c r="AMR64" s="969"/>
      <c r="AMS64" s="969"/>
      <c r="AMT64" s="969"/>
      <c r="AMU64" s="969"/>
      <c r="AMV64" s="969"/>
      <c r="AMW64" s="969"/>
      <c r="AMX64" s="969"/>
      <c r="AMY64" s="969"/>
      <c r="AMZ64" s="969"/>
      <c r="ANA64" s="969"/>
      <c r="ANB64" s="969"/>
      <c r="ANC64" s="969"/>
      <c r="AND64" s="969"/>
      <c r="ANE64" s="969"/>
      <c r="ANF64" s="969"/>
      <c r="ANG64" s="969"/>
      <c r="ANH64" s="969"/>
      <c r="ANI64" s="969"/>
      <c r="ANJ64" s="969"/>
      <c r="ANK64" s="969"/>
      <c r="ANL64" s="969"/>
      <c r="ANM64" s="969"/>
      <c r="ANN64" s="969"/>
      <c r="ANO64" s="969"/>
      <c r="ANP64" s="969"/>
      <c r="ANQ64" s="969"/>
      <c r="ANR64" s="969"/>
      <c r="ANS64" s="969"/>
      <c r="ANT64" s="969"/>
      <c r="ANU64" s="969"/>
      <c r="ANV64" s="969"/>
      <c r="ANW64" s="969"/>
      <c r="ANX64" s="969"/>
      <c r="ANY64" s="969"/>
      <c r="ANZ64" s="969"/>
      <c r="AOA64" s="969"/>
      <c r="AOB64" s="969"/>
      <c r="AOC64" s="969"/>
      <c r="AOD64" s="969"/>
      <c r="AOE64" s="969"/>
      <c r="AOF64" s="969"/>
      <c r="AOG64" s="969"/>
      <c r="AOH64" s="969"/>
      <c r="AOI64" s="969"/>
      <c r="AOJ64" s="969"/>
      <c r="AOK64" s="969"/>
      <c r="AOL64" s="969"/>
      <c r="AOM64" s="969"/>
      <c r="AON64" s="969"/>
      <c r="AOO64" s="969"/>
      <c r="AOP64" s="969"/>
      <c r="AOQ64" s="969"/>
      <c r="AOR64" s="969"/>
      <c r="AOS64" s="969"/>
      <c r="AOT64" s="969"/>
      <c r="AOU64" s="969"/>
      <c r="AOV64" s="969"/>
      <c r="AOW64" s="969"/>
      <c r="AOX64" s="969"/>
      <c r="AOY64" s="969"/>
      <c r="AOZ64" s="969"/>
      <c r="APA64" s="969"/>
      <c r="APB64" s="969"/>
      <c r="APC64" s="969"/>
      <c r="APD64" s="969"/>
      <c r="APE64" s="969"/>
      <c r="APF64" s="969"/>
      <c r="APG64" s="969"/>
      <c r="APH64" s="969"/>
      <c r="API64" s="969"/>
      <c r="APJ64" s="969"/>
      <c r="APK64" s="969"/>
      <c r="APL64" s="969"/>
      <c r="APM64" s="969"/>
      <c r="APN64" s="969"/>
      <c r="APO64" s="969"/>
      <c r="APP64" s="969"/>
      <c r="APQ64" s="969"/>
      <c r="APR64" s="969"/>
      <c r="APS64" s="969"/>
      <c r="APT64" s="969"/>
      <c r="APU64" s="969"/>
      <c r="APV64" s="969"/>
      <c r="APW64" s="969"/>
      <c r="APX64" s="969"/>
      <c r="APY64" s="969"/>
      <c r="APZ64" s="969"/>
      <c r="AQA64" s="969"/>
      <c r="AQB64" s="969"/>
      <c r="AQC64" s="969"/>
      <c r="AQD64" s="969"/>
      <c r="AQE64" s="969"/>
      <c r="AQF64" s="969"/>
      <c r="AQG64" s="969"/>
      <c r="AQH64" s="969"/>
      <c r="AQI64" s="969"/>
      <c r="AQJ64" s="969"/>
      <c r="AQK64" s="969"/>
      <c r="AQL64" s="969"/>
      <c r="AQM64" s="969"/>
      <c r="AQN64" s="969"/>
      <c r="AQO64" s="969"/>
      <c r="AQP64" s="969"/>
      <c r="AQQ64" s="969"/>
      <c r="AQR64" s="969"/>
      <c r="AQS64" s="969"/>
      <c r="AQT64" s="969"/>
      <c r="AQU64" s="969"/>
      <c r="AQV64" s="969"/>
      <c r="AQW64" s="969"/>
      <c r="AQX64" s="969"/>
      <c r="AQY64" s="969"/>
      <c r="AQZ64" s="969"/>
      <c r="ARA64" s="969"/>
      <c r="ARB64" s="969"/>
      <c r="ARC64" s="969"/>
      <c r="ARD64" s="969"/>
      <c r="ARE64" s="969"/>
      <c r="ARF64" s="969"/>
      <c r="ARG64" s="969"/>
      <c r="ARH64" s="969"/>
      <c r="ARI64" s="969"/>
      <c r="ARJ64" s="969"/>
      <c r="ARK64" s="969"/>
      <c r="ARL64" s="969"/>
      <c r="ARM64" s="969"/>
      <c r="ARN64" s="969"/>
      <c r="ARO64" s="969"/>
      <c r="ARP64" s="969"/>
      <c r="ARQ64" s="969"/>
      <c r="ARR64" s="969"/>
      <c r="ARS64" s="969"/>
      <c r="ART64" s="969"/>
      <c r="ARU64" s="969"/>
      <c r="ARV64" s="969"/>
      <c r="ARW64" s="969"/>
      <c r="ARX64" s="969"/>
      <c r="ARY64" s="969"/>
      <c r="ARZ64" s="969"/>
      <c r="ASA64" s="969"/>
      <c r="ASB64" s="969"/>
      <c r="ASC64" s="969"/>
      <c r="ASD64" s="969"/>
      <c r="ASE64" s="969"/>
      <c r="ASF64" s="969"/>
      <c r="ASG64" s="969"/>
      <c r="ASH64" s="969"/>
      <c r="ASI64" s="969"/>
      <c r="ASJ64" s="969"/>
      <c r="ASK64" s="969"/>
      <c r="ASL64" s="969"/>
      <c r="ASM64" s="969"/>
      <c r="ASN64" s="969"/>
      <c r="ASO64" s="969"/>
      <c r="ASP64" s="969"/>
      <c r="ASQ64" s="969"/>
      <c r="ASR64" s="969"/>
      <c r="ASS64" s="969"/>
      <c r="AST64" s="969"/>
      <c r="ASU64" s="969"/>
      <c r="ASV64" s="969"/>
      <c r="ASW64" s="969"/>
      <c r="ASX64" s="969"/>
      <c r="ASY64" s="969"/>
      <c r="ASZ64" s="969"/>
      <c r="ATA64" s="969"/>
      <c r="ATB64" s="969"/>
      <c r="ATC64" s="969"/>
      <c r="ATD64" s="969"/>
      <c r="ATE64" s="969"/>
      <c r="ATF64" s="969"/>
      <c r="ATG64" s="969"/>
      <c r="ATH64" s="969"/>
      <c r="ATI64" s="969"/>
      <c r="ATJ64" s="969"/>
      <c r="ATK64" s="969"/>
      <c r="ATL64" s="969"/>
      <c r="ATM64" s="969"/>
      <c r="ATN64" s="969"/>
      <c r="ATO64" s="969"/>
      <c r="ATP64" s="969"/>
      <c r="ATQ64" s="969"/>
      <c r="ATR64" s="969"/>
      <c r="ATS64" s="969"/>
      <c r="ATT64" s="969"/>
      <c r="ATU64" s="969"/>
      <c r="ATV64" s="969"/>
      <c r="ATW64" s="969"/>
      <c r="ATX64" s="969"/>
      <c r="ATY64" s="969"/>
      <c r="ATZ64" s="969"/>
      <c r="AUA64" s="969"/>
      <c r="AUB64" s="969"/>
      <c r="AUC64" s="969"/>
      <c r="AUD64" s="969"/>
      <c r="AUE64" s="969"/>
      <c r="AUF64" s="969"/>
      <c r="AUG64" s="969"/>
      <c r="AUH64" s="969"/>
      <c r="AUI64" s="969"/>
      <c r="AUJ64" s="969"/>
      <c r="AUK64" s="969"/>
      <c r="AUL64" s="969"/>
      <c r="AUM64" s="969"/>
      <c r="AUN64" s="969"/>
      <c r="AUO64" s="969"/>
      <c r="AUP64" s="969"/>
      <c r="AUQ64" s="969"/>
      <c r="AUR64" s="969"/>
      <c r="AUS64" s="969"/>
      <c r="AUT64" s="969"/>
      <c r="AUU64" s="969"/>
      <c r="AUV64" s="969"/>
      <c r="AUW64" s="969"/>
      <c r="AUX64" s="969"/>
      <c r="AUY64" s="969"/>
      <c r="AUZ64" s="969"/>
      <c r="AVA64" s="969"/>
      <c r="AVB64" s="969"/>
      <c r="AVC64" s="969"/>
      <c r="AVD64" s="969"/>
      <c r="AVE64" s="969"/>
      <c r="AVF64" s="969"/>
      <c r="AVG64" s="969"/>
      <c r="AVH64" s="969"/>
      <c r="AVI64" s="969"/>
      <c r="AVJ64" s="969"/>
      <c r="AVK64" s="969"/>
      <c r="AVL64" s="969"/>
      <c r="AVM64" s="969"/>
      <c r="AVN64" s="969"/>
      <c r="AVO64" s="969"/>
      <c r="AVP64" s="969"/>
      <c r="AVQ64" s="969"/>
      <c r="AVR64" s="969"/>
      <c r="AVS64" s="969"/>
      <c r="AVT64" s="969"/>
      <c r="AVU64" s="969"/>
      <c r="AVV64" s="969"/>
      <c r="AVW64" s="969"/>
      <c r="AVX64" s="969"/>
      <c r="AVY64" s="969"/>
      <c r="AVZ64" s="969"/>
      <c r="AWA64" s="969"/>
      <c r="AWB64" s="969"/>
      <c r="AWC64" s="969"/>
      <c r="AWD64" s="969"/>
      <c r="AWE64" s="969"/>
      <c r="AWF64" s="969"/>
      <c r="AWG64" s="969"/>
      <c r="AWH64" s="969"/>
      <c r="AWI64" s="969"/>
      <c r="AWJ64" s="969"/>
      <c r="AWK64" s="969"/>
      <c r="AWL64" s="969"/>
      <c r="AWM64" s="969"/>
      <c r="AWN64" s="969"/>
      <c r="AWO64" s="969"/>
      <c r="AWP64" s="969"/>
      <c r="AWQ64" s="969"/>
      <c r="AWR64" s="969"/>
      <c r="AWS64" s="969"/>
      <c r="AWT64" s="969"/>
      <c r="AWU64" s="969"/>
      <c r="AWV64" s="969"/>
      <c r="AWW64" s="969"/>
      <c r="AWX64" s="969"/>
      <c r="AWY64" s="969"/>
      <c r="AWZ64" s="969"/>
      <c r="AXA64" s="969"/>
      <c r="AXB64" s="969"/>
      <c r="AXC64" s="969"/>
      <c r="AXD64" s="969"/>
      <c r="AXE64" s="969"/>
      <c r="AXF64" s="969"/>
      <c r="AXG64" s="969"/>
      <c r="AXH64" s="969"/>
      <c r="AXI64" s="969"/>
      <c r="AXJ64" s="969"/>
      <c r="AXK64" s="969"/>
      <c r="AXL64" s="969"/>
      <c r="AXM64" s="969"/>
      <c r="AXN64" s="969"/>
      <c r="AXO64" s="969"/>
      <c r="AXP64" s="969"/>
      <c r="AXQ64" s="969"/>
      <c r="AXR64" s="969"/>
      <c r="AXS64" s="969"/>
      <c r="AXT64" s="969"/>
      <c r="AXU64" s="969"/>
      <c r="AXV64" s="969"/>
      <c r="AXW64" s="969"/>
      <c r="AXX64" s="969"/>
      <c r="AXY64" s="969"/>
      <c r="AXZ64" s="969"/>
      <c r="AYA64" s="969"/>
      <c r="AYB64" s="969"/>
      <c r="AYC64" s="969"/>
      <c r="AYD64" s="969"/>
      <c r="AYE64" s="969"/>
      <c r="AYF64" s="969"/>
      <c r="AYG64" s="969"/>
      <c r="AYH64" s="969"/>
      <c r="AYI64" s="969"/>
      <c r="AYJ64" s="969"/>
      <c r="AYK64" s="969"/>
      <c r="AYL64" s="969"/>
      <c r="AYM64" s="969"/>
      <c r="AYN64" s="969"/>
      <c r="AYO64" s="969"/>
      <c r="AYP64" s="969"/>
      <c r="AYQ64" s="969"/>
      <c r="AYR64" s="969"/>
      <c r="AYS64" s="969"/>
      <c r="AYT64" s="969"/>
      <c r="AYU64" s="969"/>
      <c r="AYV64" s="969"/>
      <c r="AYW64" s="969"/>
      <c r="AYX64" s="969"/>
      <c r="AYY64" s="969"/>
      <c r="AYZ64" s="969"/>
      <c r="AZA64" s="969"/>
      <c r="AZB64" s="969"/>
      <c r="AZC64" s="969"/>
      <c r="AZD64" s="969"/>
      <c r="AZE64" s="969"/>
      <c r="AZF64" s="969"/>
      <c r="AZG64" s="969"/>
      <c r="AZH64" s="969"/>
      <c r="AZI64" s="969"/>
      <c r="AZJ64" s="969"/>
      <c r="AZK64" s="969"/>
      <c r="AZL64" s="969"/>
      <c r="AZM64" s="969"/>
      <c r="AZN64" s="969"/>
      <c r="AZO64" s="969"/>
      <c r="AZP64" s="969"/>
      <c r="AZQ64" s="969"/>
      <c r="AZR64" s="969"/>
      <c r="AZS64" s="969"/>
      <c r="AZT64" s="969"/>
      <c r="AZU64" s="969"/>
      <c r="AZV64" s="969"/>
      <c r="AZW64" s="969"/>
      <c r="AZX64" s="969"/>
      <c r="AZY64" s="969"/>
      <c r="AZZ64" s="969"/>
      <c r="BAA64" s="969"/>
      <c r="BAB64" s="969"/>
      <c r="BAC64" s="969"/>
      <c r="BAD64" s="969"/>
      <c r="BAE64" s="969"/>
      <c r="BAF64" s="969"/>
      <c r="BAG64" s="969"/>
      <c r="BAH64" s="969"/>
      <c r="BAI64" s="969"/>
      <c r="BAJ64" s="969"/>
      <c r="BAK64" s="969"/>
      <c r="BAL64" s="969"/>
      <c r="BAM64" s="969"/>
      <c r="BAN64" s="969"/>
      <c r="BAO64" s="969"/>
      <c r="BAP64" s="969"/>
      <c r="BAQ64" s="969"/>
      <c r="BAR64" s="969"/>
      <c r="BAS64" s="969"/>
      <c r="BAT64" s="969"/>
      <c r="BAU64" s="969"/>
      <c r="BAV64" s="969"/>
      <c r="BAW64" s="969"/>
      <c r="BAX64" s="969"/>
      <c r="BAY64" s="969"/>
      <c r="BAZ64" s="969"/>
      <c r="BBA64" s="969"/>
      <c r="BBB64" s="969"/>
      <c r="BBC64" s="969"/>
      <c r="BBD64" s="969"/>
      <c r="BBE64" s="969"/>
      <c r="BBF64" s="969"/>
      <c r="BBG64" s="969"/>
      <c r="BBH64" s="969"/>
      <c r="BBI64" s="969"/>
      <c r="BBJ64" s="969"/>
      <c r="BBK64" s="969"/>
      <c r="BBL64" s="969"/>
      <c r="BBM64" s="969"/>
      <c r="BBN64" s="969"/>
      <c r="BBO64" s="969"/>
      <c r="BBP64" s="969"/>
      <c r="BBQ64" s="969"/>
      <c r="BBR64" s="969"/>
      <c r="BBS64" s="969"/>
      <c r="BBT64" s="969"/>
      <c r="BBU64" s="969"/>
      <c r="BBV64" s="969"/>
      <c r="BBW64" s="969"/>
      <c r="BBX64" s="969"/>
      <c r="BBY64" s="969"/>
      <c r="BBZ64" s="969"/>
      <c r="BCA64" s="969"/>
      <c r="BCB64" s="969"/>
      <c r="BCC64" s="969"/>
      <c r="BCD64" s="969"/>
      <c r="BCE64" s="969"/>
      <c r="BCF64" s="969"/>
      <c r="BCG64" s="969"/>
      <c r="BCH64" s="969"/>
      <c r="BCI64" s="969"/>
      <c r="BCJ64" s="969"/>
      <c r="BCK64" s="969"/>
      <c r="BCL64" s="969"/>
      <c r="BCM64" s="969"/>
      <c r="BCN64" s="969"/>
      <c r="BCO64" s="969"/>
      <c r="BCP64" s="969"/>
      <c r="BCQ64" s="969"/>
      <c r="BCR64" s="969"/>
      <c r="BCS64" s="969"/>
      <c r="BCT64" s="969"/>
      <c r="BCU64" s="969"/>
      <c r="BCV64" s="969"/>
      <c r="BCW64" s="969"/>
      <c r="BCX64" s="969"/>
      <c r="BCY64" s="969"/>
      <c r="BCZ64" s="969"/>
      <c r="BDA64" s="969"/>
      <c r="BDB64" s="969"/>
      <c r="BDC64" s="969"/>
      <c r="BDD64" s="969"/>
      <c r="BDE64" s="969"/>
      <c r="BDF64" s="969"/>
      <c r="BDG64" s="969"/>
      <c r="BDH64" s="969"/>
      <c r="BDI64" s="969"/>
      <c r="BDJ64" s="969"/>
      <c r="BDK64" s="969"/>
      <c r="BDL64" s="969"/>
      <c r="BDM64" s="969"/>
      <c r="BDN64" s="969"/>
      <c r="BDO64" s="969"/>
      <c r="BDP64" s="969"/>
      <c r="BDQ64" s="969"/>
      <c r="BDR64" s="969"/>
      <c r="BDS64" s="969"/>
      <c r="BDT64" s="969"/>
      <c r="BDU64" s="969"/>
      <c r="BDV64" s="969"/>
      <c r="BDW64" s="969"/>
      <c r="BDX64" s="969"/>
      <c r="BDY64" s="969"/>
      <c r="BDZ64" s="969"/>
      <c r="BEA64" s="969"/>
      <c r="BEB64" s="969"/>
      <c r="BEC64" s="969"/>
      <c r="BED64" s="969"/>
      <c r="BEE64" s="969"/>
      <c r="BEF64" s="969"/>
      <c r="BEG64" s="969"/>
      <c r="BEH64" s="969"/>
      <c r="BEI64" s="969"/>
      <c r="BEJ64" s="969"/>
      <c r="BEK64" s="969"/>
      <c r="BEL64" s="969"/>
      <c r="BEM64" s="969"/>
      <c r="BEN64" s="969"/>
      <c r="BEO64" s="969"/>
      <c r="BEP64" s="969"/>
      <c r="BEQ64" s="969"/>
      <c r="BER64" s="969"/>
      <c r="BES64" s="969"/>
      <c r="BET64" s="969"/>
      <c r="BEU64" s="969"/>
      <c r="BEV64" s="969"/>
      <c r="BEW64" s="969"/>
      <c r="BEX64" s="969"/>
      <c r="BEY64" s="969"/>
      <c r="BEZ64" s="969"/>
      <c r="BFA64" s="969"/>
      <c r="BFB64" s="969"/>
      <c r="BFC64" s="969"/>
      <c r="BFD64" s="969"/>
      <c r="BFE64" s="969"/>
      <c r="BFF64" s="969"/>
      <c r="BFG64" s="969"/>
      <c r="BFH64" s="969"/>
      <c r="BFI64" s="969"/>
      <c r="BFJ64" s="969"/>
      <c r="BFK64" s="969"/>
      <c r="BFL64" s="969"/>
      <c r="BFM64" s="969"/>
      <c r="BFN64" s="969"/>
      <c r="BFO64" s="969"/>
      <c r="BFP64" s="969"/>
      <c r="BFQ64" s="969"/>
      <c r="BFR64" s="969"/>
      <c r="BFS64" s="969"/>
      <c r="BFT64" s="969"/>
      <c r="BFU64" s="969"/>
      <c r="BFV64" s="969"/>
      <c r="BFW64" s="969"/>
      <c r="BFX64" s="969"/>
      <c r="BFY64" s="969"/>
      <c r="BFZ64" s="969"/>
      <c r="BGA64" s="969"/>
      <c r="BGB64" s="969"/>
      <c r="BGC64" s="969"/>
      <c r="BGD64" s="969"/>
      <c r="BGE64" s="969"/>
      <c r="BGF64" s="969"/>
      <c r="BGG64" s="969"/>
      <c r="BGH64" s="969"/>
      <c r="BGI64" s="969"/>
      <c r="BGJ64" s="969"/>
      <c r="BGK64" s="969"/>
      <c r="BGL64" s="969"/>
      <c r="BGM64" s="969"/>
      <c r="BGN64" s="969"/>
      <c r="BGO64" s="969"/>
      <c r="BGP64" s="969"/>
      <c r="BGQ64" s="969"/>
      <c r="BGR64" s="969"/>
      <c r="BGS64" s="969"/>
      <c r="BGT64" s="969"/>
      <c r="BGU64" s="969"/>
      <c r="BGV64" s="969"/>
      <c r="BGW64" s="969"/>
      <c r="BGX64" s="969"/>
      <c r="BGY64" s="969"/>
      <c r="BGZ64" s="969"/>
      <c r="BHA64" s="969"/>
      <c r="BHB64" s="969"/>
      <c r="BHC64" s="969"/>
      <c r="BHD64" s="969"/>
      <c r="BHE64" s="969"/>
      <c r="BHF64" s="969"/>
      <c r="BHG64" s="969"/>
      <c r="BHH64" s="969"/>
      <c r="BHI64" s="969"/>
      <c r="BHJ64" s="969"/>
      <c r="BHK64" s="969"/>
      <c r="BHL64" s="969"/>
      <c r="BHM64" s="969"/>
      <c r="BHN64" s="969"/>
      <c r="BHO64" s="969"/>
      <c r="BHP64" s="969"/>
      <c r="BHQ64" s="969"/>
      <c r="BHR64" s="969"/>
      <c r="BHS64" s="969"/>
      <c r="BHT64" s="969"/>
      <c r="BHU64" s="969"/>
      <c r="BHV64" s="969"/>
      <c r="BHW64" s="969"/>
      <c r="BHX64" s="969"/>
      <c r="BHY64" s="969"/>
      <c r="BHZ64" s="969"/>
      <c r="BIA64" s="969"/>
      <c r="BIB64" s="969"/>
      <c r="BIC64" s="969"/>
      <c r="BID64" s="969"/>
      <c r="BIE64" s="969"/>
      <c r="BIF64" s="969"/>
      <c r="BIG64" s="969"/>
      <c r="BIH64" s="969"/>
      <c r="BII64" s="969"/>
      <c r="BIJ64" s="969"/>
      <c r="BIK64" s="969"/>
      <c r="BIL64" s="969"/>
      <c r="BIM64" s="969"/>
      <c r="BIN64" s="969"/>
      <c r="BIO64" s="969"/>
      <c r="BIP64" s="969"/>
      <c r="BIQ64" s="969"/>
      <c r="BIR64" s="969"/>
      <c r="BIS64" s="969"/>
      <c r="BIT64" s="969"/>
      <c r="BIU64" s="969"/>
      <c r="BIV64" s="969"/>
      <c r="BIW64" s="969"/>
      <c r="BIX64" s="969"/>
      <c r="BIY64" s="969"/>
      <c r="BIZ64" s="969"/>
      <c r="BJA64" s="969"/>
      <c r="BJB64" s="969"/>
      <c r="BJC64" s="969"/>
      <c r="BJD64" s="969"/>
      <c r="BJE64" s="969"/>
      <c r="BJF64" s="969"/>
      <c r="BJG64" s="969"/>
      <c r="BJH64" s="969"/>
      <c r="BJI64" s="969"/>
      <c r="BJJ64" s="969"/>
      <c r="BJK64" s="969"/>
      <c r="BJL64" s="969"/>
      <c r="BJM64" s="969"/>
      <c r="BJN64" s="969"/>
      <c r="BJO64" s="969"/>
      <c r="BJP64" s="969"/>
      <c r="BJQ64" s="969"/>
      <c r="BJR64" s="969"/>
      <c r="BJS64" s="969"/>
      <c r="BJT64" s="969"/>
      <c r="BJU64" s="969"/>
      <c r="BJV64" s="969"/>
      <c r="BJW64" s="969"/>
      <c r="BJX64" s="969"/>
      <c r="BJY64" s="969"/>
      <c r="BJZ64" s="969"/>
      <c r="BKA64" s="969"/>
      <c r="BKB64" s="969"/>
      <c r="BKC64" s="969"/>
      <c r="BKD64" s="969"/>
      <c r="BKE64" s="969"/>
      <c r="BKF64" s="969"/>
      <c r="BKG64" s="969"/>
      <c r="BKH64" s="969"/>
      <c r="BKI64" s="969"/>
      <c r="BKJ64" s="969"/>
      <c r="BKK64" s="969"/>
      <c r="BKL64" s="969"/>
      <c r="BKM64" s="969"/>
      <c r="BKN64" s="969"/>
      <c r="BKO64" s="969"/>
      <c r="BKP64" s="969"/>
      <c r="BKQ64" s="969"/>
      <c r="BKR64" s="969"/>
      <c r="BKS64" s="969"/>
      <c r="BKT64" s="969"/>
      <c r="BKU64" s="969"/>
      <c r="BKV64" s="969"/>
      <c r="BKW64" s="969"/>
      <c r="BKX64" s="969"/>
      <c r="BKY64" s="969"/>
      <c r="BKZ64" s="969"/>
      <c r="BLA64" s="969"/>
      <c r="BLB64" s="969"/>
      <c r="BLC64" s="969"/>
      <c r="BLD64" s="969"/>
      <c r="BLE64" s="969"/>
      <c r="BLF64" s="969"/>
      <c r="BLG64" s="969"/>
      <c r="BLH64" s="969"/>
      <c r="BLI64" s="969"/>
      <c r="BLJ64" s="969"/>
      <c r="BLK64" s="969"/>
      <c r="BLL64" s="969"/>
      <c r="BLM64" s="969"/>
      <c r="BLN64" s="969"/>
      <c r="BLO64" s="969"/>
      <c r="BLP64" s="969"/>
      <c r="BLQ64" s="969"/>
      <c r="BLR64" s="969"/>
      <c r="BLS64" s="969"/>
      <c r="BLT64" s="969"/>
      <c r="BLU64" s="969"/>
      <c r="BLV64" s="969"/>
      <c r="BLW64" s="969"/>
      <c r="BLX64" s="969"/>
      <c r="BLY64" s="969"/>
      <c r="BLZ64" s="969"/>
      <c r="BMA64" s="969"/>
      <c r="BMB64" s="969"/>
      <c r="BMC64" s="969"/>
      <c r="BMD64" s="969"/>
      <c r="BME64" s="969"/>
      <c r="BMF64" s="969"/>
      <c r="BMG64" s="969"/>
      <c r="BMH64" s="969"/>
      <c r="BMI64" s="969"/>
      <c r="BMJ64" s="969"/>
      <c r="BMK64" s="969"/>
      <c r="BML64" s="969"/>
      <c r="BMM64" s="969"/>
      <c r="BMN64" s="969"/>
      <c r="BMO64" s="969"/>
      <c r="BMP64" s="969"/>
      <c r="BMQ64" s="969"/>
      <c r="BMR64" s="969"/>
      <c r="BMS64" s="969"/>
      <c r="BMT64" s="969"/>
      <c r="BMU64" s="969"/>
      <c r="BMV64" s="969"/>
      <c r="BMW64" s="969"/>
      <c r="BMX64" s="969"/>
      <c r="BMY64" s="969"/>
      <c r="BMZ64" s="969"/>
      <c r="BNA64" s="969"/>
      <c r="BNB64" s="969"/>
      <c r="BNC64" s="969"/>
      <c r="BND64" s="969"/>
      <c r="BNE64" s="969"/>
      <c r="BNF64" s="969"/>
      <c r="BNG64" s="969"/>
      <c r="BNH64" s="969"/>
      <c r="BNI64" s="969"/>
      <c r="BNJ64" s="969"/>
      <c r="BNK64" s="969"/>
      <c r="BNL64" s="969"/>
      <c r="BNM64" s="969"/>
      <c r="BNN64" s="969"/>
      <c r="BNO64" s="969"/>
      <c r="BNP64" s="969"/>
      <c r="BNQ64" s="969"/>
      <c r="BNR64" s="969"/>
      <c r="BNS64" s="969"/>
      <c r="BNT64" s="969"/>
      <c r="BNU64" s="969"/>
      <c r="BNV64" s="969"/>
      <c r="BNW64" s="969"/>
      <c r="BNX64" s="969"/>
      <c r="BNY64" s="969"/>
      <c r="BNZ64" s="969"/>
      <c r="BOA64" s="969"/>
      <c r="BOB64" s="969"/>
      <c r="BOC64" s="969"/>
      <c r="BOD64" s="969"/>
      <c r="BOE64" s="969"/>
      <c r="BOF64" s="969"/>
      <c r="BOG64" s="969"/>
      <c r="BOH64" s="969"/>
      <c r="BOI64" s="969"/>
      <c r="BOJ64" s="969"/>
      <c r="BOK64" s="969"/>
      <c r="BOL64" s="969"/>
      <c r="BOM64" s="969"/>
      <c r="BON64" s="969"/>
      <c r="BOO64" s="969"/>
      <c r="BOP64" s="969"/>
      <c r="BOQ64" s="969"/>
      <c r="BOR64" s="969"/>
      <c r="BOS64" s="969"/>
      <c r="BOT64" s="969"/>
      <c r="BOU64" s="969"/>
      <c r="BOV64" s="969"/>
      <c r="BOW64" s="969"/>
      <c r="BOX64" s="969"/>
      <c r="BOY64" s="969"/>
      <c r="BOZ64" s="969"/>
      <c r="BPA64" s="969"/>
      <c r="BPB64" s="969"/>
      <c r="BPC64" s="969"/>
      <c r="BPD64" s="969"/>
      <c r="BPE64" s="969"/>
      <c r="BPF64" s="969"/>
      <c r="BPG64" s="969"/>
      <c r="BPH64" s="969"/>
      <c r="BPI64" s="969"/>
      <c r="BPJ64" s="969"/>
      <c r="BPK64" s="969"/>
      <c r="BPL64" s="969"/>
      <c r="BPM64" s="969"/>
      <c r="BPN64" s="969"/>
      <c r="BPO64" s="969"/>
      <c r="BPP64" s="969"/>
      <c r="BPQ64" s="969"/>
      <c r="BPR64" s="969"/>
      <c r="BPS64" s="969"/>
      <c r="BPT64" s="969"/>
      <c r="BPU64" s="969"/>
      <c r="BPV64" s="969"/>
      <c r="BPW64" s="969"/>
      <c r="BPX64" s="969"/>
      <c r="BPY64" s="969"/>
      <c r="BPZ64" s="969"/>
      <c r="BQA64" s="969"/>
      <c r="BQB64" s="969"/>
      <c r="BQC64" s="969"/>
      <c r="BQD64" s="969"/>
      <c r="BQE64" s="969"/>
      <c r="BQF64" s="969"/>
      <c r="BQG64" s="969"/>
      <c r="BQH64" s="969"/>
      <c r="BQI64" s="969"/>
      <c r="BQJ64" s="969"/>
      <c r="BQK64" s="969"/>
      <c r="BQL64" s="969"/>
      <c r="BQM64" s="969"/>
      <c r="BQN64" s="969"/>
      <c r="BQO64" s="969"/>
      <c r="BQP64" s="969"/>
      <c r="BQQ64" s="969"/>
      <c r="BQR64" s="969"/>
      <c r="BQS64" s="969"/>
      <c r="BQT64" s="969"/>
      <c r="BQU64" s="969"/>
      <c r="BQV64" s="969"/>
      <c r="BQW64" s="969"/>
      <c r="BQX64" s="969"/>
      <c r="BQY64" s="969"/>
      <c r="BQZ64" s="969"/>
      <c r="BRA64" s="969"/>
      <c r="BRB64" s="969"/>
      <c r="BRC64" s="969"/>
      <c r="BRD64" s="969"/>
      <c r="BRE64" s="969"/>
      <c r="BRF64" s="969"/>
      <c r="BRG64" s="969"/>
      <c r="BRH64" s="969"/>
      <c r="BRI64" s="969"/>
      <c r="BRJ64" s="969"/>
      <c r="BRK64" s="969"/>
      <c r="BRL64" s="969"/>
      <c r="BRM64" s="969"/>
      <c r="BRN64" s="969"/>
      <c r="BRO64" s="969"/>
      <c r="BRP64" s="969"/>
      <c r="BRQ64" s="969"/>
      <c r="BRR64" s="969"/>
      <c r="BRS64" s="969"/>
      <c r="BRT64" s="969"/>
      <c r="BRU64" s="969"/>
      <c r="BRV64" s="969"/>
      <c r="BRW64" s="969"/>
      <c r="BRX64" s="969"/>
      <c r="BRY64" s="969"/>
      <c r="BRZ64" s="969"/>
      <c r="BSA64" s="969"/>
      <c r="BSB64" s="969"/>
      <c r="BSC64" s="969"/>
      <c r="BSD64" s="969"/>
      <c r="BSE64" s="969"/>
      <c r="BSF64" s="969"/>
      <c r="BSG64" s="969"/>
      <c r="BSH64" s="969"/>
      <c r="BSI64" s="969"/>
      <c r="BSJ64" s="969"/>
      <c r="BSK64" s="969"/>
      <c r="BSL64" s="969"/>
      <c r="BSM64" s="969"/>
      <c r="BSN64" s="969"/>
      <c r="BSO64" s="969"/>
      <c r="BSP64" s="969"/>
      <c r="BSQ64" s="969"/>
      <c r="BSR64" s="969"/>
      <c r="BSS64" s="969"/>
      <c r="BST64" s="969"/>
      <c r="BSU64" s="969"/>
      <c r="BSV64" s="969"/>
      <c r="BSW64" s="969"/>
      <c r="BSX64" s="969"/>
      <c r="BSY64" s="969"/>
      <c r="BSZ64" s="969"/>
      <c r="BTA64" s="969"/>
      <c r="BTB64" s="969"/>
      <c r="BTC64" s="969"/>
      <c r="BTD64" s="969"/>
      <c r="BTE64" s="969"/>
      <c r="BTF64" s="969"/>
      <c r="BTG64" s="969"/>
      <c r="BTH64" s="969"/>
      <c r="BTI64" s="969"/>
      <c r="BTJ64" s="969"/>
      <c r="BTK64" s="969"/>
      <c r="BTL64" s="969"/>
      <c r="BTM64" s="969"/>
      <c r="BTN64" s="969"/>
      <c r="BTO64" s="969"/>
      <c r="BTP64" s="969"/>
      <c r="BTQ64" s="969"/>
      <c r="BTR64" s="969"/>
      <c r="BTS64" s="969"/>
      <c r="BTT64" s="969"/>
      <c r="BTU64" s="969"/>
      <c r="BTV64" s="969"/>
      <c r="BTW64" s="969"/>
      <c r="BTX64" s="969"/>
      <c r="BTY64" s="969"/>
      <c r="BTZ64" s="969"/>
      <c r="BUA64" s="969"/>
      <c r="BUB64" s="969"/>
      <c r="BUC64" s="969"/>
      <c r="BUD64" s="969"/>
      <c r="BUE64" s="969"/>
      <c r="BUF64" s="969"/>
      <c r="BUG64" s="969"/>
      <c r="BUH64" s="969"/>
      <c r="BUI64" s="969"/>
      <c r="BUJ64" s="969"/>
      <c r="BUK64" s="969"/>
      <c r="BUL64" s="969"/>
      <c r="BUM64" s="969"/>
      <c r="BUN64" s="969"/>
      <c r="BUO64" s="969"/>
      <c r="BUP64" s="969"/>
      <c r="BUQ64" s="969"/>
      <c r="BUR64" s="969"/>
      <c r="BUS64" s="969"/>
      <c r="BUT64" s="969"/>
      <c r="BUU64" s="969"/>
      <c r="BUV64" s="969"/>
      <c r="BUW64" s="969"/>
      <c r="BUX64" s="969"/>
      <c r="BUY64" s="969"/>
      <c r="BUZ64" s="969"/>
      <c r="BVA64" s="969"/>
      <c r="BVB64" s="969"/>
      <c r="BVC64" s="969"/>
      <c r="BVD64" s="969"/>
      <c r="BVE64" s="969"/>
      <c r="BVF64" s="969"/>
      <c r="BVG64" s="969"/>
      <c r="BVH64" s="969"/>
      <c r="BVI64" s="969"/>
      <c r="BVJ64" s="969"/>
      <c r="BVK64" s="969"/>
      <c r="BVL64" s="969"/>
      <c r="BVM64" s="969"/>
      <c r="BVN64" s="969"/>
      <c r="BVO64" s="969"/>
      <c r="BVP64" s="969"/>
      <c r="BVQ64" s="969"/>
      <c r="BVR64" s="969"/>
      <c r="BVS64" s="969"/>
      <c r="BVT64" s="969"/>
      <c r="BVU64" s="969"/>
      <c r="BVV64" s="969"/>
      <c r="BVW64" s="969"/>
      <c r="BVX64" s="969"/>
      <c r="BVY64" s="969"/>
      <c r="BVZ64" s="969"/>
      <c r="BWA64" s="969"/>
      <c r="BWB64" s="969"/>
      <c r="BWC64" s="969"/>
      <c r="BWD64" s="969"/>
      <c r="BWE64" s="969"/>
      <c r="BWF64" s="969"/>
      <c r="BWG64" s="969"/>
      <c r="BWH64" s="969"/>
      <c r="BWI64" s="969"/>
      <c r="BWJ64" s="969"/>
      <c r="BWK64" s="969"/>
      <c r="BWL64" s="969"/>
      <c r="BWM64" s="969"/>
      <c r="BWN64" s="969"/>
      <c r="BWO64" s="969"/>
      <c r="BWP64" s="969"/>
      <c r="BWQ64" s="969"/>
      <c r="BWR64" s="969"/>
      <c r="BWS64" s="969"/>
      <c r="BWT64" s="969"/>
      <c r="BWU64" s="969"/>
      <c r="BWV64" s="969"/>
      <c r="BWW64" s="969"/>
      <c r="BWX64" s="969"/>
      <c r="BWY64" s="969"/>
      <c r="BWZ64" s="969"/>
      <c r="BXA64" s="969"/>
      <c r="BXB64" s="969"/>
      <c r="BXC64" s="969"/>
      <c r="BXD64" s="969"/>
      <c r="BXE64" s="969"/>
      <c r="BXF64" s="969"/>
      <c r="BXG64" s="969"/>
      <c r="BXH64" s="969"/>
      <c r="BXI64" s="969"/>
      <c r="BXJ64" s="969"/>
      <c r="BXK64" s="969"/>
      <c r="BXL64" s="969"/>
      <c r="BXM64" s="969"/>
      <c r="BXN64" s="969"/>
      <c r="BXO64" s="969"/>
      <c r="BXP64" s="969"/>
      <c r="BXQ64" s="969"/>
      <c r="BXR64" s="969"/>
      <c r="BXS64" s="969"/>
      <c r="BXT64" s="969"/>
      <c r="BXU64" s="969"/>
      <c r="BXV64" s="969"/>
      <c r="BXW64" s="969"/>
      <c r="BXX64" s="969"/>
      <c r="BXY64" s="969"/>
      <c r="BXZ64" s="969"/>
      <c r="BYA64" s="969"/>
      <c r="BYB64" s="969"/>
      <c r="BYC64" s="969"/>
      <c r="BYD64" s="969"/>
      <c r="BYE64" s="969"/>
      <c r="BYF64" s="969"/>
      <c r="BYG64" s="969"/>
      <c r="BYH64" s="969"/>
      <c r="BYI64" s="969"/>
      <c r="BYJ64" s="969"/>
      <c r="BYK64" s="969"/>
      <c r="BYL64" s="969"/>
      <c r="BYM64" s="969"/>
      <c r="BYN64" s="969"/>
      <c r="BYO64" s="969"/>
      <c r="BYP64" s="969"/>
      <c r="BYQ64" s="969"/>
      <c r="BYR64" s="969"/>
      <c r="BYS64" s="969"/>
      <c r="BYT64" s="969"/>
      <c r="BYU64" s="969"/>
      <c r="BYV64" s="969"/>
      <c r="BYW64" s="969"/>
      <c r="BYX64" s="969"/>
      <c r="BYY64" s="969"/>
      <c r="BYZ64" s="969"/>
      <c r="BZA64" s="969"/>
      <c r="BZB64" s="969"/>
      <c r="BZC64" s="969"/>
      <c r="BZD64" s="969"/>
      <c r="BZE64" s="969"/>
      <c r="BZF64" s="969"/>
      <c r="BZG64" s="969"/>
      <c r="BZH64" s="969"/>
      <c r="BZI64" s="969"/>
      <c r="BZJ64" s="969"/>
      <c r="BZK64" s="969"/>
      <c r="BZL64" s="969"/>
      <c r="BZM64" s="969"/>
      <c r="BZN64" s="969"/>
      <c r="BZO64" s="969"/>
      <c r="BZP64" s="969"/>
      <c r="BZQ64" s="969"/>
      <c r="BZR64" s="969"/>
      <c r="BZS64" s="969"/>
      <c r="BZT64" s="969"/>
      <c r="BZU64" s="969"/>
      <c r="BZV64" s="969"/>
      <c r="BZW64" s="969"/>
      <c r="BZX64" s="969"/>
      <c r="BZY64" s="969"/>
      <c r="BZZ64" s="969"/>
      <c r="CAA64" s="969"/>
      <c r="CAB64" s="969"/>
      <c r="CAC64" s="969"/>
      <c r="CAD64" s="969"/>
      <c r="CAE64" s="969"/>
      <c r="CAF64" s="969"/>
      <c r="CAG64" s="969"/>
      <c r="CAH64" s="969"/>
      <c r="CAI64" s="969"/>
      <c r="CAJ64" s="969"/>
      <c r="CAK64" s="969"/>
      <c r="CAL64" s="969"/>
      <c r="CAM64" s="969"/>
      <c r="CAN64" s="969"/>
      <c r="CAO64" s="969"/>
      <c r="CAP64" s="969"/>
      <c r="CAQ64" s="969"/>
      <c r="CAR64" s="969"/>
      <c r="CAS64" s="969"/>
      <c r="CAT64" s="969"/>
      <c r="CAU64" s="969"/>
      <c r="CAV64" s="969"/>
      <c r="CAW64" s="969"/>
      <c r="CAX64" s="969"/>
      <c r="CAY64" s="969"/>
      <c r="CAZ64" s="969"/>
      <c r="CBA64" s="969"/>
      <c r="CBB64" s="969"/>
      <c r="CBC64" s="969"/>
      <c r="CBD64" s="969"/>
      <c r="CBE64" s="969"/>
      <c r="CBF64" s="969"/>
      <c r="CBG64" s="969"/>
      <c r="CBH64" s="969"/>
      <c r="CBI64" s="969"/>
      <c r="CBJ64" s="969"/>
      <c r="CBK64" s="969"/>
      <c r="CBL64" s="969"/>
      <c r="CBM64" s="969"/>
      <c r="CBN64" s="969"/>
      <c r="CBO64" s="969"/>
      <c r="CBP64" s="969"/>
      <c r="CBQ64" s="969"/>
      <c r="CBR64" s="969"/>
      <c r="CBS64" s="969"/>
      <c r="CBT64" s="969"/>
      <c r="CBU64" s="969"/>
      <c r="CBV64" s="969"/>
      <c r="CBW64" s="969"/>
      <c r="CBX64" s="969"/>
      <c r="CBY64" s="969"/>
      <c r="CBZ64" s="969"/>
      <c r="CCA64" s="969"/>
      <c r="CCB64" s="969"/>
      <c r="CCC64" s="969"/>
      <c r="CCD64" s="969"/>
      <c r="CCE64" s="969"/>
      <c r="CCF64" s="969"/>
      <c r="CCG64" s="969"/>
      <c r="CCH64" s="969"/>
      <c r="CCI64" s="969"/>
      <c r="CCJ64" s="969"/>
      <c r="CCK64" s="969"/>
      <c r="CCL64" s="969"/>
      <c r="CCM64" s="969"/>
      <c r="CCN64" s="969"/>
      <c r="CCO64" s="969"/>
      <c r="CCP64" s="969"/>
      <c r="CCQ64" s="969"/>
      <c r="CCR64" s="969"/>
      <c r="CCS64" s="969"/>
      <c r="CCT64" s="969"/>
      <c r="CCU64" s="969"/>
      <c r="CCV64" s="969"/>
      <c r="CCW64" s="969"/>
      <c r="CCX64" s="969"/>
      <c r="CCY64" s="969"/>
      <c r="CCZ64" s="969"/>
      <c r="CDA64" s="969"/>
      <c r="CDB64" s="969"/>
      <c r="CDC64" s="969"/>
      <c r="CDD64" s="969"/>
      <c r="CDE64" s="969"/>
      <c r="CDF64" s="969"/>
      <c r="CDG64" s="969"/>
      <c r="CDH64" s="969"/>
      <c r="CDI64" s="969"/>
      <c r="CDJ64" s="969"/>
      <c r="CDK64" s="969"/>
      <c r="CDL64" s="969"/>
      <c r="CDM64" s="969"/>
      <c r="CDN64" s="969"/>
      <c r="CDO64" s="969"/>
      <c r="CDP64" s="969"/>
      <c r="CDQ64" s="969"/>
      <c r="CDR64" s="969"/>
      <c r="CDS64" s="969"/>
      <c r="CDT64" s="969"/>
      <c r="CDU64" s="969"/>
      <c r="CDV64" s="969"/>
      <c r="CDW64" s="969"/>
      <c r="CDX64" s="969"/>
      <c r="CDY64" s="969"/>
      <c r="CDZ64" s="969"/>
      <c r="CEA64" s="969"/>
      <c r="CEB64" s="969"/>
      <c r="CEC64" s="969"/>
      <c r="CED64" s="969"/>
      <c r="CEE64" s="969"/>
      <c r="CEF64" s="969"/>
      <c r="CEG64" s="969"/>
      <c r="CEH64" s="969"/>
      <c r="CEI64" s="969"/>
      <c r="CEJ64" s="969"/>
      <c r="CEK64" s="969"/>
      <c r="CEL64" s="969"/>
      <c r="CEM64" s="969"/>
      <c r="CEN64" s="969"/>
      <c r="CEO64" s="969"/>
      <c r="CEP64" s="969"/>
      <c r="CEQ64" s="969"/>
      <c r="CER64" s="969"/>
      <c r="CES64" s="969"/>
      <c r="CET64" s="969"/>
      <c r="CEU64" s="969"/>
      <c r="CEV64" s="969"/>
      <c r="CEW64" s="969"/>
      <c r="CEX64" s="969"/>
      <c r="CEY64" s="969"/>
      <c r="CEZ64" s="969"/>
      <c r="CFA64" s="969"/>
      <c r="CFB64" s="969"/>
      <c r="CFC64" s="969"/>
      <c r="CFD64" s="969"/>
      <c r="CFE64" s="969"/>
      <c r="CFF64" s="969"/>
      <c r="CFG64" s="969"/>
      <c r="CFH64" s="969"/>
      <c r="CFI64" s="969"/>
      <c r="CFJ64" s="969"/>
      <c r="CFK64" s="969"/>
      <c r="CFL64" s="969"/>
      <c r="CFM64" s="969"/>
      <c r="CFN64" s="969"/>
      <c r="CFO64" s="969"/>
      <c r="CFP64" s="969"/>
      <c r="CFQ64" s="969"/>
      <c r="CFR64" s="969"/>
      <c r="CFS64" s="969"/>
      <c r="CFT64" s="969"/>
      <c r="CFU64" s="969"/>
      <c r="CFV64" s="969"/>
      <c r="CFW64" s="969"/>
      <c r="CFX64" s="969"/>
      <c r="CFY64" s="969"/>
      <c r="CFZ64" s="969"/>
      <c r="CGA64" s="969"/>
      <c r="CGB64" s="969"/>
      <c r="CGC64" s="969"/>
      <c r="CGD64" s="969"/>
      <c r="CGE64" s="969"/>
      <c r="CGF64" s="969"/>
      <c r="CGG64" s="969"/>
      <c r="CGH64" s="969"/>
      <c r="CGI64" s="969"/>
      <c r="CGJ64" s="969"/>
      <c r="CGK64" s="969"/>
      <c r="CGL64" s="969"/>
      <c r="CGM64" s="969"/>
      <c r="CGN64" s="969"/>
      <c r="CGO64" s="969"/>
      <c r="CGP64" s="969"/>
      <c r="CGQ64" s="969"/>
      <c r="CGR64" s="969"/>
      <c r="CGS64" s="969"/>
      <c r="CGT64" s="969"/>
      <c r="CGU64" s="969"/>
      <c r="CGV64" s="969"/>
      <c r="CGW64" s="969"/>
      <c r="CGX64" s="969"/>
      <c r="CGY64" s="969"/>
      <c r="CGZ64" s="969"/>
      <c r="CHA64" s="969"/>
      <c r="CHB64" s="969"/>
      <c r="CHC64" s="969"/>
      <c r="CHD64" s="969"/>
      <c r="CHE64" s="969"/>
      <c r="CHF64" s="969"/>
      <c r="CHG64" s="969"/>
      <c r="CHH64" s="969"/>
      <c r="CHI64" s="969"/>
      <c r="CHJ64" s="969"/>
      <c r="CHK64" s="969"/>
      <c r="CHL64" s="969"/>
      <c r="CHM64" s="969"/>
      <c r="CHN64" s="969"/>
      <c r="CHO64" s="969"/>
      <c r="CHP64" s="969"/>
      <c r="CHQ64" s="969"/>
      <c r="CHR64" s="969"/>
      <c r="CHS64" s="969"/>
      <c r="CHT64" s="969"/>
      <c r="CHU64" s="969"/>
      <c r="CHV64" s="969"/>
      <c r="CHW64" s="969"/>
      <c r="CHX64" s="969"/>
      <c r="CHY64" s="969"/>
      <c r="CHZ64" s="969"/>
      <c r="CIA64" s="969"/>
      <c r="CIB64" s="969"/>
      <c r="CIC64" s="969"/>
      <c r="CID64" s="969"/>
      <c r="CIE64" s="969"/>
      <c r="CIF64" s="969"/>
      <c r="CIG64" s="969"/>
      <c r="CIH64" s="969"/>
      <c r="CII64" s="969"/>
      <c r="CIJ64" s="969"/>
      <c r="CIK64" s="969"/>
      <c r="CIL64" s="969"/>
      <c r="CIM64" s="969"/>
      <c r="CIN64" s="969"/>
      <c r="CIO64" s="969"/>
      <c r="CIP64" s="969"/>
      <c r="CIQ64" s="969"/>
      <c r="CIR64" s="969"/>
      <c r="CIS64" s="969"/>
      <c r="CIT64" s="969"/>
      <c r="CIU64" s="969"/>
      <c r="CIV64" s="969"/>
      <c r="CIW64" s="969"/>
      <c r="CIX64" s="969"/>
      <c r="CIY64" s="969"/>
      <c r="CIZ64" s="969"/>
      <c r="CJA64" s="969"/>
      <c r="CJB64" s="969"/>
      <c r="CJC64" s="969"/>
      <c r="CJD64" s="969"/>
      <c r="CJE64" s="969"/>
      <c r="CJF64" s="969"/>
      <c r="CJG64" s="969"/>
      <c r="CJH64" s="969"/>
      <c r="CJI64" s="969"/>
      <c r="CJJ64" s="969"/>
      <c r="CJK64" s="969"/>
      <c r="CJL64" s="969"/>
      <c r="CJM64" s="969"/>
      <c r="CJN64" s="969"/>
      <c r="CJO64" s="969"/>
      <c r="CJP64" s="969"/>
      <c r="CJQ64" s="969"/>
      <c r="CJR64" s="969"/>
      <c r="CJS64" s="969"/>
      <c r="CJT64" s="969"/>
      <c r="CJU64" s="969"/>
      <c r="CJV64" s="969"/>
      <c r="CJW64" s="969"/>
      <c r="CJX64" s="969"/>
      <c r="CJY64" s="969"/>
      <c r="CJZ64" s="969"/>
      <c r="CKA64" s="969"/>
      <c r="CKB64" s="969"/>
      <c r="CKC64" s="969"/>
      <c r="CKD64" s="969"/>
      <c r="CKE64" s="969"/>
      <c r="CKF64" s="969"/>
      <c r="CKG64" s="969"/>
      <c r="CKH64" s="969"/>
      <c r="CKI64" s="969"/>
      <c r="CKJ64" s="969"/>
      <c r="CKK64" s="969"/>
      <c r="CKL64" s="969"/>
      <c r="CKM64" s="969"/>
      <c r="CKN64" s="969"/>
      <c r="CKO64" s="969"/>
      <c r="CKP64" s="969"/>
      <c r="CKQ64" s="969"/>
      <c r="CKR64" s="969"/>
      <c r="CKS64" s="969"/>
      <c r="CKT64" s="969"/>
      <c r="CKU64" s="969"/>
      <c r="CKV64" s="969"/>
      <c r="CKW64" s="969"/>
      <c r="CKX64" s="969"/>
      <c r="CKY64" s="969"/>
      <c r="CKZ64" s="969"/>
      <c r="CLA64" s="969"/>
      <c r="CLB64" s="969"/>
      <c r="CLC64" s="969"/>
      <c r="CLD64" s="969"/>
      <c r="CLE64" s="969"/>
      <c r="CLF64" s="969"/>
      <c r="CLG64" s="969"/>
      <c r="CLH64" s="969"/>
      <c r="CLI64" s="969"/>
      <c r="CLJ64" s="969"/>
      <c r="CLK64" s="969"/>
      <c r="CLL64" s="969"/>
      <c r="CLM64" s="969"/>
      <c r="CLN64" s="969"/>
      <c r="CLO64" s="969"/>
      <c r="CLP64" s="969"/>
      <c r="CLQ64" s="969"/>
      <c r="CLR64" s="969"/>
      <c r="CLS64" s="969"/>
      <c r="CLT64" s="969"/>
      <c r="CLU64" s="969"/>
      <c r="CLV64" s="969"/>
      <c r="CLW64" s="969"/>
      <c r="CLX64" s="969"/>
      <c r="CLY64" s="969"/>
      <c r="CLZ64" s="969"/>
      <c r="CMA64" s="969"/>
      <c r="CMB64" s="969"/>
      <c r="CMC64" s="969"/>
      <c r="CMD64" s="969"/>
      <c r="CME64" s="969"/>
      <c r="CMF64" s="969"/>
      <c r="CMG64" s="969"/>
      <c r="CMH64" s="969"/>
      <c r="CMI64" s="969"/>
      <c r="CMJ64" s="969"/>
      <c r="CMK64" s="969"/>
      <c r="CML64" s="969"/>
      <c r="CMM64" s="969"/>
      <c r="CMN64" s="969"/>
      <c r="CMO64" s="969"/>
      <c r="CMP64" s="969"/>
      <c r="CMQ64" s="969"/>
      <c r="CMR64" s="969"/>
      <c r="CMS64" s="969"/>
      <c r="CMT64" s="969"/>
      <c r="CMU64" s="969"/>
      <c r="CMV64" s="969"/>
      <c r="CMW64" s="969"/>
      <c r="CMX64" s="969"/>
      <c r="CMY64" s="969"/>
      <c r="CMZ64" s="969"/>
      <c r="CNA64" s="969"/>
      <c r="CNB64" s="969"/>
      <c r="CNC64" s="969"/>
      <c r="CND64" s="969"/>
      <c r="CNE64" s="969"/>
      <c r="CNF64" s="969"/>
      <c r="CNG64" s="969"/>
      <c r="CNH64" s="969"/>
      <c r="CNI64" s="969"/>
      <c r="CNJ64" s="969"/>
      <c r="CNK64" s="969"/>
      <c r="CNL64" s="969"/>
      <c r="CNM64" s="969"/>
      <c r="CNN64" s="969"/>
      <c r="CNO64" s="969"/>
      <c r="CNP64" s="969"/>
      <c r="CNQ64" s="969"/>
      <c r="CNR64" s="969"/>
      <c r="CNS64" s="969"/>
      <c r="CNT64" s="969"/>
      <c r="CNU64" s="969"/>
      <c r="CNV64" s="969"/>
      <c r="CNW64" s="969"/>
      <c r="CNX64" s="969"/>
      <c r="CNY64" s="969"/>
      <c r="CNZ64" s="969"/>
      <c r="COA64" s="969"/>
      <c r="COB64" s="969"/>
      <c r="COC64" s="969"/>
      <c r="COD64" s="969"/>
      <c r="COE64" s="969"/>
      <c r="COF64" s="969"/>
      <c r="COG64" s="969"/>
      <c r="COH64" s="969"/>
      <c r="COI64" s="969"/>
      <c r="COJ64" s="969"/>
      <c r="COK64" s="969"/>
      <c r="COL64" s="969"/>
      <c r="COM64" s="969"/>
      <c r="CON64" s="969"/>
      <c r="COO64" s="969"/>
      <c r="COP64" s="969"/>
      <c r="COQ64" s="969"/>
      <c r="COR64" s="969"/>
      <c r="COS64" s="969"/>
      <c r="COT64" s="969"/>
      <c r="COU64" s="969"/>
      <c r="COV64" s="969"/>
      <c r="COW64" s="969"/>
      <c r="COX64" s="969"/>
      <c r="COY64" s="969"/>
      <c r="COZ64" s="969"/>
      <c r="CPA64" s="969"/>
      <c r="CPB64" s="969"/>
      <c r="CPC64" s="969"/>
      <c r="CPD64" s="969"/>
      <c r="CPE64" s="969"/>
      <c r="CPF64" s="969"/>
      <c r="CPG64" s="969"/>
      <c r="CPH64" s="969"/>
      <c r="CPI64" s="969"/>
      <c r="CPJ64" s="969"/>
      <c r="CPK64" s="969"/>
      <c r="CPL64" s="969"/>
      <c r="CPM64" s="969"/>
      <c r="CPN64" s="969"/>
      <c r="CPO64" s="969"/>
      <c r="CPP64" s="969"/>
      <c r="CPQ64" s="969"/>
      <c r="CPR64" s="969"/>
      <c r="CPS64" s="969"/>
      <c r="CPT64" s="969"/>
      <c r="CPU64" s="969"/>
      <c r="CPV64" s="969"/>
      <c r="CPW64" s="969"/>
      <c r="CPX64" s="969"/>
      <c r="CPY64" s="969"/>
      <c r="CPZ64" s="969"/>
      <c r="CQA64" s="969"/>
      <c r="CQB64" s="969"/>
      <c r="CQC64" s="969"/>
      <c r="CQD64" s="969"/>
      <c r="CQE64" s="969"/>
      <c r="CQF64" s="969"/>
      <c r="CQG64" s="969"/>
      <c r="CQH64" s="969"/>
      <c r="CQI64" s="969"/>
      <c r="CQJ64" s="969"/>
      <c r="CQK64" s="969"/>
      <c r="CQL64" s="969"/>
      <c r="CQM64" s="969"/>
      <c r="CQN64" s="969"/>
      <c r="CQO64" s="969"/>
      <c r="CQP64" s="969"/>
      <c r="CQQ64" s="969"/>
      <c r="CQR64" s="969"/>
      <c r="CQS64" s="969"/>
      <c r="CQT64" s="969"/>
      <c r="CQU64" s="969"/>
      <c r="CQV64" s="969"/>
      <c r="CQW64" s="969"/>
      <c r="CQX64" s="969"/>
      <c r="CQY64" s="969"/>
      <c r="CQZ64" s="969"/>
      <c r="CRA64" s="969"/>
      <c r="CRB64" s="969"/>
      <c r="CRC64" s="969"/>
      <c r="CRD64" s="969"/>
      <c r="CRE64" s="969"/>
      <c r="CRF64" s="969"/>
      <c r="CRG64" s="969"/>
      <c r="CRH64" s="969"/>
      <c r="CRI64" s="969"/>
      <c r="CRJ64" s="969"/>
      <c r="CRK64" s="969"/>
      <c r="CRL64" s="969"/>
      <c r="CRM64" s="969"/>
      <c r="CRN64" s="969"/>
      <c r="CRO64" s="969"/>
      <c r="CRP64" s="969"/>
      <c r="CRQ64" s="969"/>
      <c r="CRR64" s="969"/>
      <c r="CRS64" s="969"/>
      <c r="CRT64" s="969"/>
      <c r="CRU64" s="969"/>
      <c r="CRV64" s="969"/>
      <c r="CRW64" s="969"/>
      <c r="CRX64" s="969"/>
      <c r="CRY64" s="969"/>
      <c r="CRZ64" s="969"/>
      <c r="CSA64" s="969"/>
      <c r="CSB64" s="969"/>
      <c r="CSC64" s="969"/>
      <c r="CSD64" s="969"/>
      <c r="CSE64" s="969"/>
      <c r="CSF64" s="969"/>
      <c r="CSG64" s="969"/>
      <c r="CSH64" s="969"/>
      <c r="CSI64" s="969"/>
      <c r="CSJ64" s="969"/>
      <c r="CSK64" s="969"/>
      <c r="CSL64" s="969"/>
      <c r="CSM64" s="969"/>
      <c r="CSN64" s="969"/>
      <c r="CSO64" s="969"/>
      <c r="CSP64" s="969"/>
      <c r="CSQ64" s="969"/>
      <c r="CSR64" s="969"/>
      <c r="CSS64" s="969"/>
      <c r="CST64" s="969"/>
      <c r="CSU64" s="969"/>
      <c r="CSV64" s="969"/>
      <c r="CSW64" s="969"/>
      <c r="CSX64" s="969"/>
      <c r="CSY64" s="969"/>
      <c r="CSZ64" s="969"/>
      <c r="CTA64" s="969"/>
      <c r="CTB64" s="969"/>
      <c r="CTC64" s="969"/>
      <c r="CTD64" s="969"/>
      <c r="CTE64" s="969"/>
      <c r="CTF64" s="969"/>
      <c r="CTG64" s="969"/>
      <c r="CTH64" s="969"/>
      <c r="CTI64" s="969"/>
      <c r="CTJ64" s="969"/>
      <c r="CTK64" s="969"/>
      <c r="CTL64" s="969"/>
      <c r="CTM64" s="969"/>
      <c r="CTN64" s="969"/>
      <c r="CTO64" s="969"/>
      <c r="CTP64" s="969"/>
      <c r="CTQ64" s="969"/>
      <c r="CTR64" s="969"/>
      <c r="CTS64" s="969"/>
      <c r="CTT64" s="969"/>
      <c r="CTU64" s="969"/>
      <c r="CTV64" s="969"/>
      <c r="CTW64" s="969"/>
      <c r="CTX64" s="969"/>
      <c r="CTY64" s="969"/>
      <c r="CTZ64" s="969"/>
      <c r="CUA64" s="969"/>
      <c r="CUB64" s="969"/>
      <c r="CUC64" s="969"/>
      <c r="CUD64" s="969"/>
      <c r="CUE64" s="969"/>
      <c r="CUF64" s="969"/>
      <c r="CUG64" s="969"/>
      <c r="CUH64" s="969"/>
      <c r="CUI64" s="969"/>
      <c r="CUJ64" s="969"/>
      <c r="CUK64" s="969"/>
      <c r="CUL64" s="969"/>
      <c r="CUM64" s="969"/>
      <c r="CUN64" s="969"/>
      <c r="CUO64" s="969"/>
      <c r="CUP64" s="969"/>
      <c r="CUQ64" s="969"/>
      <c r="CUR64" s="969"/>
      <c r="CUS64" s="969"/>
      <c r="CUT64" s="969"/>
      <c r="CUU64" s="969"/>
      <c r="CUV64" s="969"/>
      <c r="CUW64" s="969"/>
      <c r="CUX64" s="969"/>
      <c r="CUY64" s="969"/>
      <c r="CUZ64" s="969"/>
      <c r="CVA64" s="969"/>
      <c r="CVB64" s="969"/>
      <c r="CVC64" s="969"/>
      <c r="CVD64" s="969"/>
      <c r="CVE64" s="969"/>
      <c r="CVF64" s="969"/>
      <c r="CVG64" s="969"/>
      <c r="CVH64" s="969"/>
      <c r="CVI64" s="969"/>
      <c r="CVJ64" s="969"/>
      <c r="CVK64" s="969"/>
      <c r="CVL64" s="969"/>
      <c r="CVM64" s="969"/>
      <c r="CVN64" s="969"/>
      <c r="CVO64" s="969"/>
      <c r="CVP64" s="969"/>
      <c r="CVQ64" s="969"/>
      <c r="CVR64" s="969"/>
      <c r="CVS64" s="969"/>
      <c r="CVT64" s="969"/>
      <c r="CVU64" s="969"/>
      <c r="CVV64" s="969"/>
      <c r="CVW64" s="969"/>
      <c r="CVX64" s="969"/>
      <c r="CVY64" s="969"/>
      <c r="CVZ64" s="969"/>
      <c r="CWA64" s="969"/>
      <c r="CWB64" s="969"/>
      <c r="CWC64" s="969"/>
      <c r="CWD64" s="969"/>
      <c r="CWE64" s="969"/>
      <c r="CWF64" s="969"/>
      <c r="CWG64" s="969"/>
      <c r="CWH64" s="969"/>
      <c r="CWI64" s="969"/>
      <c r="CWJ64" s="969"/>
      <c r="CWK64" s="969"/>
      <c r="CWL64" s="969"/>
      <c r="CWM64" s="969"/>
      <c r="CWN64" s="969"/>
      <c r="CWO64" s="969"/>
      <c r="CWP64" s="969"/>
      <c r="CWQ64" s="969"/>
      <c r="CWR64" s="969"/>
      <c r="CWS64" s="969"/>
      <c r="CWT64" s="969"/>
      <c r="CWU64" s="969"/>
      <c r="CWV64" s="969"/>
      <c r="CWW64" s="969"/>
      <c r="CWX64" s="969"/>
      <c r="CWY64" s="969"/>
      <c r="CWZ64" s="969"/>
      <c r="CXA64" s="969"/>
      <c r="CXB64" s="969"/>
      <c r="CXC64" s="969"/>
      <c r="CXD64" s="969"/>
      <c r="CXE64" s="969"/>
      <c r="CXF64" s="969"/>
      <c r="CXG64" s="969"/>
      <c r="CXH64" s="969"/>
      <c r="CXI64" s="969"/>
      <c r="CXJ64" s="969"/>
      <c r="CXK64" s="969"/>
      <c r="CXL64" s="969"/>
      <c r="CXM64" s="969"/>
      <c r="CXN64" s="969"/>
      <c r="CXO64" s="969"/>
      <c r="CXP64" s="969"/>
      <c r="CXQ64" s="969"/>
      <c r="CXR64" s="969"/>
      <c r="CXS64" s="969"/>
      <c r="CXT64" s="969"/>
      <c r="CXU64" s="969"/>
      <c r="CXV64" s="969"/>
      <c r="CXW64" s="969"/>
      <c r="CXX64" s="969"/>
      <c r="CXY64" s="969"/>
      <c r="CXZ64" s="969"/>
      <c r="CYA64" s="969"/>
      <c r="CYB64" s="969"/>
      <c r="CYC64" s="969"/>
      <c r="CYD64" s="969"/>
      <c r="CYE64" s="969"/>
      <c r="CYF64" s="969"/>
      <c r="CYG64" s="969"/>
      <c r="CYH64" s="969"/>
      <c r="CYI64" s="969"/>
      <c r="CYJ64" s="969"/>
      <c r="CYK64" s="969"/>
      <c r="CYL64" s="969"/>
      <c r="CYM64" s="969"/>
      <c r="CYN64" s="969"/>
      <c r="CYO64" s="969"/>
      <c r="CYP64" s="969"/>
      <c r="CYQ64" s="969"/>
      <c r="CYR64" s="969"/>
      <c r="CYS64" s="969"/>
      <c r="CYT64" s="969"/>
      <c r="CYU64" s="969"/>
      <c r="CYV64" s="969"/>
      <c r="CYW64" s="969"/>
      <c r="CYX64" s="969"/>
      <c r="CYY64" s="969"/>
      <c r="CYZ64" s="969"/>
      <c r="CZA64" s="969"/>
      <c r="CZB64" s="969"/>
      <c r="CZC64" s="969"/>
      <c r="CZD64" s="969"/>
      <c r="CZE64" s="969"/>
      <c r="CZF64" s="969"/>
      <c r="CZG64" s="969"/>
      <c r="CZH64" s="969"/>
      <c r="CZI64" s="969"/>
      <c r="CZJ64" s="969"/>
      <c r="CZK64" s="969"/>
      <c r="CZL64" s="969"/>
      <c r="CZM64" s="969"/>
      <c r="CZN64" s="969"/>
      <c r="CZO64" s="969"/>
      <c r="CZP64" s="969"/>
      <c r="CZQ64" s="969"/>
      <c r="CZR64" s="969"/>
      <c r="CZS64" s="969"/>
      <c r="CZT64" s="969"/>
      <c r="CZU64" s="969"/>
      <c r="CZV64" s="969"/>
      <c r="CZW64" s="969"/>
      <c r="CZX64" s="969"/>
      <c r="CZY64" s="969"/>
      <c r="CZZ64" s="969"/>
      <c r="DAA64" s="969"/>
      <c r="DAB64" s="969"/>
      <c r="DAC64" s="969"/>
      <c r="DAD64" s="969"/>
      <c r="DAE64" s="969"/>
      <c r="DAF64" s="969"/>
      <c r="DAG64" s="969"/>
      <c r="DAH64" s="969"/>
      <c r="DAI64" s="969"/>
      <c r="DAJ64" s="969"/>
      <c r="DAK64" s="969"/>
      <c r="DAL64" s="969"/>
      <c r="DAM64" s="969"/>
      <c r="DAN64" s="969"/>
      <c r="DAO64" s="969"/>
      <c r="DAP64" s="969"/>
      <c r="DAQ64" s="969"/>
      <c r="DAR64" s="969"/>
      <c r="DAS64" s="969"/>
      <c r="DAT64" s="969"/>
      <c r="DAU64" s="969"/>
      <c r="DAV64" s="969"/>
      <c r="DAW64" s="969"/>
      <c r="DAX64" s="969"/>
      <c r="DAY64" s="969"/>
      <c r="DAZ64" s="969"/>
      <c r="DBA64" s="969"/>
      <c r="DBB64" s="969"/>
      <c r="DBC64" s="969"/>
      <c r="DBD64" s="969"/>
      <c r="DBE64" s="969"/>
      <c r="DBF64" s="969"/>
      <c r="DBG64" s="969"/>
      <c r="DBH64" s="969"/>
      <c r="DBI64" s="969"/>
      <c r="DBJ64" s="969"/>
      <c r="DBK64" s="969"/>
      <c r="DBL64" s="969"/>
      <c r="DBM64" s="969"/>
      <c r="DBN64" s="969"/>
      <c r="DBO64" s="969"/>
      <c r="DBP64" s="969"/>
      <c r="DBQ64" s="969"/>
      <c r="DBR64" s="969"/>
      <c r="DBS64" s="969"/>
      <c r="DBT64" s="969"/>
      <c r="DBU64" s="969"/>
      <c r="DBV64" s="969"/>
      <c r="DBW64" s="969"/>
      <c r="DBX64" s="969"/>
      <c r="DBY64" s="969"/>
      <c r="DBZ64" s="969"/>
      <c r="DCA64" s="969"/>
      <c r="DCB64" s="969"/>
      <c r="DCC64" s="969"/>
      <c r="DCD64" s="969"/>
      <c r="DCE64" s="969"/>
      <c r="DCF64" s="969"/>
      <c r="DCG64" s="969"/>
      <c r="DCH64" s="969"/>
      <c r="DCI64" s="969"/>
      <c r="DCJ64" s="969"/>
      <c r="DCK64" s="969"/>
      <c r="DCL64" s="969"/>
      <c r="DCM64" s="969"/>
      <c r="DCN64" s="969"/>
      <c r="DCO64" s="969"/>
      <c r="DCP64" s="969"/>
      <c r="DCQ64" s="969"/>
      <c r="DCR64" s="969"/>
      <c r="DCS64" s="969"/>
      <c r="DCT64" s="969"/>
      <c r="DCU64" s="969"/>
      <c r="DCV64" s="969"/>
      <c r="DCW64" s="969"/>
      <c r="DCX64" s="969"/>
      <c r="DCY64" s="969"/>
      <c r="DCZ64" s="969"/>
      <c r="DDA64" s="969"/>
      <c r="DDB64" s="969"/>
      <c r="DDC64" s="969"/>
      <c r="DDD64" s="969"/>
      <c r="DDE64" s="969"/>
      <c r="DDF64" s="969"/>
      <c r="DDG64" s="969"/>
      <c r="DDH64" s="969"/>
      <c r="DDI64" s="969"/>
      <c r="DDJ64" s="969"/>
      <c r="DDK64" s="969"/>
      <c r="DDL64" s="969"/>
      <c r="DDM64" s="969"/>
      <c r="DDN64" s="969"/>
      <c r="DDO64" s="969"/>
      <c r="DDP64" s="969"/>
      <c r="DDQ64" s="969"/>
      <c r="DDR64" s="969"/>
      <c r="DDS64" s="969"/>
      <c r="DDT64" s="969"/>
      <c r="DDU64" s="969"/>
      <c r="DDV64" s="969"/>
      <c r="DDW64" s="969"/>
      <c r="DDX64" s="969"/>
      <c r="DDY64" s="969"/>
      <c r="DDZ64" s="969"/>
      <c r="DEA64" s="969"/>
      <c r="DEB64" s="969"/>
      <c r="DEC64" s="969"/>
      <c r="DED64" s="969"/>
      <c r="DEE64" s="969"/>
      <c r="DEF64" s="969"/>
      <c r="DEG64" s="969"/>
      <c r="DEH64" s="969"/>
      <c r="DEI64" s="969"/>
      <c r="DEJ64" s="969"/>
      <c r="DEK64" s="969"/>
      <c r="DEL64" s="969"/>
      <c r="DEM64" s="969"/>
      <c r="DEN64" s="969"/>
      <c r="DEO64" s="969"/>
      <c r="DEP64" s="969"/>
      <c r="DEQ64" s="969"/>
      <c r="DER64" s="969"/>
      <c r="DES64" s="969"/>
      <c r="DET64" s="969"/>
      <c r="DEU64" s="969"/>
      <c r="DEV64" s="969"/>
      <c r="DEW64" s="969"/>
      <c r="DEX64" s="969"/>
      <c r="DEY64" s="969"/>
      <c r="DEZ64" s="969"/>
      <c r="DFA64" s="969"/>
      <c r="DFB64" s="969"/>
      <c r="DFC64" s="969"/>
      <c r="DFD64" s="969"/>
      <c r="DFE64" s="969"/>
      <c r="DFF64" s="969"/>
      <c r="DFG64" s="969"/>
      <c r="DFH64" s="969"/>
      <c r="DFI64" s="969"/>
      <c r="DFJ64" s="969"/>
      <c r="DFK64" s="969"/>
      <c r="DFL64" s="969"/>
      <c r="DFM64" s="969"/>
      <c r="DFN64" s="969"/>
      <c r="DFO64" s="969"/>
      <c r="DFP64" s="969"/>
      <c r="DFQ64" s="969"/>
      <c r="DFR64" s="969"/>
      <c r="DFS64" s="969"/>
      <c r="DFT64" s="969"/>
      <c r="DFU64" s="969"/>
      <c r="DFV64" s="969"/>
      <c r="DFW64" s="969"/>
      <c r="DFX64" s="969"/>
      <c r="DFY64" s="969"/>
      <c r="DFZ64" s="969"/>
      <c r="DGA64" s="969"/>
      <c r="DGB64" s="969"/>
      <c r="DGC64" s="969"/>
      <c r="DGD64" s="969"/>
      <c r="DGE64" s="969"/>
      <c r="DGF64" s="969"/>
      <c r="DGG64" s="969"/>
      <c r="DGH64" s="969"/>
      <c r="DGI64" s="969"/>
      <c r="DGJ64" s="969"/>
      <c r="DGK64" s="969"/>
      <c r="DGL64" s="969"/>
      <c r="DGM64" s="969"/>
      <c r="DGN64" s="969"/>
      <c r="DGO64" s="969"/>
      <c r="DGP64" s="969"/>
      <c r="DGQ64" s="969"/>
      <c r="DGR64" s="969"/>
      <c r="DGS64" s="969"/>
      <c r="DGT64" s="969"/>
      <c r="DGU64" s="969"/>
      <c r="DGV64" s="969"/>
      <c r="DGW64" s="969"/>
      <c r="DGX64" s="969"/>
      <c r="DGY64" s="969"/>
      <c r="DGZ64" s="969"/>
      <c r="DHA64" s="969"/>
      <c r="DHB64" s="969"/>
      <c r="DHC64" s="969"/>
      <c r="DHD64" s="969"/>
      <c r="DHE64" s="969"/>
      <c r="DHF64" s="969"/>
      <c r="DHG64" s="969"/>
      <c r="DHH64" s="969"/>
      <c r="DHI64" s="969"/>
      <c r="DHJ64" s="969"/>
      <c r="DHK64" s="969"/>
      <c r="DHL64" s="969"/>
      <c r="DHM64" s="969"/>
      <c r="DHN64" s="969"/>
      <c r="DHO64" s="969"/>
      <c r="DHP64" s="969"/>
      <c r="DHQ64" s="969"/>
      <c r="DHR64" s="969"/>
      <c r="DHS64" s="969"/>
      <c r="DHT64" s="969"/>
      <c r="DHU64" s="969"/>
      <c r="DHV64" s="969"/>
      <c r="DHW64" s="969"/>
      <c r="DHX64" s="969"/>
      <c r="DHY64" s="969"/>
      <c r="DHZ64" s="969"/>
      <c r="DIA64" s="969"/>
      <c r="DIB64" s="969"/>
      <c r="DIC64" s="969"/>
      <c r="DID64" s="969"/>
      <c r="DIE64" s="969"/>
      <c r="DIF64" s="969"/>
      <c r="DIG64" s="969"/>
      <c r="DIH64" s="969"/>
      <c r="DII64" s="969"/>
      <c r="DIJ64" s="969"/>
      <c r="DIK64" s="969"/>
      <c r="DIL64" s="969"/>
      <c r="DIM64" s="969"/>
      <c r="DIN64" s="969"/>
      <c r="DIO64" s="969"/>
      <c r="DIP64" s="969"/>
      <c r="DIQ64" s="969"/>
      <c r="DIR64" s="969"/>
      <c r="DIS64" s="969"/>
      <c r="DIT64" s="969"/>
      <c r="DIU64" s="969"/>
      <c r="DIV64" s="969"/>
      <c r="DIW64" s="969"/>
      <c r="DIX64" s="969"/>
      <c r="DIY64" s="969"/>
      <c r="DIZ64" s="969"/>
      <c r="DJA64" s="969"/>
      <c r="DJB64" s="969"/>
      <c r="DJC64" s="969"/>
      <c r="DJD64" s="969"/>
      <c r="DJE64" s="969"/>
      <c r="DJF64" s="969"/>
      <c r="DJG64" s="969"/>
      <c r="DJH64" s="969"/>
      <c r="DJI64" s="969"/>
      <c r="DJJ64" s="969"/>
      <c r="DJK64" s="969"/>
      <c r="DJL64" s="969"/>
      <c r="DJM64" s="969"/>
      <c r="DJN64" s="969"/>
      <c r="DJO64" s="969"/>
      <c r="DJP64" s="969"/>
      <c r="DJQ64" s="969"/>
      <c r="DJR64" s="969"/>
      <c r="DJS64" s="969"/>
      <c r="DJT64" s="969"/>
      <c r="DJU64" s="969"/>
      <c r="DJV64" s="969"/>
      <c r="DJW64" s="969"/>
      <c r="DJX64" s="969"/>
      <c r="DJY64" s="969"/>
      <c r="DJZ64" s="969"/>
      <c r="DKA64" s="969"/>
      <c r="DKB64" s="969"/>
      <c r="DKC64" s="969"/>
      <c r="DKD64" s="969"/>
      <c r="DKE64" s="969"/>
      <c r="DKF64" s="969"/>
      <c r="DKG64" s="969"/>
      <c r="DKH64" s="969"/>
      <c r="DKI64" s="969"/>
      <c r="DKJ64" s="969"/>
      <c r="DKK64" s="969"/>
      <c r="DKL64" s="969"/>
      <c r="DKM64" s="969"/>
      <c r="DKN64" s="969"/>
      <c r="DKO64" s="969"/>
      <c r="DKP64" s="969"/>
      <c r="DKQ64" s="969"/>
      <c r="DKR64" s="969"/>
      <c r="DKS64" s="969"/>
      <c r="DKT64" s="969"/>
      <c r="DKU64" s="969"/>
      <c r="DKV64" s="969"/>
      <c r="DKW64" s="969"/>
      <c r="DKX64" s="969"/>
      <c r="DKY64" s="969"/>
      <c r="DKZ64" s="969"/>
      <c r="DLA64" s="969"/>
      <c r="DLB64" s="969"/>
      <c r="DLC64" s="969"/>
      <c r="DLD64" s="969"/>
      <c r="DLE64" s="969"/>
      <c r="DLF64" s="969"/>
      <c r="DLG64" s="969"/>
      <c r="DLH64" s="969"/>
      <c r="DLI64" s="969"/>
      <c r="DLJ64" s="969"/>
      <c r="DLK64" s="969"/>
      <c r="DLL64" s="969"/>
      <c r="DLM64" s="969"/>
      <c r="DLN64" s="969"/>
      <c r="DLO64" s="969"/>
      <c r="DLP64" s="969"/>
      <c r="DLQ64" s="969"/>
      <c r="DLR64" s="969"/>
      <c r="DLS64" s="969"/>
      <c r="DLT64" s="969"/>
      <c r="DLU64" s="969"/>
      <c r="DLV64" s="969"/>
      <c r="DLW64" s="969"/>
      <c r="DLX64" s="969"/>
      <c r="DLY64" s="969"/>
      <c r="DLZ64" s="969"/>
      <c r="DMA64" s="969"/>
      <c r="DMB64" s="969"/>
      <c r="DMC64" s="969"/>
      <c r="DMD64" s="969"/>
      <c r="DME64" s="969"/>
      <c r="DMF64" s="969"/>
      <c r="DMG64" s="969"/>
      <c r="DMH64" s="969"/>
      <c r="DMI64" s="969"/>
      <c r="DMJ64" s="969"/>
      <c r="DMK64" s="969"/>
      <c r="DML64" s="969"/>
      <c r="DMM64" s="969"/>
      <c r="DMN64" s="969"/>
      <c r="DMO64" s="969"/>
      <c r="DMP64" s="969"/>
      <c r="DMQ64" s="969"/>
      <c r="DMR64" s="969"/>
      <c r="DMS64" s="969"/>
      <c r="DMT64" s="969"/>
      <c r="DMU64" s="969"/>
      <c r="DMV64" s="969"/>
      <c r="DMW64" s="969"/>
      <c r="DMX64" s="969"/>
      <c r="DMY64" s="969"/>
      <c r="DMZ64" s="969"/>
      <c r="DNA64" s="969"/>
      <c r="DNB64" s="969"/>
      <c r="DNC64" s="969"/>
      <c r="DND64" s="969"/>
      <c r="DNE64" s="969"/>
      <c r="DNF64" s="969"/>
      <c r="DNG64" s="969"/>
      <c r="DNH64" s="969"/>
      <c r="DNI64" s="969"/>
      <c r="DNJ64" s="969"/>
      <c r="DNK64" s="969"/>
      <c r="DNL64" s="969"/>
      <c r="DNM64" s="969"/>
      <c r="DNN64" s="969"/>
      <c r="DNO64" s="969"/>
      <c r="DNP64" s="969"/>
      <c r="DNQ64" s="969"/>
      <c r="DNR64" s="969"/>
      <c r="DNS64" s="969"/>
      <c r="DNT64" s="969"/>
      <c r="DNU64" s="969"/>
      <c r="DNV64" s="969"/>
      <c r="DNW64" s="969"/>
      <c r="DNX64" s="969"/>
      <c r="DNY64" s="969"/>
      <c r="DNZ64" s="969"/>
      <c r="DOA64" s="969"/>
      <c r="DOB64" s="969"/>
      <c r="DOC64" s="969"/>
      <c r="DOD64" s="969"/>
      <c r="DOE64" s="969"/>
      <c r="DOF64" s="969"/>
      <c r="DOG64" s="969"/>
      <c r="DOH64" s="969"/>
      <c r="DOI64" s="969"/>
      <c r="DOJ64" s="969"/>
      <c r="DOK64" s="969"/>
      <c r="DOL64" s="969"/>
      <c r="DOM64" s="969"/>
      <c r="DON64" s="969"/>
      <c r="DOO64" s="969"/>
      <c r="DOP64" s="969"/>
      <c r="DOQ64" s="969"/>
      <c r="DOR64" s="969"/>
      <c r="DOS64" s="969"/>
      <c r="DOT64" s="969"/>
      <c r="DOU64" s="969"/>
      <c r="DOV64" s="969"/>
      <c r="DOW64" s="969"/>
      <c r="DOX64" s="969"/>
      <c r="DOY64" s="969"/>
      <c r="DOZ64" s="969"/>
      <c r="DPA64" s="969"/>
      <c r="DPB64" s="969"/>
      <c r="DPC64" s="969"/>
      <c r="DPD64" s="969"/>
      <c r="DPE64" s="969"/>
      <c r="DPF64" s="969"/>
      <c r="DPG64" s="969"/>
      <c r="DPH64" s="969"/>
      <c r="DPI64" s="969"/>
      <c r="DPJ64" s="969"/>
      <c r="DPK64" s="969"/>
      <c r="DPL64" s="969"/>
      <c r="DPM64" s="969"/>
      <c r="DPN64" s="969"/>
      <c r="DPO64" s="969"/>
      <c r="DPP64" s="969"/>
      <c r="DPQ64" s="969"/>
      <c r="DPR64" s="969"/>
      <c r="DPS64" s="969"/>
      <c r="DPT64" s="969"/>
      <c r="DPU64" s="969"/>
      <c r="DPV64" s="969"/>
      <c r="DPW64" s="969"/>
      <c r="DPX64" s="969"/>
      <c r="DPY64" s="969"/>
      <c r="DPZ64" s="969"/>
      <c r="DQA64" s="969"/>
      <c r="DQB64" s="969"/>
      <c r="DQC64" s="969"/>
      <c r="DQD64" s="969"/>
      <c r="DQE64" s="969"/>
      <c r="DQF64" s="969"/>
      <c r="DQG64" s="969"/>
      <c r="DQH64" s="969"/>
      <c r="DQI64" s="969"/>
      <c r="DQJ64" s="969"/>
      <c r="DQK64" s="969"/>
      <c r="DQL64" s="969"/>
      <c r="DQM64" s="969"/>
      <c r="DQN64" s="969"/>
      <c r="DQO64" s="969"/>
      <c r="DQP64" s="969"/>
      <c r="DQQ64" s="969"/>
      <c r="DQR64" s="969"/>
      <c r="DQS64" s="969"/>
      <c r="DQT64" s="969"/>
      <c r="DQU64" s="969"/>
      <c r="DQV64" s="969"/>
      <c r="DQW64" s="969"/>
      <c r="DQX64" s="969"/>
      <c r="DQY64" s="969"/>
      <c r="DQZ64" s="969"/>
      <c r="DRA64" s="969"/>
      <c r="DRB64" s="969"/>
      <c r="DRC64" s="969"/>
      <c r="DRD64" s="969"/>
      <c r="DRE64" s="969"/>
      <c r="DRF64" s="969"/>
      <c r="DRG64" s="969"/>
      <c r="DRH64" s="969"/>
      <c r="DRI64" s="969"/>
      <c r="DRJ64" s="969"/>
      <c r="DRK64" s="969"/>
      <c r="DRL64" s="969"/>
      <c r="DRM64" s="969"/>
      <c r="DRN64" s="969"/>
      <c r="DRO64" s="969"/>
      <c r="DRP64" s="969"/>
      <c r="DRQ64" s="969"/>
      <c r="DRR64" s="969"/>
      <c r="DRS64" s="969"/>
      <c r="DRT64" s="969"/>
      <c r="DRU64" s="969"/>
      <c r="DRV64" s="969"/>
      <c r="DRW64" s="969"/>
      <c r="DRX64" s="969"/>
      <c r="DRY64" s="969"/>
      <c r="DRZ64" s="969"/>
      <c r="DSA64" s="969"/>
      <c r="DSB64" s="969"/>
      <c r="DSC64" s="969"/>
      <c r="DSD64" s="969"/>
      <c r="DSE64" s="969"/>
      <c r="DSF64" s="969"/>
      <c r="DSG64" s="969"/>
      <c r="DSH64" s="969"/>
      <c r="DSI64" s="969"/>
      <c r="DSJ64" s="969"/>
      <c r="DSK64" s="969"/>
      <c r="DSL64" s="969"/>
      <c r="DSM64" s="969"/>
      <c r="DSN64" s="969"/>
      <c r="DSO64" s="969"/>
      <c r="DSP64" s="969"/>
      <c r="DSQ64" s="969"/>
      <c r="DSR64" s="969"/>
      <c r="DSS64" s="969"/>
      <c r="DST64" s="969"/>
      <c r="DSU64" s="969"/>
      <c r="DSV64" s="969"/>
      <c r="DSW64" s="969"/>
      <c r="DSX64" s="969"/>
      <c r="DSY64" s="969"/>
      <c r="DSZ64" s="969"/>
      <c r="DTA64" s="969"/>
      <c r="DTB64" s="969"/>
      <c r="DTC64" s="969"/>
      <c r="DTD64" s="969"/>
      <c r="DTE64" s="969"/>
      <c r="DTF64" s="969"/>
      <c r="DTG64" s="969"/>
      <c r="DTH64" s="969"/>
      <c r="DTI64" s="969"/>
      <c r="DTJ64" s="969"/>
      <c r="DTK64" s="969"/>
      <c r="DTL64" s="969"/>
      <c r="DTM64" s="969"/>
      <c r="DTN64" s="969"/>
      <c r="DTO64" s="969"/>
      <c r="DTP64" s="969"/>
      <c r="DTQ64" s="969"/>
      <c r="DTR64" s="969"/>
      <c r="DTS64" s="969"/>
      <c r="DTT64" s="969"/>
      <c r="DTU64" s="969"/>
      <c r="DTV64" s="969"/>
      <c r="DTW64" s="969"/>
      <c r="DTX64" s="969"/>
      <c r="DTY64" s="969"/>
      <c r="DTZ64" s="969"/>
      <c r="DUA64" s="969"/>
      <c r="DUB64" s="969"/>
      <c r="DUC64" s="969"/>
      <c r="DUD64" s="969"/>
      <c r="DUE64" s="969"/>
      <c r="DUF64" s="969"/>
      <c r="DUG64" s="969"/>
      <c r="DUH64" s="969"/>
      <c r="DUI64" s="969"/>
      <c r="DUJ64" s="969"/>
      <c r="DUK64" s="969"/>
      <c r="DUL64" s="969"/>
      <c r="DUM64" s="969"/>
      <c r="DUN64" s="969"/>
      <c r="DUO64" s="969"/>
      <c r="DUP64" s="969"/>
      <c r="DUQ64" s="969"/>
      <c r="DUR64" s="969"/>
      <c r="DUS64" s="969"/>
      <c r="DUT64" s="969"/>
      <c r="DUU64" s="969"/>
      <c r="DUV64" s="969"/>
      <c r="DUW64" s="969"/>
      <c r="DUX64" s="969"/>
      <c r="DUY64" s="969"/>
      <c r="DUZ64" s="969"/>
      <c r="DVA64" s="969"/>
      <c r="DVB64" s="969"/>
      <c r="DVC64" s="969"/>
      <c r="DVD64" s="969"/>
      <c r="DVE64" s="969"/>
      <c r="DVF64" s="969"/>
      <c r="DVG64" s="969"/>
      <c r="DVH64" s="969"/>
      <c r="DVI64" s="969"/>
      <c r="DVJ64" s="969"/>
      <c r="DVK64" s="969"/>
      <c r="DVL64" s="969"/>
      <c r="DVM64" s="969"/>
      <c r="DVN64" s="969"/>
      <c r="DVO64" s="969"/>
      <c r="DVP64" s="969"/>
      <c r="DVQ64" s="969"/>
      <c r="DVR64" s="969"/>
      <c r="DVS64" s="969"/>
      <c r="DVT64" s="969"/>
      <c r="DVU64" s="969"/>
      <c r="DVV64" s="969"/>
      <c r="DVW64" s="969"/>
      <c r="DVX64" s="969"/>
      <c r="DVY64" s="969"/>
      <c r="DVZ64" s="969"/>
      <c r="DWA64" s="969"/>
      <c r="DWB64" s="969"/>
      <c r="DWC64" s="969"/>
      <c r="DWD64" s="969"/>
      <c r="DWE64" s="969"/>
      <c r="DWF64" s="969"/>
      <c r="DWG64" s="969"/>
      <c r="DWH64" s="969"/>
      <c r="DWI64" s="969"/>
      <c r="DWJ64" s="969"/>
      <c r="DWK64" s="969"/>
      <c r="DWL64" s="969"/>
      <c r="DWM64" s="969"/>
      <c r="DWN64" s="969"/>
      <c r="DWO64" s="969"/>
      <c r="DWP64" s="969"/>
      <c r="DWQ64" s="969"/>
      <c r="DWR64" s="969"/>
      <c r="DWS64" s="969"/>
      <c r="DWT64" s="969"/>
      <c r="DWU64" s="969"/>
      <c r="DWV64" s="969"/>
      <c r="DWW64" s="969"/>
      <c r="DWX64" s="969"/>
      <c r="DWY64" s="969"/>
      <c r="DWZ64" s="969"/>
      <c r="DXA64" s="969"/>
      <c r="DXB64" s="969"/>
      <c r="DXC64" s="969"/>
      <c r="DXD64" s="969"/>
      <c r="DXE64" s="969"/>
      <c r="DXF64" s="969"/>
      <c r="DXG64" s="969"/>
      <c r="DXH64" s="969"/>
      <c r="DXI64" s="969"/>
      <c r="DXJ64" s="969"/>
      <c r="DXK64" s="969"/>
      <c r="DXL64" s="969"/>
      <c r="DXM64" s="969"/>
      <c r="DXN64" s="969"/>
      <c r="DXO64" s="969"/>
      <c r="DXP64" s="969"/>
      <c r="DXQ64" s="969"/>
      <c r="DXR64" s="969"/>
      <c r="DXS64" s="969"/>
      <c r="DXT64" s="969"/>
      <c r="DXU64" s="969"/>
      <c r="DXV64" s="969"/>
      <c r="DXW64" s="969"/>
      <c r="DXX64" s="969"/>
      <c r="DXY64" s="969"/>
      <c r="DXZ64" s="969"/>
      <c r="DYA64" s="969"/>
      <c r="DYB64" s="969"/>
      <c r="DYC64" s="969"/>
      <c r="DYD64" s="969"/>
      <c r="DYE64" s="969"/>
      <c r="DYF64" s="969"/>
      <c r="DYG64" s="969"/>
      <c r="DYH64" s="969"/>
      <c r="DYI64" s="969"/>
      <c r="DYJ64" s="969"/>
      <c r="DYK64" s="969"/>
      <c r="DYL64" s="969"/>
      <c r="DYM64" s="969"/>
      <c r="DYN64" s="969"/>
      <c r="DYO64" s="969"/>
      <c r="DYP64" s="969"/>
      <c r="DYQ64" s="969"/>
      <c r="DYR64" s="969"/>
      <c r="DYS64" s="969"/>
      <c r="DYT64" s="969"/>
      <c r="DYU64" s="969"/>
      <c r="DYV64" s="969"/>
      <c r="DYW64" s="969"/>
      <c r="DYX64" s="969"/>
      <c r="DYY64" s="969"/>
      <c r="DYZ64" s="969"/>
      <c r="DZA64" s="969"/>
      <c r="DZB64" s="969"/>
      <c r="DZC64" s="969"/>
      <c r="DZD64" s="969"/>
      <c r="DZE64" s="969"/>
      <c r="DZF64" s="969"/>
      <c r="DZG64" s="969"/>
      <c r="DZH64" s="969"/>
      <c r="DZI64" s="969"/>
      <c r="DZJ64" s="969"/>
      <c r="DZK64" s="969"/>
      <c r="DZL64" s="969"/>
      <c r="DZM64" s="969"/>
      <c r="DZN64" s="969"/>
      <c r="DZO64" s="969"/>
      <c r="DZP64" s="969"/>
      <c r="DZQ64" s="969"/>
      <c r="DZR64" s="969"/>
      <c r="DZS64" s="969"/>
      <c r="DZT64" s="969"/>
      <c r="DZU64" s="969"/>
      <c r="DZV64" s="969"/>
      <c r="DZW64" s="969"/>
      <c r="DZX64" s="969"/>
      <c r="DZY64" s="969"/>
      <c r="DZZ64" s="969"/>
      <c r="EAA64" s="969"/>
      <c r="EAB64" s="969"/>
      <c r="EAC64" s="969"/>
      <c r="EAD64" s="969"/>
      <c r="EAE64" s="969"/>
      <c r="EAF64" s="969"/>
      <c r="EAG64" s="969"/>
      <c r="EAH64" s="969"/>
      <c r="EAI64" s="969"/>
      <c r="EAJ64" s="969"/>
      <c r="EAK64" s="969"/>
      <c r="EAL64" s="969"/>
      <c r="EAM64" s="969"/>
      <c r="EAN64" s="969"/>
      <c r="EAO64" s="969"/>
      <c r="EAP64" s="969"/>
      <c r="EAQ64" s="969"/>
      <c r="EAR64" s="969"/>
      <c r="EAS64" s="969"/>
      <c r="EAT64" s="969"/>
      <c r="EAU64" s="969"/>
      <c r="EAV64" s="969"/>
      <c r="EAW64" s="969"/>
      <c r="EAX64" s="969"/>
      <c r="EAY64" s="969"/>
      <c r="EAZ64" s="969"/>
      <c r="EBA64" s="969"/>
      <c r="EBB64" s="969"/>
      <c r="EBC64" s="969"/>
      <c r="EBD64" s="969"/>
      <c r="EBE64" s="969"/>
      <c r="EBF64" s="969"/>
      <c r="EBG64" s="969"/>
      <c r="EBH64" s="969"/>
      <c r="EBI64" s="969"/>
      <c r="EBJ64" s="969"/>
      <c r="EBK64" s="969"/>
      <c r="EBL64" s="969"/>
      <c r="EBM64" s="969"/>
      <c r="EBN64" s="969"/>
      <c r="EBO64" s="969"/>
      <c r="EBP64" s="969"/>
      <c r="EBQ64" s="969"/>
      <c r="EBR64" s="969"/>
      <c r="EBS64" s="969"/>
      <c r="EBT64" s="969"/>
      <c r="EBU64" s="969"/>
      <c r="EBV64" s="969"/>
      <c r="EBW64" s="969"/>
      <c r="EBX64" s="969"/>
      <c r="EBY64" s="969"/>
      <c r="EBZ64" s="969"/>
      <c r="ECA64" s="969"/>
      <c r="ECB64" s="969"/>
      <c r="ECC64" s="969"/>
      <c r="ECD64" s="969"/>
      <c r="ECE64" s="969"/>
      <c r="ECF64" s="969"/>
      <c r="ECG64" s="969"/>
      <c r="ECH64" s="969"/>
      <c r="ECI64" s="969"/>
      <c r="ECJ64" s="969"/>
      <c r="ECK64" s="969"/>
      <c r="ECL64" s="969"/>
      <c r="ECM64" s="969"/>
      <c r="ECN64" s="969"/>
      <c r="ECO64" s="969"/>
      <c r="ECP64" s="969"/>
      <c r="ECQ64" s="969"/>
      <c r="ECR64" s="969"/>
      <c r="ECS64" s="969"/>
      <c r="ECT64" s="969"/>
      <c r="ECU64" s="969"/>
      <c r="ECV64" s="969"/>
      <c r="ECW64" s="969"/>
      <c r="ECX64" s="969"/>
      <c r="ECY64" s="969"/>
      <c r="ECZ64" s="969"/>
      <c r="EDA64" s="969"/>
      <c r="EDB64" s="969"/>
      <c r="EDC64" s="969"/>
      <c r="EDD64" s="969"/>
      <c r="EDE64" s="969"/>
      <c r="EDF64" s="969"/>
      <c r="EDG64" s="969"/>
      <c r="EDH64" s="969"/>
      <c r="EDI64" s="969"/>
      <c r="EDJ64" s="969"/>
      <c r="EDK64" s="969"/>
      <c r="EDL64" s="969"/>
      <c r="EDM64" s="969"/>
      <c r="EDN64" s="969"/>
      <c r="EDO64" s="969"/>
      <c r="EDP64" s="969"/>
      <c r="EDQ64" s="969"/>
      <c r="EDR64" s="969"/>
      <c r="EDS64" s="969"/>
      <c r="EDT64" s="969"/>
      <c r="EDU64" s="969"/>
      <c r="EDV64" s="969"/>
      <c r="EDW64" s="969"/>
      <c r="EDX64" s="969"/>
      <c r="EDY64" s="969"/>
      <c r="EDZ64" s="969"/>
      <c r="EEA64" s="969"/>
      <c r="EEB64" s="969"/>
      <c r="EEC64" s="969"/>
      <c r="EED64" s="969"/>
      <c r="EEE64" s="969"/>
      <c r="EEF64" s="969"/>
      <c r="EEG64" s="969"/>
      <c r="EEH64" s="969"/>
      <c r="EEI64" s="969"/>
      <c r="EEJ64" s="969"/>
      <c r="EEK64" s="969"/>
      <c r="EEL64" s="969"/>
      <c r="EEM64" s="969"/>
      <c r="EEN64" s="969"/>
      <c r="EEO64" s="969"/>
      <c r="EEP64" s="969"/>
      <c r="EEQ64" s="969"/>
      <c r="EER64" s="969"/>
      <c r="EES64" s="969"/>
      <c r="EET64" s="969"/>
      <c r="EEU64" s="969"/>
      <c r="EEV64" s="969"/>
      <c r="EEW64" s="969"/>
      <c r="EEX64" s="969"/>
      <c r="EEY64" s="969"/>
      <c r="EEZ64" s="969"/>
      <c r="EFA64" s="969"/>
      <c r="EFB64" s="969"/>
      <c r="EFC64" s="969"/>
      <c r="EFD64" s="969"/>
      <c r="EFE64" s="969"/>
      <c r="EFF64" s="969"/>
      <c r="EFG64" s="969"/>
      <c r="EFH64" s="969"/>
      <c r="EFI64" s="969"/>
      <c r="EFJ64" s="969"/>
      <c r="EFK64" s="969"/>
      <c r="EFL64" s="969"/>
      <c r="EFM64" s="969"/>
      <c r="EFN64" s="969"/>
      <c r="EFO64" s="969"/>
      <c r="EFP64" s="969"/>
      <c r="EFQ64" s="969"/>
      <c r="EFR64" s="969"/>
      <c r="EFS64" s="969"/>
      <c r="EFT64" s="969"/>
      <c r="EFU64" s="969"/>
      <c r="EFV64" s="969"/>
      <c r="EFW64" s="969"/>
      <c r="EFX64" s="969"/>
      <c r="EFY64" s="969"/>
      <c r="EFZ64" s="969"/>
      <c r="EGA64" s="969"/>
      <c r="EGB64" s="969"/>
      <c r="EGC64" s="969"/>
      <c r="EGD64" s="969"/>
      <c r="EGE64" s="969"/>
      <c r="EGF64" s="969"/>
      <c r="EGG64" s="969"/>
      <c r="EGH64" s="969"/>
      <c r="EGI64" s="969"/>
      <c r="EGJ64" s="969"/>
      <c r="EGK64" s="969"/>
      <c r="EGL64" s="969"/>
      <c r="EGM64" s="969"/>
      <c r="EGN64" s="969"/>
      <c r="EGO64" s="969"/>
      <c r="EGP64" s="969"/>
      <c r="EGQ64" s="969"/>
      <c r="EGR64" s="969"/>
      <c r="EGS64" s="969"/>
      <c r="EGT64" s="969"/>
      <c r="EGU64" s="969"/>
      <c r="EGV64" s="969"/>
      <c r="EGW64" s="969"/>
      <c r="EGX64" s="969"/>
      <c r="EGY64" s="969"/>
      <c r="EGZ64" s="969"/>
      <c r="EHA64" s="969"/>
      <c r="EHB64" s="969"/>
      <c r="EHC64" s="969"/>
      <c r="EHD64" s="969"/>
      <c r="EHE64" s="969"/>
      <c r="EHF64" s="969"/>
      <c r="EHG64" s="969"/>
      <c r="EHH64" s="969"/>
      <c r="EHI64" s="969"/>
      <c r="EHJ64" s="969"/>
      <c r="EHK64" s="969"/>
      <c r="EHL64" s="969"/>
      <c r="EHM64" s="969"/>
      <c r="EHN64" s="969"/>
      <c r="EHO64" s="969"/>
      <c r="EHP64" s="969"/>
      <c r="EHQ64" s="969"/>
      <c r="EHR64" s="969"/>
      <c r="EHS64" s="969"/>
      <c r="EHT64" s="969"/>
      <c r="EHU64" s="969"/>
      <c r="EHV64" s="969"/>
      <c r="EHW64" s="969"/>
      <c r="EHX64" s="969"/>
      <c r="EHY64" s="969"/>
      <c r="EHZ64" s="969"/>
      <c r="EIA64" s="969"/>
      <c r="EIB64" s="969"/>
      <c r="EIC64" s="969"/>
      <c r="EID64" s="969"/>
      <c r="EIE64" s="969"/>
      <c r="EIF64" s="969"/>
      <c r="EIG64" s="969"/>
      <c r="EIH64" s="969"/>
      <c r="EII64" s="969"/>
      <c r="EIJ64" s="969"/>
      <c r="EIK64" s="969"/>
      <c r="EIL64" s="969"/>
      <c r="EIM64" s="969"/>
      <c r="EIN64" s="969"/>
      <c r="EIO64" s="969"/>
      <c r="EIP64" s="969"/>
      <c r="EIQ64" s="969"/>
      <c r="EIR64" s="969"/>
      <c r="EIS64" s="969"/>
      <c r="EIT64" s="969"/>
      <c r="EIU64" s="969"/>
      <c r="EIV64" s="969"/>
      <c r="EIW64" s="969"/>
      <c r="EIX64" s="969"/>
      <c r="EIY64" s="969"/>
      <c r="EIZ64" s="969"/>
      <c r="EJA64" s="969"/>
      <c r="EJB64" s="969"/>
      <c r="EJC64" s="969"/>
      <c r="EJD64" s="969"/>
      <c r="EJE64" s="969"/>
      <c r="EJF64" s="969"/>
      <c r="EJG64" s="969"/>
      <c r="EJH64" s="969"/>
      <c r="EJI64" s="969"/>
      <c r="EJJ64" s="969"/>
      <c r="EJK64" s="969"/>
      <c r="EJL64" s="969"/>
      <c r="EJM64" s="969"/>
      <c r="EJN64" s="969"/>
      <c r="EJO64" s="969"/>
      <c r="EJP64" s="969"/>
      <c r="EJQ64" s="969"/>
      <c r="EJR64" s="969"/>
      <c r="EJS64" s="969"/>
      <c r="EJT64" s="969"/>
      <c r="EJU64" s="969"/>
      <c r="EJV64" s="969"/>
      <c r="EJW64" s="969"/>
      <c r="EJX64" s="969"/>
      <c r="EJY64" s="969"/>
      <c r="EJZ64" s="969"/>
      <c r="EKA64" s="969"/>
      <c r="EKB64" s="969"/>
      <c r="EKC64" s="969"/>
      <c r="EKD64" s="969"/>
      <c r="EKE64" s="969"/>
      <c r="EKF64" s="969"/>
      <c r="EKG64" s="969"/>
      <c r="EKH64" s="969"/>
      <c r="EKI64" s="969"/>
      <c r="EKJ64" s="969"/>
      <c r="EKK64" s="969"/>
      <c r="EKL64" s="969"/>
      <c r="EKM64" s="969"/>
      <c r="EKN64" s="969"/>
      <c r="EKO64" s="969"/>
      <c r="EKP64" s="969"/>
      <c r="EKQ64" s="969"/>
      <c r="EKR64" s="969"/>
      <c r="EKS64" s="969"/>
      <c r="EKT64" s="969"/>
      <c r="EKU64" s="969"/>
      <c r="EKV64" s="969"/>
      <c r="EKW64" s="969"/>
      <c r="EKX64" s="969"/>
      <c r="EKY64" s="969"/>
      <c r="EKZ64" s="969"/>
      <c r="ELA64" s="969"/>
      <c r="ELB64" s="969"/>
      <c r="ELC64" s="969"/>
      <c r="ELD64" s="969"/>
      <c r="ELE64" s="969"/>
      <c r="ELF64" s="969"/>
      <c r="ELG64" s="969"/>
      <c r="ELH64" s="969"/>
      <c r="ELI64" s="969"/>
      <c r="ELJ64" s="969"/>
      <c r="ELK64" s="969"/>
      <c r="ELL64" s="969"/>
      <c r="ELM64" s="969"/>
      <c r="ELN64" s="969"/>
      <c r="ELO64" s="969"/>
      <c r="ELP64" s="969"/>
      <c r="ELQ64" s="969"/>
      <c r="ELR64" s="969"/>
      <c r="ELS64" s="969"/>
      <c r="ELT64" s="969"/>
      <c r="ELU64" s="969"/>
      <c r="ELV64" s="969"/>
      <c r="ELW64" s="969"/>
      <c r="ELX64" s="969"/>
      <c r="ELY64" s="969"/>
      <c r="ELZ64" s="969"/>
      <c r="EMA64" s="969"/>
      <c r="EMB64" s="969"/>
      <c r="EMC64" s="969"/>
      <c r="EMD64" s="969"/>
      <c r="EME64" s="969"/>
      <c r="EMF64" s="969"/>
      <c r="EMG64" s="969"/>
      <c r="EMH64" s="969"/>
      <c r="EMI64" s="969"/>
      <c r="EMJ64" s="969"/>
      <c r="EMK64" s="969"/>
      <c r="EML64" s="969"/>
      <c r="EMM64" s="969"/>
      <c r="EMN64" s="969"/>
      <c r="EMO64" s="969"/>
      <c r="EMP64" s="969"/>
      <c r="EMQ64" s="969"/>
      <c r="EMR64" s="969"/>
      <c r="EMS64" s="969"/>
      <c r="EMT64" s="969"/>
      <c r="EMU64" s="969"/>
      <c r="EMV64" s="969"/>
      <c r="EMW64" s="969"/>
      <c r="EMX64" s="969"/>
      <c r="EMY64" s="969"/>
      <c r="EMZ64" s="969"/>
      <c r="ENA64" s="969"/>
      <c r="ENB64" s="969"/>
      <c r="ENC64" s="969"/>
      <c r="END64" s="969"/>
      <c r="ENE64" s="969"/>
      <c r="ENF64" s="969"/>
      <c r="ENG64" s="969"/>
      <c r="ENH64" s="969"/>
      <c r="ENI64" s="969"/>
      <c r="ENJ64" s="969"/>
      <c r="ENK64" s="969"/>
      <c r="ENL64" s="969"/>
      <c r="ENM64" s="969"/>
      <c r="ENN64" s="969"/>
      <c r="ENO64" s="969"/>
      <c r="ENP64" s="969"/>
      <c r="ENQ64" s="969"/>
      <c r="ENR64" s="969"/>
      <c r="ENS64" s="969"/>
      <c r="ENT64" s="969"/>
      <c r="ENU64" s="969"/>
      <c r="ENV64" s="969"/>
      <c r="ENW64" s="969"/>
      <c r="ENX64" s="969"/>
      <c r="ENY64" s="969"/>
      <c r="ENZ64" s="969"/>
      <c r="EOA64" s="969"/>
      <c r="EOB64" s="969"/>
      <c r="EOC64" s="969"/>
      <c r="EOD64" s="969"/>
      <c r="EOE64" s="969"/>
      <c r="EOF64" s="969"/>
      <c r="EOG64" s="969"/>
      <c r="EOH64" s="969"/>
      <c r="EOI64" s="969"/>
      <c r="EOJ64" s="969"/>
      <c r="EOK64" s="969"/>
      <c r="EOL64" s="969"/>
      <c r="EOM64" s="969"/>
      <c r="EON64" s="969"/>
      <c r="EOO64" s="969"/>
      <c r="EOP64" s="969"/>
      <c r="EOQ64" s="969"/>
      <c r="EOR64" s="969"/>
      <c r="EOS64" s="969"/>
      <c r="EOT64" s="969"/>
      <c r="EOU64" s="969"/>
      <c r="EOV64" s="969"/>
      <c r="EOW64" s="969"/>
      <c r="EOX64" s="969"/>
      <c r="EOY64" s="969"/>
      <c r="EOZ64" s="969"/>
      <c r="EPA64" s="969"/>
      <c r="EPB64" s="969"/>
      <c r="EPC64" s="969"/>
      <c r="EPD64" s="969"/>
      <c r="EPE64" s="969"/>
      <c r="EPF64" s="969"/>
      <c r="EPG64" s="969"/>
      <c r="EPH64" s="969"/>
      <c r="EPI64" s="969"/>
      <c r="EPJ64" s="969"/>
      <c r="EPK64" s="969"/>
      <c r="EPL64" s="969"/>
      <c r="EPM64" s="969"/>
      <c r="EPN64" s="969"/>
      <c r="EPO64" s="969"/>
      <c r="EPP64" s="969"/>
      <c r="EPQ64" s="969"/>
      <c r="EPR64" s="969"/>
      <c r="EPS64" s="969"/>
      <c r="EPT64" s="969"/>
      <c r="EPU64" s="969"/>
      <c r="EPV64" s="969"/>
      <c r="EPW64" s="969"/>
      <c r="EPX64" s="969"/>
      <c r="EPY64" s="969"/>
      <c r="EPZ64" s="969"/>
      <c r="EQA64" s="969"/>
      <c r="EQB64" s="969"/>
      <c r="EQC64" s="969"/>
      <c r="EQD64" s="969"/>
      <c r="EQE64" s="969"/>
      <c r="EQF64" s="969"/>
      <c r="EQG64" s="969"/>
      <c r="EQH64" s="969"/>
      <c r="EQI64" s="969"/>
      <c r="EQJ64" s="969"/>
      <c r="EQK64" s="969"/>
      <c r="EQL64" s="969"/>
      <c r="EQM64" s="969"/>
      <c r="EQN64" s="969"/>
      <c r="EQO64" s="969"/>
      <c r="EQP64" s="969"/>
      <c r="EQQ64" s="969"/>
      <c r="EQR64" s="969"/>
      <c r="EQS64" s="969"/>
      <c r="EQT64" s="969"/>
      <c r="EQU64" s="969"/>
      <c r="EQV64" s="969"/>
      <c r="EQW64" s="969"/>
      <c r="EQX64" s="969"/>
      <c r="EQY64" s="969"/>
      <c r="EQZ64" s="969"/>
      <c r="ERA64" s="969"/>
      <c r="ERB64" s="969"/>
      <c r="ERC64" s="969"/>
      <c r="ERD64" s="969"/>
      <c r="ERE64" s="969"/>
      <c r="ERF64" s="969"/>
      <c r="ERG64" s="969"/>
      <c r="ERH64" s="969"/>
      <c r="ERI64" s="969"/>
      <c r="ERJ64" s="969"/>
      <c r="ERK64" s="969"/>
      <c r="ERL64" s="969"/>
      <c r="ERM64" s="969"/>
      <c r="ERN64" s="969"/>
      <c r="ERO64" s="969"/>
      <c r="ERP64" s="969"/>
      <c r="ERQ64" s="969"/>
      <c r="ERR64" s="969"/>
      <c r="ERS64" s="969"/>
      <c r="ERT64" s="969"/>
      <c r="ERU64" s="969"/>
      <c r="ERV64" s="969"/>
      <c r="ERW64" s="969"/>
      <c r="ERX64" s="969"/>
      <c r="ERY64" s="969"/>
      <c r="ERZ64" s="969"/>
      <c r="ESA64" s="969"/>
      <c r="ESB64" s="969"/>
      <c r="ESC64" s="969"/>
      <c r="ESD64" s="969"/>
      <c r="ESE64" s="969"/>
      <c r="ESF64" s="969"/>
      <c r="ESG64" s="969"/>
      <c r="ESH64" s="969"/>
      <c r="ESI64" s="969"/>
      <c r="ESJ64" s="969"/>
      <c r="ESK64" s="969"/>
      <c r="ESL64" s="969"/>
      <c r="ESM64" s="969"/>
      <c r="ESN64" s="969"/>
      <c r="ESO64" s="969"/>
      <c r="ESP64" s="969"/>
      <c r="ESQ64" s="969"/>
      <c r="ESR64" s="969"/>
      <c r="ESS64" s="969"/>
      <c r="EST64" s="969"/>
      <c r="ESU64" s="969"/>
      <c r="ESV64" s="969"/>
      <c r="ESW64" s="969"/>
      <c r="ESX64" s="969"/>
      <c r="ESY64" s="969"/>
      <c r="ESZ64" s="969"/>
      <c r="ETA64" s="969"/>
      <c r="ETB64" s="969"/>
      <c r="ETC64" s="969"/>
      <c r="ETD64" s="969"/>
      <c r="ETE64" s="969"/>
      <c r="ETF64" s="969"/>
      <c r="ETG64" s="969"/>
      <c r="ETH64" s="969"/>
      <c r="ETI64" s="969"/>
      <c r="ETJ64" s="969"/>
      <c r="ETK64" s="969"/>
      <c r="ETL64" s="969"/>
      <c r="ETM64" s="969"/>
      <c r="ETN64" s="969"/>
      <c r="ETO64" s="969"/>
      <c r="ETP64" s="969"/>
      <c r="ETQ64" s="969"/>
      <c r="ETR64" s="969"/>
      <c r="ETS64" s="969"/>
      <c r="ETT64" s="969"/>
      <c r="ETU64" s="969"/>
      <c r="ETV64" s="969"/>
      <c r="ETW64" s="969"/>
      <c r="ETX64" s="969"/>
      <c r="ETY64" s="969"/>
      <c r="ETZ64" s="969"/>
      <c r="EUA64" s="969"/>
      <c r="EUB64" s="969"/>
      <c r="EUC64" s="969"/>
      <c r="EUD64" s="969"/>
      <c r="EUE64" s="969"/>
      <c r="EUF64" s="969"/>
      <c r="EUG64" s="969"/>
      <c r="EUH64" s="969"/>
      <c r="EUI64" s="969"/>
      <c r="EUJ64" s="969"/>
      <c r="EUK64" s="969"/>
      <c r="EUL64" s="969"/>
      <c r="EUM64" s="969"/>
      <c r="EUN64" s="969"/>
      <c r="EUO64" s="969"/>
      <c r="EUP64" s="969"/>
      <c r="EUQ64" s="969"/>
      <c r="EUR64" s="969"/>
      <c r="EUS64" s="969"/>
      <c r="EUT64" s="969"/>
      <c r="EUU64" s="969"/>
      <c r="EUV64" s="969"/>
      <c r="EUW64" s="969"/>
      <c r="EUX64" s="969"/>
      <c r="EUY64" s="969"/>
      <c r="EUZ64" s="969"/>
      <c r="EVA64" s="969"/>
      <c r="EVB64" s="969"/>
      <c r="EVC64" s="969"/>
      <c r="EVD64" s="969"/>
      <c r="EVE64" s="969"/>
      <c r="EVF64" s="969"/>
      <c r="EVG64" s="969"/>
      <c r="EVH64" s="969"/>
      <c r="EVI64" s="969"/>
      <c r="EVJ64" s="969"/>
      <c r="EVK64" s="969"/>
      <c r="EVL64" s="969"/>
      <c r="EVM64" s="969"/>
      <c r="EVN64" s="969"/>
      <c r="EVO64" s="969"/>
      <c r="EVP64" s="969"/>
      <c r="EVQ64" s="969"/>
      <c r="EVR64" s="969"/>
      <c r="EVS64" s="969"/>
      <c r="EVT64" s="969"/>
      <c r="EVU64" s="969"/>
      <c r="EVV64" s="969"/>
      <c r="EVW64" s="969"/>
      <c r="EVX64" s="969"/>
      <c r="EVY64" s="969"/>
      <c r="EVZ64" s="969"/>
      <c r="EWA64" s="969"/>
      <c r="EWB64" s="969"/>
      <c r="EWC64" s="969"/>
      <c r="EWD64" s="969"/>
      <c r="EWE64" s="969"/>
      <c r="EWF64" s="969"/>
      <c r="EWG64" s="969"/>
      <c r="EWH64" s="969"/>
      <c r="EWI64" s="969"/>
      <c r="EWJ64" s="969"/>
      <c r="EWK64" s="969"/>
      <c r="EWL64" s="969"/>
      <c r="EWM64" s="969"/>
      <c r="EWN64" s="969"/>
      <c r="EWO64" s="969"/>
      <c r="EWP64" s="969"/>
      <c r="EWQ64" s="969"/>
      <c r="EWR64" s="969"/>
      <c r="EWS64" s="969"/>
      <c r="EWT64" s="969"/>
      <c r="EWU64" s="969"/>
      <c r="EWV64" s="969"/>
      <c r="EWW64" s="969"/>
      <c r="EWX64" s="969"/>
      <c r="EWY64" s="969"/>
      <c r="EWZ64" s="969"/>
      <c r="EXA64" s="969"/>
      <c r="EXB64" s="969"/>
      <c r="EXC64" s="969"/>
      <c r="EXD64" s="969"/>
      <c r="EXE64" s="969"/>
      <c r="EXF64" s="969"/>
      <c r="EXG64" s="969"/>
      <c r="EXH64" s="969"/>
      <c r="EXI64" s="969"/>
      <c r="EXJ64" s="969"/>
      <c r="EXK64" s="969"/>
      <c r="EXL64" s="969"/>
      <c r="EXM64" s="969"/>
      <c r="EXN64" s="969"/>
      <c r="EXO64" s="969"/>
      <c r="EXP64" s="969"/>
      <c r="EXQ64" s="969"/>
      <c r="EXR64" s="969"/>
      <c r="EXS64" s="969"/>
      <c r="EXT64" s="969"/>
      <c r="EXU64" s="969"/>
      <c r="EXV64" s="969"/>
      <c r="EXW64" s="969"/>
      <c r="EXX64" s="969"/>
      <c r="EXY64" s="969"/>
      <c r="EXZ64" s="969"/>
      <c r="EYA64" s="969"/>
      <c r="EYB64" s="969"/>
      <c r="EYC64" s="969"/>
      <c r="EYD64" s="969"/>
      <c r="EYE64" s="969"/>
      <c r="EYF64" s="969"/>
      <c r="EYG64" s="969"/>
      <c r="EYH64" s="969"/>
      <c r="EYI64" s="969"/>
      <c r="EYJ64" s="969"/>
      <c r="EYK64" s="969"/>
      <c r="EYL64" s="969"/>
      <c r="EYM64" s="969"/>
      <c r="EYN64" s="969"/>
      <c r="EYO64" s="969"/>
      <c r="EYP64" s="969"/>
      <c r="EYQ64" s="969"/>
      <c r="EYR64" s="969"/>
      <c r="EYS64" s="969"/>
      <c r="EYT64" s="969"/>
      <c r="EYU64" s="969"/>
      <c r="EYV64" s="969"/>
      <c r="EYW64" s="969"/>
      <c r="EYX64" s="969"/>
      <c r="EYY64" s="969"/>
      <c r="EYZ64" s="969"/>
      <c r="EZA64" s="969"/>
      <c r="EZB64" s="969"/>
      <c r="EZC64" s="969"/>
      <c r="EZD64" s="969"/>
      <c r="EZE64" s="969"/>
      <c r="EZF64" s="969"/>
      <c r="EZG64" s="969"/>
      <c r="EZH64" s="969"/>
      <c r="EZI64" s="969"/>
      <c r="EZJ64" s="969"/>
      <c r="EZK64" s="969"/>
      <c r="EZL64" s="969"/>
      <c r="EZM64" s="969"/>
      <c r="EZN64" s="969"/>
      <c r="EZO64" s="969"/>
      <c r="EZP64" s="969"/>
      <c r="EZQ64" s="969"/>
      <c r="EZR64" s="969"/>
      <c r="EZS64" s="969"/>
      <c r="EZT64" s="969"/>
      <c r="EZU64" s="969"/>
      <c r="EZV64" s="969"/>
      <c r="EZW64" s="969"/>
      <c r="EZX64" s="969"/>
      <c r="EZY64" s="969"/>
      <c r="EZZ64" s="969"/>
      <c r="FAA64" s="969"/>
      <c r="FAB64" s="969"/>
      <c r="FAC64" s="969"/>
      <c r="FAD64" s="969"/>
      <c r="FAE64" s="969"/>
      <c r="FAF64" s="969"/>
      <c r="FAG64" s="969"/>
      <c r="FAH64" s="969"/>
      <c r="FAI64" s="969"/>
      <c r="FAJ64" s="969"/>
      <c r="FAK64" s="969"/>
      <c r="FAL64" s="969"/>
      <c r="FAM64" s="969"/>
      <c r="FAN64" s="969"/>
      <c r="FAO64" s="969"/>
      <c r="FAP64" s="969"/>
      <c r="FAQ64" s="969"/>
      <c r="FAR64" s="969"/>
      <c r="FAS64" s="969"/>
      <c r="FAT64" s="969"/>
      <c r="FAU64" s="969"/>
      <c r="FAV64" s="969"/>
      <c r="FAW64" s="969"/>
      <c r="FAX64" s="969"/>
      <c r="FAY64" s="969"/>
      <c r="FAZ64" s="969"/>
      <c r="FBA64" s="969"/>
      <c r="FBB64" s="969"/>
      <c r="FBC64" s="969"/>
      <c r="FBD64" s="969"/>
      <c r="FBE64" s="969"/>
      <c r="FBF64" s="969"/>
      <c r="FBG64" s="969"/>
      <c r="FBH64" s="969"/>
      <c r="FBI64" s="969"/>
      <c r="FBJ64" s="969"/>
      <c r="FBK64" s="969"/>
      <c r="FBL64" s="969"/>
      <c r="FBM64" s="969"/>
      <c r="FBN64" s="969"/>
      <c r="FBO64" s="969"/>
      <c r="FBP64" s="969"/>
      <c r="FBQ64" s="969"/>
      <c r="FBR64" s="969"/>
      <c r="FBS64" s="969"/>
      <c r="FBT64" s="969"/>
      <c r="FBU64" s="969"/>
      <c r="FBV64" s="969"/>
      <c r="FBW64" s="969"/>
      <c r="FBX64" s="969"/>
      <c r="FBY64" s="969"/>
      <c r="FBZ64" s="969"/>
      <c r="FCA64" s="969"/>
      <c r="FCB64" s="969"/>
      <c r="FCC64" s="969"/>
      <c r="FCD64" s="969"/>
      <c r="FCE64" s="969"/>
      <c r="FCF64" s="969"/>
      <c r="FCG64" s="969"/>
      <c r="FCH64" s="969"/>
      <c r="FCI64" s="969"/>
      <c r="FCJ64" s="969"/>
      <c r="FCK64" s="969"/>
      <c r="FCL64" s="969"/>
      <c r="FCM64" s="969"/>
      <c r="FCN64" s="969"/>
      <c r="FCO64" s="969"/>
      <c r="FCP64" s="969"/>
      <c r="FCQ64" s="969"/>
      <c r="FCR64" s="969"/>
      <c r="FCS64" s="969"/>
      <c r="FCT64" s="969"/>
      <c r="FCU64" s="969"/>
      <c r="FCV64" s="969"/>
      <c r="FCW64" s="969"/>
      <c r="FCX64" s="969"/>
      <c r="FCY64" s="969"/>
      <c r="FCZ64" s="969"/>
      <c r="FDA64" s="969"/>
      <c r="FDB64" s="969"/>
      <c r="FDC64" s="969"/>
      <c r="FDD64" s="969"/>
      <c r="FDE64" s="969"/>
      <c r="FDF64" s="969"/>
      <c r="FDG64" s="969"/>
      <c r="FDH64" s="969"/>
      <c r="FDI64" s="969"/>
      <c r="FDJ64" s="969"/>
      <c r="FDK64" s="969"/>
      <c r="FDL64" s="969"/>
      <c r="FDM64" s="969"/>
      <c r="FDN64" s="969"/>
      <c r="FDO64" s="969"/>
      <c r="FDP64" s="969"/>
      <c r="FDQ64" s="969"/>
      <c r="FDR64" s="969"/>
      <c r="FDS64" s="969"/>
      <c r="FDT64" s="969"/>
      <c r="FDU64" s="969"/>
      <c r="FDV64" s="969"/>
      <c r="FDW64" s="969"/>
      <c r="FDX64" s="969"/>
      <c r="FDY64" s="969"/>
      <c r="FDZ64" s="969"/>
      <c r="FEA64" s="969"/>
      <c r="FEB64" s="969"/>
      <c r="FEC64" s="969"/>
      <c r="FED64" s="969"/>
      <c r="FEE64" s="969"/>
      <c r="FEF64" s="969"/>
      <c r="FEG64" s="969"/>
      <c r="FEH64" s="969"/>
      <c r="FEI64" s="969"/>
      <c r="FEJ64" s="969"/>
      <c r="FEK64" s="969"/>
      <c r="FEL64" s="969"/>
      <c r="FEM64" s="969"/>
      <c r="FEN64" s="969"/>
      <c r="FEO64" s="969"/>
      <c r="FEP64" s="969"/>
      <c r="FEQ64" s="969"/>
      <c r="FER64" s="969"/>
      <c r="FES64" s="969"/>
      <c r="FET64" s="969"/>
      <c r="FEU64" s="969"/>
      <c r="FEV64" s="969"/>
      <c r="FEW64" s="969"/>
      <c r="FEX64" s="969"/>
      <c r="FEY64" s="969"/>
      <c r="FEZ64" s="969"/>
      <c r="FFA64" s="969"/>
      <c r="FFB64" s="969"/>
      <c r="FFC64" s="969"/>
      <c r="FFD64" s="969"/>
      <c r="FFE64" s="969"/>
      <c r="FFF64" s="969"/>
      <c r="FFG64" s="969"/>
      <c r="FFH64" s="969"/>
      <c r="FFI64" s="969"/>
      <c r="FFJ64" s="969"/>
      <c r="FFK64" s="969"/>
      <c r="FFL64" s="969"/>
      <c r="FFM64" s="969"/>
      <c r="FFN64" s="969"/>
      <c r="FFO64" s="969"/>
      <c r="FFP64" s="969"/>
      <c r="FFQ64" s="969"/>
      <c r="FFR64" s="969"/>
      <c r="FFS64" s="969"/>
      <c r="FFT64" s="969"/>
      <c r="FFU64" s="969"/>
      <c r="FFV64" s="969"/>
      <c r="FFW64" s="969"/>
      <c r="FFX64" s="969"/>
      <c r="FFY64" s="969"/>
      <c r="FFZ64" s="969"/>
      <c r="FGA64" s="969"/>
      <c r="FGB64" s="969"/>
      <c r="FGC64" s="969"/>
      <c r="FGD64" s="969"/>
      <c r="FGE64" s="969"/>
      <c r="FGF64" s="969"/>
      <c r="FGG64" s="969"/>
      <c r="FGH64" s="969"/>
      <c r="FGI64" s="969"/>
      <c r="FGJ64" s="969"/>
      <c r="FGK64" s="969"/>
      <c r="FGL64" s="969"/>
      <c r="FGM64" s="969"/>
      <c r="FGN64" s="969"/>
      <c r="FGO64" s="969"/>
      <c r="FGP64" s="969"/>
      <c r="FGQ64" s="969"/>
      <c r="FGR64" s="969"/>
      <c r="FGS64" s="969"/>
      <c r="FGT64" s="969"/>
      <c r="FGU64" s="969"/>
      <c r="FGV64" s="969"/>
      <c r="FGW64" s="969"/>
      <c r="FGX64" s="969"/>
      <c r="FGY64" s="969"/>
      <c r="FGZ64" s="969"/>
      <c r="FHA64" s="969"/>
      <c r="FHB64" s="969"/>
      <c r="FHC64" s="969"/>
      <c r="FHD64" s="969"/>
      <c r="FHE64" s="969"/>
      <c r="FHF64" s="969"/>
      <c r="FHG64" s="969"/>
      <c r="FHH64" s="969"/>
      <c r="FHI64" s="969"/>
      <c r="FHJ64" s="969"/>
      <c r="FHK64" s="969"/>
      <c r="FHL64" s="969"/>
      <c r="FHM64" s="969"/>
      <c r="FHN64" s="969"/>
      <c r="FHO64" s="969"/>
      <c r="FHP64" s="969"/>
      <c r="FHQ64" s="969"/>
      <c r="FHR64" s="969"/>
      <c r="FHS64" s="969"/>
      <c r="FHT64" s="969"/>
      <c r="FHU64" s="969"/>
      <c r="FHV64" s="969"/>
      <c r="FHW64" s="969"/>
      <c r="FHX64" s="969"/>
      <c r="FHY64" s="969"/>
      <c r="FHZ64" s="969"/>
      <c r="FIA64" s="969"/>
      <c r="FIB64" s="969"/>
      <c r="FIC64" s="969"/>
      <c r="FID64" s="969"/>
      <c r="FIE64" s="969"/>
      <c r="FIF64" s="969"/>
      <c r="FIG64" s="969"/>
      <c r="FIH64" s="969"/>
      <c r="FII64" s="969"/>
      <c r="FIJ64" s="969"/>
      <c r="FIK64" s="969"/>
      <c r="FIL64" s="969"/>
      <c r="FIM64" s="969"/>
      <c r="FIN64" s="969"/>
      <c r="FIO64" s="969"/>
      <c r="FIP64" s="969"/>
      <c r="FIQ64" s="969"/>
      <c r="FIR64" s="969"/>
      <c r="FIS64" s="969"/>
      <c r="FIT64" s="969"/>
      <c r="FIU64" s="969"/>
      <c r="FIV64" s="969"/>
      <c r="FIW64" s="969"/>
      <c r="FIX64" s="969"/>
      <c r="FIY64" s="969"/>
      <c r="FIZ64" s="969"/>
      <c r="FJA64" s="969"/>
      <c r="FJB64" s="969"/>
      <c r="FJC64" s="969"/>
      <c r="FJD64" s="969"/>
      <c r="FJE64" s="969"/>
      <c r="FJF64" s="969"/>
      <c r="FJG64" s="969"/>
      <c r="FJH64" s="969"/>
      <c r="FJI64" s="969"/>
      <c r="FJJ64" s="969"/>
      <c r="FJK64" s="969"/>
      <c r="FJL64" s="969"/>
      <c r="FJM64" s="969"/>
      <c r="FJN64" s="969"/>
      <c r="FJO64" s="969"/>
      <c r="FJP64" s="969"/>
      <c r="FJQ64" s="969"/>
      <c r="FJR64" s="969"/>
      <c r="FJS64" s="969"/>
      <c r="FJT64" s="969"/>
      <c r="FJU64" s="969"/>
      <c r="FJV64" s="969"/>
      <c r="FJW64" s="969"/>
      <c r="FJX64" s="969"/>
      <c r="FJY64" s="969"/>
      <c r="FJZ64" s="969"/>
      <c r="FKA64" s="969"/>
      <c r="FKB64" s="969"/>
      <c r="FKC64" s="969"/>
      <c r="FKD64" s="969"/>
      <c r="FKE64" s="969"/>
      <c r="FKF64" s="969"/>
      <c r="FKG64" s="969"/>
      <c r="FKH64" s="969"/>
      <c r="FKI64" s="969"/>
      <c r="FKJ64" s="969"/>
      <c r="FKK64" s="969"/>
      <c r="FKL64" s="969"/>
      <c r="FKM64" s="969"/>
      <c r="FKN64" s="969"/>
      <c r="FKO64" s="969"/>
      <c r="FKP64" s="969"/>
      <c r="FKQ64" s="969"/>
      <c r="FKR64" s="969"/>
      <c r="FKS64" s="969"/>
      <c r="FKT64" s="969"/>
      <c r="FKU64" s="969"/>
      <c r="FKV64" s="969"/>
      <c r="FKW64" s="969"/>
      <c r="FKX64" s="969"/>
      <c r="FKY64" s="969"/>
      <c r="FKZ64" s="969"/>
      <c r="FLA64" s="969"/>
      <c r="FLB64" s="969"/>
      <c r="FLC64" s="969"/>
      <c r="FLD64" s="969"/>
      <c r="FLE64" s="969"/>
      <c r="FLF64" s="969"/>
      <c r="FLG64" s="969"/>
      <c r="FLH64" s="969"/>
      <c r="FLI64" s="969"/>
      <c r="FLJ64" s="969"/>
      <c r="FLK64" s="969"/>
      <c r="FLL64" s="969"/>
      <c r="FLM64" s="969"/>
      <c r="FLN64" s="969"/>
      <c r="FLO64" s="969"/>
      <c r="FLP64" s="969"/>
      <c r="FLQ64" s="969"/>
      <c r="FLR64" s="969"/>
      <c r="FLS64" s="969"/>
      <c r="FLT64" s="969"/>
      <c r="FLU64" s="969"/>
      <c r="FLV64" s="969"/>
      <c r="FLW64" s="969"/>
      <c r="FLX64" s="969"/>
      <c r="FLY64" s="969"/>
      <c r="FLZ64" s="969"/>
      <c r="FMA64" s="969"/>
      <c r="FMB64" s="969"/>
      <c r="FMC64" s="969"/>
      <c r="FMD64" s="969"/>
      <c r="FME64" s="969"/>
      <c r="FMF64" s="969"/>
      <c r="FMG64" s="969"/>
      <c r="FMH64" s="969"/>
      <c r="FMI64" s="969"/>
      <c r="FMJ64" s="969"/>
      <c r="FMK64" s="969"/>
      <c r="FML64" s="969"/>
      <c r="FMM64" s="969"/>
      <c r="FMN64" s="969"/>
      <c r="FMO64" s="969"/>
      <c r="FMP64" s="969"/>
      <c r="FMQ64" s="969"/>
      <c r="FMR64" s="969"/>
      <c r="FMS64" s="969"/>
      <c r="FMT64" s="969"/>
      <c r="FMU64" s="969"/>
      <c r="FMV64" s="969"/>
      <c r="FMW64" s="969"/>
      <c r="FMX64" s="969"/>
      <c r="FMY64" s="969"/>
      <c r="FMZ64" s="969"/>
      <c r="FNA64" s="969"/>
      <c r="FNB64" s="969"/>
      <c r="FNC64" s="969"/>
      <c r="FND64" s="969"/>
      <c r="FNE64" s="969"/>
      <c r="FNF64" s="969"/>
      <c r="FNG64" s="969"/>
      <c r="FNH64" s="969"/>
      <c r="FNI64" s="969"/>
      <c r="FNJ64" s="969"/>
      <c r="FNK64" s="969"/>
      <c r="FNL64" s="969"/>
      <c r="FNM64" s="969"/>
      <c r="FNN64" s="969"/>
      <c r="FNO64" s="969"/>
      <c r="FNP64" s="969"/>
      <c r="FNQ64" s="969"/>
      <c r="FNR64" s="969"/>
      <c r="FNS64" s="969"/>
      <c r="FNT64" s="969"/>
      <c r="FNU64" s="969"/>
      <c r="FNV64" s="969"/>
      <c r="FNW64" s="969"/>
      <c r="FNX64" s="969"/>
      <c r="FNY64" s="969"/>
      <c r="FNZ64" s="969"/>
      <c r="FOA64" s="969"/>
      <c r="FOB64" s="969"/>
      <c r="FOC64" s="969"/>
      <c r="FOD64" s="969"/>
      <c r="FOE64" s="969"/>
      <c r="FOF64" s="969"/>
      <c r="FOG64" s="969"/>
      <c r="FOH64" s="969"/>
      <c r="FOI64" s="969"/>
      <c r="FOJ64" s="969"/>
      <c r="FOK64" s="969"/>
      <c r="FOL64" s="969"/>
      <c r="FOM64" s="969"/>
      <c r="FON64" s="969"/>
      <c r="FOO64" s="969"/>
      <c r="FOP64" s="969"/>
      <c r="FOQ64" s="969"/>
      <c r="FOR64" s="969"/>
      <c r="FOS64" s="969"/>
      <c r="FOT64" s="969"/>
      <c r="FOU64" s="969"/>
      <c r="FOV64" s="969"/>
      <c r="FOW64" s="969"/>
      <c r="FOX64" s="969"/>
      <c r="FOY64" s="969"/>
      <c r="FOZ64" s="969"/>
      <c r="FPA64" s="969"/>
      <c r="FPB64" s="969"/>
      <c r="FPC64" s="969"/>
      <c r="FPD64" s="969"/>
      <c r="FPE64" s="969"/>
      <c r="FPF64" s="969"/>
      <c r="FPG64" s="969"/>
      <c r="FPH64" s="969"/>
      <c r="FPI64" s="969"/>
      <c r="FPJ64" s="969"/>
      <c r="FPK64" s="969"/>
      <c r="FPL64" s="969"/>
      <c r="FPM64" s="969"/>
      <c r="FPN64" s="969"/>
      <c r="FPO64" s="969"/>
      <c r="FPP64" s="969"/>
      <c r="FPQ64" s="969"/>
      <c r="FPR64" s="969"/>
      <c r="FPS64" s="969"/>
      <c r="FPT64" s="969"/>
      <c r="FPU64" s="969"/>
      <c r="FPV64" s="969"/>
      <c r="FPW64" s="969"/>
      <c r="FPX64" s="969"/>
      <c r="FPY64" s="969"/>
      <c r="FPZ64" s="969"/>
      <c r="FQA64" s="969"/>
      <c r="FQB64" s="969"/>
      <c r="FQC64" s="969"/>
      <c r="FQD64" s="969"/>
      <c r="FQE64" s="969"/>
      <c r="FQF64" s="969"/>
      <c r="FQG64" s="969"/>
      <c r="FQH64" s="969"/>
      <c r="FQI64" s="969"/>
      <c r="FQJ64" s="969"/>
      <c r="FQK64" s="969"/>
      <c r="FQL64" s="969"/>
      <c r="FQM64" s="969"/>
      <c r="FQN64" s="969"/>
      <c r="FQO64" s="969"/>
      <c r="FQP64" s="969"/>
      <c r="FQQ64" s="969"/>
      <c r="FQR64" s="969"/>
      <c r="FQS64" s="969"/>
      <c r="FQT64" s="969"/>
      <c r="FQU64" s="969"/>
      <c r="FQV64" s="969"/>
      <c r="FQW64" s="969"/>
      <c r="FQX64" s="969"/>
      <c r="FQY64" s="969"/>
      <c r="FQZ64" s="969"/>
      <c r="FRA64" s="969"/>
      <c r="FRB64" s="969"/>
      <c r="FRC64" s="969"/>
      <c r="FRD64" s="969"/>
      <c r="FRE64" s="969"/>
      <c r="FRF64" s="969"/>
      <c r="FRG64" s="969"/>
      <c r="FRH64" s="969"/>
      <c r="FRI64" s="969"/>
      <c r="FRJ64" s="969"/>
      <c r="FRK64" s="969"/>
      <c r="FRL64" s="969"/>
      <c r="FRM64" s="969"/>
      <c r="FRN64" s="969"/>
      <c r="FRO64" s="969"/>
      <c r="FRP64" s="969"/>
      <c r="FRQ64" s="969"/>
      <c r="FRR64" s="969"/>
      <c r="FRS64" s="969"/>
      <c r="FRT64" s="969"/>
      <c r="FRU64" s="969"/>
      <c r="FRV64" s="969"/>
      <c r="FRW64" s="969"/>
      <c r="FRX64" s="969"/>
      <c r="FRY64" s="969"/>
      <c r="FRZ64" s="969"/>
      <c r="FSA64" s="969"/>
      <c r="FSB64" s="969"/>
      <c r="FSC64" s="969"/>
      <c r="FSD64" s="969"/>
      <c r="FSE64" s="969"/>
      <c r="FSF64" s="969"/>
      <c r="FSG64" s="969"/>
      <c r="FSH64" s="969"/>
      <c r="FSI64" s="969"/>
      <c r="FSJ64" s="969"/>
      <c r="FSK64" s="969"/>
      <c r="FSL64" s="969"/>
      <c r="FSM64" s="969"/>
      <c r="FSN64" s="969"/>
      <c r="FSO64" s="969"/>
      <c r="FSP64" s="969"/>
      <c r="FSQ64" s="969"/>
      <c r="FSR64" s="969"/>
      <c r="FSS64" s="969"/>
      <c r="FST64" s="969"/>
      <c r="FSU64" s="969"/>
      <c r="FSV64" s="969"/>
      <c r="FSW64" s="969"/>
      <c r="FSX64" s="969"/>
      <c r="FSY64" s="969"/>
      <c r="FSZ64" s="969"/>
      <c r="FTA64" s="969"/>
      <c r="FTB64" s="969"/>
      <c r="FTC64" s="969"/>
      <c r="FTD64" s="969"/>
      <c r="FTE64" s="969"/>
      <c r="FTF64" s="969"/>
      <c r="FTG64" s="969"/>
      <c r="FTH64" s="969"/>
      <c r="FTI64" s="969"/>
      <c r="FTJ64" s="969"/>
      <c r="FTK64" s="969"/>
      <c r="FTL64" s="969"/>
      <c r="FTM64" s="969"/>
      <c r="FTN64" s="969"/>
      <c r="FTO64" s="969"/>
      <c r="FTP64" s="969"/>
      <c r="FTQ64" s="969"/>
      <c r="FTR64" s="969"/>
      <c r="FTS64" s="969"/>
      <c r="FTT64" s="969"/>
      <c r="FTU64" s="969"/>
      <c r="FTV64" s="969"/>
      <c r="FTW64" s="969"/>
      <c r="FTX64" s="969"/>
      <c r="FTY64" s="969"/>
      <c r="FTZ64" s="969"/>
      <c r="FUA64" s="969"/>
      <c r="FUB64" s="969"/>
      <c r="FUC64" s="969"/>
      <c r="FUD64" s="969"/>
      <c r="FUE64" s="969"/>
      <c r="FUF64" s="969"/>
      <c r="FUG64" s="969"/>
      <c r="FUH64" s="969"/>
      <c r="FUI64" s="969"/>
      <c r="FUJ64" s="969"/>
      <c r="FUK64" s="969"/>
      <c r="FUL64" s="969"/>
      <c r="FUM64" s="969"/>
      <c r="FUN64" s="969"/>
      <c r="FUO64" s="969"/>
      <c r="FUP64" s="969"/>
      <c r="FUQ64" s="969"/>
      <c r="FUR64" s="969"/>
      <c r="FUS64" s="969"/>
      <c r="FUT64" s="969"/>
      <c r="FUU64" s="969"/>
      <c r="FUV64" s="969"/>
      <c r="FUW64" s="969"/>
      <c r="FUX64" s="969"/>
      <c r="FUY64" s="969"/>
      <c r="FUZ64" s="969"/>
      <c r="FVA64" s="969"/>
      <c r="FVB64" s="969"/>
      <c r="FVC64" s="969"/>
      <c r="FVD64" s="969"/>
      <c r="FVE64" s="969"/>
      <c r="FVF64" s="969"/>
      <c r="FVG64" s="969"/>
      <c r="FVH64" s="969"/>
      <c r="FVI64" s="969"/>
      <c r="FVJ64" s="969"/>
      <c r="FVK64" s="969"/>
      <c r="FVL64" s="969"/>
      <c r="FVM64" s="969"/>
      <c r="FVN64" s="969"/>
      <c r="FVO64" s="969"/>
      <c r="FVP64" s="969"/>
      <c r="FVQ64" s="969"/>
      <c r="FVR64" s="969"/>
      <c r="FVS64" s="969"/>
      <c r="FVT64" s="969"/>
      <c r="FVU64" s="969"/>
      <c r="FVV64" s="969"/>
      <c r="FVW64" s="969"/>
      <c r="FVX64" s="969"/>
      <c r="FVY64" s="969"/>
      <c r="FVZ64" s="969"/>
      <c r="FWA64" s="969"/>
      <c r="FWB64" s="969"/>
      <c r="FWC64" s="969"/>
      <c r="FWD64" s="969"/>
      <c r="FWE64" s="969"/>
      <c r="FWF64" s="969"/>
      <c r="FWG64" s="969"/>
      <c r="FWH64" s="969"/>
      <c r="FWI64" s="969"/>
      <c r="FWJ64" s="969"/>
      <c r="FWK64" s="969"/>
      <c r="FWL64" s="969"/>
      <c r="FWM64" s="969"/>
      <c r="FWN64" s="969"/>
      <c r="FWO64" s="969"/>
      <c r="FWP64" s="969"/>
      <c r="FWQ64" s="969"/>
      <c r="FWR64" s="969"/>
      <c r="FWS64" s="969"/>
      <c r="FWT64" s="969"/>
      <c r="FWU64" s="969"/>
      <c r="FWV64" s="969"/>
      <c r="FWW64" s="969"/>
      <c r="FWX64" s="969"/>
      <c r="FWY64" s="969"/>
      <c r="FWZ64" s="969"/>
      <c r="FXA64" s="969"/>
      <c r="FXB64" s="969"/>
      <c r="FXC64" s="969"/>
      <c r="FXD64" s="969"/>
      <c r="FXE64" s="969"/>
      <c r="FXF64" s="969"/>
      <c r="FXG64" s="969"/>
      <c r="FXH64" s="969"/>
      <c r="FXI64" s="969"/>
      <c r="FXJ64" s="969"/>
      <c r="FXK64" s="969"/>
      <c r="FXL64" s="969"/>
      <c r="FXM64" s="969"/>
      <c r="FXN64" s="969"/>
      <c r="FXO64" s="969"/>
      <c r="FXP64" s="969"/>
      <c r="FXQ64" s="969"/>
      <c r="FXR64" s="969"/>
      <c r="FXS64" s="969"/>
      <c r="FXT64" s="969"/>
      <c r="FXU64" s="969"/>
      <c r="FXV64" s="969"/>
      <c r="FXW64" s="969"/>
      <c r="FXX64" s="969"/>
      <c r="FXY64" s="969"/>
      <c r="FXZ64" s="969"/>
      <c r="FYA64" s="969"/>
      <c r="FYB64" s="969"/>
      <c r="FYC64" s="969"/>
      <c r="FYD64" s="969"/>
      <c r="FYE64" s="969"/>
      <c r="FYF64" s="969"/>
      <c r="FYG64" s="969"/>
      <c r="FYH64" s="969"/>
      <c r="FYI64" s="969"/>
      <c r="FYJ64" s="969"/>
      <c r="FYK64" s="969"/>
      <c r="FYL64" s="969"/>
      <c r="FYM64" s="969"/>
      <c r="FYN64" s="969"/>
      <c r="FYO64" s="969"/>
      <c r="FYP64" s="969"/>
      <c r="FYQ64" s="969"/>
      <c r="FYR64" s="969"/>
      <c r="FYS64" s="969"/>
      <c r="FYT64" s="969"/>
      <c r="FYU64" s="969"/>
      <c r="FYV64" s="969"/>
      <c r="FYW64" s="969"/>
      <c r="FYX64" s="969"/>
      <c r="FYY64" s="969"/>
      <c r="FYZ64" s="969"/>
      <c r="FZA64" s="969"/>
      <c r="FZB64" s="969"/>
      <c r="FZC64" s="969"/>
      <c r="FZD64" s="969"/>
      <c r="FZE64" s="969"/>
      <c r="FZF64" s="969"/>
      <c r="FZG64" s="969"/>
      <c r="FZH64" s="969"/>
      <c r="FZI64" s="969"/>
      <c r="FZJ64" s="969"/>
      <c r="FZK64" s="969"/>
      <c r="FZL64" s="969"/>
      <c r="FZM64" s="969"/>
      <c r="FZN64" s="969"/>
      <c r="FZO64" s="969"/>
      <c r="FZP64" s="969"/>
      <c r="FZQ64" s="969"/>
      <c r="FZR64" s="969"/>
      <c r="FZS64" s="969"/>
      <c r="FZT64" s="969"/>
      <c r="FZU64" s="969"/>
      <c r="FZV64" s="969"/>
      <c r="FZW64" s="969"/>
      <c r="FZX64" s="969"/>
      <c r="FZY64" s="969"/>
      <c r="FZZ64" s="969"/>
      <c r="GAA64" s="969"/>
      <c r="GAB64" s="969"/>
      <c r="GAC64" s="969"/>
      <c r="GAD64" s="969"/>
      <c r="GAE64" s="969"/>
      <c r="GAF64" s="969"/>
      <c r="GAG64" s="969"/>
      <c r="GAH64" s="969"/>
      <c r="GAI64" s="969"/>
      <c r="GAJ64" s="969"/>
      <c r="GAK64" s="969"/>
      <c r="GAL64" s="969"/>
      <c r="GAM64" s="969"/>
      <c r="GAN64" s="969"/>
      <c r="GAO64" s="969"/>
      <c r="GAP64" s="969"/>
      <c r="GAQ64" s="969"/>
      <c r="GAR64" s="969"/>
      <c r="GAS64" s="969"/>
      <c r="GAT64" s="969"/>
      <c r="GAU64" s="969"/>
      <c r="GAV64" s="969"/>
      <c r="GAW64" s="969"/>
      <c r="GAX64" s="969"/>
      <c r="GAY64" s="969"/>
      <c r="GAZ64" s="969"/>
      <c r="GBA64" s="969"/>
      <c r="GBB64" s="969"/>
      <c r="GBC64" s="969"/>
      <c r="GBD64" s="969"/>
      <c r="GBE64" s="969"/>
      <c r="GBF64" s="969"/>
      <c r="GBG64" s="969"/>
      <c r="GBH64" s="969"/>
      <c r="GBI64" s="969"/>
      <c r="GBJ64" s="969"/>
      <c r="GBK64" s="969"/>
      <c r="GBL64" s="969"/>
      <c r="GBM64" s="969"/>
      <c r="GBN64" s="969"/>
      <c r="GBO64" s="969"/>
      <c r="GBP64" s="969"/>
      <c r="GBQ64" s="969"/>
      <c r="GBR64" s="969"/>
      <c r="GBS64" s="969"/>
      <c r="GBT64" s="969"/>
      <c r="GBU64" s="969"/>
      <c r="GBV64" s="969"/>
      <c r="GBW64" s="969"/>
      <c r="GBX64" s="969"/>
      <c r="GBY64" s="969"/>
      <c r="GBZ64" s="969"/>
      <c r="GCA64" s="969"/>
      <c r="GCB64" s="969"/>
      <c r="GCC64" s="969"/>
      <c r="GCD64" s="969"/>
      <c r="GCE64" s="969"/>
      <c r="GCF64" s="969"/>
      <c r="GCG64" s="969"/>
      <c r="GCH64" s="969"/>
      <c r="GCI64" s="969"/>
      <c r="GCJ64" s="969"/>
      <c r="GCK64" s="969"/>
      <c r="GCL64" s="969"/>
      <c r="GCM64" s="969"/>
      <c r="GCN64" s="969"/>
      <c r="GCO64" s="969"/>
      <c r="GCP64" s="969"/>
      <c r="GCQ64" s="969"/>
      <c r="GCR64" s="969"/>
      <c r="GCS64" s="969"/>
      <c r="GCT64" s="969"/>
      <c r="GCU64" s="969"/>
      <c r="GCV64" s="969"/>
      <c r="GCW64" s="969"/>
      <c r="GCX64" s="969"/>
      <c r="GCY64" s="969"/>
      <c r="GCZ64" s="969"/>
      <c r="GDA64" s="969"/>
      <c r="GDB64" s="969"/>
      <c r="GDC64" s="969"/>
      <c r="GDD64" s="969"/>
      <c r="GDE64" s="969"/>
      <c r="GDF64" s="969"/>
      <c r="GDG64" s="969"/>
      <c r="GDH64" s="969"/>
      <c r="GDI64" s="969"/>
      <c r="GDJ64" s="969"/>
      <c r="GDK64" s="969"/>
      <c r="GDL64" s="969"/>
      <c r="GDM64" s="969"/>
      <c r="GDN64" s="969"/>
      <c r="GDO64" s="969"/>
      <c r="GDP64" s="969"/>
      <c r="GDQ64" s="969"/>
      <c r="GDR64" s="969"/>
      <c r="GDS64" s="969"/>
      <c r="GDT64" s="969"/>
      <c r="GDU64" s="969"/>
      <c r="GDV64" s="969"/>
      <c r="GDW64" s="969"/>
      <c r="GDX64" s="969"/>
      <c r="GDY64" s="969"/>
      <c r="GDZ64" s="969"/>
      <c r="GEA64" s="969"/>
      <c r="GEB64" s="969"/>
      <c r="GEC64" s="969"/>
      <c r="GED64" s="969"/>
      <c r="GEE64" s="969"/>
      <c r="GEF64" s="969"/>
      <c r="GEG64" s="969"/>
      <c r="GEH64" s="969"/>
      <c r="GEI64" s="969"/>
      <c r="GEJ64" s="969"/>
      <c r="GEK64" s="969"/>
      <c r="GEL64" s="969"/>
      <c r="GEM64" s="969"/>
      <c r="GEN64" s="969"/>
      <c r="GEO64" s="969"/>
      <c r="GEP64" s="969"/>
      <c r="GEQ64" s="969"/>
      <c r="GER64" s="969"/>
      <c r="GES64" s="969"/>
      <c r="GET64" s="969"/>
      <c r="GEU64" s="969"/>
      <c r="GEV64" s="969"/>
      <c r="GEW64" s="969"/>
      <c r="GEX64" s="969"/>
      <c r="GEY64" s="969"/>
      <c r="GEZ64" s="969"/>
      <c r="GFA64" s="969"/>
      <c r="GFB64" s="969"/>
      <c r="GFC64" s="969"/>
      <c r="GFD64" s="969"/>
      <c r="GFE64" s="969"/>
      <c r="GFF64" s="969"/>
      <c r="GFG64" s="969"/>
      <c r="GFH64" s="969"/>
      <c r="GFI64" s="969"/>
      <c r="GFJ64" s="969"/>
      <c r="GFK64" s="969"/>
      <c r="GFL64" s="969"/>
      <c r="GFM64" s="969"/>
      <c r="GFN64" s="969"/>
      <c r="GFO64" s="969"/>
      <c r="GFP64" s="969"/>
      <c r="GFQ64" s="969"/>
      <c r="GFR64" s="969"/>
      <c r="GFS64" s="969"/>
      <c r="GFT64" s="969"/>
      <c r="GFU64" s="969"/>
      <c r="GFV64" s="969"/>
      <c r="GFW64" s="969"/>
      <c r="GFX64" s="969"/>
      <c r="GFY64" s="969"/>
      <c r="GFZ64" s="969"/>
      <c r="GGA64" s="969"/>
      <c r="GGB64" s="969"/>
      <c r="GGC64" s="969"/>
      <c r="GGD64" s="969"/>
      <c r="GGE64" s="969"/>
      <c r="GGF64" s="969"/>
      <c r="GGG64" s="969"/>
      <c r="GGH64" s="969"/>
      <c r="GGI64" s="969"/>
      <c r="GGJ64" s="969"/>
      <c r="GGK64" s="969"/>
      <c r="GGL64" s="969"/>
      <c r="GGM64" s="969"/>
      <c r="GGN64" s="969"/>
      <c r="GGO64" s="969"/>
      <c r="GGP64" s="969"/>
      <c r="GGQ64" s="969"/>
      <c r="GGR64" s="969"/>
      <c r="GGS64" s="969"/>
      <c r="GGT64" s="969"/>
      <c r="GGU64" s="969"/>
      <c r="GGV64" s="969"/>
      <c r="GGW64" s="969"/>
      <c r="GGX64" s="969"/>
      <c r="GGY64" s="969"/>
      <c r="GGZ64" s="969"/>
      <c r="GHA64" s="969"/>
      <c r="GHB64" s="969"/>
      <c r="GHC64" s="969"/>
      <c r="GHD64" s="969"/>
      <c r="GHE64" s="969"/>
      <c r="GHF64" s="969"/>
      <c r="GHG64" s="969"/>
      <c r="GHH64" s="969"/>
      <c r="GHI64" s="969"/>
      <c r="GHJ64" s="969"/>
      <c r="GHK64" s="969"/>
      <c r="GHL64" s="969"/>
      <c r="GHM64" s="969"/>
      <c r="GHN64" s="969"/>
      <c r="GHO64" s="969"/>
      <c r="GHP64" s="969"/>
      <c r="GHQ64" s="969"/>
      <c r="GHR64" s="969"/>
      <c r="GHS64" s="969"/>
      <c r="GHT64" s="969"/>
      <c r="GHU64" s="969"/>
      <c r="GHV64" s="969"/>
      <c r="GHW64" s="969"/>
      <c r="GHX64" s="969"/>
      <c r="GHY64" s="969"/>
      <c r="GHZ64" s="969"/>
      <c r="GIA64" s="969"/>
      <c r="GIB64" s="969"/>
      <c r="GIC64" s="969"/>
      <c r="GID64" s="969"/>
      <c r="GIE64" s="969"/>
      <c r="GIF64" s="969"/>
      <c r="GIG64" s="969"/>
      <c r="GIH64" s="969"/>
      <c r="GII64" s="969"/>
      <c r="GIJ64" s="969"/>
      <c r="GIK64" s="969"/>
      <c r="GIL64" s="969"/>
      <c r="GIM64" s="969"/>
      <c r="GIN64" s="969"/>
      <c r="GIO64" s="969"/>
      <c r="GIP64" s="969"/>
      <c r="GIQ64" s="969"/>
      <c r="GIR64" s="969"/>
      <c r="GIS64" s="969"/>
      <c r="GIT64" s="969"/>
      <c r="GIU64" s="969"/>
      <c r="GIV64" s="969"/>
      <c r="GIW64" s="969"/>
      <c r="GIX64" s="969"/>
      <c r="GIY64" s="969"/>
      <c r="GIZ64" s="969"/>
      <c r="GJA64" s="969"/>
      <c r="GJB64" s="969"/>
      <c r="GJC64" s="969"/>
      <c r="GJD64" s="969"/>
      <c r="GJE64" s="969"/>
      <c r="GJF64" s="969"/>
      <c r="GJG64" s="969"/>
      <c r="GJH64" s="969"/>
      <c r="GJI64" s="969"/>
      <c r="GJJ64" s="969"/>
      <c r="GJK64" s="969"/>
      <c r="GJL64" s="969"/>
      <c r="GJM64" s="969"/>
      <c r="GJN64" s="969"/>
      <c r="GJO64" s="969"/>
      <c r="GJP64" s="969"/>
      <c r="GJQ64" s="969"/>
      <c r="GJR64" s="969"/>
      <c r="GJS64" s="969"/>
      <c r="GJT64" s="969"/>
      <c r="GJU64" s="969"/>
      <c r="GJV64" s="969"/>
      <c r="GJW64" s="969"/>
      <c r="GJX64" s="969"/>
      <c r="GJY64" s="969"/>
      <c r="GJZ64" s="969"/>
      <c r="GKA64" s="969"/>
      <c r="GKB64" s="969"/>
      <c r="GKC64" s="969"/>
      <c r="GKD64" s="969"/>
      <c r="GKE64" s="969"/>
      <c r="GKF64" s="969"/>
      <c r="GKG64" s="969"/>
      <c r="GKH64" s="969"/>
      <c r="GKI64" s="969"/>
      <c r="GKJ64" s="969"/>
      <c r="GKK64" s="969"/>
      <c r="GKL64" s="969"/>
      <c r="GKM64" s="969"/>
      <c r="GKN64" s="969"/>
      <c r="GKO64" s="969"/>
      <c r="GKP64" s="969"/>
      <c r="GKQ64" s="969"/>
      <c r="GKR64" s="969"/>
      <c r="GKS64" s="969"/>
      <c r="GKT64" s="969"/>
      <c r="GKU64" s="969"/>
      <c r="GKV64" s="969"/>
      <c r="GKW64" s="969"/>
      <c r="GKX64" s="969"/>
      <c r="GKY64" s="969"/>
      <c r="GKZ64" s="969"/>
      <c r="GLA64" s="969"/>
      <c r="GLB64" s="969"/>
      <c r="GLC64" s="969"/>
      <c r="GLD64" s="969"/>
      <c r="GLE64" s="969"/>
      <c r="GLF64" s="969"/>
      <c r="GLG64" s="969"/>
      <c r="GLH64" s="969"/>
      <c r="GLI64" s="969"/>
      <c r="GLJ64" s="969"/>
      <c r="GLK64" s="969"/>
      <c r="GLL64" s="969"/>
      <c r="GLM64" s="969"/>
      <c r="GLN64" s="969"/>
      <c r="GLO64" s="969"/>
      <c r="GLP64" s="969"/>
      <c r="GLQ64" s="969"/>
      <c r="GLR64" s="969"/>
      <c r="GLS64" s="969"/>
      <c r="GLT64" s="969"/>
      <c r="GLU64" s="969"/>
      <c r="GLV64" s="969"/>
      <c r="GLW64" s="969"/>
      <c r="GLX64" s="969"/>
      <c r="GLY64" s="969"/>
      <c r="GLZ64" s="969"/>
      <c r="GMA64" s="969"/>
      <c r="GMB64" s="969"/>
      <c r="GMC64" s="969"/>
      <c r="GMD64" s="969"/>
      <c r="GME64" s="969"/>
      <c r="GMF64" s="969"/>
      <c r="GMG64" s="969"/>
      <c r="GMH64" s="969"/>
      <c r="GMI64" s="969"/>
      <c r="GMJ64" s="969"/>
      <c r="GMK64" s="969"/>
      <c r="GML64" s="969"/>
      <c r="GMM64" s="969"/>
      <c r="GMN64" s="969"/>
      <c r="GMO64" s="969"/>
      <c r="GMP64" s="969"/>
      <c r="GMQ64" s="969"/>
      <c r="GMR64" s="969"/>
      <c r="GMS64" s="969"/>
      <c r="GMT64" s="969"/>
      <c r="GMU64" s="969"/>
      <c r="GMV64" s="969"/>
      <c r="GMW64" s="969"/>
      <c r="GMX64" s="969"/>
      <c r="GMY64" s="969"/>
      <c r="GMZ64" s="969"/>
      <c r="GNA64" s="969"/>
      <c r="GNB64" s="969"/>
      <c r="GNC64" s="969"/>
      <c r="GND64" s="969"/>
      <c r="GNE64" s="969"/>
      <c r="GNF64" s="969"/>
      <c r="GNG64" s="969"/>
      <c r="GNH64" s="969"/>
      <c r="GNI64" s="969"/>
      <c r="GNJ64" s="969"/>
      <c r="GNK64" s="969"/>
      <c r="GNL64" s="969"/>
      <c r="GNM64" s="969"/>
      <c r="GNN64" s="969"/>
      <c r="GNO64" s="969"/>
      <c r="GNP64" s="969"/>
      <c r="GNQ64" s="969"/>
      <c r="GNR64" s="969"/>
      <c r="GNS64" s="969"/>
      <c r="GNT64" s="969"/>
      <c r="GNU64" s="969"/>
      <c r="GNV64" s="969"/>
      <c r="GNW64" s="969"/>
      <c r="GNX64" s="969"/>
      <c r="GNY64" s="969"/>
      <c r="GNZ64" s="969"/>
      <c r="GOA64" s="969"/>
      <c r="GOB64" s="969"/>
      <c r="GOC64" s="969"/>
      <c r="GOD64" s="969"/>
      <c r="GOE64" s="969"/>
      <c r="GOF64" s="969"/>
      <c r="GOG64" s="969"/>
      <c r="GOH64" s="969"/>
      <c r="GOI64" s="969"/>
      <c r="GOJ64" s="969"/>
      <c r="GOK64" s="969"/>
      <c r="GOL64" s="969"/>
      <c r="GOM64" s="969"/>
      <c r="GON64" s="969"/>
      <c r="GOO64" s="969"/>
      <c r="GOP64" s="969"/>
      <c r="GOQ64" s="969"/>
      <c r="GOR64" s="969"/>
      <c r="GOS64" s="969"/>
      <c r="GOT64" s="969"/>
      <c r="GOU64" s="969"/>
      <c r="GOV64" s="969"/>
      <c r="GOW64" s="969"/>
      <c r="GOX64" s="969"/>
      <c r="GOY64" s="969"/>
      <c r="GOZ64" s="969"/>
      <c r="GPA64" s="969"/>
      <c r="GPB64" s="969"/>
      <c r="GPC64" s="969"/>
      <c r="GPD64" s="969"/>
      <c r="GPE64" s="969"/>
      <c r="GPF64" s="969"/>
      <c r="GPG64" s="969"/>
      <c r="GPH64" s="969"/>
      <c r="GPI64" s="969"/>
      <c r="GPJ64" s="969"/>
      <c r="GPK64" s="969"/>
      <c r="GPL64" s="969"/>
      <c r="GPM64" s="969"/>
      <c r="GPN64" s="969"/>
      <c r="GPO64" s="969"/>
      <c r="GPP64" s="969"/>
      <c r="GPQ64" s="969"/>
      <c r="GPR64" s="969"/>
      <c r="GPS64" s="969"/>
      <c r="GPT64" s="969"/>
      <c r="GPU64" s="969"/>
      <c r="GPV64" s="969"/>
      <c r="GPW64" s="969"/>
      <c r="GPX64" s="969"/>
      <c r="GPY64" s="969"/>
      <c r="GPZ64" s="969"/>
      <c r="GQA64" s="969"/>
      <c r="GQB64" s="969"/>
      <c r="GQC64" s="969"/>
      <c r="GQD64" s="969"/>
      <c r="GQE64" s="969"/>
      <c r="GQF64" s="969"/>
      <c r="GQG64" s="969"/>
      <c r="GQH64" s="969"/>
      <c r="GQI64" s="969"/>
      <c r="GQJ64" s="969"/>
      <c r="GQK64" s="969"/>
      <c r="GQL64" s="969"/>
      <c r="GQM64" s="969"/>
      <c r="GQN64" s="969"/>
      <c r="GQO64" s="969"/>
      <c r="GQP64" s="969"/>
      <c r="GQQ64" s="969"/>
      <c r="GQR64" s="969"/>
      <c r="GQS64" s="969"/>
      <c r="GQT64" s="969"/>
      <c r="GQU64" s="969"/>
      <c r="GQV64" s="969"/>
      <c r="GQW64" s="969"/>
      <c r="GQX64" s="969"/>
      <c r="GQY64" s="969"/>
      <c r="GQZ64" s="969"/>
      <c r="GRA64" s="969"/>
      <c r="GRB64" s="969"/>
      <c r="GRC64" s="969"/>
      <c r="GRD64" s="969"/>
      <c r="GRE64" s="969"/>
      <c r="GRF64" s="969"/>
      <c r="GRG64" s="969"/>
      <c r="GRH64" s="969"/>
      <c r="GRI64" s="969"/>
      <c r="GRJ64" s="969"/>
      <c r="GRK64" s="969"/>
      <c r="GRL64" s="969"/>
      <c r="GRM64" s="969"/>
      <c r="GRN64" s="969"/>
      <c r="GRO64" s="969"/>
      <c r="GRP64" s="969"/>
      <c r="GRQ64" s="969"/>
      <c r="GRR64" s="969"/>
      <c r="GRS64" s="969"/>
      <c r="GRT64" s="969"/>
      <c r="GRU64" s="969"/>
      <c r="GRV64" s="969"/>
      <c r="GRW64" s="969"/>
      <c r="GRX64" s="969"/>
      <c r="GRY64" s="969"/>
      <c r="GRZ64" s="969"/>
      <c r="GSA64" s="969"/>
      <c r="GSB64" s="969"/>
      <c r="GSC64" s="969"/>
      <c r="GSD64" s="969"/>
      <c r="GSE64" s="969"/>
      <c r="GSF64" s="969"/>
      <c r="GSG64" s="969"/>
      <c r="GSH64" s="969"/>
      <c r="GSI64" s="969"/>
      <c r="GSJ64" s="969"/>
      <c r="GSK64" s="969"/>
      <c r="GSL64" s="969"/>
      <c r="GSM64" s="969"/>
      <c r="GSN64" s="969"/>
      <c r="GSO64" s="969"/>
      <c r="GSP64" s="969"/>
      <c r="GSQ64" s="969"/>
      <c r="GSR64" s="969"/>
      <c r="GSS64" s="969"/>
      <c r="GST64" s="969"/>
      <c r="GSU64" s="969"/>
      <c r="GSV64" s="969"/>
      <c r="GSW64" s="969"/>
      <c r="GSX64" s="969"/>
      <c r="GSY64" s="969"/>
      <c r="GSZ64" s="969"/>
      <c r="GTA64" s="969"/>
      <c r="GTB64" s="969"/>
      <c r="GTC64" s="969"/>
      <c r="GTD64" s="969"/>
      <c r="GTE64" s="969"/>
      <c r="GTF64" s="969"/>
      <c r="GTG64" s="969"/>
      <c r="GTH64" s="969"/>
      <c r="GTI64" s="969"/>
      <c r="GTJ64" s="969"/>
      <c r="GTK64" s="969"/>
      <c r="GTL64" s="969"/>
      <c r="GTM64" s="969"/>
      <c r="GTN64" s="969"/>
      <c r="GTO64" s="969"/>
      <c r="GTP64" s="969"/>
      <c r="GTQ64" s="969"/>
      <c r="GTR64" s="969"/>
      <c r="GTS64" s="969"/>
      <c r="GTT64" s="969"/>
      <c r="GTU64" s="969"/>
      <c r="GTV64" s="969"/>
      <c r="GTW64" s="969"/>
      <c r="GTX64" s="969"/>
      <c r="GTY64" s="969"/>
      <c r="GTZ64" s="969"/>
      <c r="GUA64" s="969"/>
      <c r="GUB64" s="969"/>
      <c r="GUC64" s="969"/>
      <c r="GUD64" s="969"/>
      <c r="GUE64" s="969"/>
      <c r="GUF64" s="969"/>
      <c r="GUG64" s="969"/>
      <c r="GUH64" s="969"/>
      <c r="GUI64" s="969"/>
      <c r="GUJ64" s="969"/>
      <c r="GUK64" s="969"/>
      <c r="GUL64" s="969"/>
      <c r="GUM64" s="969"/>
      <c r="GUN64" s="969"/>
      <c r="GUO64" s="969"/>
      <c r="GUP64" s="969"/>
      <c r="GUQ64" s="969"/>
      <c r="GUR64" s="969"/>
      <c r="GUS64" s="969"/>
      <c r="GUT64" s="969"/>
      <c r="GUU64" s="969"/>
      <c r="GUV64" s="969"/>
      <c r="GUW64" s="969"/>
      <c r="GUX64" s="969"/>
      <c r="GUY64" s="969"/>
      <c r="GUZ64" s="969"/>
      <c r="GVA64" s="969"/>
      <c r="GVB64" s="969"/>
      <c r="GVC64" s="969"/>
      <c r="GVD64" s="969"/>
      <c r="GVE64" s="969"/>
      <c r="GVF64" s="969"/>
      <c r="GVG64" s="969"/>
      <c r="GVH64" s="969"/>
      <c r="GVI64" s="969"/>
      <c r="GVJ64" s="969"/>
      <c r="GVK64" s="969"/>
      <c r="GVL64" s="969"/>
      <c r="GVM64" s="969"/>
      <c r="GVN64" s="969"/>
      <c r="GVO64" s="969"/>
      <c r="GVP64" s="969"/>
      <c r="GVQ64" s="969"/>
      <c r="GVR64" s="969"/>
      <c r="GVS64" s="969"/>
      <c r="GVT64" s="969"/>
      <c r="GVU64" s="969"/>
      <c r="GVV64" s="969"/>
      <c r="GVW64" s="969"/>
      <c r="GVX64" s="969"/>
      <c r="GVY64" s="969"/>
      <c r="GVZ64" s="969"/>
      <c r="GWA64" s="969"/>
      <c r="GWB64" s="969"/>
      <c r="GWC64" s="969"/>
      <c r="GWD64" s="969"/>
      <c r="GWE64" s="969"/>
      <c r="GWF64" s="969"/>
      <c r="GWG64" s="969"/>
      <c r="GWH64" s="969"/>
      <c r="GWI64" s="969"/>
      <c r="GWJ64" s="969"/>
      <c r="GWK64" s="969"/>
      <c r="GWL64" s="969"/>
      <c r="GWM64" s="969"/>
      <c r="GWN64" s="969"/>
      <c r="GWO64" s="969"/>
      <c r="GWP64" s="969"/>
      <c r="GWQ64" s="969"/>
      <c r="GWR64" s="969"/>
      <c r="GWS64" s="969"/>
      <c r="GWT64" s="969"/>
      <c r="GWU64" s="969"/>
      <c r="GWV64" s="969"/>
      <c r="GWW64" s="969"/>
      <c r="GWX64" s="969"/>
      <c r="GWY64" s="969"/>
      <c r="GWZ64" s="969"/>
      <c r="GXA64" s="969"/>
      <c r="GXB64" s="969"/>
      <c r="GXC64" s="969"/>
      <c r="GXD64" s="969"/>
      <c r="GXE64" s="969"/>
      <c r="GXF64" s="969"/>
      <c r="GXG64" s="969"/>
      <c r="GXH64" s="969"/>
      <c r="GXI64" s="969"/>
      <c r="GXJ64" s="969"/>
      <c r="GXK64" s="969"/>
      <c r="GXL64" s="969"/>
      <c r="GXM64" s="969"/>
      <c r="GXN64" s="969"/>
      <c r="GXO64" s="969"/>
      <c r="GXP64" s="969"/>
      <c r="GXQ64" s="969"/>
      <c r="GXR64" s="969"/>
      <c r="GXS64" s="969"/>
      <c r="GXT64" s="969"/>
      <c r="GXU64" s="969"/>
      <c r="GXV64" s="969"/>
      <c r="GXW64" s="969"/>
      <c r="GXX64" s="969"/>
      <c r="GXY64" s="969"/>
      <c r="GXZ64" s="969"/>
      <c r="GYA64" s="969"/>
      <c r="GYB64" s="969"/>
      <c r="GYC64" s="969"/>
      <c r="GYD64" s="969"/>
      <c r="GYE64" s="969"/>
      <c r="GYF64" s="969"/>
      <c r="GYG64" s="969"/>
      <c r="GYH64" s="969"/>
      <c r="GYI64" s="969"/>
      <c r="GYJ64" s="969"/>
      <c r="GYK64" s="969"/>
      <c r="GYL64" s="969"/>
      <c r="GYM64" s="969"/>
      <c r="GYN64" s="969"/>
      <c r="GYO64" s="969"/>
      <c r="GYP64" s="969"/>
      <c r="GYQ64" s="969"/>
      <c r="GYR64" s="969"/>
      <c r="GYS64" s="969"/>
      <c r="GYT64" s="969"/>
      <c r="GYU64" s="969"/>
      <c r="GYV64" s="969"/>
      <c r="GYW64" s="969"/>
      <c r="GYX64" s="969"/>
      <c r="GYY64" s="969"/>
      <c r="GYZ64" s="969"/>
      <c r="GZA64" s="969"/>
      <c r="GZB64" s="969"/>
      <c r="GZC64" s="969"/>
      <c r="GZD64" s="969"/>
      <c r="GZE64" s="969"/>
      <c r="GZF64" s="969"/>
      <c r="GZG64" s="969"/>
      <c r="GZH64" s="969"/>
      <c r="GZI64" s="969"/>
      <c r="GZJ64" s="969"/>
      <c r="GZK64" s="969"/>
      <c r="GZL64" s="969"/>
      <c r="GZM64" s="969"/>
      <c r="GZN64" s="969"/>
      <c r="GZO64" s="969"/>
      <c r="GZP64" s="969"/>
      <c r="GZQ64" s="969"/>
      <c r="GZR64" s="969"/>
      <c r="GZS64" s="969"/>
      <c r="GZT64" s="969"/>
      <c r="GZU64" s="969"/>
      <c r="GZV64" s="969"/>
      <c r="GZW64" s="969"/>
      <c r="GZX64" s="969"/>
      <c r="GZY64" s="969"/>
      <c r="GZZ64" s="969"/>
      <c r="HAA64" s="969"/>
      <c r="HAB64" s="969"/>
      <c r="HAC64" s="969"/>
      <c r="HAD64" s="969"/>
      <c r="HAE64" s="969"/>
      <c r="HAF64" s="969"/>
      <c r="HAG64" s="969"/>
      <c r="HAH64" s="969"/>
      <c r="HAI64" s="969"/>
      <c r="HAJ64" s="969"/>
      <c r="HAK64" s="969"/>
      <c r="HAL64" s="969"/>
      <c r="HAM64" s="969"/>
      <c r="HAN64" s="969"/>
      <c r="HAO64" s="969"/>
      <c r="HAP64" s="969"/>
      <c r="HAQ64" s="969"/>
      <c r="HAR64" s="969"/>
      <c r="HAS64" s="969"/>
      <c r="HAT64" s="969"/>
      <c r="HAU64" s="969"/>
      <c r="HAV64" s="969"/>
      <c r="HAW64" s="969"/>
      <c r="HAX64" s="969"/>
      <c r="HAY64" s="969"/>
      <c r="HAZ64" s="969"/>
      <c r="HBA64" s="969"/>
      <c r="HBB64" s="969"/>
      <c r="HBC64" s="969"/>
      <c r="HBD64" s="969"/>
      <c r="HBE64" s="969"/>
      <c r="HBF64" s="969"/>
      <c r="HBG64" s="969"/>
      <c r="HBH64" s="969"/>
      <c r="HBI64" s="969"/>
      <c r="HBJ64" s="969"/>
      <c r="HBK64" s="969"/>
      <c r="HBL64" s="969"/>
      <c r="HBM64" s="969"/>
      <c r="HBN64" s="969"/>
      <c r="HBO64" s="969"/>
      <c r="HBP64" s="969"/>
      <c r="HBQ64" s="969"/>
      <c r="HBR64" s="969"/>
      <c r="HBS64" s="969"/>
      <c r="HBT64" s="969"/>
      <c r="HBU64" s="969"/>
      <c r="HBV64" s="969"/>
      <c r="HBW64" s="969"/>
      <c r="HBX64" s="969"/>
      <c r="HBY64" s="969"/>
      <c r="HBZ64" s="969"/>
      <c r="HCA64" s="969"/>
      <c r="HCB64" s="969"/>
      <c r="HCC64" s="969"/>
      <c r="HCD64" s="969"/>
      <c r="HCE64" s="969"/>
      <c r="HCF64" s="969"/>
      <c r="HCG64" s="969"/>
      <c r="HCH64" s="969"/>
      <c r="HCI64" s="969"/>
      <c r="HCJ64" s="969"/>
      <c r="HCK64" s="969"/>
      <c r="HCL64" s="969"/>
      <c r="HCM64" s="969"/>
      <c r="HCN64" s="969"/>
      <c r="HCO64" s="969"/>
      <c r="HCP64" s="969"/>
      <c r="HCQ64" s="969"/>
      <c r="HCR64" s="969"/>
      <c r="HCS64" s="969"/>
      <c r="HCT64" s="969"/>
      <c r="HCU64" s="969"/>
      <c r="HCV64" s="969"/>
      <c r="HCW64" s="969"/>
      <c r="HCX64" s="969"/>
      <c r="HCY64" s="969"/>
      <c r="HCZ64" s="969"/>
      <c r="HDA64" s="969"/>
      <c r="HDB64" s="969"/>
      <c r="HDC64" s="969"/>
      <c r="HDD64" s="969"/>
      <c r="HDE64" s="969"/>
      <c r="HDF64" s="969"/>
      <c r="HDG64" s="969"/>
      <c r="HDH64" s="969"/>
      <c r="HDI64" s="969"/>
      <c r="HDJ64" s="969"/>
      <c r="HDK64" s="969"/>
      <c r="HDL64" s="969"/>
      <c r="HDM64" s="969"/>
      <c r="HDN64" s="969"/>
      <c r="HDO64" s="969"/>
      <c r="HDP64" s="969"/>
      <c r="HDQ64" s="969"/>
      <c r="HDR64" s="969"/>
      <c r="HDS64" s="969"/>
      <c r="HDT64" s="969"/>
      <c r="HDU64" s="969"/>
      <c r="HDV64" s="969"/>
      <c r="HDW64" s="969"/>
      <c r="HDX64" s="969"/>
      <c r="HDY64" s="969"/>
      <c r="HDZ64" s="969"/>
      <c r="HEA64" s="969"/>
      <c r="HEB64" s="969"/>
      <c r="HEC64" s="969"/>
      <c r="HED64" s="969"/>
      <c r="HEE64" s="969"/>
      <c r="HEF64" s="969"/>
      <c r="HEG64" s="969"/>
      <c r="HEH64" s="969"/>
      <c r="HEI64" s="969"/>
      <c r="HEJ64" s="969"/>
      <c r="HEK64" s="969"/>
      <c r="HEL64" s="969"/>
      <c r="HEM64" s="969"/>
      <c r="HEN64" s="969"/>
      <c r="HEO64" s="969"/>
      <c r="HEP64" s="969"/>
      <c r="HEQ64" s="969"/>
      <c r="HER64" s="969"/>
      <c r="HES64" s="969"/>
      <c r="HET64" s="969"/>
      <c r="HEU64" s="969"/>
      <c r="HEV64" s="969"/>
      <c r="HEW64" s="969"/>
      <c r="HEX64" s="969"/>
      <c r="HEY64" s="969"/>
      <c r="HEZ64" s="969"/>
      <c r="HFA64" s="969"/>
      <c r="HFB64" s="969"/>
      <c r="HFC64" s="969"/>
      <c r="HFD64" s="969"/>
      <c r="HFE64" s="969"/>
      <c r="HFF64" s="969"/>
      <c r="HFG64" s="969"/>
      <c r="HFH64" s="969"/>
      <c r="HFI64" s="969"/>
      <c r="HFJ64" s="969"/>
      <c r="HFK64" s="969"/>
      <c r="HFL64" s="969"/>
      <c r="HFM64" s="969"/>
      <c r="HFN64" s="969"/>
      <c r="HFO64" s="969"/>
      <c r="HFP64" s="969"/>
      <c r="HFQ64" s="969"/>
      <c r="HFR64" s="969"/>
      <c r="HFS64" s="969"/>
      <c r="HFT64" s="969"/>
      <c r="HFU64" s="969"/>
      <c r="HFV64" s="969"/>
      <c r="HFW64" s="969"/>
      <c r="HFX64" s="969"/>
      <c r="HFY64" s="969"/>
      <c r="HFZ64" s="969"/>
      <c r="HGA64" s="969"/>
      <c r="HGB64" s="969"/>
      <c r="HGC64" s="969"/>
      <c r="HGD64" s="969"/>
      <c r="HGE64" s="969"/>
      <c r="HGF64" s="969"/>
      <c r="HGG64" s="969"/>
      <c r="HGH64" s="969"/>
      <c r="HGI64" s="969"/>
      <c r="HGJ64" s="969"/>
      <c r="HGK64" s="969"/>
      <c r="HGL64" s="969"/>
      <c r="HGM64" s="969"/>
      <c r="HGN64" s="969"/>
      <c r="HGO64" s="969"/>
      <c r="HGP64" s="969"/>
      <c r="HGQ64" s="969"/>
      <c r="HGR64" s="969"/>
      <c r="HGS64" s="969"/>
      <c r="HGT64" s="969"/>
      <c r="HGU64" s="969"/>
      <c r="HGV64" s="969"/>
      <c r="HGW64" s="969"/>
      <c r="HGX64" s="969"/>
      <c r="HGY64" s="969"/>
      <c r="HGZ64" s="969"/>
      <c r="HHA64" s="969"/>
      <c r="HHB64" s="969"/>
      <c r="HHC64" s="969"/>
      <c r="HHD64" s="969"/>
      <c r="HHE64" s="969"/>
      <c r="HHF64" s="969"/>
      <c r="HHG64" s="969"/>
      <c r="HHH64" s="969"/>
      <c r="HHI64" s="969"/>
      <c r="HHJ64" s="969"/>
      <c r="HHK64" s="969"/>
      <c r="HHL64" s="969"/>
      <c r="HHM64" s="969"/>
      <c r="HHN64" s="969"/>
      <c r="HHO64" s="969"/>
      <c r="HHP64" s="969"/>
      <c r="HHQ64" s="969"/>
      <c r="HHR64" s="969"/>
      <c r="HHS64" s="969"/>
      <c r="HHT64" s="969"/>
      <c r="HHU64" s="969"/>
      <c r="HHV64" s="969"/>
      <c r="HHW64" s="969"/>
      <c r="HHX64" s="969"/>
      <c r="HHY64" s="969"/>
      <c r="HHZ64" s="969"/>
      <c r="HIA64" s="969"/>
      <c r="HIB64" s="969"/>
      <c r="HIC64" s="969"/>
      <c r="HID64" s="969"/>
      <c r="HIE64" s="969"/>
      <c r="HIF64" s="969"/>
      <c r="HIG64" s="969"/>
      <c r="HIH64" s="969"/>
      <c r="HII64" s="969"/>
      <c r="HIJ64" s="969"/>
      <c r="HIK64" s="969"/>
      <c r="HIL64" s="969"/>
      <c r="HIM64" s="969"/>
      <c r="HIN64" s="969"/>
      <c r="HIO64" s="969"/>
      <c r="HIP64" s="969"/>
      <c r="HIQ64" s="969"/>
      <c r="HIR64" s="969"/>
      <c r="HIS64" s="969"/>
      <c r="HIT64" s="969"/>
      <c r="HIU64" s="969"/>
      <c r="HIV64" s="969"/>
      <c r="HIW64" s="969"/>
      <c r="HIX64" s="969"/>
      <c r="HIY64" s="969"/>
      <c r="HIZ64" s="969"/>
      <c r="HJA64" s="969"/>
      <c r="HJB64" s="969"/>
      <c r="HJC64" s="969"/>
      <c r="HJD64" s="969"/>
      <c r="HJE64" s="969"/>
      <c r="HJF64" s="969"/>
      <c r="HJG64" s="969"/>
      <c r="HJH64" s="969"/>
      <c r="HJI64" s="969"/>
      <c r="HJJ64" s="969"/>
      <c r="HJK64" s="969"/>
      <c r="HJL64" s="969"/>
      <c r="HJM64" s="969"/>
      <c r="HJN64" s="969"/>
      <c r="HJO64" s="969"/>
      <c r="HJP64" s="969"/>
      <c r="HJQ64" s="969"/>
      <c r="HJR64" s="969"/>
      <c r="HJS64" s="969"/>
      <c r="HJT64" s="969"/>
      <c r="HJU64" s="969"/>
      <c r="HJV64" s="969"/>
      <c r="HJW64" s="969"/>
      <c r="HJX64" s="969"/>
      <c r="HJY64" s="969"/>
      <c r="HJZ64" s="969"/>
      <c r="HKA64" s="969"/>
      <c r="HKB64" s="969"/>
      <c r="HKC64" s="969"/>
      <c r="HKD64" s="969"/>
      <c r="HKE64" s="969"/>
      <c r="HKF64" s="969"/>
      <c r="HKG64" s="969"/>
      <c r="HKH64" s="969"/>
      <c r="HKI64" s="969"/>
      <c r="HKJ64" s="969"/>
      <c r="HKK64" s="969"/>
      <c r="HKL64" s="969"/>
      <c r="HKM64" s="969"/>
      <c r="HKN64" s="969"/>
      <c r="HKO64" s="969"/>
      <c r="HKP64" s="969"/>
      <c r="HKQ64" s="969"/>
      <c r="HKR64" s="969"/>
      <c r="HKS64" s="969"/>
      <c r="HKT64" s="969"/>
      <c r="HKU64" s="969"/>
      <c r="HKV64" s="969"/>
      <c r="HKW64" s="969"/>
      <c r="HKX64" s="969"/>
      <c r="HKY64" s="969"/>
      <c r="HKZ64" s="969"/>
      <c r="HLA64" s="969"/>
      <c r="HLB64" s="969"/>
      <c r="HLC64" s="969"/>
      <c r="HLD64" s="969"/>
      <c r="HLE64" s="969"/>
      <c r="HLF64" s="969"/>
      <c r="HLG64" s="969"/>
      <c r="HLH64" s="969"/>
      <c r="HLI64" s="969"/>
      <c r="HLJ64" s="969"/>
      <c r="HLK64" s="969"/>
      <c r="HLL64" s="969"/>
      <c r="HLM64" s="969"/>
      <c r="HLN64" s="969"/>
      <c r="HLO64" s="969"/>
      <c r="HLP64" s="969"/>
      <c r="HLQ64" s="969"/>
      <c r="HLR64" s="969"/>
      <c r="HLS64" s="969"/>
      <c r="HLT64" s="969"/>
      <c r="HLU64" s="969"/>
      <c r="HLV64" s="969"/>
      <c r="HLW64" s="969"/>
      <c r="HLX64" s="969"/>
      <c r="HLY64" s="969"/>
      <c r="HLZ64" s="969"/>
      <c r="HMA64" s="969"/>
      <c r="HMB64" s="969"/>
      <c r="HMC64" s="969"/>
      <c r="HMD64" s="969"/>
      <c r="HME64" s="969"/>
      <c r="HMF64" s="969"/>
      <c r="HMG64" s="969"/>
      <c r="HMH64" s="969"/>
      <c r="HMI64" s="969"/>
      <c r="HMJ64" s="969"/>
      <c r="HMK64" s="969"/>
      <c r="HML64" s="969"/>
      <c r="HMM64" s="969"/>
      <c r="HMN64" s="969"/>
      <c r="HMO64" s="969"/>
      <c r="HMP64" s="969"/>
      <c r="HMQ64" s="969"/>
      <c r="HMR64" s="969"/>
      <c r="HMS64" s="969"/>
      <c r="HMT64" s="969"/>
      <c r="HMU64" s="969"/>
      <c r="HMV64" s="969"/>
      <c r="HMW64" s="969"/>
      <c r="HMX64" s="969"/>
      <c r="HMY64" s="969"/>
      <c r="HMZ64" s="969"/>
      <c r="HNA64" s="969"/>
      <c r="HNB64" s="969"/>
      <c r="HNC64" s="969"/>
      <c r="HND64" s="969"/>
      <c r="HNE64" s="969"/>
      <c r="HNF64" s="969"/>
      <c r="HNG64" s="969"/>
      <c r="HNH64" s="969"/>
      <c r="HNI64" s="969"/>
      <c r="HNJ64" s="969"/>
      <c r="HNK64" s="969"/>
      <c r="HNL64" s="969"/>
      <c r="HNM64" s="969"/>
      <c r="HNN64" s="969"/>
      <c r="HNO64" s="969"/>
      <c r="HNP64" s="969"/>
      <c r="HNQ64" s="969"/>
      <c r="HNR64" s="969"/>
      <c r="HNS64" s="969"/>
      <c r="HNT64" s="969"/>
      <c r="HNU64" s="969"/>
      <c r="HNV64" s="969"/>
      <c r="HNW64" s="969"/>
      <c r="HNX64" s="969"/>
      <c r="HNY64" s="969"/>
      <c r="HNZ64" s="969"/>
      <c r="HOA64" s="969"/>
      <c r="HOB64" s="969"/>
      <c r="HOC64" s="969"/>
      <c r="HOD64" s="969"/>
      <c r="HOE64" s="969"/>
      <c r="HOF64" s="969"/>
      <c r="HOG64" s="969"/>
      <c r="HOH64" s="969"/>
      <c r="HOI64" s="969"/>
      <c r="HOJ64" s="969"/>
      <c r="HOK64" s="969"/>
      <c r="HOL64" s="969"/>
      <c r="HOM64" s="969"/>
      <c r="HON64" s="969"/>
      <c r="HOO64" s="969"/>
      <c r="HOP64" s="969"/>
      <c r="HOQ64" s="969"/>
      <c r="HOR64" s="969"/>
      <c r="HOS64" s="969"/>
      <c r="HOT64" s="969"/>
      <c r="HOU64" s="969"/>
      <c r="HOV64" s="969"/>
      <c r="HOW64" s="969"/>
      <c r="HOX64" s="969"/>
      <c r="HOY64" s="969"/>
      <c r="HOZ64" s="969"/>
      <c r="HPA64" s="969"/>
      <c r="HPB64" s="969"/>
      <c r="HPC64" s="969"/>
      <c r="HPD64" s="969"/>
      <c r="HPE64" s="969"/>
      <c r="HPF64" s="969"/>
      <c r="HPG64" s="969"/>
      <c r="HPH64" s="969"/>
      <c r="HPI64" s="969"/>
      <c r="HPJ64" s="969"/>
      <c r="HPK64" s="969"/>
      <c r="HPL64" s="969"/>
      <c r="HPM64" s="969"/>
      <c r="HPN64" s="969"/>
      <c r="HPO64" s="969"/>
      <c r="HPP64" s="969"/>
      <c r="HPQ64" s="969"/>
      <c r="HPR64" s="969"/>
      <c r="HPS64" s="969"/>
      <c r="HPT64" s="969"/>
      <c r="HPU64" s="969"/>
      <c r="HPV64" s="969"/>
      <c r="HPW64" s="969"/>
      <c r="HPX64" s="969"/>
      <c r="HPY64" s="969"/>
      <c r="HPZ64" s="969"/>
      <c r="HQA64" s="969"/>
      <c r="HQB64" s="969"/>
      <c r="HQC64" s="969"/>
      <c r="HQD64" s="969"/>
      <c r="HQE64" s="969"/>
      <c r="HQF64" s="969"/>
      <c r="HQG64" s="969"/>
      <c r="HQH64" s="969"/>
      <c r="HQI64" s="969"/>
      <c r="HQJ64" s="969"/>
      <c r="HQK64" s="969"/>
      <c r="HQL64" s="969"/>
      <c r="HQM64" s="969"/>
      <c r="HQN64" s="969"/>
      <c r="HQO64" s="969"/>
      <c r="HQP64" s="969"/>
      <c r="HQQ64" s="969"/>
      <c r="HQR64" s="969"/>
      <c r="HQS64" s="969"/>
      <c r="HQT64" s="969"/>
      <c r="HQU64" s="969"/>
      <c r="HQV64" s="969"/>
      <c r="HQW64" s="969"/>
      <c r="HQX64" s="969"/>
      <c r="HQY64" s="969"/>
      <c r="HQZ64" s="969"/>
      <c r="HRA64" s="969"/>
      <c r="HRB64" s="969"/>
      <c r="HRC64" s="969"/>
      <c r="HRD64" s="969"/>
      <c r="HRE64" s="969"/>
      <c r="HRF64" s="969"/>
      <c r="HRG64" s="969"/>
      <c r="HRH64" s="969"/>
      <c r="HRI64" s="969"/>
      <c r="HRJ64" s="969"/>
      <c r="HRK64" s="969"/>
      <c r="HRL64" s="969"/>
      <c r="HRM64" s="969"/>
      <c r="HRN64" s="969"/>
      <c r="HRO64" s="969"/>
      <c r="HRP64" s="969"/>
      <c r="HRQ64" s="969"/>
      <c r="HRR64" s="969"/>
      <c r="HRS64" s="969"/>
      <c r="HRT64" s="969"/>
      <c r="HRU64" s="969"/>
      <c r="HRV64" s="969"/>
      <c r="HRW64" s="969"/>
      <c r="HRX64" s="969"/>
      <c r="HRY64" s="969"/>
      <c r="HRZ64" s="969"/>
      <c r="HSA64" s="969"/>
      <c r="HSB64" s="969"/>
      <c r="HSC64" s="969"/>
      <c r="HSD64" s="969"/>
      <c r="HSE64" s="969"/>
      <c r="HSF64" s="969"/>
      <c r="HSG64" s="969"/>
      <c r="HSH64" s="969"/>
      <c r="HSI64" s="969"/>
      <c r="HSJ64" s="969"/>
      <c r="HSK64" s="969"/>
      <c r="HSL64" s="969"/>
      <c r="HSM64" s="969"/>
      <c r="HSN64" s="969"/>
      <c r="HSO64" s="969"/>
      <c r="HSP64" s="969"/>
      <c r="HSQ64" s="969"/>
      <c r="HSR64" s="969"/>
      <c r="HSS64" s="969"/>
      <c r="HST64" s="969"/>
      <c r="HSU64" s="969"/>
      <c r="HSV64" s="969"/>
      <c r="HSW64" s="969"/>
      <c r="HSX64" s="969"/>
      <c r="HSY64" s="969"/>
      <c r="HSZ64" s="969"/>
      <c r="HTA64" s="969"/>
      <c r="HTB64" s="969"/>
      <c r="HTC64" s="969"/>
      <c r="HTD64" s="969"/>
      <c r="HTE64" s="969"/>
      <c r="HTF64" s="969"/>
      <c r="HTG64" s="969"/>
      <c r="HTH64" s="969"/>
      <c r="HTI64" s="969"/>
      <c r="HTJ64" s="969"/>
      <c r="HTK64" s="969"/>
      <c r="HTL64" s="969"/>
      <c r="HTM64" s="969"/>
      <c r="HTN64" s="969"/>
      <c r="HTO64" s="969"/>
      <c r="HTP64" s="969"/>
      <c r="HTQ64" s="969"/>
      <c r="HTR64" s="969"/>
      <c r="HTS64" s="969"/>
      <c r="HTT64" s="969"/>
      <c r="HTU64" s="969"/>
      <c r="HTV64" s="969"/>
      <c r="HTW64" s="969"/>
      <c r="HTX64" s="969"/>
      <c r="HTY64" s="969"/>
      <c r="HTZ64" s="969"/>
      <c r="HUA64" s="969"/>
      <c r="HUB64" s="969"/>
      <c r="HUC64" s="969"/>
      <c r="HUD64" s="969"/>
      <c r="HUE64" s="969"/>
      <c r="HUF64" s="969"/>
      <c r="HUG64" s="969"/>
      <c r="HUH64" s="969"/>
      <c r="HUI64" s="969"/>
      <c r="HUJ64" s="969"/>
      <c r="HUK64" s="969"/>
      <c r="HUL64" s="969"/>
      <c r="HUM64" s="969"/>
      <c r="HUN64" s="969"/>
      <c r="HUO64" s="969"/>
      <c r="HUP64" s="969"/>
      <c r="HUQ64" s="969"/>
      <c r="HUR64" s="969"/>
      <c r="HUS64" s="969"/>
      <c r="HUT64" s="969"/>
      <c r="HUU64" s="969"/>
      <c r="HUV64" s="969"/>
      <c r="HUW64" s="969"/>
      <c r="HUX64" s="969"/>
      <c r="HUY64" s="969"/>
      <c r="HUZ64" s="969"/>
      <c r="HVA64" s="969"/>
      <c r="HVB64" s="969"/>
      <c r="HVC64" s="969"/>
      <c r="HVD64" s="969"/>
      <c r="HVE64" s="969"/>
      <c r="HVF64" s="969"/>
      <c r="HVG64" s="969"/>
      <c r="HVH64" s="969"/>
      <c r="HVI64" s="969"/>
      <c r="HVJ64" s="969"/>
      <c r="HVK64" s="969"/>
      <c r="HVL64" s="969"/>
      <c r="HVM64" s="969"/>
      <c r="HVN64" s="969"/>
      <c r="HVO64" s="969"/>
      <c r="HVP64" s="969"/>
      <c r="HVQ64" s="969"/>
      <c r="HVR64" s="969"/>
      <c r="HVS64" s="969"/>
      <c r="HVT64" s="969"/>
      <c r="HVU64" s="969"/>
      <c r="HVV64" s="969"/>
      <c r="HVW64" s="969"/>
      <c r="HVX64" s="969"/>
      <c r="HVY64" s="969"/>
      <c r="HVZ64" s="969"/>
      <c r="HWA64" s="969"/>
      <c r="HWB64" s="969"/>
      <c r="HWC64" s="969"/>
      <c r="HWD64" s="969"/>
      <c r="HWE64" s="969"/>
      <c r="HWF64" s="969"/>
      <c r="HWG64" s="969"/>
      <c r="HWH64" s="969"/>
      <c r="HWI64" s="969"/>
      <c r="HWJ64" s="969"/>
      <c r="HWK64" s="969"/>
      <c r="HWL64" s="969"/>
      <c r="HWM64" s="969"/>
      <c r="HWN64" s="969"/>
      <c r="HWO64" s="969"/>
      <c r="HWP64" s="969"/>
      <c r="HWQ64" s="969"/>
      <c r="HWR64" s="969"/>
      <c r="HWS64" s="969"/>
      <c r="HWT64" s="969"/>
      <c r="HWU64" s="969"/>
      <c r="HWV64" s="969"/>
      <c r="HWW64" s="969"/>
      <c r="HWX64" s="969"/>
      <c r="HWY64" s="969"/>
      <c r="HWZ64" s="969"/>
      <c r="HXA64" s="969"/>
      <c r="HXB64" s="969"/>
      <c r="HXC64" s="969"/>
      <c r="HXD64" s="969"/>
      <c r="HXE64" s="969"/>
      <c r="HXF64" s="969"/>
      <c r="HXG64" s="969"/>
      <c r="HXH64" s="969"/>
      <c r="HXI64" s="969"/>
      <c r="HXJ64" s="969"/>
      <c r="HXK64" s="969"/>
      <c r="HXL64" s="969"/>
      <c r="HXM64" s="969"/>
      <c r="HXN64" s="969"/>
      <c r="HXO64" s="969"/>
      <c r="HXP64" s="969"/>
      <c r="HXQ64" s="969"/>
      <c r="HXR64" s="969"/>
      <c r="HXS64" s="969"/>
      <c r="HXT64" s="969"/>
      <c r="HXU64" s="969"/>
      <c r="HXV64" s="969"/>
      <c r="HXW64" s="969"/>
      <c r="HXX64" s="969"/>
      <c r="HXY64" s="969"/>
      <c r="HXZ64" s="969"/>
      <c r="HYA64" s="969"/>
      <c r="HYB64" s="969"/>
      <c r="HYC64" s="969"/>
      <c r="HYD64" s="969"/>
      <c r="HYE64" s="969"/>
      <c r="HYF64" s="969"/>
      <c r="HYG64" s="969"/>
      <c r="HYH64" s="969"/>
      <c r="HYI64" s="969"/>
      <c r="HYJ64" s="969"/>
      <c r="HYK64" s="969"/>
      <c r="HYL64" s="969"/>
      <c r="HYM64" s="969"/>
      <c r="HYN64" s="969"/>
      <c r="HYO64" s="969"/>
      <c r="HYP64" s="969"/>
      <c r="HYQ64" s="969"/>
      <c r="HYR64" s="969"/>
      <c r="HYS64" s="969"/>
      <c r="HYT64" s="969"/>
      <c r="HYU64" s="969"/>
      <c r="HYV64" s="969"/>
      <c r="HYW64" s="969"/>
      <c r="HYX64" s="969"/>
      <c r="HYY64" s="969"/>
      <c r="HYZ64" s="969"/>
      <c r="HZA64" s="969"/>
      <c r="HZB64" s="969"/>
      <c r="HZC64" s="969"/>
      <c r="HZD64" s="969"/>
      <c r="HZE64" s="969"/>
      <c r="HZF64" s="969"/>
      <c r="HZG64" s="969"/>
      <c r="HZH64" s="969"/>
      <c r="HZI64" s="969"/>
      <c r="HZJ64" s="969"/>
      <c r="HZK64" s="969"/>
      <c r="HZL64" s="969"/>
      <c r="HZM64" s="969"/>
      <c r="HZN64" s="969"/>
      <c r="HZO64" s="969"/>
      <c r="HZP64" s="969"/>
      <c r="HZQ64" s="969"/>
      <c r="HZR64" s="969"/>
      <c r="HZS64" s="969"/>
      <c r="HZT64" s="969"/>
      <c r="HZU64" s="969"/>
      <c r="HZV64" s="969"/>
      <c r="HZW64" s="969"/>
      <c r="HZX64" s="969"/>
      <c r="HZY64" s="969"/>
      <c r="HZZ64" s="969"/>
      <c r="IAA64" s="969"/>
      <c r="IAB64" s="969"/>
      <c r="IAC64" s="969"/>
      <c r="IAD64" s="969"/>
      <c r="IAE64" s="969"/>
      <c r="IAF64" s="969"/>
      <c r="IAG64" s="969"/>
      <c r="IAH64" s="969"/>
      <c r="IAI64" s="969"/>
      <c r="IAJ64" s="969"/>
      <c r="IAK64" s="969"/>
      <c r="IAL64" s="969"/>
      <c r="IAM64" s="969"/>
      <c r="IAN64" s="969"/>
      <c r="IAO64" s="969"/>
      <c r="IAP64" s="969"/>
      <c r="IAQ64" s="969"/>
      <c r="IAR64" s="969"/>
      <c r="IAS64" s="969"/>
      <c r="IAT64" s="969"/>
      <c r="IAU64" s="969"/>
      <c r="IAV64" s="969"/>
      <c r="IAW64" s="969"/>
      <c r="IAX64" s="969"/>
      <c r="IAY64" s="969"/>
      <c r="IAZ64" s="969"/>
      <c r="IBA64" s="969"/>
      <c r="IBB64" s="969"/>
      <c r="IBC64" s="969"/>
      <c r="IBD64" s="969"/>
      <c r="IBE64" s="969"/>
      <c r="IBF64" s="969"/>
      <c r="IBG64" s="969"/>
      <c r="IBH64" s="969"/>
      <c r="IBI64" s="969"/>
      <c r="IBJ64" s="969"/>
      <c r="IBK64" s="969"/>
      <c r="IBL64" s="969"/>
      <c r="IBM64" s="969"/>
      <c r="IBN64" s="969"/>
      <c r="IBO64" s="969"/>
      <c r="IBP64" s="969"/>
      <c r="IBQ64" s="969"/>
      <c r="IBR64" s="969"/>
      <c r="IBS64" s="969"/>
      <c r="IBT64" s="969"/>
      <c r="IBU64" s="969"/>
      <c r="IBV64" s="969"/>
      <c r="IBW64" s="969"/>
      <c r="IBX64" s="969"/>
      <c r="IBY64" s="969"/>
      <c r="IBZ64" s="969"/>
      <c r="ICA64" s="969"/>
      <c r="ICB64" s="969"/>
      <c r="ICC64" s="969"/>
      <c r="ICD64" s="969"/>
      <c r="ICE64" s="969"/>
      <c r="ICF64" s="969"/>
      <c r="ICG64" s="969"/>
      <c r="ICH64" s="969"/>
      <c r="ICI64" s="969"/>
      <c r="ICJ64" s="969"/>
      <c r="ICK64" s="969"/>
      <c r="ICL64" s="969"/>
      <c r="ICM64" s="969"/>
      <c r="ICN64" s="969"/>
      <c r="ICO64" s="969"/>
      <c r="ICP64" s="969"/>
      <c r="ICQ64" s="969"/>
      <c r="ICR64" s="969"/>
      <c r="ICS64" s="969"/>
      <c r="ICT64" s="969"/>
      <c r="ICU64" s="969"/>
      <c r="ICV64" s="969"/>
      <c r="ICW64" s="969"/>
      <c r="ICX64" s="969"/>
      <c r="ICY64" s="969"/>
      <c r="ICZ64" s="969"/>
      <c r="IDA64" s="969"/>
      <c r="IDB64" s="969"/>
      <c r="IDC64" s="969"/>
      <c r="IDD64" s="969"/>
      <c r="IDE64" s="969"/>
      <c r="IDF64" s="969"/>
      <c r="IDG64" s="969"/>
      <c r="IDH64" s="969"/>
      <c r="IDI64" s="969"/>
      <c r="IDJ64" s="969"/>
      <c r="IDK64" s="969"/>
      <c r="IDL64" s="969"/>
      <c r="IDM64" s="969"/>
      <c r="IDN64" s="969"/>
      <c r="IDO64" s="969"/>
      <c r="IDP64" s="969"/>
      <c r="IDQ64" s="969"/>
      <c r="IDR64" s="969"/>
      <c r="IDS64" s="969"/>
      <c r="IDT64" s="969"/>
      <c r="IDU64" s="969"/>
      <c r="IDV64" s="969"/>
      <c r="IDW64" s="969"/>
      <c r="IDX64" s="969"/>
      <c r="IDY64" s="969"/>
      <c r="IDZ64" s="969"/>
      <c r="IEA64" s="969"/>
      <c r="IEB64" s="969"/>
      <c r="IEC64" s="969"/>
      <c r="IED64" s="969"/>
      <c r="IEE64" s="969"/>
      <c r="IEF64" s="969"/>
      <c r="IEG64" s="969"/>
      <c r="IEH64" s="969"/>
      <c r="IEI64" s="969"/>
      <c r="IEJ64" s="969"/>
      <c r="IEK64" s="969"/>
      <c r="IEL64" s="969"/>
      <c r="IEM64" s="969"/>
      <c r="IEN64" s="969"/>
      <c r="IEO64" s="969"/>
      <c r="IEP64" s="969"/>
      <c r="IEQ64" s="969"/>
      <c r="IER64" s="969"/>
      <c r="IES64" s="969"/>
      <c r="IET64" s="969"/>
      <c r="IEU64" s="969"/>
      <c r="IEV64" s="969"/>
      <c r="IEW64" s="969"/>
      <c r="IEX64" s="969"/>
      <c r="IEY64" s="969"/>
      <c r="IEZ64" s="969"/>
      <c r="IFA64" s="969"/>
      <c r="IFB64" s="969"/>
      <c r="IFC64" s="969"/>
      <c r="IFD64" s="969"/>
      <c r="IFE64" s="969"/>
      <c r="IFF64" s="969"/>
      <c r="IFG64" s="969"/>
      <c r="IFH64" s="969"/>
      <c r="IFI64" s="969"/>
      <c r="IFJ64" s="969"/>
      <c r="IFK64" s="969"/>
      <c r="IFL64" s="969"/>
      <c r="IFM64" s="969"/>
      <c r="IFN64" s="969"/>
      <c r="IFO64" s="969"/>
      <c r="IFP64" s="969"/>
      <c r="IFQ64" s="969"/>
      <c r="IFR64" s="969"/>
      <c r="IFS64" s="969"/>
      <c r="IFT64" s="969"/>
      <c r="IFU64" s="969"/>
      <c r="IFV64" s="969"/>
      <c r="IFW64" s="969"/>
      <c r="IFX64" s="969"/>
      <c r="IFY64" s="969"/>
      <c r="IFZ64" s="969"/>
      <c r="IGA64" s="969"/>
      <c r="IGB64" s="969"/>
      <c r="IGC64" s="969"/>
      <c r="IGD64" s="969"/>
      <c r="IGE64" s="969"/>
      <c r="IGF64" s="969"/>
      <c r="IGG64" s="969"/>
      <c r="IGH64" s="969"/>
      <c r="IGI64" s="969"/>
      <c r="IGJ64" s="969"/>
      <c r="IGK64" s="969"/>
      <c r="IGL64" s="969"/>
      <c r="IGM64" s="969"/>
      <c r="IGN64" s="969"/>
      <c r="IGO64" s="969"/>
      <c r="IGP64" s="969"/>
      <c r="IGQ64" s="969"/>
      <c r="IGR64" s="969"/>
      <c r="IGS64" s="969"/>
      <c r="IGT64" s="969"/>
      <c r="IGU64" s="969"/>
      <c r="IGV64" s="969"/>
      <c r="IGW64" s="969"/>
      <c r="IGX64" s="969"/>
      <c r="IGY64" s="969"/>
      <c r="IGZ64" s="969"/>
      <c r="IHA64" s="969"/>
      <c r="IHB64" s="969"/>
      <c r="IHC64" s="969"/>
      <c r="IHD64" s="969"/>
      <c r="IHE64" s="969"/>
      <c r="IHF64" s="969"/>
      <c r="IHG64" s="969"/>
      <c r="IHH64" s="969"/>
      <c r="IHI64" s="969"/>
      <c r="IHJ64" s="969"/>
      <c r="IHK64" s="969"/>
      <c r="IHL64" s="969"/>
      <c r="IHM64" s="969"/>
      <c r="IHN64" s="969"/>
      <c r="IHO64" s="969"/>
      <c r="IHP64" s="969"/>
      <c r="IHQ64" s="969"/>
      <c r="IHR64" s="969"/>
      <c r="IHS64" s="969"/>
      <c r="IHT64" s="969"/>
      <c r="IHU64" s="969"/>
      <c r="IHV64" s="969"/>
      <c r="IHW64" s="969"/>
      <c r="IHX64" s="969"/>
      <c r="IHY64" s="969"/>
      <c r="IHZ64" s="969"/>
      <c r="IIA64" s="969"/>
      <c r="IIB64" s="969"/>
      <c r="IIC64" s="969"/>
      <c r="IID64" s="969"/>
      <c r="IIE64" s="969"/>
      <c r="IIF64" s="969"/>
      <c r="IIG64" s="969"/>
      <c r="IIH64" s="969"/>
      <c r="III64" s="969"/>
      <c r="IIJ64" s="969"/>
      <c r="IIK64" s="969"/>
      <c r="IIL64" s="969"/>
      <c r="IIM64" s="969"/>
      <c r="IIN64" s="969"/>
      <c r="IIO64" s="969"/>
      <c r="IIP64" s="969"/>
      <c r="IIQ64" s="969"/>
      <c r="IIR64" s="969"/>
      <c r="IIS64" s="969"/>
      <c r="IIT64" s="969"/>
      <c r="IIU64" s="969"/>
      <c r="IIV64" s="969"/>
      <c r="IIW64" s="969"/>
      <c r="IIX64" s="969"/>
      <c r="IIY64" s="969"/>
      <c r="IIZ64" s="969"/>
      <c r="IJA64" s="969"/>
      <c r="IJB64" s="969"/>
      <c r="IJC64" s="969"/>
      <c r="IJD64" s="969"/>
      <c r="IJE64" s="969"/>
      <c r="IJF64" s="969"/>
      <c r="IJG64" s="969"/>
      <c r="IJH64" s="969"/>
      <c r="IJI64" s="969"/>
      <c r="IJJ64" s="969"/>
      <c r="IJK64" s="969"/>
      <c r="IJL64" s="969"/>
      <c r="IJM64" s="969"/>
      <c r="IJN64" s="969"/>
      <c r="IJO64" s="969"/>
      <c r="IJP64" s="969"/>
      <c r="IJQ64" s="969"/>
      <c r="IJR64" s="969"/>
      <c r="IJS64" s="969"/>
      <c r="IJT64" s="969"/>
      <c r="IJU64" s="969"/>
      <c r="IJV64" s="969"/>
      <c r="IJW64" s="969"/>
      <c r="IJX64" s="969"/>
      <c r="IJY64" s="969"/>
      <c r="IJZ64" s="969"/>
      <c r="IKA64" s="969"/>
      <c r="IKB64" s="969"/>
      <c r="IKC64" s="969"/>
      <c r="IKD64" s="969"/>
      <c r="IKE64" s="969"/>
      <c r="IKF64" s="969"/>
      <c r="IKG64" s="969"/>
      <c r="IKH64" s="969"/>
      <c r="IKI64" s="969"/>
      <c r="IKJ64" s="969"/>
      <c r="IKK64" s="969"/>
      <c r="IKL64" s="969"/>
      <c r="IKM64" s="969"/>
      <c r="IKN64" s="969"/>
      <c r="IKO64" s="969"/>
      <c r="IKP64" s="969"/>
      <c r="IKQ64" s="969"/>
      <c r="IKR64" s="969"/>
      <c r="IKS64" s="969"/>
      <c r="IKT64" s="969"/>
      <c r="IKU64" s="969"/>
      <c r="IKV64" s="969"/>
      <c r="IKW64" s="969"/>
      <c r="IKX64" s="969"/>
      <c r="IKY64" s="969"/>
      <c r="IKZ64" s="969"/>
      <c r="ILA64" s="969"/>
      <c r="ILB64" s="969"/>
      <c r="ILC64" s="969"/>
      <c r="ILD64" s="969"/>
      <c r="ILE64" s="969"/>
      <c r="ILF64" s="969"/>
      <c r="ILG64" s="969"/>
      <c r="ILH64" s="969"/>
      <c r="ILI64" s="969"/>
      <c r="ILJ64" s="969"/>
      <c r="ILK64" s="969"/>
      <c r="ILL64" s="969"/>
      <c r="ILM64" s="969"/>
      <c r="ILN64" s="969"/>
      <c r="ILO64" s="969"/>
      <c r="ILP64" s="969"/>
      <c r="ILQ64" s="969"/>
      <c r="ILR64" s="969"/>
      <c r="ILS64" s="969"/>
      <c r="ILT64" s="969"/>
      <c r="ILU64" s="969"/>
      <c r="ILV64" s="969"/>
      <c r="ILW64" s="969"/>
      <c r="ILX64" s="969"/>
      <c r="ILY64" s="969"/>
      <c r="ILZ64" s="969"/>
      <c r="IMA64" s="969"/>
      <c r="IMB64" s="969"/>
      <c r="IMC64" s="969"/>
      <c r="IMD64" s="969"/>
      <c r="IME64" s="969"/>
      <c r="IMF64" s="969"/>
      <c r="IMG64" s="969"/>
      <c r="IMH64" s="969"/>
      <c r="IMI64" s="969"/>
      <c r="IMJ64" s="969"/>
      <c r="IMK64" s="969"/>
      <c r="IML64" s="969"/>
      <c r="IMM64" s="969"/>
      <c r="IMN64" s="969"/>
      <c r="IMO64" s="969"/>
      <c r="IMP64" s="969"/>
      <c r="IMQ64" s="969"/>
      <c r="IMR64" s="969"/>
      <c r="IMS64" s="969"/>
      <c r="IMT64" s="969"/>
      <c r="IMU64" s="969"/>
      <c r="IMV64" s="969"/>
      <c r="IMW64" s="969"/>
      <c r="IMX64" s="969"/>
      <c r="IMY64" s="969"/>
      <c r="IMZ64" s="969"/>
      <c r="INA64" s="969"/>
      <c r="INB64" s="969"/>
      <c r="INC64" s="969"/>
      <c r="IND64" s="969"/>
      <c r="INE64" s="969"/>
      <c r="INF64" s="969"/>
      <c r="ING64" s="969"/>
      <c r="INH64" s="969"/>
      <c r="INI64" s="969"/>
      <c r="INJ64" s="969"/>
      <c r="INK64" s="969"/>
      <c r="INL64" s="969"/>
      <c r="INM64" s="969"/>
      <c r="INN64" s="969"/>
      <c r="INO64" s="969"/>
      <c r="INP64" s="969"/>
      <c r="INQ64" s="969"/>
      <c r="INR64" s="969"/>
      <c r="INS64" s="969"/>
      <c r="INT64" s="969"/>
      <c r="INU64" s="969"/>
      <c r="INV64" s="969"/>
      <c r="INW64" s="969"/>
      <c r="INX64" s="969"/>
      <c r="INY64" s="969"/>
      <c r="INZ64" s="969"/>
      <c r="IOA64" s="969"/>
      <c r="IOB64" s="969"/>
      <c r="IOC64" s="969"/>
      <c r="IOD64" s="969"/>
      <c r="IOE64" s="969"/>
      <c r="IOF64" s="969"/>
      <c r="IOG64" s="969"/>
      <c r="IOH64" s="969"/>
      <c r="IOI64" s="969"/>
      <c r="IOJ64" s="969"/>
      <c r="IOK64" s="969"/>
      <c r="IOL64" s="969"/>
      <c r="IOM64" s="969"/>
      <c r="ION64" s="969"/>
      <c r="IOO64" s="969"/>
      <c r="IOP64" s="969"/>
      <c r="IOQ64" s="969"/>
      <c r="IOR64" s="969"/>
      <c r="IOS64" s="969"/>
      <c r="IOT64" s="969"/>
      <c r="IOU64" s="969"/>
      <c r="IOV64" s="969"/>
      <c r="IOW64" s="969"/>
      <c r="IOX64" s="969"/>
      <c r="IOY64" s="969"/>
      <c r="IOZ64" s="969"/>
      <c r="IPA64" s="969"/>
      <c r="IPB64" s="969"/>
      <c r="IPC64" s="969"/>
      <c r="IPD64" s="969"/>
      <c r="IPE64" s="969"/>
      <c r="IPF64" s="969"/>
      <c r="IPG64" s="969"/>
      <c r="IPH64" s="969"/>
      <c r="IPI64" s="969"/>
      <c r="IPJ64" s="969"/>
      <c r="IPK64" s="969"/>
      <c r="IPL64" s="969"/>
      <c r="IPM64" s="969"/>
      <c r="IPN64" s="969"/>
      <c r="IPO64" s="969"/>
      <c r="IPP64" s="969"/>
      <c r="IPQ64" s="969"/>
      <c r="IPR64" s="969"/>
      <c r="IPS64" s="969"/>
      <c r="IPT64" s="969"/>
      <c r="IPU64" s="969"/>
      <c r="IPV64" s="969"/>
      <c r="IPW64" s="969"/>
      <c r="IPX64" s="969"/>
      <c r="IPY64" s="969"/>
      <c r="IPZ64" s="969"/>
      <c r="IQA64" s="969"/>
      <c r="IQB64" s="969"/>
      <c r="IQC64" s="969"/>
      <c r="IQD64" s="969"/>
      <c r="IQE64" s="969"/>
      <c r="IQF64" s="969"/>
      <c r="IQG64" s="969"/>
      <c r="IQH64" s="969"/>
      <c r="IQI64" s="969"/>
      <c r="IQJ64" s="969"/>
      <c r="IQK64" s="969"/>
      <c r="IQL64" s="969"/>
      <c r="IQM64" s="969"/>
      <c r="IQN64" s="969"/>
      <c r="IQO64" s="969"/>
      <c r="IQP64" s="969"/>
      <c r="IQQ64" s="969"/>
      <c r="IQR64" s="969"/>
      <c r="IQS64" s="969"/>
      <c r="IQT64" s="969"/>
      <c r="IQU64" s="969"/>
      <c r="IQV64" s="969"/>
      <c r="IQW64" s="969"/>
      <c r="IQX64" s="969"/>
      <c r="IQY64" s="969"/>
      <c r="IQZ64" s="969"/>
      <c r="IRA64" s="969"/>
      <c r="IRB64" s="969"/>
      <c r="IRC64" s="969"/>
      <c r="IRD64" s="969"/>
      <c r="IRE64" s="969"/>
      <c r="IRF64" s="969"/>
      <c r="IRG64" s="969"/>
      <c r="IRH64" s="969"/>
      <c r="IRI64" s="969"/>
      <c r="IRJ64" s="969"/>
      <c r="IRK64" s="969"/>
      <c r="IRL64" s="969"/>
      <c r="IRM64" s="969"/>
      <c r="IRN64" s="969"/>
      <c r="IRO64" s="969"/>
      <c r="IRP64" s="969"/>
      <c r="IRQ64" s="969"/>
      <c r="IRR64" s="969"/>
      <c r="IRS64" s="969"/>
      <c r="IRT64" s="969"/>
      <c r="IRU64" s="969"/>
      <c r="IRV64" s="969"/>
      <c r="IRW64" s="969"/>
      <c r="IRX64" s="969"/>
      <c r="IRY64" s="969"/>
      <c r="IRZ64" s="969"/>
      <c r="ISA64" s="969"/>
      <c r="ISB64" s="969"/>
      <c r="ISC64" s="969"/>
      <c r="ISD64" s="969"/>
      <c r="ISE64" s="969"/>
      <c r="ISF64" s="969"/>
      <c r="ISG64" s="969"/>
      <c r="ISH64" s="969"/>
      <c r="ISI64" s="969"/>
      <c r="ISJ64" s="969"/>
      <c r="ISK64" s="969"/>
      <c r="ISL64" s="969"/>
      <c r="ISM64" s="969"/>
      <c r="ISN64" s="969"/>
      <c r="ISO64" s="969"/>
      <c r="ISP64" s="969"/>
      <c r="ISQ64" s="969"/>
      <c r="ISR64" s="969"/>
      <c r="ISS64" s="969"/>
      <c r="IST64" s="969"/>
      <c r="ISU64" s="969"/>
      <c r="ISV64" s="969"/>
      <c r="ISW64" s="969"/>
      <c r="ISX64" s="969"/>
      <c r="ISY64" s="969"/>
      <c r="ISZ64" s="969"/>
      <c r="ITA64" s="969"/>
      <c r="ITB64" s="969"/>
      <c r="ITC64" s="969"/>
      <c r="ITD64" s="969"/>
      <c r="ITE64" s="969"/>
      <c r="ITF64" s="969"/>
      <c r="ITG64" s="969"/>
      <c r="ITH64" s="969"/>
      <c r="ITI64" s="969"/>
      <c r="ITJ64" s="969"/>
      <c r="ITK64" s="969"/>
      <c r="ITL64" s="969"/>
      <c r="ITM64" s="969"/>
      <c r="ITN64" s="969"/>
      <c r="ITO64" s="969"/>
      <c r="ITP64" s="969"/>
      <c r="ITQ64" s="969"/>
      <c r="ITR64" s="969"/>
      <c r="ITS64" s="969"/>
      <c r="ITT64" s="969"/>
      <c r="ITU64" s="969"/>
      <c r="ITV64" s="969"/>
      <c r="ITW64" s="969"/>
      <c r="ITX64" s="969"/>
      <c r="ITY64" s="969"/>
      <c r="ITZ64" s="969"/>
      <c r="IUA64" s="969"/>
      <c r="IUB64" s="969"/>
      <c r="IUC64" s="969"/>
      <c r="IUD64" s="969"/>
      <c r="IUE64" s="969"/>
      <c r="IUF64" s="969"/>
      <c r="IUG64" s="969"/>
      <c r="IUH64" s="969"/>
      <c r="IUI64" s="969"/>
      <c r="IUJ64" s="969"/>
      <c r="IUK64" s="969"/>
      <c r="IUL64" s="969"/>
      <c r="IUM64" s="969"/>
      <c r="IUN64" s="969"/>
      <c r="IUO64" s="969"/>
      <c r="IUP64" s="969"/>
      <c r="IUQ64" s="969"/>
      <c r="IUR64" s="969"/>
      <c r="IUS64" s="969"/>
      <c r="IUT64" s="969"/>
      <c r="IUU64" s="969"/>
      <c r="IUV64" s="969"/>
      <c r="IUW64" s="969"/>
      <c r="IUX64" s="969"/>
      <c r="IUY64" s="969"/>
      <c r="IUZ64" s="969"/>
      <c r="IVA64" s="969"/>
      <c r="IVB64" s="969"/>
      <c r="IVC64" s="969"/>
      <c r="IVD64" s="969"/>
      <c r="IVE64" s="969"/>
      <c r="IVF64" s="969"/>
      <c r="IVG64" s="969"/>
      <c r="IVH64" s="969"/>
      <c r="IVI64" s="969"/>
      <c r="IVJ64" s="969"/>
      <c r="IVK64" s="969"/>
      <c r="IVL64" s="969"/>
      <c r="IVM64" s="969"/>
      <c r="IVN64" s="969"/>
      <c r="IVO64" s="969"/>
      <c r="IVP64" s="969"/>
      <c r="IVQ64" s="969"/>
      <c r="IVR64" s="969"/>
      <c r="IVS64" s="969"/>
      <c r="IVT64" s="969"/>
      <c r="IVU64" s="969"/>
      <c r="IVV64" s="969"/>
      <c r="IVW64" s="969"/>
      <c r="IVX64" s="969"/>
      <c r="IVY64" s="969"/>
      <c r="IVZ64" s="969"/>
      <c r="IWA64" s="969"/>
      <c r="IWB64" s="969"/>
      <c r="IWC64" s="969"/>
      <c r="IWD64" s="969"/>
      <c r="IWE64" s="969"/>
      <c r="IWF64" s="969"/>
      <c r="IWG64" s="969"/>
      <c r="IWH64" s="969"/>
      <c r="IWI64" s="969"/>
      <c r="IWJ64" s="969"/>
      <c r="IWK64" s="969"/>
      <c r="IWL64" s="969"/>
      <c r="IWM64" s="969"/>
      <c r="IWN64" s="969"/>
      <c r="IWO64" s="969"/>
      <c r="IWP64" s="969"/>
      <c r="IWQ64" s="969"/>
      <c r="IWR64" s="969"/>
      <c r="IWS64" s="969"/>
      <c r="IWT64" s="969"/>
      <c r="IWU64" s="969"/>
      <c r="IWV64" s="969"/>
      <c r="IWW64" s="969"/>
      <c r="IWX64" s="969"/>
      <c r="IWY64" s="969"/>
      <c r="IWZ64" s="969"/>
      <c r="IXA64" s="969"/>
      <c r="IXB64" s="969"/>
      <c r="IXC64" s="969"/>
      <c r="IXD64" s="969"/>
      <c r="IXE64" s="969"/>
      <c r="IXF64" s="969"/>
      <c r="IXG64" s="969"/>
      <c r="IXH64" s="969"/>
      <c r="IXI64" s="969"/>
      <c r="IXJ64" s="969"/>
      <c r="IXK64" s="969"/>
      <c r="IXL64" s="969"/>
      <c r="IXM64" s="969"/>
      <c r="IXN64" s="969"/>
      <c r="IXO64" s="969"/>
      <c r="IXP64" s="969"/>
      <c r="IXQ64" s="969"/>
      <c r="IXR64" s="969"/>
      <c r="IXS64" s="969"/>
      <c r="IXT64" s="969"/>
      <c r="IXU64" s="969"/>
      <c r="IXV64" s="969"/>
      <c r="IXW64" s="969"/>
      <c r="IXX64" s="969"/>
      <c r="IXY64" s="969"/>
      <c r="IXZ64" s="969"/>
      <c r="IYA64" s="969"/>
      <c r="IYB64" s="969"/>
      <c r="IYC64" s="969"/>
      <c r="IYD64" s="969"/>
      <c r="IYE64" s="969"/>
      <c r="IYF64" s="969"/>
      <c r="IYG64" s="969"/>
      <c r="IYH64" s="969"/>
      <c r="IYI64" s="969"/>
      <c r="IYJ64" s="969"/>
      <c r="IYK64" s="969"/>
      <c r="IYL64" s="969"/>
      <c r="IYM64" s="969"/>
      <c r="IYN64" s="969"/>
      <c r="IYO64" s="969"/>
      <c r="IYP64" s="969"/>
      <c r="IYQ64" s="969"/>
      <c r="IYR64" s="969"/>
      <c r="IYS64" s="969"/>
      <c r="IYT64" s="969"/>
      <c r="IYU64" s="969"/>
      <c r="IYV64" s="969"/>
      <c r="IYW64" s="969"/>
      <c r="IYX64" s="969"/>
      <c r="IYY64" s="969"/>
      <c r="IYZ64" s="969"/>
      <c r="IZA64" s="969"/>
      <c r="IZB64" s="969"/>
      <c r="IZC64" s="969"/>
      <c r="IZD64" s="969"/>
      <c r="IZE64" s="969"/>
      <c r="IZF64" s="969"/>
      <c r="IZG64" s="969"/>
      <c r="IZH64" s="969"/>
      <c r="IZI64" s="969"/>
      <c r="IZJ64" s="969"/>
      <c r="IZK64" s="969"/>
      <c r="IZL64" s="969"/>
      <c r="IZM64" s="969"/>
      <c r="IZN64" s="969"/>
      <c r="IZO64" s="969"/>
      <c r="IZP64" s="969"/>
      <c r="IZQ64" s="969"/>
      <c r="IZR64" s="969"/>
      <c r="IZS64" s="969"/>
      <c r="IZT64" s="969"/>
      <c r="IZU64" s="969"/>
      <c r="IZV64" s="969"/>
      <c r="IZW64" s="969"/>
      <c r="IZX64" s="969"/>
      <c r="IZY64" s="969"/>
      <c r="IZZ64" s="969"/>
      <c r="JAA64" s="969"/>
      <c r="JAB64" s="969"/>
      <c r="JAC64" s="969"/>
      <c r="JAD64" s="969"/>
      <c r="JAE64" s="969"/>
      <c r="JAF64" s="969"/>
      <c r="JAG64" s="969"/>
      <c r="JAH64" s="969"/>
      <c r="JAI64" s="969"/>
      <c r="JAJ64" s="969"/>
      <c r="JAK64" s="969"/>
      <c r="JAL64" s="969"/>
      <c r="JAM64" s="969"/>
      <c r="JAN64" s="969"/>
      <c r="JAO64" s="969"/>
      <c r="JAP64" s="969"/>
      <c r="JAQ64" s="969"/>
      <c r="JAR64" s="969"/>
      <c r="JAS64" s="969"/>
      <c r="JAT64" s="969"/>
      <c r="JAU64" s="969"/>
      <c r="JAV64" s="969"/>
      <c r="JAW64" s="969"/>
      <c r="JAX64" s="969"/>
      <c r="JAY64" s="969"/>
      <c r="JAZ64" s="969"/>
      <c r="JBA64" s="969"/>
      <c r="JBB64" s="969"/>
      <c r="JBC64" s="969"/>
      <c r="JBD64" s="969"/>
      <c r="JBE64" s="969"/>
      <c r="JBF64" s="969"/>
      <c r="JBG64" s="969"/>
      <c r="JBH64" s="969"/>
      <c r="JBI64" s="969"/>
      <c r="JBJ64" s="969"/>
      <c r="JBK64" s="969"/>
      <c r="JBL64" s="969"/>
      <c r="JBM64" s="969"/>
      <c r="JBN64" s="969"/>
      <c r="JBO64" s="969"/>
      <c r="JBP64" s="969"/>
      <c r="JBQ64" s="969"/>
      <c r="JBR64" s="969"/>
      <c r="JBS64" s="969"/>
      <c r="JBT64" s="969"/>
      <c r="JBU64" s="969"/>
      <c r="JBV64" s="969"/>
      <c r="JBW64" s="969"/>
      <c r="JBX64" s="969"/>
      <c r="JBY64" s="969"/>
      <c r="JBZ64" s="969"/>
      <c r="JCA64" s="969"/>
      <c r="JCB64" s="969"/>
      <c r="JCC64" s="969"/>
      <c r="JCD64" s="969"/>
      <c r="JCE64" s="969"/>
      <c r="JCF64" s="969"/>
      <c r="JCG64" s="969"/>
      <c r="JCH64" s="969"/>
      <c r="JCI64" s="969"/>
      <c r="JCJ64" s="969"/>
      <c r="JCK64" s="969"/>
      <c r="JCL64" s="969"/>
      <c r="JCM64" s="969"/>
      <c r="JCN64" s="969"/>
      <c r="JCO64" s="969"/>
      <c r="JCP64" s="969"/>
      <c r="JCQ64" s="969"/>
      <c r="JCR64" s="969"/>
      <c r="JCS64" s="969"/>
      <c r="JCT64" s="969"/>
      <c r="JCU64" s="969"/>
      <c r="JCV64" s="969"/>
      <c r="JCW64" s="969"/>
      <c r="JCX64" s="969"/>
      <c r="JCY64" s="969"/>
      <c r="JCZ64" s="969"/>
      <c r="JDA64" s="969"/>
      <c r="JDB64" s="969"/>
      <c r="JDC64" s="969"/>
      <c r="JDD64" s="969"/>
      <c r="JDE64" s="969"/>
      <c r="JDF64" s="969"/>
      <c r="JDG64" s="969"/>
      <c r="JDH64" s="969"/>
      <c r="JDI64" s="969"/>
      <c r="JDJ64" s="969"/>
      <c r="JDK64" s="969"/>
      <c r="JDL64" s="969"/>
      <c r="JDM64" s="969"/>
      <c r="JDN64" s="969"/>
      <c r="JDO64" s="969"/>
      <c r="JDP64" s="969"/>
      <c r="JDQ64" s="969"/>
      <c r="JDR64" s="969"/>
      <c r="JDS64" s="969"/>
      <c r="JDT64" s="969"/>
      <c r="JDU64" s="969"/>
      <c r="JDV64" s="969"/>
      <c r="JDW64" s="969"/>
      <c r="JDX64" s="969"/>
      <c r="JDY64" s="969"/>
      <c r="JDZ64" s="969"/>
      <c r="JEA64" s="969"/>
      <c r="JEB64" s="969"/>
      <c r="JEC64" s="969"/>
      <c r="JED64" s="969"/>
      <c r="JEE64" s="969"/>
      <c r="JEF64" s="969"/>
      <c r="JEG64" s="969"/>
      <c r="JEH64" s="969"/>
      <c r="JEI64" s="969"/>
      <c r="JEJ64" s="969"/>
      <c r="JEK64" s="969"/>
      <c r="JEL64" s="969"/>
      <c r="JEM64" s="969"/>
      <c r="JEN64" s="969"/>
      <c r="JEO64" s="969"/>
      <c r="JEP64" s="969"/>
      <c r="JEQ64" s="969"/>
      <c r="JER64" s="969"/>
      <c r="JES64" s="969"/>
      <c r="JET64" s="969"/>
      <c r="JEU64" s="969"/>
      <c r="JEV64" s="969"/>
      <c r="JEW64" s="969"/>
      <c r="JEX64" s="969"/>
      <c r="JEY64" s="969"/>
      <c r="JEZ64" s="969"/>
      <c r="JFA64" s="969"/>
      <c r="JFB64" s="969"/>
      <c r="JFC64" s="969"/>
      <c r="JFD64" s="969"/>
      <c r="JFE64" s="969"/>
      <c r="JFF64" s="969"/>
      <c r="JFG64" s="969"/>
      <c r="JFH64" s="969"/>
      <c r="JFI64" s="969"/>
      <c r="JFJ64" s="969"/>
      <c r="JFK64" s="969"/>
      <c r="JFL64" s="969"/>
      <c r="JFM64" s="969"/>
      <c r="JFN64" s="969"/>
      <c r="JFO64" s="969"/>
      <c r="JFP64" s="969"/>
      <c r="JFQ64" s="969"/>
      <c r="JFR64" s="969"/>
      <c r="JFS64" s="969"/>
      <c r="JFT64" s="969"/>
      <c r="JFU64" s="969"/>
      <c r="JFV64" s="969"/>
      <c r="JFW64" s="969"/>
      <c r="JFX64" s="969"/>
      <c r="JFY64" s="969"/>
      <c r="JFZ64" s="969"/>
      <c r="JGA64" s="969"/>
      <c r="JGB64" s="969"/>
      <c r="JGC64" s="969"/>
      <c r="JGD64" s="969"/>
      <c r="JGE64" s="969"/>
      <c r="JGF64" s="969"/>
      <c r="JGG64" s="969"/>
      <c r="JGH64" s="969"/>
      <c r="JGI64" s="969"/>
      <c r="JGJ64" s="969"/>
      <c r="JGK64" s="969"/>
      <c r="JGL64" s="969"/>
      <c r="JGM64" s="969"/>
      <c r="JGN64" s="969"/>
      <c r="JGO64" s="969"/>
      <c r="JGP64" s="969"/>
      <c r="JGQ64" s="969"/>
      <c r="JGR64" s="969"/>
      <c r="JGS64" s="969"/>
      <c r="JGT64" s="969"/>
      <c r="JGU64" s="969"/>
      <c r="JGV64" s="969"/>
      <c r="JGW64" s="969"/>
      <c r="JGX64" s="969"/>
      <c r="JGY64" s="969"/>
      <c r="JGZ64" s="969"/>
      <c r="JHA64" s="969"/>
      <c r="JHB64" s="969"/>
      <c r="JHC64" s="969"/>
      <c r="JHD64" s="969"/>
      <c r="JHE64" s="969"/>
      <c r="JHF64" s="969"/>
      <c r="JHG64" s="969"/>
      <c r="JHH64" s="969"/>
      <c r="JHI64" s="969"/>
      <c r="JHJ64" s="969"/>
      <c r="JHK64" s="969"/>
      <c r="JHL64" s="969"/>
      <c r="JHM64" s="969"/>
      <c r="JHN64" s="969"/>
      <c r="JHO64" s="969"/>
      <c r="JHP64" s="969"/>
      <c r="JHQ64" s="969"/>
      <c r="JHR64" s="969"/>
      <c r="JHS64" s="969"/>
      <c r="JHT64" s="969"/>
      <c r="JHU64" s="969"/>
      <c r="JHV64" s="969"/>
      <c r="JHW64" s="969"/>
      <c r="JHX64" s="969"/>
      <c r="JHY64" s="969"/>
      <c r="JHZ64" s="969"/>
      <c r="JIA64" s="969"/>
      <c r="JIB64" s="969"/>
      <c r="JIC64" s="969"/>
      <c r="JID64" s="969"/>
      <c r="JIE64" s="969"/>
      <c r="JIF64" s="969"/>
      <c r="JIG64" s="969"/>
      <c r="JIH64" s="969"/>
      <c r="JII64" s="969"/>
      <c r="JIJ64" s="969"/>
      <c r="JIK64" s="969"/>
      <c r="JIL64" s="969"/>
      <c r="JIM64" s="969"/>
      <c r="JIN64" s="969"/>
      <c r="JIO64" s="969"/>
      <c r="JIP64" s="969"/>
      <c r="JIQ64" s="969"/>
      <c r="JIR64" s="969"/>
      <c r="JIS64" s="969"/>
      <c r="JIT64" s="969"/>
      <c r="JIU64" s="969"/>
      <c r="JIV64" s="969"/>
      <c r="JIW64" s="969"/>
      <c r="JIX64" s="969"/>
      <c r="JIY64" s="969"/>
      <c r="JIZ64" s="969"/>
      <c r="JJA64" s="969"/>
      <c r="JJB64" s="969"/>
      <c r="JJC64" s="969"/>
      <c r="JJD64" s="969"/>
      <c r="JJE64" s="969"/>
      <c r="JJF64" s="969"/>
      <c r="JJG64" s="969"/>
      <c r="JJH64" s="969"/>
      <c r="JJI64" s="969"/>
      <c r="JJJ64" s="969"/>
      <c r="JJK64" s="969"/>
      <c r="JJL64" s="969"/>
      <c r="JJM64" s="969"/>
      <c r="JJN64" s="969"/>
      <c r="JJO64" s="969"/>
      <c r="JJP64" s="969"/>
      <c r="JJQ64" s="969"/>
      <c r="JJR64" s="969"/>
      <c r="JJS64" s="969"/>
      <c r="JJT64" s="969"/>
      <c r="JJU64" s="969"/>
      <c r="JJV64" s="969"/>
      <c r="JJW64" s="969"/>
      <c r="JJX64" s="969"/>
      <c r="JJY64" s="969"/>
      <c r="JJZ64" s="969"/>
      <c r="JKA64" s="969"/>
      <c r="JKB64" s="969"/>
      <c r="JKC64" s="969"/>
      <c r="JKD64" s="969"/>
      <c r="JKE64" s="969"/>
      <c r="JKF64" s="969"/>
      <c r="JKG64" s="969"/>
      <c r="JKH64" s="969"/>
      <c r="JKI64" s="969"/>
      <c r="JKJ64" s="969"/>
      <c r="JKK64" s="969"/>
      <c r="JKL64" s="969"/>
      <c r="JKM64" s="969"/>
      <c r="JKN64" s="969"/>
      <c r="JKO64" s="969"/>
      <c r="JKP64" s="969"/>
      <c r="JKQ64" s="969"/>
      <c r="JKR64" s="969"/>
      <c r="JKS64" s="969"/>
      <c r="JKT64" s="969"/>
      <c r="JKU64" s="969"/>
      <c r="JKV64" s="969"/>
      <c r="JKW64" s="969"/>
      <c r="JKX64" s="969"/>
      <c r="JKY64" s="969"/>
      <c r="JKZ64" s="969"/>
      <c r="JLA64" s="969"/>
      <c r="JLB64" s="969"/>
      <c r="JLC64" s="969"/>
      <c r="JLD64" s="969"/>
      <c r="JLE64" s="969"/>
      <c r="JLF64" s="969"/>
      <c r="JLG64" s="969"/>
      <c r="JLH64" s="969"/>
      <c r="JLI64" s="969"/>
      <c r="JLJ64" s="969"/>
      <c r="JLK64" s="969"/>
      <c r="JLL64" s="969"/>
      <c r="JLM64" s="969"/>
      <c r="JLN64" s="969"/>
      <c r="JLO64" s="969"/>
      <c r="JLP64" s="969"/>
      <c r="JLQ64" s="969"/>
      <c r="JLR64" s="969"/>
      <c r="JLS64" s="969"/>
      <c r="JLT64" s="969"/>
      <c r="JLU64" s="969"/>
      <c r="JLV64" s="969"/>
      <c r="JLW64" s="969"/>
      <c r="JLX64" s="969"/>
      <c r="JLY64" s="969"/>
      <c r="JLZ64" s="969"/>
      <c r="JMA64" s="969"/>
      <c r="JMB64" s="969"/>
      <c r="JMC64" s="969"/>
      <c r="JMD64" s="969"/>
      <c r="JME64" s="969"/>
      <c r="JMF64" s="969"/>
      <c r="JMG64" s="969"/>
      <c r="JMH64" s="969"/>
      <c r="JMI64" s="969"/>
      <c r="JMJ64" s="969"/>
      <c r="JMK64" s="969"/>
      <c r="JML64" s="969"/>
      <c r="JMM64" s="969"/>
      <c r="JMN64" s="969"/>
      <c r="JMO64" s="969"/>
      <c r="JMP64" s="969"/>
      <c r="JMQ64" s="969"/>
      <c r="JMR64" s="969"/>
      <c r="JMS64" s="969"/>
      <c r="JMT64" s="969"/>
      <c r="JMU64" s="969"/>
      <c r="JMV64" s="969"/>
      <c r="JMW64" s="969"/>
      <c r="JMX64" s="969"/>
      <c r="JMY64" s="969"/>
      <c r="JMZ64" s="969"/>
      <c r="JNA64" s="969"/>
      <c r="JNB64" s="969"/>
      <c r="JNC64" s="969"/>
      <c r="JND64" s="969"/>
      <c r="JNE64" s="969"/>
      <c r="JNF64" s="969"/>
      <c r="JNG64" s="969"/>
      <c r="JNH64" s="969"/>
      <c r="JNI64" s="969"/>
      <c r="JNJ64" s="969"/>
      <c r="JNK64" s="969"/>
      <c r="JNL64" s="969"/>
      <c r="JNM64" s="969"/>
      <c r="JNN64" s="969"/>
      <c r="JNO64" s="969"/>
      <c r="JNP64" s="969"/>
      <c r="JNQ64" s="969"/>
      <c r="JNR64" s="969"/>
      <c r="JNS64" s="969"/>
      <c r="JNT64" s="969"/>
      <c r="JNU64" s="969"/>
      <c r="JNV64" s="969"/>
      <c r="JNW64" s="969"/>
      <c r="JNX64" s="969"/>
      <c r="JNY64" s="969"/>
      <c r="JNZ64" s="969"/>
      <c r="JOA64" s="969"/>
      <c r="JOB64" s="969"/>
      <c r="JOC64" s="969"/>
      <c r="JOD64" s="969"/>
      <c r="JOE64" s="969"/>
      <c r="JOF64" s="969"/>
      <c r="JOG64" s="969"/>
      <c r="JOH64" s="969"/>
      <c r="JOI64" s="969"/>
      <c r="JOJ64" s="969"/>
      <c r="JOK64" s="969"/>
      <c r="JOL64" s="969"/>
      <c r="JOM64" s="969"/>
      <c r="JON64" s="969"/>
      <c r="JOO64" s="969"/>
      <c r="JOP64" s="969"/>
      <c r="JOQ64" s="969"/>
      <c r="JOR64" s="969"/>
      <c r="JOS64" s="969"/>
      <c r="JOT64" s="969"/>
      <c r="JOU64" s="969"/>
      <c r="JOV64" s="969"/>
      <c r="JOW64" s="969"/>
      <c r="JOX64" s="969"/>
      <c r="JOY64" s="969"/>
      <c r="JOZ64" s="969"/>
      <c r="JPA64" s="969"/>
      <c r="JPB64" s="969"/>
      <c r="JPC64" s="969"/>
      <c r="JPD64" s="969"/>
      <c r="JPE64" s="969"/>
      <c r="JPF64" s="969"/>
      <c r="JPG64" s="969"/>
      <c r="JPH64" s="969"/>
      <c r="JPI64" s="969"/>
      <c r="JPJ64" s="969"/>
      <c r="JPK64" s="969"/>
      <c r="JPL64" s="969"/>
      <c r="JPM64" s="969"/>
      <c r="JPN64" s="969"/>
      <c r="JPO64" s="969"/>
      <c r="JPP64" s="969"/>
      <c r="JPQ64" s="969"/>
      <c r="JPR64" s="969"/>
      <c r="JPS64" s="969"/>
      <c r="JPT64" s="969"/>
      <c r="JPU64" s="969"/>
      <c r="JPV64" s="969"/>
      <c r="JPW64" s="969"/>
      <c r="JPX64" s="969"/>
      <c r="JPY64" s="969"/>
      <c r="JPZ64" s="969"/>
      <c r="JQA64" s="969"/>
      <c r="JQB64" s="969"/>
      <c r="JQC64" s="969"/>
      <c r="JQD64" s="969"/>
      <c r="JQE64" s="969"/>
      <c r="JQF64" s="969"/>
      <c r="JQG64" s="969"/>
      <c r="JQH64" s="969"/>
      <c r="JQI64" s="969"/>
      <c r="JQJ64" s="969"/>
      <c r="JQK64" s="969"/>
      <c r="JQL64" s="969"/>
      <c r="JQM64" s="969"/>
      <c r="JQN64" s="969"/>
      <c r="JQO64" s="969"/>
      <c r="JQP64" s="969"/>
      <c r="JQQ64" s="969"/>
      <c r="JQR64" s="969"/>
      <c r="JQS64" s="969"/>
      <c r="JQT64" s="969"/>
      <c r="JQU64" s="969"/>
      <c r="JQV64" s="969"/>
      <c r="JQW64" s="969"/>
      <c r="JQX64" s="969"/>
      <c r="JQY64" s="969"/>
      <c r="JQZ64" s="969"/>
      <c r="JRA64" s="969"/>
      <c r="JRB64" s="969"/>
      <c r="JRC64" s="969"/>
      <c r="JRD64" s="969"/>
      <c r="JRE64" s="969"/>
      <c r="JRF64" s="969"/>
      <c r="JRG64" s="969"/>
      <c r="JRH64" s="969"/>
      <c r="JRI64" s="969"/>
      <c r="JRJ64" s="969"/>
      <c r="JRK64" s="969"/>
      <c r="JRL64" s="969"/>
      <c r="JRM64" s="969"/>
      <c r="JRN64" s="969"/>
      <c r="JRO64" s="969"/>
      <c r="JRP64" s="969"/>
      <c r="JRQ64" s="969"/>
      <c r="JRR64" s="969"/>
      <c r="JRS64" s="969"/>
      <c r="JRT64" s="969"/>
      <c r="JRU64" s="969"/>
      <c r="JRV64" s="969"/>
      <c r="JRW64" s="969"/>
      <c r="JRX64" s="969"/>
      <c r="JRY64" s="969"/>
      <c r="JRZ64" s="969"/>
      <c r="JSA64" s="969"/>
      <c r="JSB64" s="969"/>
      <c r="JSC64" s="969"/>
      <c r="JSD64" s="969"/>
      <c r="JSE64" s="969"/>
      <c r="JSF64" s="969"/>
      <c r="JSG64" s="969"/>
      <c r="JSH64" s="969"/>
      <c r="JSI64" s="969"/>
      <c r="JSJ64" s="969"/>
      <c r="JSK64" s="969"/>
      <c r="JSL64" s="969"/>
      <c r="JSM64" s="969"/>
      <c r="JSN64" s="969"/>
      <c r="JSO64" s="969"/>
      <c r="JSP64" s="969"/>
      <c r="JSQ64" s="969"/>
      <c r="JSR64" s="969"/>
      <c r="JSS64" s="969"/>
      <c r="JST64" s="969"/>
      <c r="JSU64" s="969"/>
      <c r="JSV64" s="969"/>
      <c r="JSW64" s="969"/>
      <c r="JSX64" s="969"/>
      <c r="JSY64" s="969"/>
      <c r="JSZ64" s="969"/>
      <c r="JTA64" s="969"/>
      <c r="JTB64" s="969"/>
      <c r="JTC64" s="969"/>
      <c r="JTD64" s="969"/>
      <c r="JTE64" s="969"/>
      <c r="JTF64" s="969"/>
      <c r="JTG64" s="969"/>
      <c r="JTH64" s="969"/>
      <c r="JTI64" s="969"/>
      <c r="JTJ64" s="969"/>
      <c r="JTK64" s="969"/>
      <c r="JTL64" s="969"/>
      <c r="JTM64" s="969"/>
      <c r="JTN64" s="969"/>
      <c r="JTO64" s="969"/>
      <c r="JTP64" s="969"/>
      <c r="JTQ64" s="969"/>
      <c r="JTR64" s="969"/>
      <c r="JTS64" s="969"/>
      <c r="JTT64" s="969"/>
      <c r="JTU64" s="969"/>
      <c r="JTV64" s="969"/>
      <c r="JTW64" s="969"/>
      <c r="JTX64" s="969"/>
      <c r="JTY64" s="969"/>
      <c r="JTZ64" s="969"/>
      <c r="JUA64" s="969"/>
      <c r="JUB64" s="969"/>
      <c r="JUC64" s="969"/>
      <c r="JUD64" s="969"/>
      <c r="JUE64" s="969"/>
      <c r="JUF64" s="969"/>
      <c r="JUG64" s="969"/>
      <c r="JUH64" s="969"/>
      <c r="JUI64" s="969"/>
      <c r="JUJ64" s="969"/>
      <c r="JUK64" s="969"/>
      <c r="JUL64" s="969"/>
      <c r="JUM64" s="969"/>
      <c r="JUN64" s="969"/>
      <c r="JUO64" s="969"/>
      <c r="JUP64" s="969"/>
      <c r="JUQ64" s="969"/>
      <c r="JUR64" s="969"/>
      <c r="JUS64" s="969"/>
      <c r="JUT64" s="969"/>
      <c r="JUU64" s="969"/>
      <c r="JUV64" s="969"/>
      <c r="JUW64" s="969"/>
      <c r="JUX64" s="969"/>
      <c r="JUY64" s="969"/>
      <c r="JUZ64" s="969"/>
      <c r="JVA64" s="969"/>
      <c r="JVB64" s="969"/>
      <c r="JVC64" s="969"/>
      <c r="JVD64" s="969"/>
      <c r="JVE64" s="969"/>
      <c r="JVF64" s="969"/>
      <c r="JVG64" s="969"/>
      <c r="JVH64" s="969"/>
      <c r="JVI64" s="969"/>
      <c r="JVJ64" s="969"/>
      <c r="JVK64" s="969"/>
      <c r="JVL64" s="969"/>
      <c r="JVM64" s="969"/>
      <c r="JVN64" s="969"/>
      <c r="JVO64" s="969"/>
      <c r="JVP64" s="969"/>
      <c r="JVQ64" s="969"/>
      <c r="JVR64" s="969"/>
      <c r="JVS64" s="969"/>
      <c r="JVT64" s="969"/>
      <c r="JVU64" s="969"/>
      <c r="JVV64" s="969"/>
      <c r="JVW64" s="969"/>
      <c r="JVX64" s="969"/>
      <c r="JVY64" s="969"/>
      <c r="JVZ64" s="969"/>
      <c r="JWA64" s="969"/>
      <c r="JWB64" s="969"/>
      <c r="JWC64" s="969"/>
      <c r="JWD64" s="969"/>
      <c r="JWE64" s="969"/>
      <c r="JWF64" s="969"/>
      <c r="JWG64" s="969"/>
      <c r="JWH64" s="969"/>
      <c r="JWI64" s="969"/>
      <c r="JWJ64" s="969"/>
      <c r="JWK64" s="969"/>
      <c r="JWL64" s="969"/>
      <c r="JWM64" s="969"/>
      <c r="JWN64" s="969"/>
      <c r="JWO64" s="969"/>
      <c r="JWP64" s="969"/>
      <c r="JWQ64" s="969"/>
      <c r="JWR64" s="969"/>
      <c r="JWS64" s="969"/>
      <c r="JWT64" s="969"/>
      <c r="JWU64" s="969"/>
      <c r="JWV64" s="969"/>
      <c r="JWW64" s="969"/>
      <c r="JWX64" s="969"/>
      <c r="JWY64" s="969"/>
      <c r="JWZ64" s="969"/>
      <c r="JXA64" s="969"/>
      <c r="JXB64" s="969"/>
      <c r="JXC64" s="969"/>
      <c r="JXD64" s="969"/>
      <c r="JXE64" s="969"/>
      <c r="JXF64" s="969"/>
      <c r="JXG64" s="969"/>
      <c r="JXH64" s="969"/>
      <c r="JXI64" s="969"/>
      <c r="JXJ64" s="969"/>
      <c r="JXK64" s="969"/>
      <c r="JXL64" s="969"/>
      <c r="JXM64" s="969"/>
      <c r="JXN64" s="969"/>
      <c r="JXO64" s="969"/>
      <c r="JXP64" s="969"/>
      <c r="JXQ64" s="969"/>
      <c r="JXR64" s="969"/>
      <c r="JXS64" s="969"/>
      <c r="JXT64" s="969"/>
      <c r="JXU64" s="969"/>
      <c r="JXV64" s="969"/>
      <c r="JXW64" s="969"/>
      <c r="JXX64" s="969"/>
      <c r="JXY64" s="969"/>
      <c r="JXZ64" s="969"/>
      <c r="JYA64" s="969"/>
      <c r="JYB64" s="969"/>
      <c r="JYC64" s="969"/>
      <c r="JYD64" s="969"/>
      <c r="JYE64" s="969"/>
      <c r="JYF64" s="969"/>
      <c r="JYG64" s="969"/>
      <c r="JYH64" s="969"/>
      <c r="JYI64" s="969"/>
      <c r="JYJ64" s="969"/>
      <c r="JYK64" s="969"/>
      <c r="JYL64" s="969"/>
      <c r="JYM64" s="969"/>
      <c r="JYN64" s="969"/>
      <c r="JYO64" s="969"/>
      <c r="JYP64" s="969"/>
      <c r="JYQ64" s="969"/>
      <c r="JYR64" s="969"/>
      <c r="JYS64" s="969"/>
      <c r="JYT64" s="969"/>
      <c r="JYU64" s="969"/>
      <c r="JYV64" s="969"/>
      <c r="JYW64" s="969"/>
      <c r="JYX64" s="969"/>
      <c r="JYY64" s="969"/>
      <c r="JYZ64" s="969"/>
      <c r="JZA64" s="969"/>
      <c r="JZB64" s="969"/>
      <c r="JZC64" s="969"/>
      <c r="JZD64" s="969"/>
      <c r="JZE64" s="969"/>
      <c r="JZF64" s="969"/>
      <c r="JZG64" s="969"/>
      <c r="JZH64" s="969"/>
      <c r="JZI64" s="969"/>
      <c r="JZJ64" s="969"/>
      <c r="JZK64" s="969"/>
      <c r="JZL64" s="969"/>
      <c r="JZM64" s="969"/>
      <c r="JZN64" s="969"/>
      <c r="JZO64" s="969"/>
      <c r="JZP64" s="969"/>
      <c r="JZQ64" s="969"/>
      <c r="JZR64" s="969"/>
      <c r="JZS64" s="969"/>
      <c r="JZT64" s="969"/>
      <c r="JZU64" s="969"/>
      <c r="JZV64" s="969"/>
      <c r="JZW64" s="969"/>
      <c r="JZX64" s="969"/>
      <c r="JZY64" s="969"/>
      <c r="JZZ64" s="969"/>
      <c r="KAA64" s="969"/>
      <c r="KAB64" s="969"/>
      <c r="KAC64" s="969"/>
      <c r="KAD64" s="969"/>
      <c r="KAE64" s="969"/>
      <c r="KAF64" s="969"/>
      <c r="KAG64" s="969"/>
      <c r="KAH64" s="969"/>
      <c r="KAI64" s="969"/>
      <c r="KAJ64" s="969"/>
      <c r="KAK64" s="969"/>
      <c r="KAL64" s="969"/>
      <c r="KAM64" s="969"/>
      <c r="KAN64" s="969"/>
      <c r="KAO64" s="969"/>
      <c r="KAP64" s="969"/>
      <c r="KAQ64" s="969"/>
      <c r="KAR64" s="969"/>
      <c r="KAS64" s="969"/>
      <c r="KAT64" s="969"/>
      <c r="KAU64" s="969"/>
      <c r="KAV64" s="969"/>
      <c r="KAW64" s="969"/>
      <c r="KAX64" s="969"/>
      <c r="KAY64" s="969"/>
      <c r="KAZ64" s="969"/>
      <c r="KBA64" s="969"/>
      <c r="KBB64" s="969"/>
      <c r="KBC64" s="969"/>
      <c r="KBD64" s="969"/>
      <c r="KBE64" s="969"/>
      <c r="KBF64" s="969"/>
      <c r="KBG64" s="969"/>
      <c r="KBH64" s="969"/>
      <c r="KBI64" s="969"/>
      <c r="KBJ64" s="969"/>
      <c r="KBK64" s="969"/>
      <c r="KBL64" s="969"/>
      <c r="KBM64" s="969"/>
      <c r="KBN64" s="969"/>
      <c r="KBO64" s="969"/>
      <c r="KBP64" s="969"/>
      <c r="KBQ64" s="969"/>
      <c r="KBR64" s="969"/>
      <c r="KBS64" s="969"/>
      <c r="KBT64" s="969"/>
      <c r="KBU64" s="969"/>
      <c r="KBV64" s="969"/>
      <c r="KBW64" s="969"/>
      <c r="KBX64" s="969"/>
      <c r="KBY64" s="969"/>
      <c r="KBZ64" s="969"/>
      <c r="KCA64" s="969"/>
      <c r="KCB64" s="969"/>
      <c r="KCC64" s="969"/>
      <c r="KCD64" s="969"/>
      <c r="KCE64" s="969"/>
      <c r="KCF64" s="969"/>
      <c r="KCG64" s="969"/>
      <c r="KCH64" s="969"/>
      <c r="KCI64" s="969"/>
      <c r="KCJ64" s="969"/>
      <c r="KCK64" s="969"/>
      <c r="KCL64" s="969"/>
      <c r="KCM64" s="969"/>
      <c r="KCN64" s="969"/>
      <c r="KCO64" s="969"/>
      <c r="KCP64" s="969"/>
      <c r="KCQ64" s="969"/>
      <c r="KCR64" s="969"/>
      <c r="KCS64" s="969"/>
      <c r="KCT64" s="969"/>
      <c r="KCU64" s="969"/>
      <c r="KCV64" s="969"/>
      <c r="KCW64" s="969"/>
      <c r="KCX64" s="969"/>
      <c r="KCY64" s="969"/>
      <c r="KCZ64" s="969"/>
      <c r="KDA64" s="969"/>
      <c r="KDB64" s="969"/>
      <c r="KDC64" s="969"/>
      <c r="KDD64" s="969"/>
      <c r="KDE64" s="969"/>
      <c r="KDF64" s="969"/>
      <c r="KDG64" s="969"/>
      <c r="KDH64" s="969"/>
      <c r="KDI64" s="969"/>
      <c r="KDJ64" s="969"/>
      <c r="KDK64" s="969"/>
      <c r="KDL64" s="969"/>
      <c r="KDM64" s="969"/>
      <c r="KDN64" s="969"/>
      <c r="KDO64" s="969"/>
      <c r="KDP64" s="969"/>
      <c r="KDQ64" s="969"/>
      <c r="KDR64" s="969"/>
      <c r="KDS64" s="969"/>
      <c r="KDT64" s="969"/>
      <c r="KDU64" s="969"/>
      <c r="KDV64" s="969"/>
      <c r="KDW64" s="969"/>
      <c r="KDX64" s="969"/>
      <c r="KDY64" s="969"/>
      <c r="KDZ64" s="969"/>
      <c r="KEA64" s="969"/>
      <c r="KEB64" s="969"/>
      <c r="KEC64" s="969"/>
      <c r="KED64" s="969"/>
      <c r="KEE64" s="969"/>
      <c r="KEF64" s="969"/>
      <c r="KEG64" s="969"/>
      <c r="KEH64" s="969"/>
      <c r="KEI64" s="969"/>
      <c r="KEJ64" s="969"/>
      <c r="KEK64" s="969"/>
      <c r="KEL64" s="969"/>
      <c r="KEM64" s="969"/>
      <c r="KEN64" s="969"/>
      <c r="KEO64" s="969"/>
      <c r="KEP64" s="969"/>
      <c r="KEQ64" s="969"/>
      <c r="KER64" s="969"/>
      <c r="KES64" s="969"/>
      <c r="KET64" s="969"/>
      <c r="KEU64" s="969"/>
      <c r="KEV64" s="969"/>
      <c r="KEW64" s="969"/>
      <c r="KEX64" s="969"/>
      <c r="KEY64" s="969"/>
      <c r="KEZ64" s="969"/>
      <c r="KFA64" s="969"/>
      <c r="KFB64" s="969"/>
      <c r="KFC64" s="969"/>
      <c r="KFD64" s="969"/>
      <c r="KFE64" s="969"/>
      <c r="KFF64" s="969"/>
      <c r="KFG64" s="969"/>
      <c r="KFH64" s="969"/>
      <c r="KFI64" s="969"/>
      <c r="KFJ64" s="969"/>
      <c r="KFK64" s="969"/>
      <c r="KFL64" s="969"/>
      <c r="KFM64" s="969"/>
      <c r="KFN64" s="969"/>
      <c r="KFO64" s="969"/>
      <c r="KFP64" s="969"/>
      <c r="KFQ64" s="969"/>
      <c r="KFR64" s="969"/>
      <c r="KFS64" s="969"/>
      <c r="KFT64" s="969"/>
      <c r="KFU64" s="969"/>
      <c r="KFV64" s="969"/>
      <c r="KFW64" s="969"/>
      <c r="KFX64" s="969"/>
      <c r="KFY64" s="969"/>
      <c r="KFZ64" s="969"/>
      <c r="KGA64" s="969"/>
      <c r="KGB64" s="969"/>
      <c r="KGC64" s="969"/>
      <c r="KGD64" s="969"/>
      <c r="KGE64" s="969"/>
      <c r="KGF64" s="969"/>
      <c r="KGG64" s="969"/>
      <c r="KGH64" s="969"/>
      <c r="KGI64" s="969"/>
      <c r="KGJ64" s="969"/>
      <c r="KGK64" s="969"/>
      <c r="KGL64" s="969"/>
      <c r="KGM64" s="969"/>
      <c r="KGN64" s="969"/>
      <c r="KGO64" s="969"/>
      <c r="KGP64" s="969"/>
      <c r="KGQ64" s="969"/>
      <c r="KGR64" s="969"/>
      <c r="KGS64" s="969"/>
      <c r="KGT64" s="969"/>
      <c r="KGU64" s="969"/>
      <c r="KGV64" s="969"/>
      <c r="KGW64" s="969"/>
      <c r="KGX64" s="969"/>
      <c r="KGY64" s="969"/>
      <c r="KGZ64" s="969"/>
      <c r="KHA64" s="969"/>
      <c r="KHB64" s="969"/>
      <c r="KHC64" s="969"/>
      <c r="KHD64" s="969"/>
      <c r="KHE64" s="969"/>
      <c r="KHF64" s="969"/>
      <c r="KHG64" s="969"/>
      <c r="KHH64" s="969"/>
      <c r="KHI64" s="969"/>
      <c r="KHJ64" s="969"/>
      <c r="KHK64" s="969"/>
      <c r="KHL64" s="969"/>
      <c r="KHM64" s="969"/>
      <c r="KHN64" s="969"/>
      <c r="KHO64" s="969"/>
      <c r="KHP64" s="969"/>
      <c r="KHQ64" s="969"/>
      <c r="KHR64" s="969"/>
      <c r="KHS64" s="969"/>
      <c r="KHT64" s="969"/>
      <c r="KHU64" s="969"/>
      <c r="KHV64" s="969"/>
      <c r="KHW64" s="969"/>
      <c r="KHX64" s="969"/>
      <c r="KHY64" s="969"/>
      <c r="KHZ64" s="969"/>
      <c r="KIA64" s="969"/>
      <c r="KIB64" s="969"/>
      <c r="KIC64" s="969"/>
      <c r="KID64" s="969"/>
      <c r="KIE64" s="969"/>
      <c r="KIF64" s="969"/>
      <c r="KIG64" s="969"/>
      <c r="KIH64" s="969"/>
      <c r="KII64" s="969"/>
      <c r="KIJ64" s="969"/>
      <c r="KIK64" s="969"/>
      <c r="KIL64" s="969"/>
      <c r="KIM64" s="969"/>
      <c r="KIN64" s="969"/>
      <c r="KIO64" s="969"/>
      <c r="KIP64" s="969"/>
      <c r="KIQ64" s="969"/>
      <c r="KIR64" s="969"/>
      <c r="KIS64" s="969"/>
      <c r="KIT64" s="969"/>
      <c r="KIU64" s="969"/>
      <c r="KIV64" s="969"/>
      <c r="KIW64" s="969"/>
      <c r="KIX64" s="969"/>
      <c r="KIY64" s="969"/>
      <c r="KIZ64" s="969"/>
      <c r="KJA64" s="969"/>
      <c r="KJB64" s="969"/>
      <c r="KJC64" s="969"/>
      <c r="KJD64" s="969"/>
      <c r="KJE64" s="969"/>
      <c r="KJF64" s="969"/>
      <c r="KJG64" s="969"/>
      <c r="KJH64" s="969"/>
      <c r="KJI64" s="969"/>
      <c r="KJJ64" s="969"/>
      <c r="KJK64" s="969"/>
      <c r="KJL64" s="969"/>
      <c r="KJM64" s="969"/>
      <c r="KJN64" s="969"/>
      <c r="KJO64" s="969"/>
      <c r="KJP64" s="969"/>
      <c r="KJQ64" s="969"/>
      <c r="KJR64" s="969"/>
      <c r="KJS64" s="969"/>
      <c r="KJT64" s="969"/>
      <c r="KJU64" s="969"/>
      <c r="KJV64" s="969"/>
      <c r="KJW64" s="969"/>
      <c r="KJX64" s="969"/>
      <c r="KJY64" s="969"/>
      <c r="KJZ64" s="969"/>
      <c r="KKA64" s="969"/>
      <c r="KKB64" s="969"/>
      <c r="KKC64" s="969"/>
      <c r="KKD64" s="969"/>
      <c r="KKE64" s="969"/>
      <c r="KKF64" s="969"/>
      <c r="KKG64" s="969"/>
      <c r="KKH64" s="969"/>
      <c r="KKI64" s="969"/>
      <c r="KKJ64" s="969"/>
      <c r="KKK64" s="969"/>
      <c r="KKL64" s="969"/>
      <c r="KKM64" s="969"/>
      <c r="KKN64" s="969"/>
      <c r="KKO64" s="969"/>
      <c r="KKP64" s="969"/>
      <c r="KKQ64" s="969"/>
      <c r="KKR64" s="969"/>
      <c r="KKS64" s="969"/>
      <c r="KKT64" s="969"/>
      <c r="KKU64" s="969"/>
      <c r="KKV64" s="969"/>
      <c r="KKW64" s="969"/>
      <c r="KKX64" s="969"/>
      <c r="KKY64" s="969"/>
      <c r="KKZ64" s="969"/>
      <c r="KLA64" s="969"/>
      <c r="KLB64" s="969"/>
      <c r="KLC64" s="969"/>
      <c r="KLD64" s="969"/>
      <c r="KLE64" s="969"/>
      <c r="KLF64" s="969"/>
      <c r="KLG64" s="969"/>
      <c r="KLH64" s="969"/>
      <c r="KLI64" s="969"/>
      <c r="KLJ64" s="969"/>
      <c r="KLK64" s="969"/>
      <c r="KLL64" s="969"/>
      <c r="KLM64" s="969"/>
      <c r="KLN64" s="969"/>
      <c r="KLO64" s="969"/>
      <c r="KLP64" s="969"/>
      <c r="KLQ64" s="969"/>
      <c r="KLR64" s="969"/>
      <c r="KLS64" s="969"/>
      <c r="KLT64" s="969"/>
      <c r="KLU64" s="969"/>
      <c r="KLV64" s="969"/>
      <c r="KLW64" s="969"/>
      <c r="KLX64" s="969"/>
      <c r="KLY64" s="969"/>
      <c r="KLZ64" s="969"/>
      <c r="KMA64" s="969"/>
      <c r="KMB64" s="969"/>
      <c r="KMC64" s="969"/>
      <c r="KMD64" s="969"/>
      <c r="KME64" s="969"/>
      <c r="KMF64" s="969"/>
      <c r="KMG64" s="969"/>
      <c r="KMH64" s="969"/>
      <c r="KMI64" s="969"/>
      <c r="KMJ64" s="969"/>
      <c r="KMK64" s="969"/>
      <c r="KML64" s="969"/>
      <c r="KMM64" s="969"/>
      <c r="KMN64" s="969"/>
      <c r="KMO64" s="969"/>
      <c r="KMP64" s="969"/>
      <c r="KMQ64" s="969"/>
      <c r="KMR64" s="969"/>
      <c r="KMS64" s="969"/>
      <c r="KMT64" s="969"/>
      <c r="KMU64" s="969"/>
      <c r="KMV64" s="969"/>
      <c r="KMW64" s="969"/>
      <c r="KMX64" s="969"/>
      <c r="KMY64" s="969"/>
      <c r="KMZ64" s="969"/>
      <c r="KNA64" s="969"/>
      <c r="KNB64" s="969"/>
      <c r="KNC64" s="969"/>
      <c r="KND64" s="969"/>
      <c r="KNE64" s="969"/>
      <c r="KNF64" s="969"/>
      <c r="KNG64" s="969"/>
      <c r="KNH64" s="969"/>
      <c r="KNI64" s="969"/>
      <c r="KNJ64" s="969"/>
      <c r="KNK64" s="969"/>
      <c r="KNL64" s="969"/>
      <c r="KNM64" s="969"/>
      <c r="KNN64" s="969"/>
      <c r="KNO64" s="969"/>
      <c r="KNP64" s="969"/>
      <c r="KNQ64" s="969"/>
      <c r="KNR64" s="969"/>
      <c r="KNS64" s="969"/>
      <c r="KNT64" s="969"/>
      <c r="KNU64" s="969"/>
      <c r="KNV64" s="969"/>
      <c r="KNW64" s="969"/>
      <c r="KNX64" s="969"/>
      <c r="KNY64" s="969"/>
      <c r="KNZ64" s="969"/>
      <c r="KOA64" s="969"/>
      <c r="KOB64" s="969"/>
      <c r="KOC64" s="969"/>
      <c r="KOD64" s="969"/>
      <c r="KOE64" s="969"/>
      <c r="KOF64" s="969"/>
      <c r="KOG64" s="969"/>
      <c r="KOH64" s="969"/>
      <c r="KOI64" s="969"/>
      <c r="KOJ64" s="969"/>
      <c r="KOK64" s="969"/>
      <c r="KOL64" s="969"/>
      <c r="KOM64" s="969"/>
      <c r="KON64" s="969"/>
      <c r="KOO64" s="969"/>
      <c r="KOP64" s="969"/>
      <c r="KOQ64" s="969"/>
      <c r="KOR64" s="969"/>
      <c r="KOS64" s="969"/>
      <c r="KOT64" s="969"/>
      <c r="KOU64" s="969"/>
      <c r="KOV64" s="969"/>
      <c r="KOW64" s="969"/>
      <c r="KOX64" s="969"/>
      <c r="KOY64" s="969"/>
      <c r="KOZ64" s="969"/>
      <c r="KPA64" s="969"/>
      <c r="KPB64" s="969"/>
      <c r="KPC64" s="969"/>
      <c r="KPD64" s="969"/>
      <c r="KPE64" s="969"/>
      <c r="KPF64" s="969"/>
      <c r="KPG64" s="969"/>
      <c r="KPH64" s="969"/>
      <c r="KPI64" s="969"/>
      <c r="KPJ64" s="969"/>
      <c r="KPK64" s="969"/>
      <c r="KPL64" s="969"/>
      <c r="KPM64" s="969"/>
      <c r="KPN64" s="969"/>
      <c r="KPO64" s="969"/>
      <c r="KPP64" s="969"/>
      <c r="KPQ64" s="969"/>
      <c r="KPR64" s="969"/>
      <c r="KPS64" s="969"/>
      <c r="KPT64" s="969"/>
      <c r="KPU64" s="969"/>
      <c r="KPV64" s="969"/>
      <c r="KPW64" s="969"/>
      <c r="KPX64" s="969"/>
      <c r="KPY64" s="969"/>
      <c r="KPZ64" s="969"/>
      <c r="KQA64" s="969"/>
      <c r="KQB64" s="969"/>
      <c r="KQC64" s="969"/>
      <c r="KQD64" s="969"/>
      <c r="KQE64" s="969"/>
      <c r="KQF64" s="969"/>
      <c r="KQG64" s="969"/>
      <c r="KQH64" s="969"/>
      <c r="KQI64" s="969"/>
      <c r="KQJ64" s="969"/>
      <c r="KQK64" s="969"/>
      <c r="KQL64" s="969"/>
      <c r="KQM64" s="969"/>
      <c r="KQN64" s="969"/>
      <c r="KQO64" s="969"/>
      <c r="KQP64" s="969"/>
      <c r="KQQ64" s="969"/>
      <c r="KQR64" s="969"/>
      <c r="KQS64" s="969"/>
      <c r="KQT64" s="969"/>
      <c r="KQU64" s="969"/>
      <c r="KQV64" s="969"/>
      <c r="KQW64" s="969"/>
      <c r="KQX64" s="969"/>
      <c r="KQY64" s="969"/>
      <c r="KQZ64" s="969"/>
      <c r="KRA64" s="969"/>
      <c r="KRB64" s="969"/>
      <c r="KRC64" s="969"/>
      <c r="KRD64" s="969"/>
      <c r="KRE64" s="969"/>
      <c r="KRF64" s="969"/>
      <c r="KRG64" s="969"/>
      <c r="KRH64" s="969"/>
      <c r="KRI64" s="969"/>
      <c r="KRJ64" s="969"/>
      <c r="KRK64" s="969"/>
      <c r="KRL64" s="969"/>
      <c r="KRM64" s="969"/>
      <c r="KRN64" s="969"/>
      <c r="KRO64" s="969"/>
      <c r="KRP64" s="969"/>
      <c r="KRQ64" s="969"/>
      <c r="KRR64" s="969"/>
      <c r="KRS64" s="969"/>
      <c r="KRT64" s="969"/>
      <c r="KRU64" s="969"/>
      <c r="KRV64" s="969"/>
      <c r="KRW64" s="969"/>
      <c r="KRX64" s="969"/>
      <c r="KRY64" s="969"/>
      <c r="KRZ64" s="969"/>
      <c r="KSA64" s="969"/>
      <c r="KSB64" s="969"/>
      <c r="KSC64" s="969"/>
      <c r="KSD64" s="969"/>
      <c r="KSE64" s="969"/>
      <c r="KSF64" s="969"/>
      <c r="KSG64" s="969"/>
      <c r="KSH64" s="969"/>
      <c r="KSI64" s="969"/>
      <c r="KSJ64" s="969"/>
      <c r="KSK64" s="969"/>
      <c r="KSL64" s="969"/>
      <c r="KSM64" s="969"/>
      <c r="KSN64" s="969"/>
      <c r="KSO64" s="969"/>
      <c r="KSP64" s="969"/>
      <c r="KSQ64" s="969"/>
      <c r="KSR64" s="969"/>
      <c r="KSS64" s="969"/>
      <c r="KST64" s="969"/>
      <c r="KSU64" s="969"/>
      <c r="KSV64" s="969"/>
      <c r="KSW64" s="969"/>
      <c r="KSX64" s="969"/>
      <c r="KSY64" s="969"/>
      <c r="KSZ64" s="969"/>
      <c r="KTA64" s="969"/>
      <c r="KTB64" s="969"/>
      <c r="KTC64" s="969"/>
      <c r="KTD64" s="969"/>
      <c r="KTE64" s="969"/>
      <c r="KTF64" s="969"/>
      <c r="KTG64" s="969"/>
      <c r="KTH64" s="969"/>
      <c r="KTI64" s="969"/>
      <c r="KTJ64" s="969"/>
      <c r="KTK64" s="969"/>
      <c r="KTL64" s="969"/>
      <c r="KTM64" s="969"/>
      <c r="KTN64" s="969"/>
      <c r="KTO64" s="969"/>
      <c r="KTP64" s="969"/>
      <c r="KTQ64" s="969"/>
      <c r="KTR64" s="969"/>
      <c r="KTS64" s="969"/>
      <c r="KTT64" s="969"/>
      <c r="KTU64" s="969"/>
      <c r="KTV64" s="969"/>
      <c r="KTW64" s="969"/>
      <c r="KTX64" s="969"/>
      <c r="KTY64" s="969"/>
      <c r="KTZ64" s="969"/>
      <c r="KUA64" s="969"/>
      <c r="KUB64" s="969"/>
      <c r="KUC64" s="969"/>
      <c r="KUD64" s="969"/>
      <c r="KUE64" s="969"/>
      <c r="KUF64" s="969"/>
      <c r="KUG64" s="969"/>
      <c r="KUH64" s="969"/>
      <c r="KUI64" s="969"/>
      <c r="KUJ64" s="969"/>
      <c r="KUK64" s="969"/>
      <c r="KUL64" s="969"/>
      <c r="KUM64" s="969"/>
      <c r="KUN64" s="969"/>
      <c r="KUO64" s="969"/>
      <c r="KUP64" s="969"/>
      <c r="KUQ64" s="969"/>
      <c r="KUR64" s="969"/>
      <c r="KUS64" s="969"/>
      <c r="KUT64" s="969"/>
      <c r="KUU64" s="969"/>
      <c r="KUV64" s="969"/>
      <c r="KUW64" s="969"/>
      <c r="KUX64" s="969"/>
      <c r="KUY64" s="969"/>
      <c r="KUZ64" s="969"/>
      <c r="KVA64" s="969"/>
      <c r="KVB64" s="969"/>
      <c r="KVC64" s="969"/>
      <c r="KVD64" s="969"/>
      <c r="KVE64" s="969"/>
      <c r="KVF64" s="969"/>
      <c r="KVG64" s="969"/>
      <c r="KVH64" s="969"/>
      <c r="KVI64" s="969"/>
      <c r="KVJ64" s="969"/>
      <c r="KVK64" s="969"/>
      <c r="KVL64" s="969"/>
      <c r="KVM64" s="969"/>
      <c r="KVN64" s="969"/>
      <c r="KVO64" s="969"/>
      <c r="KVP64" s="969"/>
      <c r="KVQ64" s="969"/>
      <c r="KVR64" s="969"/>
      <c r="KVS64" s="969"/>
      <c r="KVT64" s="969"/>
      <c r="KVU64" s="969"/>
      <c r="KVV64" s="969"/>
      <c r="KVW64" s="969"/>
      <c r="KVX64" s="969"/>
      <c r="KVY64" s="969"/>
      <c r="KVZ64" s="969"/>
      <c r="KWA64" s="969"/>
      <c r="KWB64" s="969"/>
      <c r="KWC64" s="969"/>
      <c r="KWD64" s="969"/>
      <c r="KWE64" s="969"/>
      <c r="KWF64" s="969"/>
      <c r="KWG64" s="969"/>
      <c r="KWH64" s="969"/>
      <c r="KWI64" s="969"/>
      <c r="KWJ64" s="969"/>
      <c r="KWK64" s="969"/>
      <c r="KWL64" s="969"/>
      <c r="KWM64" s="969"/>
      <c r="KWN64" s="969"/>
      <c r="KWO64" s="969"/>
      <c r="KWP64" s="969"/>
      <c r="KWQ64" s="969"/>
      <c r="KWR64" s="969"/>
      <c r="KWS64" s="969"/>
      <c r="KWT64" s="969"/>
      <c r="KWU64" s="969"/>
      <c r="KWV64" s="969"/>
      <c r="KWW64" s="969"/>
      <c r="KWX64" s="969"/>
      <c r="KWY64" s="969"/>
      <c r="KWZ64" s="969"/>
      <c r="KXA64" s="969"/>
      <c r="KXB64" s="969"/>
      <c r="KXC64" s="969"/>
      <c r="KXD64" s="969"/>
      <c r="KXE64" s="969"/>
      <c r="KXF64" s="969"/>
      <c r="KXG64" s="969"/>
      <c r="KXH64" s="969"/>
      <c r="KXI64" s="969"/>
      <c r="KXJ64" s="969"/>
      <c r="KXK64" s="969"/>
      <c r="KXL64" s="969"/>
      <c r="KXM64" s="969"/>
      <c r="KXN64" s="969"/>
      <c r="KXO64" s="969"/>
      <c r="KXP64" s="969"/>
      <c r="KXQ64" s="969"/>
      <c r="KXR64" s="969"/>
      <c r="KXS64" s="969"/>
      <c r="KXT64" s="969"/>
      <c r="KXU64" s="969"/>
      <c r="KXV64" s="969"/>
      <c r="KXW64" s="969"/>
      <c r="KXX64" s="969"/>
      <c r="KXY64" s="969"/>
      <c r="KXZ64" s="969"/>
      <c r="KYA64" s="969"/>
      <c r="KYB64" s="969"/>
      <c r="KYC64" s="969"/>
      <c r="KYD64" s="969"/>
      <c r="KYE64" s="969"/>
      <c r="KYF64" s="969"/>
      <c r="KYG64" s="969"/>
      <c r="KYH64" s="969"/>
      <c r="KYI64" s="969"/>
      <c r="KYJ64" s="969"/>
      <c r="KYK64" s="969"/>
      <c r="KYL64" s="969"/>
      <c r="KYM64" s="969"/>
      <c r="KYN64" s="969"/>
      <c r="KYO64" s="969"/>
      <c r="KYP64" s="969"/>
      <c r="KYQ64" s="969"/>
      <c r="KYR64" s="969"/>
      <c r="KYS64" s="969"/>
      <c r="KYT64" s="969"/>
      <c r="KYU64" s="969"/>
      <c r="KYV64" s="969"/>
      <c r="KYW64" s="969"/>
      <c r="KYX64" s="969"/>
      <c r="KYY64" s="969"/>
      <c r="KYZ64" s="969"/>
      <c r="KZA64" s="969"/>
      <c r="KZB64" s="969"/>
      <c r="KZC64" s="969"/>
      <c r="KZD64" s="969"/>
      <c r="KZE64" s="969"/>
      <c r="KZF64" s="969"/>
      <c r="KZG64" s="969"/>
      <c r="KZH64" s="969"/>
      <c r="KZI64" s="969"/>
      <c r="KZJ64" s="969"/>
      <c r="KZK64" s="969"/>
      <c r="KZL64" s="969"/>
      <c r="KZM64" s="969"/>
      <c r="KZN64" s="969"/>
      <c r="KZO64" s="969"/>
      <c r="KZP64" s="969"/>
      <c r="KZQ64" s="969"/>
      <c r="KZR64" s="969"/>
      <c r="KZS64" s="969"/>
      <c r="KZT64" s="969"/>
      <c r="KZU64" s="969"/>
      <c r="KZV64" s="969"/>
      <c r="KZW64" s="969"/>
      <c r="KZX64" s="969"/>
      <c r="KZY64" s="969"/>
      <c r="KZZ64" s="969"/>
      <c r="LAA64" s="969"/>
      <c r="LAB64" s="969"/>
      <c r="LAC64" s="969"/>
      <c r="LAD64" s="969"/>
      <c r="LAE64" s="969"/>
      <c r="LAF64" s="969"/>
      <c r="LAG64" s="969"/>
      <c r="LAH64" s="969"/>
      <c r="LAI64" s="969"/>
      <c r="LAJ64" s="969"/>
      <c r="LAK64" s="969"/>
      <c r="LAL64" s="969"/>
      <c r="LAM64" s="969"/>
      <c r="LAN64" s="969"/>
      <c r="LAO64" s="969"/>
      <c r="LAP64" s="969"/>
      <c r="LAQ64" s="969"/>
      <c r="LAR64" s="969"/>
      <c r="LAS64" s="969"/>
      <c r="LAT64" s="969"/>
      <c r="LAU64" s="969"/>
      <c r="LAV64" s="969"/>
      <c r="LAW64" s="969"/>
      <c r="LAX64" s="969"/>
      <c r="LAY64" s="969"/>
      <c r="LAZ64" s="969"/>
      <c r="LBA64" s="969"/>
      <c r="LBB64" s="969"/>
      <c r="LBC64" s="969"/>
      <c r="LBD64" s="969"/>
      <c r="LBE64" s="969"/>
      <c r="LBF64" s="969"/>
      <c r="LBG64" s="969"/>
      <c r="LBH64" s="969"/>
      <c r="LBI64" s="969"/>
      <c r="LBJ64" s="969"/>
      <c r="LBK64" s="969"/>
      <c r="LBL64" s="969"/>
      <c r="LBM64" s="969"/>
      <c r="LBN64" s="969"/>
      <c r="LBO64" s="969"/>
      <c r="LBP64" s="969"/>
      <c r="LBQ64" s="969"/>
      <c r="LBR64" s="969"/>
      <c r="LBS64" s="969"/>
      <c r="LBT64" s="969"/>
      <c r="LBU64" s="969"/>
      <c r="LBV64" s="969"/>
      <c r="LBW64" s="969"/>
      <c r="LBX64" s="969"/>
      <c r="LBY64" s="969"/>
      <c r="LBZ64" s="969"/>
      <c r="LCA64" s="969"/>
      <c r="LCB64" s="969"/>
      <c r="LCC64" s="969"/>
      <c r="LCD64" s="969"/>
      <c r="LCE64" s="969"/>
      <c r="LCF64" s="969"/>
      <c r="LCG64" s="969"/>
      <c r="LCH64" s="969"/>
      <c r="LCI64" s="969"/>
      <c r="LCJ64" s="969"/>
      <c r="LCK64" s="969"/>
      <c r="LCL64" s="969"/>
      <c r="LCM64" s="969"/>
      <c r="LCN64" s="969"/>
      <c r="LCO64" s="969"/>
      <c r="LCP64" s="969"/>
      <c r="LCQ64" s="969"/>
      <c r="LCR64" s="969"/>
      <c r="LCS64" s="969"/>
      <c r="LCT64" s="969"/>
      <c r="LCU64" s="969"/>
      <c r="LCV64" s="969"/>
      <c r="LCW64" s="969"/>
      <c r="LCX64" s="969"/>
      <c r="LCY64" s="969"/>
      <c r="LCZ64" s="969"/>
      <c r="LDA64" s="969"/>
      <c r="LDB64" s="969"/>
      <c r="LDC64" s="969"/>
      <c r="LDD64" s="969"/>
      <c r="LDE64" s="969"/>
      <c r="LDF64" s="969"/>
      <c r="LDG64" s="969"/>
      <c r="LDH64" s="969"/>
      <c r="LDI64" s="969"/>
      <c r="LDJ64" s="969"/>
      <c r="LDK64" s="969"/>
      <c r="LDL64" s="969"/>
      <c r="LDM64" s="969"/>
      <c r="LDN64" s="969"/>
      <c r="LDO64" s="969"/>
      <c r="LDP64" s="969"/>
      <c r="LDQ64" s="969"/>
      <c r="LDR64" s="969"/>
      <c r="LDS64" s="969"/>
      <c r="LDT64" s="969"/>
      <c r="LDU64" s="969"/>
      <c r="LDV64" s="969"/>
      <c r="LDW64" s="969"/>
      <c r="LDX64" s="969"/>
      <c r="LDY64" s="969"/>
      <c r="LDZ64" s="969"/>
      <c r="LEA64" s="969"/>
      <c r="LEB64" s="969"/>
      <c r="LEC64" s="969"/>
      <c r="LED64" s="969"/>
      <c r="LEE64" s="969"/>
      <c r="LEF64" s="969"/>
      <c r="LEG64" s="969"/>
      <c r="LEH64" s="969"/>
      <c r="LEI64" s="969"/>
      <c r="LEJ64" s="969"/>
      <c r="LEK64" s="969"/>
      <c r="LEL64" s="969"/>
      <c r="LEM64" s="969"/>
      <c r="LEN64" s="969"/>
      <c r="LEO64" s="969"/>
      <c r="LEP64" s="969"/>
      <c r="LEQ64" s="969"/>
      <c r="LER64" s="969"/>
      <c r="LES64" s="969"/>
      <c r="LET64" s="969"/>
      <c r="LEU64" s="969"/>
      <c r="LEV64" s="969"/>
      <c r="LEW64" s="969"/>
      <c r="LEX64" s="969"/>
      <c r="LEY64" s="969"/>
      <c r="LEZ64" s="969"/>
      <c r="LFA64" s="969"/>
      <c r="LFB64" s="969"/>
      <c r="LFC64" s="969"/>
      <c r="LFD64" s="969"/>
      <c r="LFE64" s="969"/>
      <c r="LFF64" s="969"/>
      <c r="LFG64" s="969"/>
      <c r="LFH64" s="969"/>
      <c r="LFI64" s="969"/>
      <c r="LFJ64" s="969"/>
      <c r="LFK64" s="969"/>
      <c r="LFL64" s="969"/>
      <c r="LFM64" s="969"/>
      <c r="LFN64" s="969"/>
      <c r="LFO64" s="969"/>
      <c r="LFP64" s="969"/>
      <c r="LFQ64" s="969"/>
      <c r="LFR64" s="969"/>
      <c r="LFS64" s="969"/>
      <c r="LFT64" s="969"/>
      <c r="LFU64" s="969"/>
      <c r="LFV64" s="969"/>
      <c r="LFW64" s="969"/>
      <c r="LFX64" s="969"/>
      <c r="LFY64" s="969"/>
      <c r="LFZ64" s="969"/>
      <c r="LGA64" s="969"/>
      <c r="LGB64" s="969"/>
      <c r="LGC64" s="969"/>
      <c r="LGD64" s="969"/>
      <c r="LGE64" s="969"/>
      <c r="LGF64" s="969"/>
      <c r="LGG64" s="969"/>
      <c r="LGH64" s="969"/>
      <c r="LGI64" s="969"/>
      <c r="LGJ64" s="969"/>
      <c r="LGK64" s="969"/>
      <c r="LGL64" s="969"/>
      <c r="LGM64" s="969"/>
      <c r="LGN64" s="969"/>
      <c r="LGO64" s="969"/>
      <c r="LGP64" s="969"/>
      <c r="LGQ64" s="969"/>
      <c r="LGR64" s="969"/>
      <c r="LGS64" s="969"/>
      <c r="LGT64" s="969"/>
      <c r="LGU64" s="969"/>
      <c r="LGV64" s="969"/>
      <c r="LGW64" s="969"/>
      <c r="LGX64" s="969"/>
      <c r="LGY64" s="969"/>
      <c r="LGZ64" s="969"/>
      <c r="LHA64" s="969"/>
      <c r="LHB64" s="969"/>
      <c r="LHC64" s="969"/>
      <c r="LHD64" s="969"/>
      <c r="LHE64" s="969"/>
      <c r="LHF64" s="969"/>
      <c r="LHG64" s="969"/>
      <c r="LHH64" s="969"/>
      <c r="LHI64" s="969"/>
      <c r="LHJ64" s="969"/>
      <c r="LHK64" s="969"/>
      <c r="LHL64" s="969"/>
      <c r="LHM64" s="969"/>
      <c r="LHN64" s="969"/>
      <c r="LHO64" s="969"/>
      <c r="LHP64" s="969"/>
      <c r="LHQ64" s="969"/>
      <c r="LHR64" s="969"/>
      <c r="LHS64" s="969"/>
      <c r="LHT64" s="969"/>
      <c r="LHU64" s="969"/>
      <c r="LHV64" s="969"/>
      <c r="LHW64" s="969"/>
      <c r="LHX64" s="969"/>
      <c r="LHY64" s="969"/>
      <c r="LHZ64" s="969"/>
      <c r="LIA64" s="969"/>
      <c r="LIB64" s="969"/>
      <c r="LIC64" s="969"/>
      <c r="LID64" s="969"/>
      <c r="LIE64" s="969"/>
      <c r="LIF64" s="969"/>
      <c r="LIG64" s="969"/>
      <c r="LIH64" s="969"/>
      <c r="LII64" s="969"/>
      <c r="LIJ64" s="969"/>
      <c r="LIK64" s="969"/>
      <c r="LIL64" s="969"/>
      <c r="LIM64" s="969"/>
      <c r="LIN64" s="969"/>
      <c r="LIO64" s="969"/>
      <c r="LIP64" s="969"/>
      <c r="LIQ64" s="969"/>
      <c r="LIR64" s="969"/>
      <c r="LIS64" s="969"/>
      <c r="LIT64" s="969"/>
      <c r="LIU64" s="969"/>
      <c r="LIV64" s="969"/>
      <c r="LIW64" s="969"/>
      <c r="LIX64" s="969"/>
      <c r="LIY64" s="969"/>
      <c r="LIZ64" s="969"/>
      <c r="LJA64" s="969"/>
      <c r="LJB64" s="969"/>
      <c r="LJC64" s="969"/>
      <c r="LJD64" s="969"/>
      <c r="LJE64" s="969"/>
      <c r="LJF64" s="969"/>
      <c r="LJG64" s="969"/>
      <c r="LJH64" s="969"/>
      <c r="LJI64" s="969"/>
      <c r="LJJ64" s="969"/>
      <c r="LJK64" s="969"/>
      <c r="LJL64" s="969"/>
      <c r="LJM64" s="969"/>
      <c r="LJN64" s="969"/>
      <c r="LJO64" s="969"/>
      <c r="LJP64" s="969"/>
      <c r="LJQ64" s="969"/>
      <c r="LJR64" s="969"/>
      <c r="LJS64" s="969"/>
      <c r="LJT64" s="969"/>
      <c r="LJU64" s="969"/>
      <c r="LJV64" s="969"/>
      <c r="LJW64" s="969"/>
      <c r="LJX64" s="969"/>
      <c r="LJY64" s="969"/>
      <c r="LJZ64" s="969"/>
      <c r="LKA64" s="969"/>
      <c r="LKB64" s="969"/>
      <c r="LKC64" s="969"/>
      <c r="LKD64" s="969"/>
      <c r="LKE64" s="969"/>
      <c r="LKF64" s="969"/>
      <c r="LKG64" s="969"/>
      <c r="LKH64" s="969"/>
      <c r="LKI64" s="969"/>
      <c r="LKJ64" s="969"/>
      <c r="LKK64" s="969"/>
      <c r="LKL64" s="969"/>
      <c r="LKM64" s="969"/>
      <c r="LKN64" s="969"/>
      <c r="LKO64" s="969"/>
      <c r="LKP64" s="969"/>
      <c r="LKQ64" s="969"/>
      <c r="LKR64" s="969"/>
      <c r="LKS64" s="969"/>
      <c r="LKT64" s="969"/>
      <c r="LKU64" s="969"/>
      <c r="LKV64" s="969"/>
      <c r="LKW64" s="969"/>
      <c r="LKX64" s="969"/>
      <c r="LKY64" s="969"/>
      <c r="LKZ64" s="969"/>
      <c r="LLA64" s="969"/>
      <c r="LLB64" s="969"/>
      <c r="LLC64" s="969"/>
      <c r="LLD64" s="969"/>
      <c r="LLE64" s="969"/>
      <c r="LLF64" s="969"/>
      <c r="LLG64" s="969"/>
      <c r="LLH64" s="969"/>
      <c r="LLI64" s="969"/>
      <c r="LLJ64" s="969"/>
      <c r="LLK64" s="969"/>
      <c r="LLL64" s="969"/>
      <c r="LLM64" s="969"/>
      <c r="LLN64" s="969"/>
      <c r="LLO64" s="969"/>
      <c r="LLP64" s="969"/>
      <c r="LLQ64" s="969"/>
      <c r="LLR64" s="969"/>
      <c r="LLS64" s="969"/>
      <c r="LLT64" s="969"/>
      <c r="LLU64" s="969"/>
      <c r="LLV64" s="969"/>
      <c r="LLW64" s="969"/>
      <c r="LLX64" s="969"/>
      <c r="LLY64" s="969"/>
      <c r="LLZ64" s="969"/>
      <c r="LMA64" s="969"/>
      <c r="LMB64" s="969"/>
      <c r="LMC64" s="969"/>
      <c r="LMD64" s="969"/>
      <c r="LME64" s="969"/>
      <c r="LMF64" s="969"/>
      <c r="LMG64" s="969"/>
      <c r="LMH64" s="969"/>
      <c r="LMI64" s="969"/>
      <c r="LMJ64" s="969"/>
      <c r="LMK64" s="969"/>
      <c r="LML64" s="969"/>
      <c r="LMM64" s="969"/>
      <c r="LMN64" s="969"/>
      <c r="LMO64" s="969"/>
      <c r="LMP64" s="969"/>
      <c r="LMQ64" s="969"/>
      <c r="LMR64" s="969"/>
      <c r="LMS64" s="969"/>
      <c r="LMT64" s="969"/>
      <c r="LMU64" s="969"/>
      <c r="LMV64" s="969"/>
      <c r="LMW64" s="969"/>
      <c r="LMX64" s="969"/>
      <c r="LMY64" s="969"/>
      <c r="LMZ64" s="969"/>
      <c r="LNA64" s="969"/>
      <c r="LNB64" s="969"/>
      <c r="LNC64" s="969"/>
      <c r="LND64" s="969"/>
      <c r="LNE64" s="969"/>
      <c r="LNF64" s="969"/>
      <c r="LNG64" s="969"/>
      <c r="LNH64" s="969"/>
      <c r="LNI64" s="969"/>
      <c r="LNJ64" s="969"/>
      <c r="LNK64" s="969"/>
      <c r="LNL64" s="969"/>
      <c r="LNM64" s="969"/>
      <c r="LNN64" s="969"/>
      <c r="LNO64" s="969"/>
      <c r="LNP64" s="969"/>
      <c r="LNQ64" s="969"/>
      <c r="LNR64" s="969"/>
      <c r="LNS64" s="969"/>
      <c r="LNT64" s="969"/>
      <c r="LNU64" s="969"/>
      <c r="LNV64" s="969"/>
      <c r="LNW64" s="969"/>
      <c r="LNX64" s="969"/>
      <c r="LNY64" s="969"/>
      <c r="LNZ64" s="969"/>
      <c r="LOA64" s="969"/>
      <c r="LOB64" s="969"/>
      <c r="LOC64" s="969"/>
      <c r="LOD64" s="969"/>
      <c r="LOE64" s="969"/>
      <c r="LOF64" s="969"/>
      <c r="LOG64" s="969"/>
      <c r="LOH64" s="969"/>
      <c r="LOI64" s="969"/>
      <c r="LOJ64" s="969"/>
      <c r="LOK64" s="969"/>
      <c r="LOL64" s="969"/>
      <c r="LOM64" s="969"/>
      <c r="LON64" s="969"/>
      <c r="LOO64" s="969"/>
      <c r="LOP64" s="969"/>
      <c r="LOQ64" s="969"/>
      <c r="LOR64" s="969"/>
      <c r="LOS64" s="969"/>
      <c r="LOT64" s="969"/>
      <c r="LOU64" s="969"/>
      <c r="LOV64" s="969"/>
      <c r="LOW64" s="969"/>
      <c r="LOX64" s="969"/>
      <c r="LOY64" s="969"/>
      <c r="LOZ64" s="969"/>
      <c r="LPA64" s="969"/>
      <c r="LPB64" s="969"/>
      <c r="LPC64" s="969"/>
      <c r="LPD64" s="969"/>
      <c r="LPE64" s="969"/>
      <c r="LPF64" s="969"/>
      <c r="LPG64" s="969"/>
      <c r="LPH64" s="969"/>
      <c r="LPI64" s="969"/>
      <c r="LPJ64" s="969"/>
      <c r="LPK64" s="969"/>
      <c r="LPL64" s="969"/>
      <c r="LPM64" s="969"/>
      <c r="LPN64" s="969"/>
      <c r="LPO64" s="969"/>
      <c r="LPP64" s="969"/>
      <c r="LPQ64" s="969"/>
      <c r="LPR64" s="969"/>
      <c r="LPS64" s="969"/>
      <c r="LPT64" s="969"/>
      <c r="LPU64" s="969"/>
      <c r="LPV64" s="969"/>
      <c r="LPW64" s="969"/>
      <c r="LPX64" s="969"/>
      <c r="LPY64" s="969"/>
      <c r="LPZ64" s="969"/>
      <c r="LQA64" s="969"/>
      <c r="LQB64" s="969"/>
      <c r="LQC64" s="969"/>
      <c r="LQD64" s="969"/>
      <c r="LQE64" s="969"/>
      <c r="LQF64" s="969"/>
      <c r="LQG64" s="969"/>
      <c r="LQH64" s="969"/>
      <c r="LQI64" s="969"/>
      <c r="LQJ64" s="969"/>
      <c r="LQK64" s="969"/>
      <c r="LQL64" s="969"/>
      <c r="LQM64" s="969"/>
      <c r="LQN64" s="969"/>
      <c r="LQO64" s="969"/>
      <c r="LQP64" s="969"/>
      <c r="LQQ64" s="969"/>
      <c r="LQR64" s="969"/>
      <c r="LQS64" s="969"/>
      <c r="LQT64" s="969"/>
      <c r="LQU64" s="969"/>
      <c r="LQV64" s="969"/>
      <c r="LQW64" s="969"/>
      <c r="LQX64" s="969"/>
      <c r="LQY64" s="969"/>
      <c r="LQZ64" s="969"/>
      <c r="LRA64" s="969"/>
      <c r="LRB64" s="969"/>
      <c r="LRC64" s="969"/>
      <c r="LRD64" s="969"/>
      <c r="LRE64" s="969"/>
      <c r="LRF64" s="969"/>
      <c r="LRG64" s="969"/>
      <c r="LRH64" s="969"/>
      <c r="LRI64" s="969"/>
      <c r="LRJ64" s="969"/>
      <c r="LRK64" s="969"/>
      <c r="LRL64" s="969"/>
      <c r="LRM64" s="969"/>
      <c r="LRN64" s="969"/>
      <c r="LRO64" s="969"/>
      <c r="LRP64" s="969"/>
      <c r="LRQ64" s="969"/>
      <c r="LRR64" s="969"/>
      <c r="LRS64" s="969"/>
      <c r="LRT64" s="969"/>
      <c r="LRU64" s="969"/>
      <c r="LRV64" s="969"/>
      <c r="LRW64" s="969"/>
      <c r="LRX64" s="969"/>
      <c r="LRY64" s="969"/>
      <c r="LRZ64" s="969"/>
      <c r="LSA64" s="969"/>
      <c r="LSB64" s="969"/>
      <c r="LSC64" s="969"/>
      <c r="LSD64" s="969"/>
      <c r="LSE64" s="969"/>
      <c r="LSF64" s="969"/>
      <c r="LSG64" s="969"/>
      <c r="LSH64" s="969"/>
      <c r="LSI64" s="969"/>
      <c r="LSJ64" s="969"/>
      <c r="LSK64" s="969"/>
      <c r="LSL64" s="969"/>
      <c r="LSM64" s="969"/>
      <c r="LSN64" s="969"/>
      <c r="LSO64" s="969"/>
      <c r="LSP64" s="969"/>
      <c r="LSQ64" s="969"/>
      <c r="LSR64" s="969"/>
      <c r="LSS64" s="969"/>
      <c r="LST64" s="969"/>
      <c r="LSU64" s="969"/>
      <c r="LSV64" s="969"/>
      <c r="LSW64" s="969"/>
      <c r="LSX64" s="969"/>
      <c r="LSY64" s="969"/>
      <c r="LSZ64" s="969"/>
      <c r="LTA64" s="969"/>
      <c r="LTB64" s="969"/>
      <c r="LTC64" s="969"/>
      <c r="LTD64" s="969"/>
      <c r="LTE64" s="969"/>
      <c r="LTF64" s="969"/>
      <c r="LTG64" s="969"/>
      <c r="LTH64" s="969"/>
      <c r="LTI64" s="969"/>
      <c r="LTJ64" s="969"/>
      <c r="LTK64" s="969"/>
      <c r="LTL64" s="969"/>
      <c r="LTM64" s="969"/>
      <c r="LTN64" s="969"/>
      <c r="LTO64" s="969"/>
      <c r="LTP64" s="969"/>
      <c r="LTQ64" s="969"/>
      <c r="LTR64" s="969"/>
      <c r="LTS64" s="969"/>
      <c r="LTT64" s="969"/>
      <c r="LTU64" s="969"/>
      <c r="LTV64" s="969"/>
      <c r="LTW64" s="969"/>
      <c r="LTX64" s="969"/>
      <c r="LTY64" s="969"/>
      <c r="LTZ64" s="969"/>
      <c r="LUA64" s="969"/>
      <c r="LUB64" s="969"/>
      <c r="LUC64" s="969"/>
      <c r="LUD64" s="969"/>
      <c r="LUE64" s="969"/>
      <c r="LUF64" s="969"/>
      <c r="LUG64" s="969"/>
      <c r="LUH64" s="969"/>
      <c r="LUI64" s="969"/>
      <c r="LUJ64" s="969"/>
      <c r="LUK64" s="969"/>
      <c r="LUL64" s="969"/>
      <c r="LUM64" s="969"/>
      <c r="LUN64" s="969"/>
      <c r="LUO64" s="969"/>
      <c r="LUP64" s="969"/>
      <c r="LUQ64" s="969"/>
      <c r="LUR64" s="969"/>
      <c r="LUS64" s="969"/>
      <c r="LUT64" s="969"/>
      <c r="LUU64" s="969"/>
      <c r="LUV64" s="969"/>
      <c r="LUW64" s="969"/>
      <c r="LUX64" s="969"/>
      <c r="LUY64" s="969"/>
      <c r="LUZ64" s="969"/>
      <c r="LVA64" s="969"/>
      <c r="LVB64" s="969"/>
      <c r="LVC64" s="969"/>
      <c r="LVD64" s="969"/>
      <c r="LVE64" s="969"/>
      <c r="LVF64" s="969"/>
      <c r="LVG64" s="969"/>
      <c r="LVH64" s="969"/>
      <c r="LVI64" s="969"/>
      <c r="LVJ64" s="969"/>
      <c r="LVK64" s="969"/>
      <c r="LVL64" s="969"/>
      <c r="LVM64" s="969"/>
      <c r="LVN64" s="969"/>
      <c r="LVO64" s="969"/>
      <c r="LVP64" s="969"/>
      <c r="LVQ64" s="969"/>
      <c r="LVR64" s="969"/>
      <c r="LVS64" s="969"/>
      <c r="LVT64" s="969"/>
      <c r="LVU64" s="969"/>
      <c r="LVV64" s="969"/>
      <c r="LVW64" s="969"/>
      <c r="LVX64" s="969"/>
      <c r="LVY64" s="969"/>
      <c r="LVZ64" s="969"/>
      <c r="LWA64" s="969"/>
      <c r="LWB64" s="969"/>
      <c r="LWC64" s="969"/>
      <c r="LWD64" s="969"/>
      <c r="LWE64" s="969"/>
      <c r="LWF64" s="969"/>
      <c r="LWG64" s="969"/>
      <c r="LWH64" s="969"/>
      <c r="LWI64" s="969"/>
      <c r="LWJ64" s="969"/>
      <c r="LWK64" s="969"/>
      <c r="LWL64" s="969"/>
      <c r="LWM64" s="969"/>
      <c r="LWN64" s="969"/>
      <c r="LWO64" s="969"/>
      <c r="LWP64" s="969"/>
      <c r="LWQ64" s="969"/>
      <c r="LWR64" s="969"/>
      <c r="LWS64" s="969"/>
      <c r="LWT64" s="969"/>
      <c r="LWU64" s="969"/>
      <c r="LWV64" s="969"/>
      <c r="LWW64" s="969"/>
      <c r="LWX64" s="969"/>
      <c r="LWY64" s="969"/>
      <c r="LWZ64" s="969"/>
      <c r="LXA64" s="969"/>
      <c r="LXB64" s="969"/>
      <c r="LXC64" s="969"/>
      <c r="LXD64" s="969"/>
      <c r="LXE64" s="969"/>
      <c r="LXF64" s="969"/>
      <c r="LXG64" s="969"/>
      <c r="LXH64" s="969"/>
      <c r="LXI64" s="969"/>
      <c r="LXJ64" s="969"/>
      <c r="LXK64" s="969"/>
      <c r="LXL64" s="969"/>
      <c r="LXM64" s="969"/>
      <c r="LXN64" s="969"/>
      <c r="LXO64" s="969"/>
      <c r="LXP64" s="969"/>
      <c r="LXQ64" s="969"/>
      <c r="LXR64" s="969"/>
      <c r="LXS64" s="969"/>
      <c r="LXT64" s="969"/>
      <c r="LXU64" s="969"/>
      <c r="LXV64" s="969"/>
      <c r="LXW64" s="969"/>
      <c r="LXX64" s="969"/>
      <c r="LXY64" s="969"/>
      <c r="LXZ64" s="969"/>
      <c r="LYA64" s="969"/>
      <c r="LYB64" s="969"/>
      <c r="LYC64" s="969"/>
      <c r="LYD64" s="969"/>
      <c r="LYE64" s="969"/>
      <c r="LYF64" s="969"/>
      <c r="LYG64" s="969"/>
      <c r="LYH64" s="969"/>
      <c r="LYI64" s="969"/>
      <c r="LYJ64" s="969"/>
      <c r="LYK64" s="969"/>
      <c r="LYL64" s="969"/>
      <c r="LYM64" s="969"/>
      <c r="LYN64" s="969"/>
      <c r="LYO64" s="969"/>
      <c r="LYP64" s="969"/>
      <c r="LYQ64" s="969"/>
      <c r="LYR64" s="969"/>
      <c r="LYS64" s="969"/>
      <c r="LYT64" s="969"/>
      <c r="LYU64" s="969"/>
      <c r="LYV64" s="969"/>
      <c r="LYW64" s="969"/>
      <c r="LYX64" s="969"/>
      <c r="LYY64" s="969"/>
      <c r="LYZ64" s="969"/>
      <c r="LZA64" s="969"/>
      <c r="LZB64" s="969"/>
      <c r="LZC64" s="969"/>
      <c r="LZD64" s="969"/>
      <c r="LZE64" s="969"/>
      <c r="LZF64" s="969"/>
      <c r="LZG64" s="969"/>
      <c r="LZH64" s="969"/>
      <c r="LZI64" s="969"/>
      <c r="LZJ64" s="969"/>
      <c r="LZK64" s="969"/>
      <c r="LZL64" s="969"/>
      <c r="LZM64" s="969"/>
      <c r="LZN64" s="969"/>
      <c r="LZO64" s="969"/>
      <c r="LZP64" s="969"/>
      <c r="LZQ64" s="969"/>
      <c r="LZR64" s="969"/>
      <c r="LZS64" s="969"/>
      <c r="LZT64" s="969"/>
      <c r="LZU64" s="969"/>
      <c r="LZV64" s="969"/>
      <c r="LZW64" s="969"/>
      <c r="LZX64" s="969"/>
      <c r="LZY64" s="969"/>
      <c r="LZZ64" s="969"/>
      <c r="MAA64" s="969"/>
      <c r="MAB64" s="969"/>
      <c r="MAC64" s="969"/>
      <c r="MAD64" s="969"/>
      <c r="MAE64" s="969"/>
      <c r="MAF64" s="969"/>
      <c r="MAG64" s="969"/>
      <c r="MAH64" s="969"/>
      <c r="MAI64" s="969"/>
      <c r="MAJ64" s="969"/>
      <c r="MAK64" s="969"/>
      <c r="MAL64" s="969"/>
      <c r="MAM64" s="969"/>
      <c r="MAN64" s="969"/>
      <c r="MAO64" s="969"/>
      <c r="MAP64" s="969"/>
      <c r="MAQ64" s="969"/>
      <c r="MAR64" s="969"/>
      <c r="MAS64" s="969"/>
      <c r="MAT64" s="969"/>
      <c r="MAU64" s="969"/>
      <c r="MAV64" s="969"/>
      <c r="MAW64" s="969"/>
      <c r="MAX64" s="969"/>
      <c r="MAY64" s="969"/>
      <c r="MAZ64" s="969"/>
      <c r="MBA64" s="969"/>
      <c r="MBB64" s="969"/>
      <c r="MBC64" s="969"/>
      <c r="MBD64" s="969"/>
      <c r="MBE64" s="969"/>
      <c r="MBF64" s="969"/>
      <c r="MBG64" s="969"/>
      <c r="MBH64" s="969"/>
      <c r="MBI64" s="969"/>
      <c r="MBJ64" s="969"/>
      <c r="MBK64" s="969"/>
      <c r="MBL64" s="969"/>
      <c r="MBM64" s="969"/>
      <c r="MBN64" s="969"/>
      <c r="MBO64" s="969"/>
      <c r="MBP64" s="969"/>
      <c r="MBQ64" s="969"/>
      <c r="MBR64" s="969"/>
      <c r="MBS64" s="969"/>
      <c r="MBT64" s="969"/>
      <c r="MBU64" s="969"/>
      <c r="MBV64" s="969"/>
      <c r="MBW64" s="969"/>
      <c r="MBX64" s="969"/>
      <c r="MBY64" s="969"/>
      <c r="MBZ64" s="969"/>
      <c r="MCA64" s="969"/>
      <c r="MCB64" s="969"/>
      <c r="MCC64" s="969"/>
      <c r="MCD64" s="969"/>
      <c r="MCE64" s="969"/>
      <c r="MCF64" s="969"/>
      <c r="MCG64" s="969"/>
      <c r="MCH64" s="969"/>
      <c r="MCI64" s="969"/>
      <c r="MCJ64" s="969"/>
      <c r="MCK64" s="969"/>
      <c r="MCL64" s="969"/>
      <c r="MCM64" s="969"/>
      <c r="MCN64" s="969"/>
      <c r="MCO64" s="969"/>
      <c r="MCP64" s="969"/>
      <c r="MCQ64" s="969"/>
      <c r="MCR64" s="969"/>
      <c r="MCS64" s="969"/>
      <c r="MCT64" s="969"/>
      <c r="MCU64" s="969"/>
      <c r="MCV64" s="969"/>
      <c r="MCW64" s="969"/>
      <c r="MCX64" s="969"/>
      <c r="MCY64" s="969"/>
      <c r="MCZ64" s="969"/>
      <c r="MDA64" s="969"/>
      <c r="MDB64" s="969"/>
      <c r="MDC64" s="969"/>
      <c r="MDD64" s="969"/>
      <c r="MDE64" s="969"/>
      <c r="MDF64" s="969"/>
      <c r="MDG64" s="969"/>
      <c r="MDH64" s="969"/>
      <c r="MDI64" s="969"/>
      <c r="MDJ64" s="969"/>
      <c r="MDK64" s="969"/>
      <c r="MDL64" s="969"/>
      <c r="MDM64" s="969"/>
      <c r="MDN64" s="969"/>
      <c r="MDO64" s="969"/>
      <c r="MDP64" s="969"/>
      <c r="MDQ64" s="969"/>
      <c r="MDR64" s="969"/>
      <c r="MDS64" s="969"/>
      <c r="MDT64" s="969"/>
      <c r="MDU64" s="969"/>
      <c r="MDV64" s="969"/>
      <c r="MDW64" s="969"/>
      <c r="MDX64" s="969"/>
      <c r="MDY64" s="969"/>
      <c r="MDZ64" s="969"/>
      <c r="MEA64" s="969"/>
      <c r="MEB64" s="969"/>
      <c r="MEC64" s="969"/>
      <c r="MED64" s="969"/>
      <c r="MEE64" s="969"/>
      <c r="MEF64" s="969"/>
      <c r="MEG64" s="969"/>
      <c r="MEH64" s="969"/>
      <c r="MEI64" s="969"/>
      <c r="MEJ64" s="969"/>
      <c r="MEK64" s="969"/>
      <c r="MEL64" s="969"/>
      <c r="MEM64" s="969"/>
      <c r="MEN64" s="969"/>
      <c r="MEO64" s="969"/>
      <c r="MEP64" s="969"/>
      <c r="MEQ64" s="969"/>
      <c r="MER64" s="969"/>
      <c r="MES64" s="969"/>
      <c r="MET64" s="969"/>
      <c r="MEU64" s="969"/>
      <c r="MEV64" s="969"/>
      <c r="MEW64" s="969"/>
      <c r="MEX64" s="969"/>
      <c r="MEY64" s="969"/>
      <c r="MEZ64" s="969"/>
      <c r="MFA64" s="969"/>
      <c r="MFB64" s="969"/>
      <c r="MFC64" s="969"/>
      <c r="MFD64" s="969"/>
      <c r="MFE64" s="969"/>
      <c r="MFF64" s="969"/>
      <c r="MFG64" s="969"/>
      <c r="MFH64" s="969"/>
      <c r="MFI64" s="969"/>
      <c r="MFJ64" s="969"/>
      <c r="MFK64" s="969"/>
      <c r="MFL64" s="969"/>
      <c r="MFM64" s="969"/>
      <c r="MFN64" s="969"/>
      <c r="MFO64" s="969"/>
      <c r="MFP64" s="969"/>
      <c r="MFQ64" s="969"/>
      <c r="MFR64" s="969"/>
      <c r="MFS64" s="969"/>
      <c r="MFT64" s="969"/>
      <c r="MFU64" s="969"/>
      <c r="MFV64" s="969"/>
      <c r="MFW64" s="969"/>
      <c r="MFX64" s="969"/>
      <c r="MFY64" s="969"/>
      <c r="MFZ64" s="969"/>
      <c r="MGA64" s="969"/>
      <c r="MGB64" s="969"/>
      <c r="MGC64" s="969"/>
      <c r="MGD64" s="969"/>
      <c r="MGE64" s="969"/>
      <c r="MGF64" s="969"/>
      <c r="MGG64" s="969"/>
      <c r="MGH64" s="969"/>
      <c r="MGI64" s="969"/>
      <c r="MGJ64" s="969"/>
      <c r="MGK64" s="969"/>
      <c r="MGL64" s="969"/>
      <c r="MGM64" s="969"/>
      <c r="MGN64" s="969"/>
      <c r="MGO64" s="969"/>
      <c r="MGP64" s="969"/>
      <c r="MGQ64" s="969"/>
      <c r="MGR64" s="969"/>
      <c r="MGS64" s="969"/>
      <c r="MGT64" s="969"/>
      <c r="MGU64" s="969"/>
      <c r="MGV64" s="969"/>
      <c r="MGW64" s="969"/>
      <c r="MGX64" s="969"/>
      <c r="MGY64" s="969"/>
      <c r="MGZ64" s="969"/>
      <c r="MHA64" s="969"/>
      <c r="MHB64" s="969"/>
      <c r="MHC64" s="969"/>
      <c r="MHD64" s="969"/>
      <c r="MHE64" s="969"/>
      <c r="MHF64" s="969"/>
      <c r="MHG64" s="969"/>
      <c r="MHH64" s="969"/>
      <c r="MHI64" s="969"/>
      <c r="MHJ64" s="969"/>
      <c r="MHK64" s="969"/>
      <c r="MHL64" s="969"/>
      <c r="MHM64" s="969"/>
      <c r="MHN64" s="969"/>
      <c r="MHO64" s="969"/>
      <c r="MHP64" s="969"/>
      <c r="MHQ64" s="969"/>
      <c r="MHR64" s="969"/>
      <c r="MHS64" s="969"/>
      <c r="MHT64" s="969"/>
      <c r="MHU64" s="969"/>
      <c r="MHV64" s="969"/>
      <c r="MHW64" s="969"/>
      <c r="MHX64" s="969"/>
      <c r="MHY64" s="969"/>
      <c r="MHZ64" s="969"/>
      <c r="MIA64" s="969"/>
      <c r="MIB64" s="969"/>
      <c r="MIC64" s="969"/>
      <c r="MID64" s="969"/>
      <c r="MIE64" s="969"/>
      <c r="MIF64" s="969"/>
      <c r="MIG64" s="969"/>
      <c r="MIH64" s="969"/>
      <c r="MII64" s="969"/>
      <c r="MIJ64" s="969"/>
      <c r="MIK64" s="969"/>
      <c r="MIL64" s="969"/>
      <c r="MIM64" s="969"/>
      <c r="MIN64" s="969"/>
      <c r="MIO64" s="969"/>
      <c r="MIP64" s="969"/>
      <c r="MIQ64" s="969"/>
      <c r="MIR64" s="969"/>
      <c r="MIS64" s="969"/>
      <c r="MIT64" s="969"/>
      <c r="MIU64" s="969"/>
      <c r="MIV64" s="969"/>
      <c r="MIW64" s="969"/>
      <c r="MIX64" s="969"/>
      <c r="MIY64" s="969"/>
      <c r="MIZ64" s="969"/>
      <c r="MJA64" s="969"/>
      <c r="MJB64" s="969"/>
      <c r="MJC64" s="969"/>
      <c r="MJD64" s="969"/>
      <c r="MJE64" s="969"/>
      <c r="MJF64" s="969"/>
      <c r="MJG64" s="969"/>
      <c r="MJH64" s="969"/>
      <c r="MJI64" s="969"/>
      <c r="MJJ64" s="969"/>
      <c r="MJK64" s="969"/>
      <c r="MJL64" s="969"/>
      <c r="MJM64" s="969"/>
      <c r="MJN64" s="969"/>
      <c r="MJO64" s="969"/>
      <c r="MJP64" s="969"/>
      <c r="MJQ64" s="969"/>
      <c r="MJR64" s="969"/>
      <c r="MJS64" s="969"/>
      <c r="MJT64" s="969"/>
      <c r="MJU64" s="969"/>
      <c r="MJV64" s="969"/>
      <c r="MJW64" s="969"/>
      <c r="MJX64" s="969"/>
      <c r="MJY64" s="969"/>
      <c r="MJZ64" s="969"/>
      <c r="MKA64" s="969"/>
      <c r="MKB64" s="969"/>
      <c r="MKC64" s="969"/>
      <c r="MKD64" s="969"/>
      <c r="MKE64" s="969"/>
      <c r="MKF64" s="969"/>
      <c r="MKG64" s="969"/>
      <c r="MKH64" s="969"/>
      <c r="MKI64" s="969"/>
      <c r="MKJ64" s="969"/>
      <c r="MKK64" s="969"/>
      <c r="MKL64" s="969"/>
      <c r="MKM64" s="969"/>
      <c r="MKN64" s="969"/>
      <c r="MKO64" s="969"/>
      <c r="MKP64" s="969"/>
      <c r="MKQ64" s="969"/>
      <c r="MKR64" s="969"/>
      <c r="MKS64" s="969"/>
      <c r="MKT64" s="969"/>
      <c r="MKU64" s="969"/>
      <c r="MKV64" s="969"/>
      <c r="MKW64" s="969"/>
      <c r="MKX64" s="969"/>
      <c r="MKY64" s="969"/>
      <c r="MKZ64" s="969"/>
      <c r="MLA64" s="969"/>
      <c r="MLB64" s="969"/>
      <c r="MLC64" s="969"/>
      <c r="MLD64" s="969"/>
      <c r="MLE64" s="969"/>
      <c r="MLF64" s="969"/>
      <c r="MLG64" s="969"/>
      <c r="MLH64" s="969"/>
      <c r="MLI64" s="969"/>
      <c r="MLJ64" s="969"/>
      <c r="MLK64" s="969"/>
      <c r="MLL64" s="969"/>
      <c r="MLM64" s="969"/>
      <c r="MLN64" s="969"/>
      <c r="MLO64" s="969"/>
      <c r="MLP64" s="969"/>
      <c r="MLQ64" s="969"/>
      <c r="MLR64" s="969"/>
      <c r="MLS64" s="969"/>
      <c r="MLT64" s="969"/>
      <c r="MLU64" s="969"/>
      <c r="MLV64" s="969"/>
      <c r="MLW64" s="969"/>
      <c r="MLX64" s="969"/>
      <c r="MLY64" s="969"/>
      <c r="MLZ64" s="969"/>
      <c r="MMA64" s="969"/>
      <c r="MMB64" s="969"/>
      <c r="MMC64" s="969"/>
      <c r="MMD64" s="969"/>
      <c r="MME64" s="969"/>
      <c r="MMF64" s="969"/>
      <c r="MMG64" s="969"/>
      <c r="MMH64" s="969"/>
      <c r="MMI64" s="969"/>
      <c r="MMJ64" s="969"/>
      <c r="MMK64" s="969"/>
      <c r="MML64" s="969"/>
      <c r="MMM64" s="969"/>
      <c r="MMN64" s="969"/>
      <c r="MMO64" s="969"/>
      <c r="MMP64" s="969"/>
      <c r="MMQ64" s="969"/>
      <c r="MMR64" s="969"/>
      <c r="MMS64" s="969"/>
      <c r="MMT64" s="969"/>
      <c r="MMU64" s="969"/>
      <c r="MMV64" s="969"/>
      <c r="MMW64" s="969"/>
      <c r="MMX64" s="969"/>
      <c r="MMY64" s="969"/>
      <c r="MMZ64" s="969"/>
      <c r="MNA64" s="969"/>
      <c r="MNB64" s="969"/>
      <c r="MNC64" s="969"/>
      <c r="MND64" s="969"/>
      <c r="MNE64" s="969"/>
      <c r="MNF64" s="969"/>
      <c r="MNG64" s="969"/>
      <c r="MNH64" s="969"/>
      <c r="MNI64" s="969"/>
      <c r="MNJ64" s="969"/>
      <c r="MNK64" s="969"/>
      <c r="MNL64" s="969"/>
      <c r="MNM64" s="969"/>
      <c r="MNN64" s="969"/>
      <c r="MNO64" s="969"/>
      <c r="MNP64" s="969"/>
      <c r="MNQ64" s="969"/>
      <c r="MNR64" s="969"/>
      <c r="MNS64" s="969"/>
      <c r="MNT64" s="969"/>
      <c r="MNU64" s="969"/>
      <c r="MNV64" s="969"/>
      <c r="MNW64" s="969"/>
      <c r="MNX64" s="969"/>
      <c r="MNY64" s="969"/>
      <c r="MNZ64" s="969"/>
      <c r="MOA64" s="969"/>
      <c r="MOB64" s="969"/>
      <c r="MOC64" s="969"/>
      <c r="MOD64" s="969"/>
      <c r="MOE64" s="969"/>
      <c r="MOF64" s="969"/>
      <c r="MOG64" s="969"/>
      <c r="MOH64" s="969"/>
      <c r="MOI64" s="969"/>
      <c r="MOJ64" s="969"/>
      <c r="MOK64" s="969"/>
      <c r="MOL64" s="969"/>
      <c r="MOM64" s="969"/>
      <c r="MON64" s="969"/>
      <c r="MOO64" s="969"/>
      <c r="MOP64" s="969"/>
      <c r="MOQ64" s="969"/>
      <c r="MOR64" s="969"/>
      <c r="MOS64" s="969"/>
      <c r="MOT64" s="969"/>
      <c r="MOU64" s="969"/>
      <c r="MOV64" s="969"/>
      <c r="MOW64" s="969"/>
      <c r="MOX64" s="969"/>
      <c r="MOY64" s="969"/>
      <c r="MOZ64" s="969"/>
      <c r="MPA64" s="969"/>
      <c r="MPB64" s="969"/>
      <c r="MPC64" s="969"/>
      <c r="MPD64" s="969"/>
      <c r="MPE64" s="969"/>
      <c r="MPF64" s="969"/>
      <c r="MPG64" s="969"/>
      <c r="MPH64" s="969"/>
      <c r="MPI64" s="969"/>
      <c r="MPJ64" s="969"/>
      <c r="MPK64" s="969"/>
      <c r="MPL64" s="969"/>
      <c r="MPM64" s="969"/>
      <c r="MPN64" s="969"/>
      <c r="MPO64" s="969"/>
      <c r="MPP64" s="969"/>
      <c r="MPQ64" s="969"/>
      <c r="MPR64" s="969"/>
      <c r="MPS64" s="969"/>
      <c r="MPT64" s="969"/>
      <c r="MPU64" s="969"/>
      <c r="MPV64" s="969"/>
      <c r="MPW64" s="969"/>
      <c r="MPX64" s="969"/>
      <c r="MPY64" s="969"/>
      <c r="MPZ64" s="969"/>
      <c r="MQA64" s="969"/>
      <c r="MQB64" s="969"/>
      <c r="MQC64" s="969"/>
      <c r="MQD64" s="969"/>
      <c r="MQE64" s="969"/>
      <c r="MQF64" s="969"/>
      <c r="MQG64" s="969"/>
      <c r="MQH64" s="969"/>
      <c r="MQI64" s="969"/>
      <c r="MQJ64" s="969"/>
      <c r="MQK64" s="969"/>
      <c r="MQL64" s="969"/>
      <c r="MQM64" s="969"/>
      <c r="MQN64" s="969"/>
      <c r="MQO64" s="969"/>
      <c r="MQP64" s="969"/>
      <c r="MQQ64" s="969"/>
      <c r="MQR64" s="969"/>
      <c r="MQS64" s="969"/>
      <c r="MQT64" s="969"/>
      <c r="MQU64" s="969"/>
      <c r="MQV64" s="969"/>
      <c r="MQW64" s="969"/>
      <c r="MQX64" s="969"/>
      <c r="MQY64" s="969"/>
      <c r="MQZ64" s="969"/>
      <c r="MRA64" s="969"/>
      <c r="MRB64" s="969"/>
      <c r="MRC64" s="969"/>
      <c r="MRD64" s="969"/>
      <c r="MRE64" s="969"/>
      <c r="MRF64" s="969"/>
      <c r="MRG64" s="969"/>
      <c r="MRH64" s="969"/>
      <c r="MRI64" s="969"/>
      <c r="MRJ64" s="969"/>
      <c r="MRK64" s="969"/>
      <c r="MRL64" s="969"/>
      <c r="MRM64" s="969"/>
      <c r="MRN64" s="969"/>
      <c r="MRO64" s="969"/>
      <c r="MRP64" s="969"/>
      <c r="MRQ64" s="969"/>
      <c r="MRR64" s="969"/>
      <c r="MRS64" s="969"/>
      <c r="MRT64" s="969"/>
      <c r="MRU64" s="969"/>
      <c r="MRV64" s="969"/>
      <c r="MRW64" s="969"/>
      <c r="MRX64" s="969"/>
      <c r="MRY64" s="969"/>
      <c r="MRZ64" s="969"/>
      <c r="MSA64" s="969"/>
      <c r="MSB64" s="969"/>
      <c r="MSC64" s="969"/>
      <c r="MSD64" s="969"/>
      <c r="MSE64" s="969"/>
      <c r="MSF64" s="969"/>
      <c r="MSG64" s="969"/>
      <c r="MSH64" s="969"/>
      <c r="MSI64" s="969"/>
      <c r="MSJ64" s="969"/>
      <c r="MSK64" s="969"/>
      <c r="MSL64" s="969"/>
      <c r="MSM64" s="969"/>
      <c r="MSN64" s="969"/>
      <c r="MSO64" s="969"/>
      <c r="MSP64" s="969"/>
      <c r="MSQ64" s="969"/>
      <c r="MSR64" s="969"/>
      <c r="MSS64" s="969"/>
      <c r="MST64" s="969"/>
      <c r="MSU64" s="969"/>
      <c r="MSV64" s="969"/>
      <c r="MSW64" s="969"/>
      <c r="MSX64" s="969"/>
      <c r="MSY64" s="969"/>
      <c r="MSZ64" s="969"/>
      <c r="MTA64" s="969"/>
      <c r="MTB64" s="969"/>
      <c r="MTC64" s="969"/>
      <c r="MTD64" s="969"/>
      <c r="MTE64" s="969"/>
      <c r="MTF64" s="969"/>
      <c r="MTG64" s="969"/>
      <c r="MTH64" s="969"/>
      <c r="MTI64" s="969"/>
      <c r="MTJ64" s="969"/>
      <c r="MTK64" s="969"/>
      <c r="MTL64" s="969"/>
      <c r="MTM64" s="969"/>
      <c r="MTN64" s="969"/>
      <c r="MTO64" s="969"/>
      <c r="MTP64" s="969"/>
      <c r="MTQ64" s="969"/>
      <c r="MTR64" s="969"/>
      <c r="MTS64" s="969"/>
      <c r="MTT64" s="969"/>
      <c r="MTU64" s="969"/>
      <c r="MTV64" s="969"/>
      <c r="MTW64" s="969"/>
      <c r="MTX64" s="969"/>
      <c r="MTY64" s="969"/>
      <c r="MTZ64" s="969"/>
      <c r="MUA64" s="969"/>
      <c r="MUB64" s="969"/>
      <c r="MUC64" s="969"/>
      <c r="MUD64" s="969"/>
      <c r="MUE64" s="969"/>
      <c r="MUF64" s="969"/>
      <c r="MUG64" s="969"/>
      <c r="MUH64" s="969"/>
      <c r="MUI64" s="969"/>
      <c r="MUJ64" s="969"/>
      <c r="MUK64" s="969"/>
      <c r="MUL64" s="969"/>
      <c r="MUM64" s="969"/>
      <c r="MUN64" s="969"/>
      <c r="MUO64" s="969"/>
      <c r="MUP64" s="969"/>
      <c r="MUQ64" s="969"/>
      <c r="MUR64" s="969"/>
      <c r="MUS64" s="969"/>
      <c r="MUT64" s="969"/>
      <c r="MUU64" s="969"/>
      <c r="MUV64" s="969"/>
      <c r="MUW64" s="969"/>
      <c r="MUX64" s="969"/>
      <c r="MUY64" s="969"/>
      <c r="MUZ64" s="969"/>
      <c r="MVA64" s="969"/>
      <c r="MVB64" s="969"/>
      <c r="MVC64" s="969"/>
      <c r="MVD64" s="969"/>
      <c r="MVE64" s="969"/>
      <c r="MVF64" s="969"/>
      <c r="MVG64" s="969"/>
      <c r="MVH64" s="969"/>
      <c r="MVI64" s="969"/>
      <c r="MVJ64" s="969"/>
      <c r="MVK64" s="969"/>
      <c r="MVL64" s="969"/>
      <c r="MVM64" s="969"/>
      <c r="MVN64" s="969"/>
      <c r="MVO64" s="969"/>
      <c r="MVP64" s="969"/>
      <c r="MVQ64" s="969"/>
      <c r="MVR64" s="969"/>
      <c r="MVS64" s="969"/>
      <c r="MVT64" s="969"/>
      <c r="MVU64" s="969"/>
      <c r="MVV64" s="969"/>
      <c r="MVW64" s="969"/>
      <c r="MVX64" s="969"/>
      <c r="MVY64" s="969"/>
      <c r="MVZ64" s="969"/>
      <c r="MWA64" s="969"/>
      <c r="MWB64" s="969"/>
      <c r="MWC64" s="969"/>
      <c r="MWD64" s="969"/>
      <c r="MWE64" s="969"/>
      <c r="MWF64" s="969"/>
      <c r="MWG64" s="969"/>
      <c r="MWH64" s="969"/>
      <c r="MWI64" s="969"/>
      <c r="MWJ64" s="969"/>
      <c r="MWK64" s="969"/>
      <c r="MWL64" s="969"/>
      <c r="MWM64" s="969"/>
      <c r="MWN64" s="969"/>
      <c r="MWO64" s="969"/>
      <c r="MWP64" s="969"/>
      <c r="MWQ64" s="969"/>
      <c r="MWR64" s="969"/>
      <c r="MWS64" s="969"/>
      <c r="MWT64" s="969"/>
      <c r="MWU64" s="969"/>
      <c r="MWV64" s="969"/>
      <c r="MWW64" s="969"/>
      <c r="MWX64" s="969"/>
      <c r="MWY64" s="969"/>
      <c r="MWZ64" s="969"/>
      <c r="MXA64" s="969"/>
      <c r="MXB64" s="969"/>
      <c r="MXC64" s="969"/>
      <c r="MXD64" s="969"/>
      <c r="MXE64" s="969"/>
      <c r="MXF64" s="969"/>
      <c r="MXG64" s="969"/>
      <c r="MXH64" s="969"/>
      <c r="MXI64" s="969"/>
      <c r="MXJ64" s="969"/>
      <c r="MXK64" s="969"/>
      <c r="MXL64" s="969"/>
      <c r="MXM64" s="969"/>
      <c r="MXN64" s="969"/>
      <c r="MXO64" s="969"/>
      <c r="MXP64" s="969"/>
      <c r="MXQ64" s="969"/>
      <c r="MXR64" s="969"/>
      <c r="MXS64" s="969"/>
      <c r="MXT64" s="969"/>
      <c r="MXU64" s="969"/>
      <c r="MXV64" s="969"/>
      <c r="MXW64" s="969"/>
      <c r="MXX64" s="969"/>
      <c r="MXY64" s="969"/>
      <c r="MXZ64" s="969"/>
      <c r="MYA64" s="969"/>
      <c r="MYB64" s="969"/>
      <c r="MYC64" s="969"/>
      <c r="MYD64" s="969"/>
      <c r="MYE64" s="969"/>
      <c r="MYF64" s="969"/>
      <c r="MYG64" s="969"/>
      <c r="MYH64" s="969"/>
      <c r="MYI64" s="969"/>
      <c r="MYJ64" s="969"/>
      <c r="MYK64" s="969"/>
      <c r="MYL64" s="969"/>
      <c r="MYM64" s="969"/>
      <c r="MYN64" s="969"/>
      <c r="MYO64" s="969"/>
      <c r="MYP64" s="969"/>
      <c r="MYQ64" s="969"/>
      <c r="MYR64" s="969"/>
      <c r="MYS64" s="969"/>
      <c r="MYT64" s="969"/>
      <c r="MYU64" s="969"/>
      <c r="MYV64" s="969"/>
      <c r="MYW64" s="969"/>
      <c r="MYX64" s="969"/>
      <c r="MYY64" s="969"/>
      <c r="MYZ64" s="969"/>
      <c r="MZA64" s="969"/>
      <c r="MZB64" s="969"/>
      <c r="MZC64" s="969"/>
      <c r="MZD64" s="969"/>
      <c r="MZE64" s="969"/>
      <c r="MZF64" s="969"/>
      <c r="MZG64" s="969"/>
      <c r="MZH64" s="969"/>
      <c r="MZI64" s="969"/>
      <c r="MZJ64" s="969"/>
      <c r="MZK64" s="969"/>
      <c r="MZL64" s="969"/>
      <c r="MZM64" s="969"/>
      <c r="MZN64" s="969"/>
      <c r="MZO64" s="969"/>
      <c r="MZP64" s="969"/>
      <c r="MZQ64" s="969"/>
      <c r="MZR64" s="969"/>
      <c r="MZS64" s="969"/>
      <c r="MZT64" s="969"/>
      <c r="MZU64" s="969"/>
      <c r="MZV64" s="969"/>
      <c r="MZW64" s="969"/>
      <c r="MZX64" s="969"/>
      <c r="MZY64" s="969"/>
      <c r="MZZ64" s="969"/>
      <c r="NAA64" s="969"/>
      <c r="NAB64" s="969"/>
      <c r="NAC64" s="969"/>
      <c r="NAD64" s="969"/>
      <c r="NAE64" s="969"/>
      <c r="NAF64" s="969"/>
      <c r="NAG64" s="969"/>
      <c r="NAH64" s="969"/>
      <c r="NAI64" s="969"/>
      <c r="NAJ64" s="969"/>
      <c r="NAK64" s="969"/>
      <c r="NAL64" s="969"/>
      <c r="NAM64" s="969"/>
      <c r="NAN64" s="969"/>
      <c r="NAO64" s="969"/>
      <c r="NAP64" s="969"/>
      <c r="NAQ64" s="969"/>
      <c r="NAR64" s="969"/>
      <c r="NAS64" s="969"/>
      <c r="NAT64" s="969"/>
      <c r="NAU64" s="969"/>
      <c r="NAV64" s="969"/>
      <c r="NAW64" s="969"/>
      <c r="NAX64" s="969"/>
      <c r="NAY64" s="969"/>
      <c r="NAZ64" s="969"/>
      <c r="NBA64" s="969"/>
      <c r="NBB64" s="969"/>
      <c r="NBC64" s="969"/>
      <c r="NBD64" s="969"/>
      <c r="NBE64" s="969"/>
      <c r="NBF64" s="969"/>
      <c r="NBG64" s="969"/>
      <c r="NBH64" s="969"/>
      <c r="NBI64" s="969"/>
      <c r="NBJ64" s="969"/>
      <c r="NBK64" s="969"/>
      <c r="NBL64" s="969"/>
      <c r="NBM64" s="969"/>
      <c r="NBN64" s="969"/>
      <c r="NBO64" s="969"/>
      <c r="NBP64" s="969"/>
      <c r="NBQ64" s="969"/>
      <c r="NBR64" s="969"/>
      <c r="NBS64" s="969"/>
      <c r="NBT64" s="969"/>
      <c r="NBU64" s="969"/>
      <c r="NBV64" s="969"/>
      <c r="NBW64" s="969"/>
      <c r="NBX64" s="969"/>
      <c r="NBY64" s="969"/>
      <c r="NBZ64" s="969"/>
      <c r="NCA64" s="969"/>
      <c r="NCB64" s="969"/>
      <c r="NCC64" s="969"/>
      <c r="NCD64" s="969"/>
      <c r="NCE64" s="969"/>
      <c r="NCF64" s="969"/>
      <c r="NCG64" s="969"/>
      <c r="NCH64" s="969"/>
      <c r="NCI64" s="969"/>
      <c r="NCJ64" s="969"/>
      <c r="NCK64" s="969"/>
      <c r="NCL64" s="969"/>
      <c r="NCM64" s="969"/>
      <c r="NCN64" s="969"/>
      <c r="NCO64" s="969"/>
      <c r="NCP64" s="969"/>
      <c r="NCQ64" s="969"/>
      <c r="NCR64" s="969"/>
      <c r="NCS64" s="969"/>
      <c r="NCT64" s="969"/>
      <c r="NCU64" s="969"/>
      <c r="NCV64" s="969"/>
      <c r="NCW64" s="969"/>
      <c r="NCX64" s="969"/>
      <c r="NCY64" s="969"/>
      <c r="NCZ64" s="969"/>
      <c r="NDA64" s="969"/>
      <c r="NDB64" s="969"/>
      <c r="NDC64" s="969"/>
      <c r="NDD64" s="969"/>
      <c r="NDE64" s="969"/>
      <c r="NDF64" s="969"/>
      <c r="NDG64" s="969"/>
      <c r="NDH64" s="969"/>
      <c r="NDI64" s="969"/>
      <c r="NDJ64" s="969"/>
      <c r="NDK64" s="969"/>
      <c r="NDL64" s="969"/>
      <c r="NDM64" s="969"/>
      <c r="NDN64" s="969"/>
      <c r="NDO64" s="969"/>
      <c r="NDP64" s="969"/>
      <c r="NDQ64" s="969"/>
      <c r="NDR64" s="969"/>
      <c r="NDS64" s="969"/>
      <c r="NDT64" s="969"/>
      <c r="NDU64" s="969"/>
      <c r="NDV64" s="969"/>
      <c r="NDW64" s="969"/>
      <c r="NDX64" s="969"/>
      <c r="NDY64" s="969"/>
      <c r="NDZ64" s="969"/>
      <c r="NEA64" s="969"/>
      <c r="NEB64" s="969"/>
      <c r="NEC64" s="969"/>
      <c r="NED64" s="969"/>
      <c r="NEE64" s="969"/>
      <c r="NEF64" s="969"/>
      <c r="NEG64" s="969"/>
      <c r="NEH64" s="969"/>
      <c r="NEI64" s="969"/>
      <c r="NEJ64" s="969"/>
      <c r="NEK64" s="969"/>
      <c r="NEL64" s="969"/>
      <c r="NEM64" s="969"/>
      <c r="NEN64" s="969"/>
      <c r="NEO64" s="969"/>
      <c r="NEP64" s="969"/>
      <c r="NEQ64" s="969"/>
      <c r="NER64" s="969"/>
      <c r="NES64" s="969"/>
      <c r="NET64" s="969"/>
      <c r="NEU64" s="969"/>
      <c r="NEV64" s="969"/>
      <c r="NEW64" s="969"/>
      <c r="NEX64" s="969"/>
      <c r="NEY64" s="969"/>
      <c r="NEZ64" s="969"/>
      <c r="NFA64" s="969"/>
      <c r="NFB64" s="969"/>
      <c r="NFC64" s="969"/>
      <c r="NFD64" s="969"/>
      <c r="NFE64" s="969"/>
      <c r="NFF64" s="969"/>
      <c r="NFG64" s="969"/>
      <c r="NFH64" s="969"/>
      <c r="NFI64" s="969"/>
      <c r="NFJ64" s="969"/>
      <c r="NFK64" s="969"/>
      <c r="NFL64" s="969"/>
      <c r="NFM64" s="969"/>
      <c r="NFN64" s="969"/>
      <c r="NFO64" s="969"/>
      <c r="NFP64" s="969"/>
      <c r="NFQ64" s="969"/>
      <c r="NFR64" s="969"/>
      <c r="NFS64" s="969"/>
      <c r="NFT64" s="969"/>
      <c r="NFU64" s="969"/>
      <c r="NFV64" s="969"/>
      <c r="NFW64" s="969"/>
      <c r="NFX64" s="969"/>
      <c r="NFY64" s="969"/>
      <c r="NFZ64" s="969"/>
      <c r="NGA64" s="969"/>
      <c r="NGB64" s="969"/>
      <c r="NGC64" s="969"/>
      <c r="NGD64" s="969"/>
      <c r="NGE64" s="969"/>
      <c r="NGF64" s="969"/>
      <c r="NGG64" s="969"/>
      <c r="NGH64" s="969"/>
      <c r="NGI64" s="969"/>
      <c r="NGJ64" s="969"/>
      <c r="NGK64" s="969"/>
      <c r="NGL64" s="969"/>
      <c r="NGM64" s="969"/>
      <c r="NGN64" s="969"/>
      <c r="NGO64" s="969"/>
      <c r="NGP64" s="969"/>
      <c r="NGQ64" s="969"/>
      <c r="NGR64" s="969"/>
      <c r="NGS64" s="969"/>
      <c r="NGT64" s="969"/>
      <c r="NGU64" s="969"/>
      <c r="NGV64" s="969"/>
      <c r="NGW64" s="969"/>
      <c r="NGX64" s="969"/>
      <c r="NGY64" s="969"/>
      <c r="NGZ64" s="969"/>
      <c r="NHA64" s="969"/>
      <c r="NHB64" s="969"/>
      <c r="NHC64" s="969"/>
      <c r="NHD64" s="969"/>
      <c r="NHE64" s="969"/>
      <c r="NHF64" s="969"/>
      <c r="NHG64" s="969"/>
      <c r="NHH64" s="969"/>
      <c r="NHI64" s="969"/>
      <c r="NHJ64" s="969"/>
      <c r="NHK64" s="969"/>
      <c r="NHL64" s="969"/>
      <c r="NHM64" s="969"/>
      <c r="NHN64" s="969"/>
      <c r="NHO64" s="969"/>
      <c r="NHP64" s="969"/>
      <c r="NHQ64" s="969"/>
      <c r="NHR64" s="969"/>
      <c r="NHS64" s="969"/>
      <c r="NHT64" s="969"/>
      <c r="NHU64" s="969"/>
      <c r="NHV64" s="969"/>
      <c r="NHW64" s="969"/>
      <c r="NHX64" s="969"/>
      <c r="NHY64" s="969"/>
      <c r="NHZ64" s="969"/>
      <c r="NIA64" s="969"/>
      <c r="NIB64" s="969"/>
      <c r="NIC64" s="969"/>
      <c r="NID64" s="969"/>
      <c r="NIE64" s="969"/>
      <c r="NIF64" s="969"/>
      <c r="NIG64" s="969"/>
      <c r="NIH64" s="969"/>
      <c r="NII64" s="969"/>
      <c r="NIJ64" s="969"/>
      <c r="NIK64" s="969"/>
      <c r="NIL64" s="969"/>
      <c r="NIM64" s="969"/>
      <c r="NIN64" s="969"/>
      <c r="NIO64" s="969"/>
      <c r="NIP64" s="969"/>
      <c r="NIQ64" s="969"/>
      <c r="NIR64" s="969"/>
      <c r="NIS64" s="969"/>
      <c r="NIT64" s="969"/>
      <c r="NIU64" s="969"/>
      <c r="NIV64" s="969"/>
      <c r="NIW64" s="969"/>
      <c r="NIX64" s="969"/>
      <c r="NIY64" s="969"/>
      <c r="NIZ64" s="969"/>
      <c r="NJA64" s="969"/>
      <c r="NJB64" s="969"/>
      <c r="NJC64" s="969"/>
      <c r="NJD64" s="969"/>
      <c r="NJE64" s="969"/>
      <c r="NJF64" s="969"/>
      <c r="NJG64" s="969"/>
      <c r="NJH64" s="969"/>
      <c r="NJI64" s="969"/>
      <c r="NJJ64" s="969"/>
      <c r="NJK64" s="969"/>
      <c r="NJL64" s="969"/>
      <c r="NJM64" s="969"/>
      <c r="NJN64" s="969"/>
      <c r="NJO64" s="969"/>
      <c r="NJP64" s="969"/>
      <c r="NJQ64" s="969"/>
      <c r="NJR64" s="969"/>
      <c r="NJS64" s="969"/>
      <c r="NJT64" s="969"/>
      <c r="NJU64" s="969"/>
      <c r="NJV64" s="969"/>
      <c r="NJW64" s="969"/>
      <c r="NJX64" s="969"/>
      <c r="NJY64" s="969"/>
      <c r="NJZ64" s="969"/>
      <c r="NKA64" s="969"/>
      <c r="NKB64" s="969"/>
      <c r="NKC64" s="969"/>
      <c r="NKD64" s="969"/>
      <c r="NKE64" s="969"/>
      <c r="NKF64" s="969"/>
      <c r="NKG64" s="969"/>
      <c r="NKH64" s="969"/>
      <c r="NKI64" s="969"/>
      <c r="NKJ64" s="969"/>
      <c r="NKK64" s="969"/>
      <c r="NKL64" s="969"/>
      <c r="NKM64" s="969"/>
      <c r="NKN64" s="969"/>
      <c r="NKO64" s="969"/>
      <c r="NKP64" s="969"/>
      <c r="NKQ64" s="969"/>
      <c r="NKR64" s="969"/>
      <c r="NKS64" s="969"/>
      <c r="NKT64" s="969"/>
      <c r="NKU64" s="969"/>
      <c r="NKV64" s="969"/>
      <c r="NKW64" s="969"/>
      <c r="NKX64" s="969"/>
      <c r="NKY64" s="969"/>
      <c r="NKZ64" s="969"/>
      <c r="NLA64" s="969"/>
      <c r="NLB64" s="969"/>
      <c r="NLC64" s="969"/>
      <c r="NLD64" s="969"/>
      <c r="NLE64" s="969"/>
      <c r="NLF64" s="969"/>
      <c r="NLG64" s="969"/>
      <c r="NLH64" s="969"/>
      <c r="NLI64" s="969"/>
      <c r="NLJ64" s="969"/>
      <c r="NLK64" s="969"/>
      <c r="NLL64" s="969"/>
      <c r="NLM64" s="969"/>
      <c r="NLN64" s="969"/>
      <c r="NLO64" s="969"/>
      <c r="NLP64" s="969"/>
      <c r="NLQ64" s="969"/>
      <c r="NLR64" s="969"/>
      <c r="NLS64" s="969"/>
      <c r="NLT64" s="969"/>
      <c r="NLU64" s="969"/>
      <c r="NLV64" s="969"/>
      <c r="NLW64" s="969"/>
      <c r="NLX64" s="969"/>
      <c r="NLY64" s="969"/>
      <c r="NLZ64" s="969"/>
      <c r="NMA64" s="969"/>
      <c r="NMB64" s="969"/>
      <c r="NMC64" s="969"/>
      <c r="NMD64" s="969"/>
      <c r="NME64" s="969"/>
      <c r="NMF64" s="969"/>
      <c r="NMG64" s="969"/>
      <c r="NMH64" s="969"/>
      <c r="NMI64" s="969"/>
      <c r="NMJ64" s="969"/>
      <c r="NMK64" s="969"/>
      <c r="NML64" s="969"/>
      <c r="NMM64" s="969"/>
      <c r="NMN64" s="969"/>
      <c r="NMO64" s="969"/>
      <c r="NMP64" s="969"/>
      <c r="NMQ64" s="969"/>
      <c r="NMR64" s="969"/>
      <c r="NMS64" s="969"/>
      <c r="NMT64" s="969"/>
      <c r="NMU64" s="969"/>
      <c r="NMV64" s="969"/>
      <c r="NMW64" s="969"/>
      <c r="NMX64" s="969"/>
      <c r="NMY64" s="969"/>
      <c r="NMZ64" s="969"/>
      <c r="NNA64" s="969"/>
      <c r="NNB64" s="969"/>
      <c r="NNC64" s="969"/>
      <c r="NND64" s="969"/>
      <c r="NNE64" s="969"/>
      <c r="NNF64" s="969"/>
      <c r="NNG64" s="969"/>
      <c r="NNH64" s="969"/>
      <c r="NNI64" s="969"/>
      <c r="NNJ64" s="969"/>
      <c r="NNK64" s="969"/>
      <c r="NNL64" s="969"/>
      <c r="NNM64" s="969"/>
      <c r="NNN64" s="969"/>
      <c r="NNO64" s="969"/>
      <c r="NNP64" s="969"/>
      <c r="NNQ64" s="969"/>
      <c r="NNR64" s="969"/>
      <c r="NNS64" s="969"/>
      <c r="NNT64" s="969"/>
      <c r="NNU64" s="969"/>
      <c r="NNV64" s="969"/>
      <c r="NNW64" s="969"/>
      <c r="NNX64" s="969"/>
      <c r="NNY64" s="969"/>
      <c r="NNZ64" s="969"/>
      <c r="NOA64" s="969"/>
      <c r="NOB64" s="969"/>
      <c r="NOC64" s="969"/>
      <c r="NOD64" s="969"/>
      <c r="NOE64" s="969"/>
      <c r="NOF64" s="969"/>
      <c r="NOG64" s="969"/>
      <c r="NOH64" s="969"/>
      <c r="NOI64" s="969"/>
      <c r="NOJ64" s="969"/>
      <c r="NOK64" s="969"/>
      <c r="NOL64" s="969"/>
      <c r="NOM64" s="969"/>
      <c r="NON64" s="969"/>
      <c r="NOO64" s="969"/>
      <c r="NOP64" s="969"/>
      <c r="NOQ64" s="969"/>
      <c r="NOR64" s="969"/>
      <c r="NOS64" s="969"/>
      <c r="NOT64" s="969"/>
      <c r="NOU64" s="969"/>
      <c r="NOV64" s="969"/>
      <c r="NOW64" s="969"/>
      <c r="NOX64" s="969"/>
      <c r="NOY64" s="969"/>
      <c r="NOZ64" s="969"/>
      <c r="NPA64" s="969"/>
      <c r="NPB64" s="969"/>
      <c r="NPC64" s="969"/>
      <c r="NPD64" s="969"/>
      <c r="NPE64" s="969"/>
      <c r="NPF64" s="969"/>
      <c r="NPG64" s="969"/>
      <c r="NPH64" s="969"/>
      <c r="NPI64" s="969"/>
      <c r="NPJ64" s="969"/>
      <c r="NPK64" s="969"/>
      <c r="NPL64" s="969"/>
      <c r="NPM64" s="969"/>
      <c r="NPN64" s="969"/>
      <c r="NPO64" s="969"/>
      <c r="NPP64" s="969"/>
      <c r="NPQ64" s="969"/>
      <c r="NPR64" s="969"/>
      <c r="NPS64" s="969"/>
      <c r="NPT64" s="969"/>
      <c r="NPU64" s="969"/>
      <c r="NPV64" s="969"/>
      <c r="NPW64" s="969"/>
      <c r="NPX64" s="969"/>
      <c r="NPY64" s="969"/>
      <c r="NPZ64" s="969"/>
      <c r="NQA64" s="969"/>
      <c r="NQB64" s="969"/>
      <c r="NQC64" s="969"/>
      <c r="NQD64" s="969"/>
      <c r="NQE64" s="969"/>
      <c r="NQF64" s="969"/>
      <c r="NQG64" s="969"/>
      <c r="NQH64" s="969"/>
      <c r="NQI64" s="969"/>
      <c r="NQJ64" s="969"/>
      <c r="NQK64" s="969"/>
      <c r="NQL64" s="969"/>
      <c r="NQM64" s="969"/>
      <c r="NQN64" s="969"/>
      <c r="NQO64" s="969"/>
      <c r="NQP64" s="969"/>
      <c r="NQQ64" s="969"/>
      <c r="NQR64" s="969"/>
      <c r="NQS64" s="969"/>
      <c r="NQT64" s="969"/>
      <c r="NQU64" s="969"/>
      <c r="NQV64" s="969"/>
      <c r="NQW64" s="969"/>
      <c r="NQX64" s="969"/>
      <c r="NQY64" s="969"/>
      <c r="NQZ64" s="969"/>
      <c r="NRA64" s="969"/>
      <c r="NRB64" s="969"/>
      <c r="NRC64" s="969"/>
      <c r="NRD64" s="969"/>
      <c r="NRE64" s="969"/>
      <c r="NRF64" s="969"/>
      <c r="NRG64" s="969"/>
      <c r="NRH64" s="969"/>
      <c r="NRI64" s="969"/>
      <c r="NRJ64" s="969"/>
      <c r="NRK64" s="969"/>
      <c r="NRL64" s="969"/>
      <c r="NRM64" s="969"/>
      <c r="NRN64" s="969"/>
      <c r="NRO64" s="969"/>
      <c r="NRP64" s="969"/>
      <c r="NRQ64" s="969"/>
      <c r="NRR64" s="969"/>
      <c r="NRS64" s="969"/>
      <c r="NRT64" s="969"/>
      <c r="NRU64" s="969"/>
      <c r="NRV64" s="969"/>
      <c r="NRW64" s="969"/>
      <c r="NRX64" s="969"/>
      <c r="NRY64" s="969"/>
      <c r="NRZ64" s="969"/>
      <c r="NSA64" s="969"/>
      <c r="NSB64" s="969"/>
      <c r="NSC64" s="969"/>
      <c r="NSD64" s="969"/>
      <c r="NSE64" s="969"/>
      <c r="NSF64" s="969"/>
      <c r="NSG64" s="969"/>
      <c r="NSH64" s="969"/>
      <c r="NSI64" s="969"/>
      <c r="NSJ64" s="969"/>
      <c r="NSK64" s="969"/>
      <c r="NSL64" s="969"/>
      <c r="NSM64" s="969"/>
      <c r="NSN64" s="969"/>
      <c r="NSO64" s="969"/>
      <c r="NSP64" s="969"/>
      <c r="NSQ64" s="969"/>
      <c r="NSR64" s="969"/>
      <c r="NSS64" s="969"/>
      <c r="NST64" s="969"/>
      <c r="NSU64" s="969"/>
      <c r="NSV64" s="969"/>
      <c r="NSW64" s="969"/>
      <c r="NSX64" s="969"/>
      <c r="NSY64" s="969"/>
      <c r="NSZ64" s="969"/>
      <c r="NTA64" s="969"/>
      <c r="NTB64" s="969"/>
      <c r="NTC64" s="969"/>
      <c r="NTD64" s="969"/>
      <c r="NTE64" s="969"/>
      <c r="NTF64" s="969"/>
      <c r="NTG64" s="969"/>
      <c r="NTH64" s="969"/>
      <c r="NTI64" s="969"/>
      <c r="NTJ64" s="969"/>
      <c r="NTK64" s="969"/>
      <c r="NTL64" s="969"/>
      <c r="NTM64" s="969"/>
      <c r="NTN64" s="969"/>
      <c r="NTO64" s="969"/>
      <c r="NTP64" s="969"/>
      <c r="NTQ64" s="969"/>
      <c r="NTR64" s="969"/>
      <c r="NTS64" s="969"/>
      <c r="NTT64" s="969"/>
      <c r="NTU64" s="969"/>
      <c r="NTV64" s="969"/>
      <c r="NTW64" s="969"/>
      <c r="NTX64" s="969"/>
      <c r="NTY64" s="969"/>
      <c r="NTZ64" s="969"/>
      <c r="NUA64" s="969"/>
      <c r="NUB64" s="969"/>
      <c r="NUC64" s="969"/>
      <c r="NUD64" s="969"/>
      <c r="NUE64" s="969"/>
      <c r="NUF64" s="969"/>
      <c r="NUG64" s="969"/>
      <c r="NUH64" s="969"/>
      <c r="NUI64" s="969"/>
      <c r="NUJ64" s="969"/>
      <c r="NUK64" s="969"/>
      <c r="NUL64" s="969"/>
      <c r="NUM64" s="969"/>
      <c r="NUN64" s="969"/>
      <c r="NUO64" s="969"/>
      <c r="NUP64" s="969"/>
      <c r="NUQ64" s="969"/>
      <c r="NUR64" s="969"/>
      <c r="NUS64" s="969"/>
      <c r="NUT64" s="969"/>
      <c r="NUU64" s="969"/>
      <c r="NUV64" s="969"/>
      <c r="NUW64" s="969"/>
      <c r="NUX64" s="969"/>
      <c r="NUY64" s="969"/>
      <c r="NUZ64" s="969"/>
      <c r="NVA64" s="969"/>
      <c r="NVB64" s="969"/>
      <c r="NVC64" s="969"/>
      <c r="NVD64" s="969"/>
      <c r="NVE64" s="969"/>
      <c r="NVF64" s="969"/>
      <c r="NVG64" s="969"/>
      <c r="NVH64" s="969"/>
      <c r="NVI64" s="969"/>
      <c r="NVJ64" s="969"/>
      <c r="NVK64" s="969"/>
      <c r="NVL64" s="969"/>
      <c r="NVM64" s="969"/>
      <c r="NVN64" s="969"/>
      <c r="NVO64" s="969"/>
      <c r="NVP64" s="969"/>
      <c r="NVQ64" s="969"/>
      <c r="NVR64" s="969"/>
      <c r="NVS64" s="969"/>
      <c r="NVT64" s="969"/>
      <c r="NVU64" s="969"/>
      <c r="NVV64" s="969"/>
      <c r="NVW64" s="969"/>
      <c r="NVX64" s="969"/>
      <c r="NVY64" s="969"/>
      <c r="NVZ64" s="969"/>
      <c r="NWA64" s="969"/>
      <c r="NWB64" s="969"/>
      <c r="NWC64" s="969"/>
      <c r="NWD64" s="969"/>
      <c r="NWE64" s="969"/>
      <c r="NWF64" s="969"/>
      <c r="NWG64" s="969"/>
      <c r="NWH64" s="969"/>
      <c r="NWI64" s="969"/>
      <c r="NWJ64" s="969"/>
      <c r="NWK64" s="969"/>
      <c r="NWL64" s="969"/>
      <c r="NWM64" s="969"/>
      <c r="NWN64" s="969"/>
      <c r="NWO64" s="969"/>
      <c r="NWP64" s="969"/>
      <c r="NWQ64" s="969"/>
      <c r="NWR64" s="969"/>
      <c r="NWS64" s="969"/>
      <c r="NWT64" s="969"/>
      <c r="NWU64" s="969"/>
      <c r="NWV64" s="969"/>
      <c r="NWW64" s="969"/>
      <c r="NWX64" s="969"/>
      <c r="NWY64" s="969"/>
      <c r="NWZ64" s="969"/>
      <c r="NXA64" s="969"/>
      <c r="NXB64" s="969"/>
      <c r="NXC64" s="969"/>
      <c r="NXD64" s="969"/>
      <c r="NXE64" s="969"/>
      <c r="NXF64" s="969"/>
      <c r="NXG64" s="969"/>
      <c r="NXH64" s="969"/>
      <c r="NXI64" s="969"/>
      <c r="NXJ64" s="969"/>
      <c r="NXK64" s="969"/>
      <c r="NXL64" s="969"/>
      <c r="NXM64" s="969"/>
      <c r="NXN64" s="969"/>
      <c r="NXO64" s="969"/>
      <c r="NXP64" s="969"/>
      <c r="NXQ64" s="969"/>
      <c r="NXR64" s="969"/>
      <c r="NXS64" s="969"/>
      <c r="NXT64" s="969"/>
      <c r="NXU64" s="969"/>
      <c r="NXV64" s="969"/>
      <c r="NXW64" s="969"/>
      <c r="NXX64" s="969"/>
      <c r="NXY64" s="969"/>
      <c r="NXZ64" s="969"/>
      <c r="NYA64" s="969"/>
      <c r="NYB64" s="969"/>
      <c r="NYC64" s="969"/>
      <c r="NYD64" s="969"/>
      <c r="NYE64" s="969"/>
      <c r="NYF64" s="969"/>
      <c r="NYG64" s="969"/>
      <c r="NYH64" s="969"/>
      <c r="NYI64" s="969"/>
      <c r="NYJ64" s="969"/>
      <c r="NYK64" s="969"/>
      <c r="NYL64" s="969"/>
      <c r="NYM64" s="969"/>
      <c r="NYN64" s="969"/>
      <c r="NYO64" s="969"/>
      <c r="NYP64" s="969"/>
      <c r="NYQ64" s="969"/>
      <c r="NYR64" s="969"/>
      <c r="NYS64" s="969"/>
      <c r="NYT64" s="969"/>
      <c r="NYU64" s="969"/>
      <c r="NYV64" s="969"/>
      <c r="NYW64" s="969"/>
      <c r="NYX64" s="969"/>
      <c r="NYY64" s="969"/>
      <c r="NYZ64" s="969"/>
      <c r="NZA64" s="969"/>
      <c r="NZB64" s="969"/>
      <c r="NZC64" s="969"/>
      <c r="NZD64" s="969"/>
      <c r="NZE64" s="969"/>
      <c r="NZF64" s="969"/>
      <c r="NZG64" s="969"/>
      <c r="NZH64" s="969"/>
      <c r="NZI64" s="969"/>
      <c r="NZJ64" s="969"/>
      <c r="NZK64" s="969"/>
      <c r="NZL64" s="969"/>
      <c r="NZM64" s="969"/>
      <c r="NZN64" s="969"/>
      <c r="NZO64" s="969"/>
      <c r="NZP64" s="969"/>
      <c r="NZQ64" s="969"/>
      <c r="NZR64" s="969"/>
      <c r="NZS64" s="969"/>
      <c r="NZT64" s="969"/>
      <c r="NZU64" s="969"/>
      <c r="NZV64" s="969"/>
      <c r="NZW64" s="969"/>
      <c r="NZX64" s="969"/>
      <c r="NZY64" s="969"/>
      <c r="NZZ64" s="969"/>
      <c r="OAA64" s="969"/>
      <c r="OAB64" s="969"/>
      <c r="OAC64" s="969"/>
      <c r="OAD64" s="969"/>
      <c r="OAE64" s="969"/>
      <c r="OAF64" s="969"/>
      <c r="OAG64" s="969"/>
      <c r="OAH64" s="969"/>
      <c r="OAI64" s="969"/>
      <c r="OAJ64" s="969"/>
      <c r="OAK64" s="969"/>
      <c r="OAL64" s="969"/>
      <c r="OAM64" s="969"/>
      <c r="OAN64" s="969"/>
      <c r="OAO64" s="969"/>
      <c r="OAP64" s="969"/>
      <c r="OAQ64" s="969"/>
      <c r="OAR64" s="969"/>
      <c r="OAS64" s="969"/>
      <c r="OAT64" s="969"/>
      <c r="OAU64" s="969"/>
      <c r="OAV64" s="969"/>
      <c r="OAW64" s="969"/>
      <c r="OAX64" s="969"/>
      <c r="OAY64" s="969"/>
      <c r="OAZ64" s="969"/>
      <c r="OBA64" s="969"/>
      <c r="OBB64" s="969"/>
      <c r="OBC64" s="969"/>
      <c r="OBD64" s="969"/>
      <c r="OBE64" s="969"/>
      <c r="OBF64" s="969"/>
      <c r="OBG64" s="969"/>
      <c r="OBH64" s="969"/>
      <c r="OBI64" s="969"/>
      <c r="OBJ64" s="969"/>
      <c r="OBK64" s="969"/>
      <c r="OBL64" s="969"/>
      <c r="OBM64" s="969"/>
      <c r="OBN64" s="969"/>
      <c r="OBO64" s="969"/>
      <c r="OBP64" s="969"/>
      <c r="OBQ64" s="969"/>
      <c r="OBR64" s="969"/>
      <c r="OBS64" s="969"/>
      <c r="OBT64" s="969"/>
      <c r="OBU64" s="969"/>
      <c r="OBV64" s="969"/>
      <c r="OBW64" s="969"/>
      <c r="OBX64" s="969"/>
      <c r="OBY64" s="969"/>
      <c r="OBZ64" s="969"/>
      <c r="OCA64" s="969"/>
      <c r="OCB64" s="969"/>
      <c r="OCC64" s="969"/>
      <c r="OCD64" s="969"/>
      <c r="OCE64" s="969"/>
      <c r="OCF64" s="969"/>
      <c r="OCG64" s="969"/>
      <c r="OCH64" s="969"/>
      <c r="OCI64" s="969"/>
      <c r="OCJ64" s="969"/>
      <c r="OCK64" s="969"/>
      <c r="OCL64" s="969"/>
      <c r="OCM64" s="969"/>
      <c r="OCN64" s="969"/>
      <c r="OCO64" s="969"/>
      <c r="OCP64" s="969"/>
      <c r="OCQ64" s="969"/>
      <c r="OCR64" s="969"/>
      <c r="OCS64" s="969"/>
      <c r="OCT64" s="969"/>
      <c r="OCU64" s="969"/>
      <c r="OCV64" s="969"/>
      <c r="OCW64" s="969"/>
      <c r="OCX64" s="969"/>
      <c r="OCY64" s="969"/>
      <c r="OCZ64" s="969"/>
      <c r="ODA64" s="969"/>
      <c r="ODB64" s="969"/>
      <c r="ODC64" s="969"/>
      <c r="ODD64" s="969"/>
      <c r="ODE64" s="969"/>
      <c r="ODF64" s="969"/>
      <c r="ODG64" s="969"/>
      <c r="ODH64" s="969"/>
      <c r="ODI64" s="969"/>
      <c r="ODJ64" s="969"/>
      <c r="ODK64" s="969"/>
      <c r="ODL64" s="969"/>
      <c r="ODM64" s="969"/>
      <c r="ODN64" s="969"/>
      <c r="ODO64" s="969"/>
      <c r="ODP64" s="969"/>
      <c r="ODQ64" s="969"/>
      <c r="ODR64" s="969"/>
      <c r="ODS64" s="969"/>
      <c r="ODT64" s="969"/>
      <c r="ODU64" s="969"/>
      <c r="ODV64" s="969"/>
      <c r="ODW64" s="969"/>
      <c r="ODX64" s="969"/>
      <c r="ODY64" s="969"/>
      <c r="ODZ64" s="969"/>
      <c r="OEA64" s="969"/>
      <c r="OEB64" s="969"/>
      <c r="OEC64" s="969"/>
      <c r="OED64" s="969"/>
      <c r="OEE64" s="969"/>
      <c r="OEF64" s="969"/>
      <c r="OEG64" s="969"/>
      <c r="OEH64" s="969"/>
      <c r="OEI64" s="969"/>
      <c r="OEJ64" s="969"/>
      <c r="OEK64" s="969"/>
      <c r="OEL64" s="969"/>
      <c r="OEM64" s="969"/>
      <c r="OEN64" s="969"/>
      <c r="OEO64" s="969"/>
      <c r="OEP64" s="969"/>
      <c r="OEQ64" s="969"/>
      <c r="OER64" s="969"/>
      <c r="OES64" s="969"/>
      <c r="OET64" s="969"/>
      <c r="OEU64" s="969"/>
      <c r="OEV64" s="969"/>
      <c r="OEW64" s="969"/>
      <c r="OEX64" s="969"/>
      <c r="OEY64" s="969"/>
      <c r="OEZ64" s="969"/>
      <c r="OFA64" s="969"/>
      <c r="OFB64" s="969"/>
      <c r="OFC64" s="969"/>
      <c r="OFD64" s="969"/>
      <c r="OFE64" s="969"/>
      <c r="OFF64" s="969"/>
      <c r="OFG64" s="969"/>
      <c r="OFH64" s="969"/>
      <c r="OFI64" s="969"/>
      <c r="OFJ64" s="969"/>
      <c r="OFK64" s="969"/>
      <c r="OFL64" s="969"/>
      <c r="OFM64" s="969"/>
      <c r="OFN64" s="969"/>
      <c r="OFO64" s="969"/>
      <c r="OFP64" s="969"/>
      <c r="OFQ64" s="969"/>
      <c r="OFR64" s="969"/>
      <c r="OFS64" s="969"/>
      <c r="OFT64" s="969"/>
      <c r="OFU64" s="969"/>
      <c r="OFV64" s="969"/>
      <c r="OFW64" s="969"/>
      <c r="OFX64" s="969"/>
      <c r="OFY64" s="969"/>
      <c r="OFZ64" s="969"/>
      <c r="OGA64" s="969"/>
      <c r="OGB64" s="969"/>
      <c r="OGC64" s="969"/>
      <c r="OGD64" s="969"/>
      <c r="OGE64" s="969"/>
      <c r="OGF64" s="969"/>
      <c r="OGG64" s="969"/>
      <c r="OGH64" s="969"/>
      <c r="OGI64" s="969"/>
      <c r="OGJ64" s="969"/>
      <c r="OGK64" s="969"/>
      <c r="OGL64" s="969"/>
      <c r="OGM64" s="969"/>
      <c r="OGN64" s="969"/>
      <c r="OGO64" s="969"/>
      <c r="OGP64" s="969"/>
      <c r="OGQ64" s="969"/>
      <c r="OGR64" s="969"/>
      <c r="OGS64" s="969"/>
      <c r="OGT64" s="969"/>
      <c r="OGU64" s="969"/>
      <c r="OGV64" s="969"/>
      <c r="OGW64" s="969"/>
      <c r="OGX64" s="969"/>
      <c r="OGY64" s="969"/>
      <c r="OGZ64" s="969"/>
      <c r="OHA64" s="969"/>
      <c r="OHB64" s="969"/>
      <c r="OHC64" s="969"/>
      <c r="OHD64" s="969"/>
      <c r="OHE64" s="969"/>
      <c r="OHF64" s="969"/>
      <c r="OHG64" s="969"/>
      <c r="OHH64" s="969"/>
      <c r="OHI64" s="969"/>
      <c r="OHJ64" s="969"/>
      <c r="OHK64" s="969"/>
      <c r="OHL64" s="969"/>
      <c r="OHM64" s="969"/>
      <c r="OHN64" s="969"/>
      <c r="OHO64" s="969"/>
      <c r="OHP64" s="969"/>
      <c r="OHQ64" s="969"/>
      <c r="OHR64" s="969"/>
      <c r="OHS64" s="969"/>
      <c r="OHT64" s="969"/>
      <c r="OHU64" s="969"/>
      <c r="OHV64" s="969"/>
      <c r="OHW64" s="969"/>
      <c r="OHX64" s="969"/>
      <c r="OHY64" s="969"/>
      <c r="OHZ64" s="969"/>
      <c r="OIA64" s="969"/>
      <c r="OIB64" s="969"/>
      <c r="OIC64" s="969"/>
      <c r="OID64" s="969"/>
      <c r="OIE64" s="969"/>
      <c r="OIF64" s="969"/>
      <c r="OIG64" s="969"/>
      <c r="OIH64" s="969"/>
      <c r="OII64" s="969"/>
      <c r="OIJ64" s="969"/>
      <c r="OIK64" s="969"/>
      <c r="OIL64" s="969"/>
      <c r="OIM64" s="969"/>
      <c r="OIN64" s="969"/>
      <c r="OIO64" s="969"/>
      <c r="OIP64" s="969"/>
      <c r="OIQ64" s="969"/>
      <c r="OIR64" s="969"/>
      <c r="OIS64" s="969"/>
      <c r="OIT64" s="969"/>
      <c r="OIU64" s="969"/>
      <c r="OIV64" s="969"/>
      <c r="OIW64" s="969"/>
      <c r="OIX64" s="969"/>
      <c r="OIY64" s="969"/>
      <c r="OIZ64" s="969"/>
      <c r="OJA64" s="969"/>
      <c r="OJB64" s="969"/>
      <c r="OJC64" s="969"/>
      <c r="OJD64" s="969"/>
      <c r="OJE64" s="969"/>
      <c r="OJF64" s="969"/>
      <c r="OJG64" s="969"/>
      <c r="OJH64" s="969"/>
      <c r="OJI64" s="969"/>
      <c r="OJJ64" s="969"/>
      <c r="OJK64" s="969"/>
      <c r="OJL64" s="969"/>
      <c r="OJM64" s="969"/>
      <c r="OJN64" s="969"/>
      <c r="OJO64" s="969"/>
      <c r="OJP64" s="969"/>
      <c r="OJQ64" s="969"/>
      <c r="OJR64" s="969"/>
      <c r="OJS64" s="969"/>
      <c r="OJT64" s="969"/>
      <c r="OJU64" s="969"/>
      <c r="OJV64" s="969"/>
      <c r="OJW64" s="969"/>
      <c r="OJX64" s="969"/>
      <c r="OJY64" s="969"/>
      <c r="OJZ64" s="969"/>
      <c r="OKA64" s="969"/>
      <c r="OKB64" s="969"/>
      <c r="OKC64" s="969"/>
      <c r="OKD64" s="969"/>
      <c r="OKE64" s="969"/>
      <c r="OKF64" s="969"/>
      <c r="OKG64" s="969"/>
      <c r="OKH64" s="969"/>
      <c r="OKI64" s="969"/>
      <c r="OKJ64" s="969"/>
      <c r="OKK64" s="969"/>
      <c r="OKL64" s="969"/>
      <c r="OKM64" s="969"/>
      <c r="OKN64" s="969"/>
      <c r="OKO64" s="969"/>
      <c r="OKP64" s="969"/>
      <c r="OKQ64" s="969"/>
      <c r="OKR64" s="969"/>
      <c r="OKS64" s="969"/>
      <c r="OKT64" s="969"/>
      <c r="OKU64" s="969"/>
      <c r="OKV64" s="969"/>
      <c r="OKW64" s="969"/>
      <c r="OKX64" s="969"/>
      <c r="OKY64" s="969"/>
      <c r="OKZ64" s="969"/>
      <c r="OLA64" s="969"/>
      <c r="OLB64" s="969"/>
      <c r="OLC64" s="969"/>
      <c r="OLD64" s="969"/>
      <c r="OLE64" s="969"/>
      <c r="OLF64" s="969"/>
      <c r="OLG64" s="969"/>
      <c r="OLH64" s="969"/>
      <c r="OLI64" s="969"/>
      <c r="OLJ64" s="969"/>
      <c r="OLK64" s="969"/>
      <c r="OLL64" s="969"/>
      <c r="OLM64" s="969"/>
      <c r="OLN64" s="969"/>
      <c r="OLO64" s="969"/>
      <c r="OLP64" s="969"/>
      <c r="OLQ64" s="969"/>
      <c r="OLR64" s="969"/>
      <c r="OLS64" s="969"/>
      <c r="OLT64" s="969"/>
      <c r="OLU64" s="969"/>
      <c r="OLV64" s="969"/>
      <c r="OLW64" s="969"/>
      <c r="OLX64" s="969"/>
      <c r="OLY64" s="969"/>
      <c r="OLZ64" s="969"/>
      <c r="OMA64" s="969"/>
      <c r="OMB64" s="969"/>
      <c r="OMC64" s="969"/>
      <c r="OMD64" s="969"/>
      <c r="OME64" s="969"/>
      <c r="OMF64" s="969"/>
      <c r="OMG64" s="969"/>
      <c r="OMH64" s="969"/>
      <c r="OMI64" s="969"/>
      <c r="OMJ64" s="969"/>
      <c r="OMK64" s="969"/>
      <c r="OML64" s="969"/>
      <c r="OMM64" s="969"/>
      <c r="OMN64" s="969"/>
      <c r="OMO64" s="969"/>
      <c r="OMP64" s="969"/>
      <c r="OMQ64" s="969"/>
      <c r="OMR64" s="969"/>
      <c r="OMS64" s="969"/>
      <c r="OMT64" s="969"/>
      <c r="OMU64" s="969"/>
      <c r="OMV64" s="969"/>
      <c r="OMW64" s="969"/>
      <c r="OMX64" s="969"/>
      <c r="OMY64" s="969"/>
      <c r="OMZ64" s="969"/>
      <c r="ONA64" s="969"/>
      <c r="ONB64" s="969"/>
      <c r="ONC64" s="969"/>
      <c r="OND64" s="969"/>
      <c r="ONE64" s="969"/>
      <c r="ONF64" s="969"/>
      <c r="ONG64" s="969"/>
      <c r="ONH64" s="969"/>
      <c r="ONI64" s="969"/>
      <c r="ONJ64" s="969"/>
      <c r="ONK64" s="969"/>
      <c r="ONL64" s="969"/>
      <c r="ONM64" s="969"/>
      <c r="ONN64" s="969"/>
      <c r="ONO64" s="969"/>
      <c r="ONP64" s="969"/>
      <c r="ONQ64" s="969"/>
      <c r="ONR64" s="969"/>
      <c r="ONS64" s="969"/>
      <c r="ONT64" s="969"/>
      <c r="ONU64" s="969"/>
      <c r="ONV64" s="969"/>
      <c r="ONW64" s="969"/>
      <c r="ONX64" s="969"/>
      <c r="ONY64" s="969"/>
      <c r="ONZ64" s="969"/>
      <c r="OOA64" s="969"/>
      <c r="OOB64" s="969"/>
      <c r="OOC64" s="969"/>
      <c r="OOD64" s="969"/>
      <c r="OOE64" s="969"/>
      <c r="OOF64" s="969"/>
      <c r="OOG64" s="969"/>
      <c r="OOH64" s="969"/>
      <c r="OOI64" s="969"/>
      <c r="OOJ64" s="969"/>
      <c r="OOK64" s="969"/>
      <c r="OOL64" s="969"/>
      <c r="OOM64" s="969"/>
      <c r="OON64" s="969"/>
      <c r="OOO64" s="969"/>
      <c r="OOP64" s="969"/>
      <c r="OOQ64" s="969"/>
      <c r="OOR64" s="969"/>
      <c r="OOS64" s="969"/>
      <c r="OOT64" s="969"/>
      <c r="OOU64" s="969"/>
      <c r="OOV64" s="969"/>
      <c r="OOW64" s="969"/>
      <c r="OOX64" s="969"/>
      <c r="OOY64" s="969"/>
      <c r="OOZ64" s="969"/>
      <c r="OPA64" s="969"/>
      <c r="OPB64" s="969"/>
      <c r="OPC64" s="969"/>
      <c r="OPD64" s="969"/>
      <c r="OPE64" s="969"/>
      <c r="OPF64" s="969"/>
      <c r="OPG64" s="969"/>
      <c r="OPH64" s="969"/>
      <c r="OPI64" s="969"/>
      <c r="OPJ64" s="969"/>
      <c r="OPK64" s="969"/>
      <c r="OPL64" s="969"/>
      <c r="OPM64" s="969"/>
      <c r="OPN64" s="969"/>
      <c r="OPO64" s="969"/>
      <c r="OPP64" s="969"/>
      <c r="OPQ64" s="969"/>
      <c r="OPR64" s="969"/>
      <c r="OPS64" s="969"/>
      <c r="OPT64" s="969"/>
      <c r="OPU64" s="969"/>
      <c r="OPV64" s="969"/>
      <c r="OPW64" s="969"/>
      <c r="OPX64" s="969"/>
      <c r="OPY64" s="969"/>
      <c r="OPZ64" s="969"/>
      <c r="OQA64" s="969"/>
      <c r="OQB64" s="969"/>
      <c r="OQC64" s="969"/>
      <c r="OQD64" s="969"/>
      <c r="OQE64" s="969"/>
      <c r="OQF64" s="969"/>
      <c r="OQG64" s="969"/>
      <c r="OQH64" s="969"/>
      <c r="OQI64" s="969"/>
      <c r="OQJ64" s="969"/>
      <c r="OQK64" s="969"/>
      <c r="OQL64" s="969"/>
      <c r="OQM64" s="969"/>
      <c r="OQN64" s="969"/>
      <c r="OQO64" s="969"/>
      <c r="OQP64" s="969"/>
      <c r="OQQ64" s="969"/>
      <c r="OQR64" s="969"/>
      <c r="OQS64" s="969"/>
      <c r="OQT64" s="969"/>
      <c r="OQU64" s="969"/>
      <c r="OQV64" s="969"/>
      <c r="OQW64" s="969"/>
      <c r="OQX64" s="969"/>
      <c r="OQY64" s="969"/>
      <c r="OQZ64" s="969"/>
      <c r="ORA64" s="969"/>
      <c r="ORB64" s="969"/>
      <c r="ORC64" s="969"/>
      <c r="ORD64" s="969"/>
      <c r="ORE64" s="969"/>
      <c r="ORF64" s="969"/>
      <c r="ORG64" s="969"/>
      <c r="ORH64" s="969"/>
      <c r="ORI64" s="969"/>
      <c r="ORJ64" s="969"/>
      <c r="ORK64" s="969"/>
      <c r="ORL64" s="969"/>
      <c r="ORM64" s="969"/>
      <c r="ORN64" s="969"/>
      <c r="ORO64" s="969"/>
      <c r="ORP64" s="969"/>
      <c r="ORQ64" s="969"/>
      <c r="ORR64" s="969"/>
      <c r="ORS64" s="969"/>
      <c r="ORT64" s="969"/>
      <c r="ORU64" s="969"/>
      <c r="ORV64" s="969"/>
      <c r="ORW64" s="969"/>
      <c r="ORX64" s="969"/>
      <c r="ORY64" s="969"/>
      <c r="ORZ64" s="969"/>
      <c r="OSA64" s="969"/>
      <c r="OSB64" s="969"/>
      <c r="OSC64" s="969"/>
      <c r="OSD64" s="969"/>
      <c r="OSE64" s="969"/>
      <c r="OSF64" s="969"/>
      <c r="OSG64" s="969"/>
      <c r="OSH64" s="969"/>
      <c r="OSI64" s="969"/>
      <c r="OSJ64" s="969"/>
      <c r="OSK64" s="969"/>
      <c r="OSL64" s="969"/>
      <c r="OSM64" s="969"/>
      <c r="OSN64" s="969"/>
      <c r="OSO64" s="969"/>
      <c r="OSP64" s="969"/>
      <c r="OSQ64" s="969"/>
      <c r="OSR64" s="969"/>
      <c r="OSS64" s="969"/>
      <c r="OST64" s="969"/>
      <c r="OSU64" s="969"/>
      <c r="OSV64" s="969"/>
      <c r="OSW64" s="969"/>
      <c r="OSX64" s="969"/>
      <c r="OSY64" s="969"/>
      <c r="OSZ64" s="969"/>
      <c r="OTA64" s="969"/>
      <c r="OTB64" s="969"/>
      <c r="OTC64" s="969"/>
      <c r="OTD64" s="969"/>
      <c r="OTE64" s="969"/>
      <c r="OTF64" s="969"/>
      <c r="OTG64" s="969"/>
      <c r="OTH64" s="969"/>
      <c r="OTI64" s="969"/>
      <c r="OTJ64" s="969"/>
      <c r="OTK64" s="969"/>
      <c r="OTL64" s="969"/>
      <c r="OTM64" s="969"/>
      <c r="OTN64" s="969"/>
      <c r="OTO64" s="969"/>
      <c r="OTP64" s="969"/>
      <c r="OTQ64" s="969"/>
      <c r="OTR64" s="969"/>
      <c r="OTS64" s="969"/>
      <c r="OTT64" s="969"/>
      <c r="OTU64" s="969"/>
      <c r="OTV64" s="969"/>
      <c r="OTW64" s="969"/>
      <c r="OTX64" s="969"/>
      <c r="OTY64" s="969"/>
      <c r="OTZ64" s="969"/>
      <c r="OUA64" s="969"/>
      <c r="OUB64" s="969"/>
      <c r="OUC64" s="969"/>
      <c r="OUD64" s="969"/>
      <c r="OUE64" s="969"/>
      <c r="OUF64" s="969"/>
      <c r="OUG64" s="969"/>
      <c r="OUH64" s="969"/>
      <c r="OUI64" s="969"/>
      <c r="OUJ64" s="969"/>
      <c r="OUK64" s="969"/>
      <c r="OUL64" s="969"/>
      <c r="OUM64" s="969"/>
      <c r="OUN64" s="969"/>
      <c r="OUO64" s="969"/>
      <c r="OUP64" s="969"/>
      <c r="OUQ64" s="969"/>
      <c r="OUR64" s="969"/>
      <c r="OUS64" s="969"/>
      <c r="OUT64" s="969"/>
      <c r="OUU64" s="969"/>
      <c r="OUV64" s="969"/>
      <c r="OUW64" s="969"/>
      <c r="OUX64" s="969"/>
      <c r="OUY64" s="969"/>
      <c r="OUZ64" s="969"/>
      <c r="OVA64" s="969"/>
      <c r="OVB64" s="969"/>
      <c r="OVC64" s="969"/>
      <c r="OVD64" s="969"/>
      <c r="OVE64" s="969"/>
      <c r="OVF64" s="969"/>
      <c r="OVG64" s="969"/>
      <c r="OVH64" s="969"/>
      <c r="OVI64" s="969"/>
      <c r="OVJ64" s="969"/>
      <c r="OVK64" s="969"/>
      <c r="OVL64" s="969"/>
      <c r="OVM64" s="969"/>
      <c r="OVN64" s="969"/>
      <c r="OVO64" s="969"/>
      <c r="OVP64" s="969"/>
      <c r="OVQ64" s="969"/>
      <c r="OVR64" s="969"/>
      <c r="OVS64" s="969"/>
      <c r="OVT64" s="969"/>
      <c r="OVU64" s="969"/>
      <c r="OVV64" s="969"/>
      <c r="OVW64" s="969"/>
      <c r="OVX64" s="969"/>
      <c r="OVY64" s="969"/>
      <c r="OVZ64" s="969"/>
      <c r="OWA64" s="969"/>
      <c r="OWB64" s="969"/>
      <c r="OWC64" s="969"/>
      <c r="OWD64" s="969"/>
      <c r="OWE64" s="969"/>
      <c r="OWF64" s="969"/>
      <c r="OWG64" s="969"/>
      <c r="OWH64" s="969"/>
      <c r="OWI64" s="969"/>
      <c r="OWJ64" s="969"/>
      <c r="OWK64" s="969"/>
      <c r="OWL64" s="969"/>
      <c r="OWM64" s="969"/>
      <c r="OWN64" s="969"/>
      <c r="OWO64" s="969"/>
      <c r="OWP64" s="969"/>
      <c r="OWQ64" s="969"/>
      <c r="OWR64" s="969"/>
      <c r="OWS64" s="969"/>
      <c r="OWT64" s="969"/>
      <c r="OWU64" s="969"/>
      <c r="OWV64" s="969"/>
      <c r="OWW64" s="969"/>
      <c r="OWX64" s="969"/>
      <c r="OWY64" s="969"/>
      <c r="OWZ64" s="969"/>
      <c r="OXA64" s="969"/>
      <c r="OXB64" s="969"/>
      <c r="OXC64" s="969"/>
      <c r="OXD64" s="969"/>
      <c r="OXE64" s="969"/>
      <c r="OXF64" s="969"/>
      <c r="OXG64" s="969"/>
      <c r="OXH64" s="969"/>
      <c r="OXI64" s="969"/>
      <c r="OXJ64" s="969"/>
      <c r="OXK64" s="969"/>
      <c r="OXL64" s="969"/>
      <c r="OXM64" s="969"/>
      <c r="OXN64" s="969"/>
      <c r="OXO64" s="969"/>
      <c r="OXP64" s="969"/>
      <c r="OXQ64" s="969"/>
      <c r="OXR64" s="969"/>
      <c r="OXS64" s="969"/>
      <c r="OXT64" s="969"/>
      <c r="OXU64" s="969"/>
      <c r="OXV64" s="969"/>
      <c r="OXW64" s="969"/>
      <c r="OXX64" s="969"/>
      <c r="OXY64" s="969"/>
      <c r="OXZ64" s="969"/>
      <c r="OYA64" s="969"/>
      <c r="OYB64" s="969"/>
      <c r="OYC64" s="969"/>
      <c r="OYD64" s="969"/>
      <c r="OYE64" s="969"/>
      <c r="OYF64" s="969"/>
      <c r="OYG64" s="969"/>
      <c r="OYH64" s="969"/>
      <c r="OYI64" s="969"/>
      <c r="OYJ64" s="969"/>
      <c r="OYK64" s="969"/>
      <c r="OYL64" s="969"/>
      <c r="OYM64" s="969"/>
      <c r="OYN64" s="969"/>
      <c r="OYO64" s="969"/>
      <c r="OYP64" s="969"/>
      <c r="OYQ64" s="969"/>
      <c r="OYR64" s="969"/>
      <c r="OYS64" s="969"/>
      <c r="OYT64" s="969"/>
      <c r="OYU64" s="969"/>
      <c r="OYV64" s="969"/>
      <c r="OYW64" s="969"/>
      <c r="OYX64" s="969"/>
      <c r="OYY64" s="969"/>
      <c r="OYZ64" s="969"/>
      <c r="OZA64" s="969"/>
      <c r="OZB64" s="969"/>
      <c r="OZC64" s="969"/>
      <c r="OZD64" s="969"/>
      <c r="OZE64" s="969"/>
      <c r="OZF64" s="969"/>
      <c r="OZG64" s="969"/>
      <c r="OZH64" s="969"/>
      <c r="OZI64" s="969"/>
      <c r="OZJ64" s="969"/>
      <c r="OZK64" s="969"/>
      <c r="OZL64" s="969"/>
      <c r="OZM64" s="969"/>
      <c r="OZN64" s="969"/>
      <c r="OZO64" s="969"/>
      <c r="OZP64" s="969"/>
      <c r="OZQ64" s="969"/>
      <c r="OZR64" s="969"/>
      <c r="OZS64" s="969"/>
      <c r="OZT64" s="969"/>
      <c r="OZU64" s="969"/>
      <c r="OZV64" s="969"/>
      <c r="OZW64" s="969"/>
      <c r="OZX64" s="969"/>
      <c r="OZY64" s="969"/>
      <c r="OZZ64" s="969"/>
      <c r="PAA64" s="969"/>
      <c r="PAB64" s="969"/>
      <c r="PAC64" s="969"/>
      <c r="PAD64" s="969"/>
      <c r="PAE64" s="969"/>
      <c r="PAF64" s="969"/>
      <c r="PAG64" s="969"/>
      <c r="PAH64" s="969"/>
      <c r="PAI64" s="969"/>
      <c r="PAJ64" s="969"/>
      <c r="PAK64" s="969"/>
      <c r="PAL64" s="969"/>
      <c r="PAM64" s="969"/>
      <c r="PAN64" s="969"/>
      <c r="PAO64" s="969"/>
      <c r="PAP64" s="969"/>
      <c r="PAQ64" s="969"/>
      <c r="PAR64" s="969"/>
      <c r="PAS64" s="969"/>
      <c r="PAT64" s="969"/>
      <c r="PAU64" s="969"/>
      <c r="PAV64" s="969"/>
      <c r="PAW64" s="969"/>
      <c r="PAX64" s="969"/>
      <c r="PAY64" s="969"/>
      <c r="PAZ64" s="969"/>
      <c r="PBA64" s="969"/>
      <c r="PBB64" s="969"/>
      <c r="PBC64" s="969"/>
      <c r="PBD64" s="969"/>
      <c r="PBE64" s="969"/>
      <c r="PBF64" s="969"/>
      <c r="PBG64" s="969"/>
      <c r="PBH64" s="969"/>
      <c r="PBI64" s="969"/>
      <c r="PBJ64" s="969"/>
      <c r="PBK64" s="969"/>
      <c r="PBL64" s="969"/>
      <c r="PBM64" s="969"/>
      <c r="PBN64" s="969"/>
      <c r="PBO64" s="969"/>
      <c r="PBP64" s="969"/>
      <c r="PBQ64" s="969"/>
      <c r="PBR64" s="969"/>
      <c r="PBS64" s="969"/>
      <c r="PBT64" s="969"/>
      <c r="PBU64" s="969"/>
      <c r="PBV64" s="969"/>
      <c r="PBW64" s="969"/>
      <c r="PBX64" s="969"/>
      <c r="PBY64" s="969"/>
      <c r="PBZ64" s="969"/>
      <c r="PCA64" s="969"/>
      <c r="PCB64" s="969"/>
      <c r="PCC64" s="969"/>
      <c r="PCD64" s="969"/>
      <c r="PCE64" s="969"/>
      <c r="PCF64" s="969"/>
      <c r="PCG64" s="969"/>
      <c r="PCH64" s="969"/>
      <c r="PCI64" s="969"/>
      <c r="PCJ64" s="969"/>
      <c r="PCK64" s="969"/>
      <c r="PCL64" s="969"/>
      <c r="PCM64" s="969"/>
      <c r="PCN64" s="969"/>
      <c r="PCO64" s="969"/>
      <c r="PCP64" s="969"/>
      <c r="PCQ64" s="969"/>
      <c r="PCR64" s="969"/>
      <c r="PCS64" s="969"/>
      <c r="PCT64" s="969"/>
      <c r="PCU64" s="969"/>
      <c r="PCV64" s="969"/>
      <c r="PCW64" s="969"/>
      <c r="PCX64" s="969"/>
      <c r="PCY64" s="969"/>
      <c r="PCZ64" s="969"/>
      <c r="PDA64" s="969"/>
      <c r="PDB64" s="969"/>
      <c r="PDC64" s="969"/>
      <c r="PDD64" s="969"/>
      <c r="PDE64" s="969"/>
      <c r="PDF64" s="969"/>
      <c r="PDG64" s="969"/>
      <c r="PDH64" s="969"/>
      <c r="PDI64" s="969"/>
      <c r="PDJ64" s="969"/>
      <c r="PDK64" s="969"/>
      <c r="PDL64" s="969"/>
      <c r="PDM64" s="969"/>
      <c r="PDN64" s="969"/>
      <c r="PDO64" s="969"/>
      <c r="PDP64" s="969"/>
      <c r="PDQ64" s="969"/>
      <c r="PDR64" s="969"/>
      <c r="PDS64" s="969"/>
      <c r="PDT64" s="969"/>
      <c r="PDU64" s="969"/>
      <c r="PDV64" s="969"/>
      <c r="PDW64" s="969"/>
      <c r="PDX64" s="969"/>
      <c r="PDY64" s="969"/>
      <c r="PDZ64" s="969"/>
      <c r="PEA64" s="969"/>
      <c r="PEB64" s="969"/>
      <c r="PEC64" s="969"/>
      <c r="PED64" s="969"/>
      <c r="PEE64" s="969"/>
      <c r="PEF64" s="969"/>
      <c r="PEG64" s="969"/>
      <c r="PEH64" s="969"/>
      <c r="PEI64" s="969"/>
      <c r="PEJ64" s="969"/>
      <c r="PEK64" s="969"/>
      <c r="PEL64" s="969"/>
      <c r="PEM64" s="969"/>
      <c r="PEN64" s="969"/>
      <c r="PEO64" s="969"/>
      <c r="PEP64" s="969"/>
      <c r="PEQ64" s="969"/>
      <c r="PER64" s="969"/>
      <c r="PES64" s="969"/>
      <c r="PET64" s="969"/>
      <c r="PEU64" s="969"/>
      <c r="PEV64" s="969"/>
      <c r="PEW64" s="969"/>
      <c r="PEX64" s="969"/>
      <c r="PEY64" s="969"/>
      <c r="PEZ64" s="969"/>
      <c r="PFA64" s="969"/>
      <c r="PFB64" s="969"/>
      <c r="PFC64" s="969"/>
      <c r="PFD64" s="969"/>
      <c r="PFE64" s="969"/>
      <c r="PFF64" s="969"/>
      <c r="PFG64" s="969"/>
      <c r="PFH64" s="969"/>
      <c r="PFI64" s="969"/>
      <c r="PFJ64" s="969"/>
      <c r="PFK64" s="969"/>
      <c r="PFL64" s="969"/>
      <c r="PFM64" s="969"/>
      <c r="PFN64" s="969"/>
      <c r="PFO64" s="969"/>
      <c r="PFP64" s="969"/>
      <c r="PFQ64" s="969"/>
      <c r="PFR64" s="969"/>
      <c r="PFS64" s="969"/>
      <c r="PFT64" s="969"/>
      <c r="PFU64" s="969"/>
      <c r="PFV64" s="969"/>
      <c r="PFW64" s="969"/>
      <c r="PFX64" s="969"/>
      <c r="PFY64" s="969"/>
      <c r="PFZ64" s="969"/>
      <c r="PGA64" s="969"/>
      <c r="PGB64" s="969"/>
      <c r="PGC64" s="969"/>
      <c r="PGD64" s="969"/>
      <c r="PGE64" s="969"/>
      <c r="PGF64" s="969"/>
      <c r="PGG64" s="969"/>
      <c r="PGH64" s="969"/>
      <c r="PGI64" s="969"/>
      <c r="PGJ64" s="969"/>
      <c r="PGK64" s="969"/>
      <c r="PGL64" s="969"/>
      <c r="PGM64" s="969"/>
      <c r="PGN64" s="969"/>
      <c r="PGO64" s="969"/>
      <c r="PGP64" s="969"/>
      <c r="PGQ64" s="969"/>
      <c r="PGR64" s="969"/>
      <c r="PGS64" s="969"/>
      <c r="PGT64" s="969"/>
      <c r="PGU64" s="969"/>
      <c r="PGV64" s="969"/>
      <c r="PGW64" s="969"/>
      <c r="PGX64" s="969"/>
      <c r="PGY64" s="969"/>
      <c r="PGZ64" s="969"/>
      <c r="PHA64" s="969"/>
      <c r="PHB64" s="969"/>
      <c r="PHC64" s="969"/>
      <c r="PHD64" s="969"/>
      <c r="PHE64" s="969"/>
      <c r="PHF64" s="969"/>
      <c r="PHG64" s="969"/>
      <c r="PHH64" s="969"/>
      <c r="PHI64" s="969"/>
      <c r="PHJ64" s="969"/>
      <c r="PHK64" s="969"/>
      <c r="PHL64" s="969"/>
      <c r="PHM64" s="969"/>
      <c r="PHN64" s="969"/>
      <c r="PHO64" s="969"/>
      <c r="PHP64" s="969"/>
      <c r="PHQ64" s="969"/>
      <c r="PHR64" s="969"/>
      <c r="PHS64" s="969"/>
      <c r="PHT64" s="969"/>
      <c r="PHU64" s="969"/>
      <c r="PHV64" s="969"/>
      <c r="PHW64" s="969"/>
      <c r="PHX64" s="969"/>
      <c r="PHY64" s="969"/>
      <c r="PHZ64" s="969"/>
      <c r="PIA64" s="969"/>
      <c r="PIB64" s="969"/>
      <c r="PIC64" s="969"/>
      <c r="PID64" s="969"/>
      <c r="PIE64" s="969"/>
      <c r="PIF64" s="969"/>
      <c r="PIG64" s="969"/>
      <c r="PIH64" s="969"/>
      <c r="PII64" s="969"/>
      <c r="PIJ64" s="969"/>
      <c r="PIK64" s="969"/>
      <c r="PIL64" s="969"/>
      <c r="PIM64" s="969"/>
      <c r="PIN64" s="969"/>
      <c r="PIO64" s="969"/>
      <c r="PIP64" s="969"/>
      <c r="PIQ64" s="969"/>
      <c r="PIR64" s="969"/>
      <c r="PIS64" s="969"/>
      <c r="PIT64" s="969"/>
      <c r="PIU64" s="969"/>
      <c r="PIV64" s="969"/>
      <c r="PIW64" s="969"/>
      <c r="PIX64" s="969"/>
      <c r="PIY64" s="969"/>
      <c r="PIZ64" s="969"/>
      <c r="PJA64" s="969"/>
      <c r="PJB64" s="969"/>
      <c r="PJC64" s="969"/>
      <c r="PJD64" s="969"/>
      <c r="PJE64" s="969"/>
      <c r="PJF64" s="969"/>
      <c r="PJG64" s="969"/>
      <c r="PJH64" s="969"/>
      <c r="PJI64" s="969"/>
      <c r="PJJ64" s="969"/>
      <c r="PJK64" s="969"/>
      <c r="PJL64" s="969"/>
      <c r="PJM64" s="969"/>
      <c r="PJN64" s="969"/>
      <c r="PJO64" s="969"/>
      <c r="PJP64" s="969"/>
      <c r="PJQ64" s="969"/>
      <c r="PJR64" s="969"/>
      <c r="PJS64" s="969"/>
      <c r="PJT64" s="969"/>
      <c r="PJU64" s="969"/>
      <c r="PJV64" s="969"/>
      <c r="PJW64" s="969"/>
      <c r="PJX64" s="969"/>
      <c r="PJY64" s="969"/>
      <c r="PJZ64" s="969"/>
      <c r="PKA64" s="969"/>
      <c r="PKB64" s="969"/>
      <c r="PKC64" s="969"/>
      <c r="PKD64" s="969"/>
      <c r="PKE64" s="969"/>
      <c r="PKF64" s="969"/>
      <c r="PKG64" s="969"/>
      <c r="PKH64" s="969"/>
      <c r="PKI64" s="969"/>
      <c r="PKJ64" s="969"/>
      <c r="PKK64" s="969"/>
      <c r="PKL64" s="969"/>
      <c r="PKM64" s="969"/>
      <c r="PKN64" s="969"/>
      <c r="PKO64" s="969"/>
      <c r="PKP64" s="969"/>
      <c r="PKQ64" s="969"/>
      <c r="PKR64" s="969"/>
      <c r="PKS64" s="969"/>
      <c r="PKT64" s="969"/>
      <c r="PKU64" s="969"/>
      <c r="PKV64" s="969"/>
      <c r="PKW64" s="969"/>
      <c r="PKX64" s="969"/>
      <c r="PKY64" s="969"/>
      <c r="PKZ64" s="969"/>
      <c r="PLA64" s="969"/>
      <c r="PLB64" s="969"/>
      <c r="PLC64" s="969"/>
      <c r="PLD64" s="969"/>
      <c r="PLE64" s="969"/>
      <c r="PLF64" s="969"/>
      <c r="PLG64" s="969"/>
      <c r="PLH64" s="969"/>
      <c r="PLI64" s="969"/>
      <c r="PLJ64" s="969"/>
      <c r="PLK64" s="969"/>
      <c r="PLL64" s="969"/>
      <c r="PLM64" s="969"/>
      <c r="PLN64" s="969"/>
      <c r="PLO64" s="969"/>
      <c r="PLP64" s="969"/>
      <c r="PLQ64" s="969"/>
      <c r="PLR64" s="969"/>
      <c r="PLS64" s="969"/>
      <c r="PLT64" s="969"/>
      <c r="PLU64" s="969"/>
      <c r="PLV64" s="969"/>
      <c r="PLW64" s="969"/>
      <c r="PLX64" s="969"/>
      <c r="PLY64" s="969"/>
      <c r="PLZ64" s="969"/>
      <c r="PMA64" s="969"/>
      <c r="PMB64" s="969"/>
      <c r="PMC64" s="969"/>
      <c r="PMD64" s="969"/>
      <c r="PME64" s="969"/>
      <c r="PMF64" s="969"/>
      <c r="PMG64" s="969"/>
      <c r="PMH64" s="969"/>
      <c r="PMI64" s="969"/>
      <c r="PMJ64" s="969"/>
      <c r="PMK64" s="969"/>
      <c r="PML64" s="969"/>
      <c r="PMM64" s="969"/>
      <c r="PMN64" s="969"/>
      <c r="PMO64" s="969"/>
      <c r="PMP64" s="969"/>
      <c r="PMQ64" s="969"/>
      <c r="PMR64" s="969"/>
      <c r="PMS64" s="969"/>
      <c r="PMT64" s="969"/>
      <c r="PMU64" s="969"/>
      <c r="PMV64" s="969"/>
      <c r="PMW64" s="969"/>
      <c r="PMX64" s="969"/>
      <c r="PMY64" s="969"/>
      <c r="PMZ64" s="969"/>
      <c r="PNA64" s="969"/>
      <c r="PNB64" s="969"/>
      <c r="PNC64" s="969"/>
      <c r="PND64" s="969"/>
      <c r="PNE64" s="969"/>
      <c r="PNF64" s="969"/>
      <c r="PNG64" s="969"/>
      <c r="PNH64" s="969"/>
      <c r="PNI64" s="969"/>
      <c r="PNJ64" s="969"/>
      <c r="PNK64" s="969"/>
      <c r="PNL64" s="969"/>
      <c r="PNM64" s="969"/>
      <c r="PNN64" s="969"/>
      <c r="PNO64" s="969"/>
      <c r="PNP64" s="969"/>
      <c r="PNQ64" s="969"/>
      <c r="PNR64" s="969"/>
      <c r="PNS64" s="969"/>
      <c r="PNT64" s="969"/>
      <c r="PNU64" s="969"/>
      <c r="PNV64" s="969"/>
      <c r="PNW64" s="969"/>
      <c r="PNX64" s="969"/>
      <c r="PNY64" s="969"/>
      <c r="PNZ64" s="969"/>
      <c r="POA64" s="969"/>
      <c r="POB64" s="969"/>
      <c r="POC64" s="969"/>
      <c r="POD64" s="969"/>
      <c r="POE64" s="969"/>
      <c r="POF64" s="969"/>
      <c r="POG64" s="969"/>
      <c r="POH64" s="969"/>
      <c r="POI64" s="969"/>
      <c r="POJ64" s="969"/>
      <c r="POK64" s="969"/>
      <c r="POL64" s="969"/>
      <c r="POM64" s="969"/>
      <c r="PON64" s="969"/>
      <c r="POO64" s="969"/>
      <c r="POP64" s="969"/>
      <c r="POQ64" s="969"/>
      <c r="POR64" s="969"/>
      <c r="POS64" s="969"/>
      <c r="POT64" s="969"/>
      <c r="POU64" s="969"/>
      <c r="POV64" s="969"/>
      <c r="POW64" s="969"/>
      <c r="POX64" s="969"/>
      <c r="POY64" s="969"/>
      <c r="POZ64" s="969"/>
      <c r="PPA64" s="969"/>
      <c r="PPB64" s="969"/>
      <c r="PPC64" s="969"/>
      <c r="PPD64" s="969"/>
      <c r="PPE64" s="969"/>
      <c r="PPF64" s="969"/>
      <c r="PPG64" s="969"/>
      <c r="PPH64" s="969"/>
      <c r="PPI64" s="969"/>
      <c r="PPJ64" s="969"/>
      <c r="PPK64" s="969"/>
      <c r="PPL64" s="969"/>
      <c r="PPM64" s="969"/>
      <c r="PPN64" s="969"/>
      <c r="PPO64" s="969"/>
      <c r="PPP64" s="969"/>
      <c r="PPQ64" s="969"/>
      <c r="PPR64" s="969"/>
      <c r="PPS64" s="969"/>
      <c r="PPT64" s="969"/>
      <c r="PPU64" s="969"/>
      <c r="PPV64" s="969"/>
      <c r="PPW64" s="969"/>
      <c r="PPX64" s="969"/>
      <c r="PPY64" s="969"/>
      <c r="PPZ64" s="969"/>
      <c r="PQA64" s="969"/>
      <c r="PQB64" s="969"/>
      <c r="PQC64" s="969"/>
      <c r="PQD64" s="969"/>
      <c r="PQE64" s="969"/>
      <c r="PQF64" s="969"/>
      <c r="PQG64" s="969"/>
      <c r="PQH64" s="969"/>
      <c r="PQI64" s="969"/>
      <c r="PQJ64" s="969"/>
      <c r="PQK64" s="969"/>
      <c r="PQL64" s="969"/>
      <c r="PQM64" s="969"/>
      <c r="PQN64" s="969"/>
      <c r="PQO64" s="969"/>
      <c r="PQP64" s="969"/>
      <c r="PQQ64" s="969"/>
      <c r="PQR64" s="969"/>
      <c r="PQS64" s="969"/>
      <c r="PQT64" s="969"/>
      <c r="PQU64" s="969"/>
      <c r="PQV64" s="969"/>
      <c r="PQW64" s="969"/>
      <c r="PQX64" s="969"/>
      <c r="PQY64" s="969"/>
      <c r="PQZ64" s="969"/>
      <c r="PRA64" s="969"/>
      <c r="PRB64" s="969"/>
      <c r="PRC64" s="969"/>
      <c r="PRD64" s="969"/>
      <c r="PRE64" s="969"/>
      <c r="PRF64" s="969"/>
      <c r="PRG64" s="969"/>
      <c r="PRH64" s="969"/>
      <c r="PRI64" s="969"/>
      <c r="PRJ64" s="969"/>
      <c r="PRK64" s="969"/>
      <c r="PRL64" s="969"/>
      <c r="PRM64" s="969"/>
      <c r="PRN64" s="969"/>
      <c r="PRO64" s="969"/>
      <c r="PRP64" s="969"/>
      <c r="PRQ64" s="969"/>
      <c r="PRR64" s="969"/>
      <c r="PRS64" s="969"/>
      <c r="PRT64" s="969"/>
      <c r="PRU64" s="969"/>
      <c r="PRV64" s="969"/>
      <c r="PRW64" s="969"/>
      <c r="PRX64" s="969"/>
      <c r="PRY64" s="969"/>
      <c r="PRZ64" s="969"/>
      <c r="PSA64" s="969"/>
      <c r="PSB64" s="969"/>
      <c r="PSC64" s="969"/>
      <c r="PSD64" s="969"/>
      <c r="PSE64" s="969"/>
      <c r="PSF64" s="969"/>
      <c r="PSG64" s="969"/>
      <c r="PSH64" s="969"/>
      <c r="PSI64" s="969"/>
      <c r="PSJ64" s="969"/>
      <c r="PSK64" s="969"/>
      <c r="PSL64" s="969"/>
      <c r="PSM64" s="969"/>
      <c r="PSN64" s="969"/>
      <c r="PSO64" s="969"/>
      <c r="PSP64" s="969"/>
      <c r="PSQ64" s="969"/>
      <c r="PSR64" s="969"/>
      <c r="PSS64" s="969"/>
      <c r="PST64" s="969"/>
      <c r="PSU64" s="969"/>
      <c r="PSV64" s="969"/>
      <c r="PSW64" s="969"/>
      <c r="PSX64" s="969"/>
      <c r="PSY64" s="969"/>
      <c r="PSZ64" s="969"/>
      <c r="PTA64" s="969"/>
      <c r="PTB64" s="969"/>
      <c r="PTC64" s="969"/>
      <c r="PTD64" s="969"/>
      <c r="PTE64" s="969"/>
      <c r="PTF64" s="969"/>
      <c r="PTG64" s="969"/>
      <c r="PTH64" s="969"/>
      <c r="PTI64" s="969"/>
      <c r="PTJ64" s="969"/>
      <c r="PTK64" s="969"/>
      <c r="PTL64" s="969"/>
      <c r="PTM64" s="969"/>
      <c r="PTN64" s="969"/>
      <c r="PTO64" s="969"/>
      <c r="PTP64" s="969"/>
      <c r="PTQ64" s="969"/>
      <c r="PTR64" s="969"/>
      <c r="PTS64" s="969"/>
      <c r="PTT64" s="969"/>
      <c r="PTU64" s="969"/>
      <c r="PTV64" s="969"/>
      <c r="PTW64" s="969"/>
      <c r="PTX64" s="969"/>
      <c r="PTY64" s="969"/>
      <c r="PTZ64" s="969"/>
      <c r="PUA64" s="969"/>
      <c r="PUB64" s="969"/>
      <c r="PUC64" s="969"/>
      <c r="PUD64" s="969"/>
      <c r="PUE64" s="969"/>
      <c r="PUF64" s="969"/>
      <c r="PUG64" s="969"/>
      <c r="PUH64" s="969"/>
      <c r="PUI64" s="969"/>
      <c r="PUJ64" s="969"/>
      <c r="PUK64" s="969"/>
      <c r="PUL64" s="969"/>
      <c r="PUM64" s="969"/>
      <c r="PUN64" s="969"/>
      <c r="PUO64" s="969"/>
      <c r="PUP64" s="969"/>
      <c r="PUQ64" s="969"/>
      <c r="PUR64" s="969"/>
      <c r="PUS64" s="969"/>
      <c r="PUT64" s="969"/>
      <c r="PUU64" s="969"/>
      <c r="PUV64" s="969"/>
      <c r="PUW64" s="969"/>
      <c r="PUX64" s="969"/>
      <c r="PUY64" s="969"/>
      <c r="PUZ64" s="969"/>
      <c r="PVA64" s="969"/>
      <c r="PVB64" s="969"/>
      <c r="PVC64" s="969"/>
      <c r="PVD64" s="969"/>
      <c r="PVE64" s="969"/>
      <c r="PVF64" s="969"/>
      <c r="PVG64" s="969"/>
      <c r="PVH64" s="969"/>
      <c r="PVI64" s="969"/>
      <c r="PVJ64" s="969"/>
      <c r="PVK64" s="969"/>
      <c r="PVL64" s="969"/>
      <c r="PVM64" s="969"/>
      <c r="PVN64" s="969"/>
      <c r="PVO64" s="969"/>
      <c r="PVP64" s="969"/>
      <c r="PVQ64" s="969"/>
      <c r="PVR64" s="969"/>
      <c r="PVS64" s="969"/>
      <c r="PVT64" s="969"/>
      <c r="PVU64" s="969"/>
      <c r="PVV64" s="969"/>
      <c r="PVW64" s="969"/>
      <c r="PVX64" s="969"/>
      <c r="PVY64" s="969"/>
      <c r="PVZ64" s="969"/>
      <c r="PWA64" s="969"/>
      <c r="PWB64" s="969"/>
      <c r="PWC64" s="969"/>
      <c r="PWD64" s="969"/>
      <c r="PWE64" s="969"/>
      <c r="PWF64" s="969"/>
      <c r="PWG64" s="969"/>
      <c r="PWH64" s="969"/>
      <c r="PWI64" s="969"/>
      <c r="PWJ64" s="969"/>
      <c r="PWK64" s="969"/>
      <c r="PWL64" s="969"/>
      <c r="PWM64" s="969"/>
      <c r="PWN64" s="969"/>
      <c r="PWO64" s="969"/>
      <c r="PWP64" s="969"/>
      <c r="PWQ64" s="969"/>
      <c r="PWR64" s="969"/>
      <c r="PWS64" s="969"/>
      <c r="PWT64" s="969"/>
      <c r="PWU64" s="969"/>
      <c r="PWV64" s="969"/>
      <c r="PWW64" s="969"/>
      <c r="PWX64" s="969"/>
      <c r="PWY64" s="969"/>
      <c r="PWZ64" s="969"/>
      <c r="PXA64" s="969"/>
      <c r="PXB64" s="969"/>
      <c r="PXC64" s="969"/>
      <c r="PXD64" s="969"/>
      <c r="PXE64" s="969"/>
      <c r="PXF64" s="969"/>
      <c r="PXG64" s="969"/>
      <c r="PXH64" s="969"/>
      <c r="PXI64" s="969"/>
      <c r="PXJ64" s="969"/>
      <c r="PXK64" s="969"/>
      <c r="PXL64" s="969"/>
      <c r="PXM64" s="969"/>
      <c r="PXN64" s="969"/>
      <c r="PXO64" s="969"/>
      <c r="PXP64" s="969"/>
      <c r="PXQ64" s="969"/>
      <c r="PXR64" s="969"/>
      <c r="PXS64" s="969"/>
      <c r="PXT64" s="969"/>
      <c r="PXU64" s="969"/>
      <c r="PXV64" s="969"/>
      <c r="PXW64" s="969"/>
      <c r="PXX64" s="969"/>
      <c r="PXY64" s="969"/>
      <c r="PXZ64" s="969"/>
      <c r="PYA64" s="969"/>
      <c r="PYB64" s="969"/>
      <c r="PYC64" s="969"/>
      <c r="PYD64" s="969"/>
      <c r="PYE64" s="969"/>
      <c r="PYF64" s="969"/>
      <c r="PYG64" s="969"/>
      <c r="PYH64" s="969"/>
      <c r="PYI64" s="969"/>
      <c r="PYJ64" s="969"/>
      <c r="PYK64" s="969"/>
      <c r="PYL64" s="969"/>
      <c r="PYM64" s="969"/>
      <c r="PYN64" s="969"/>
      <c r="PYO64" s="969"/>
      <c r="PYP64" s="969"/>
      <c r="PYQ64" s="969"/>
      <c r="PYR64" s="969"/>
      <c r="PYS64" s="969"/>
      <c r="PYT64" s="969"/>
      <c r="PYU64" s="969"/>
      <c r="PYV64" s="969"/>
      <c r="PYW64" s="969"/>
      <c r="PYX64" s="969"/>
      <c r="PYY64" s="969"/>
      <c r="PYZ64" s="969"/>
      <c r="PZA64" s="969"/>
      <c r="PZB64" s="969"/>
      <c r="PZC64" s="969"/>
      <c r="PZD64" s="969"/>
      <c r="PZE64" s="969"/>
      <c r="PZF64" s="969"/>
      <c r="PZG64" s="969"/>
      <c r="PZH64" s="969"/>
      <c r="PZI64" s="969"/>
      <c r="PZJ64" s="969"/>
      <c r="PZK64" s="969"/>
      <c r="PZL64" s="969"/>
      <c r="PZM64" s="969"/>
      <c r="PZN64" s="969"/>
      <c r="PZO64" s="969"/>
      <c r="PZP64" s="969"/>
      <c r="PZQ64" s="969"/>
      <c r="PZR64" s="969"/>
      <c r="PZS64" s="969"/>
      <c r="PZT64" s="969"/>
      <c r="PZU64" s="969"/>
      <c r="PZV64" s="969"/>
      <c r="PZW64" s="969"/>
      <c r="PZX64" s="969"/>
      <c r="PZY64" s="969"/>
      <c r="PZZ64" s="969"/>
      <c r="QAA64" s="969"/>
      <c r="QAB64" s="969"/>
      <c r="QAC64" s="969"/>
      <c r="QAD64" s="969"/>
      <c r="QAE64" s="969"/>
      <c r="QAF64" s="969"/>
      <c r="QAG64" s="969"/>
      <c r="QAH64" s="969"/>
      <c r="QAI64" s="969"/>
      <c r="QAJ64" s="969"/>
      <c r="QAK64" s="969"/>
      <c r="QAL64" s="969"/>
      <c r="QAM64" s="969"/>
      <c r="QAN64" s="969"/>
      <c r="QAO64" s="969"/>
      <c r="QAP64" s="969"/>
      <c r="QAQ64" s="969"/>
      <c r="QAR64" s="969"/>
      <c r="QAS64" s="969"/>
      <c r="QAT64" s="969"/>
      <c r="QAU64" s="969"/>
      <c r="QAV64" s="969"/>
      <c r="QAW64" s="969"/>
      <c r="QAX64" s="969"/>
      <c r="QAY64" s="969"/>
      <c r="QAZ64" s="969"/>
      <c r="QBA64" s="969"/>
      <c r="QBB64" s="969"/>
      <c r="QBC64" s="969"/>
      <c r="QBD64" s="969"/>
      <c r="QBE64" s="969"/>
      <c r="QBF64" s="969"/>
      <c r="QBG64" s="969"/>
      <c r="QBH64" s="969"/>
      <c r="QBI64" s="969"/>
      <c r="QBJ64" s="969"/>
      <c r="QBK64" s="969"/>
      <c r="QBL64" s="969"/>
      <c r="QBM64" s="969"/>
      <c r="QBN64" s="969"/>
      <c r="QBO64" s="969"/>
      <c r="QBP64" s="969"/>
      <c r="QBQ64" s="969"/>
      <c r="QBR64" s="969"/>
      <c r="QBS64" s="969"/>
      <c r="QBT64" s="969"/>
      <c r="QBU64" s="969"/>
      <c r="QBV64" s="969"/>
      <c r="QBW64" s="969"/>
      <c r="QBX64" s="969"/>
      <c r="QBY64" s="969"/>
      <c r="QBZ64" s="969"/>
      <c r="QCA64" s="969"/>
      <c r="QCB64" s="969"/>
      <c r="QCC64" s="969"/>
      <c r="QCD64" s="969"/>
      <c r="QCE64" s="969"/>
      <c r="QCF64" s="969"/>
      <c r="QCG64" s="969"/>
      <c r="QCH64" s="969"/>
      <c r="QCI64" s="969"/>
      <c r="QCJ64" s="969"/>
      <c r="QCK64" s="969"/>
      <c r="QCL64" s="969"/>
      <c r="QCM64" s="969"/>
      <c r="QCN64" s="969"/>
      <c r="QCO64" s="969"/>
      <c r="QCP64" s="969"/>
      <c r="QCQ64" s="969"/>
      <c r="QCR64" s="969"/>
      <c r="QCS64" s="969"/>
      <c r="QCT64" s="969"/>
      <c r="QCU64" s="969"/>
      <c r="QCV64" s="969"/>
      <c r="QCW64" s="969"/>
      <c r="QCX64" s="969"/>
      <c r="QCY64" s="969"/>
      <c r="QCZ64" s="969"/>
      <c r="QDA64" s="969"/>
      <c r="QDB64" s="969"/>
      <c r="QDC64" s="969"/>
      <c r="QDD64" s="969"/>
      <c r="QDE64" s="969"/>
      <c r="QDF64" s="969"/>
      <c r="QDG64" s="969"/>
      <c r="QDH64" s="969"/>
      <c r="QDI64" s="969"/>
      <c r="QDJ64" s="969"/>
      <c r="QDK64" s="969"/>
      <c r="QDL64" s="969"/>
      <c r="QDM64" s="969"/>
      <c r="QDN64" s="969"/>
      <c r="QDO64" s="969"/>
      <c r="QDP64" s="969"/>
      <c r="QDQ64" s="969"/>
      <c r="QDR64" s="969"/>
      <c r="QDS64" s="969"/>
      <c r="QDT64" s="969"/>
      <c r="QDU64" s="969"/>
      <c r="QDV64" s="969"/>
      <c r="QDW64" s="969"/>
      <c r="QDX64" s="969"/>
      <c r="QDY64" s="969"/>
      <c r="QDZ64" s="969"/>
      <c r="QEA64" s="969"/>
      <c r="QEB64" s="969"/>
      <c r="QEC64" s="969"/>
      <c r="QED64" s="969"/>
      <c r="QEE64" s="969"/>
      <c r="QEF64" s="969"/>
      <c r="QEG64" s="969"/>
      <c r="QEH64" s="969"/>
      <c r="QEI64" s="969"/>
      <c r="QEJ64" s="969"/>
      <c r="QEK64" s="969"/>
      <c r="QEL64" s="969"/>
      <c r="QEM64" s="969"/>
      <c r="QEN64" s="969"/>
      <c r="QEO64" s="969"/>
      <c r="QEP64" s="969"/>
      <c r="QEQ64" s="969"/>
      <c r="QER64" s="969"/>
      <c r="QES64" s="969"/>
      <c r="QET64" s="969"/>
      <c r="QEU64" s="969"/>
      <c r="QEV64" s="969"/>
      <c r="QEW64" s="969"/>
      <c r="QEX64" s="969"/>
      <c r="QEY64" s="969"/>
      <c r="QEZ64" s="969"/>
      <c r="QFA64" s="969"/>
      <c r="QFB64" s="969"/>
      <c r="QFC64" s="969"/>
      <c r="QFD64" s="969"/>
      <c r="QFE64" s="969"/>
      <c r="QFF64" s="969"/>
      <c r="QFG64" s="969"/>
      <c r="QFH64" s="969"/>
      <c r="QFI64" s="969"/>
      <c r="QFJ64" s="969"/>
      <c r="QFK64" s="969"/>
      <c r="QFL64" s="969"/>
      <c r="QFM64" s="969"/>
      <c r="QFN64" s="969"/>
      <c r="QFO64" s="969"/>
      <c r="QFP64" s="969"/>
      <c r="QFQ64" s="969"/>
      <c r="QFR64" s="969"/>
      <c r="QFS64" s="969"/>
      <c r="QFT64" s="969"/>
      <c r="QFU64" s="969"/>
      <c r="QFV64" s="969"/>
      <c r="QFW64" s="969"/>
      <c r="QFX64" s="969"/>
      <c r="QFY64" s="969"/>
      <c r="QFZ64" s="969"/>
      <c r="QGA64" s="969"/>
      <c r="QGB64" s="969"/>
      <c r="QGC64" s="969"/>
      <c r="QGD64" s="969"/>
      <c r="QGE64" s="969"/>
      <c r="QGF64" s="969"/>
      <c r="QGG64" s="969"/>
      <c r="QGH64" s="969"/>
      <c r="QGI64" s="969"/>
      <c r="QGJ64" s="969"/>
      <c r="QGK64" s="969"/>
      <c r="QGL64" s="969"/>
      <c r="QGM64" s="969"/>
      <c r="QGN64" s="969"/>
      <c r="QGO64" s="969"/>
      <c r="QGP64" s="969"/>
      <c r="QGQ64" s="969"/>
      <c r="QGR64" s="969"/>
      <c r="QGS64" s="969"/>
      <c r="QGT64" s="969"/>
      <c r="QGU64" s="969"/>
      <c r="QGV64" s="969"/>
      <c r="QGW64" s="969"/>
      <c r="QGX64" s="969"/>
      <c r="QGY64" s="969"/>
      <c r="QGZ64" s="969"/>
      <c r="QHA64" s="969"/>
      <c r="QHB64" s="969"/>
      <c r="QHC64" s="969"/>
      <c r="QHD64" s="969"/>
      <c r="QHE64" s="969"/>
      <c r="QHF64" s="969"/>
      <c r="QHG64" s="969"/>
      <c r="QHH64" s="969"/>
      <c r="QHI64" s="969"/>
      <c r="QHJ64" s="969"/>
      <c r="QHK64" s="969"/>
      <c r="QHL64" s="969"/>
      <c r="QHM64" s="969"/>
      <c r="QHN64" s="969"/>
      <c r="QHO64" s="969"/>
      <c r="QHP64" s="969"/>
      <c r="QHQ64" s="969"/>
      <c r="QHR64" s="969"/>
      <c r="QHS64" s="969"/>
      <c r="QHT64" s="969"/>
      <c r="QHU64" s="969"/>
      <c r="QHV64" s="969"/>
      <c r="QHW64" s="969"/>
      <c r="QHX64" s="969"/>
      <c r="QHY64" s="969"/>
      <c r="QHZ64" s="969"/>
      <c r="QIA64" s="969"/>
      <c r="QIB64" s="969"/>
      <c r="QIC64" s="969"/>
      <c r="QID64" s="969"/>
      <c r="QIE64" s="969"/>
      <c r="QIF64" s="969"/>
      <c r="QIG64" s="969"/>
      <c r="QIH64" s="969"/>
      <c r="QII64" s="969"/>
      <c r="QIJ64" s="969"/>
      <c r="QIK64" s="969"/>
      <c r="QIL64" s="969"/>
      <c r="QIM64" s="969"/>
      <c r="QIN64" s="969"/>
      <c r="QIO64" s="969"/>
      <c r="QIP64" s="969"/>
      <c r="QIQ64" s="969"/>
      <c r="QIR64" s="969"/>
      <c r="QIS64" s="969"/>
      <c r="QIT64" s="969"/>
      <c r="QIU64" s="969"/>
      <c r="QIV64" s="969"/>
      <c r="QIW64" s="969"/>
      <c r="QIX64" s="969"/>
      <c r="QIY64" s="969"/>
      <c r="QIZ64" s="969"/>
      <c r="QJA64" s="969"/>
      <c r="QJB64" s="969"/>
      <c r="QJC64" s="969"/>
      <c r="QJD64" s="969"/>
      <c r="QJE64" s="969"/>
      <c r="QJF64" s="969"/>
      <c r="QJG64" s="969"/>
      <c r="QJH64" s="969"/>
      <c r="QJI64" s="969"/>
      <c r="QJJ64" s="969"/>
      <c r="QJK64" s="969"/>
      <c r="QJL64" s="969"/>
      <c r="QJM64" s="969"/>
      <c r="QJN64" s="969"/>
      <c r="QJO64" s="969"/>
      <c r="QJP64" s="969"/>
      <c r="QJQ64" s="969"/>
      <c r="QJR64" s="969"/>
      <c r="QJS64" s="969"/>
      <c r="QJT64" s="969"/>
      <c r="QJU64" s="969"/>
      <c r="QJV64" s="969"/>
      <c r="QJW64" s="969"/>
      <c r="QJX64" s="969"/>
      <c r="QJY64" s="969"/>
      <c r="QJZ64" s="969"/>
      <c r="QKA64" s="969"/>
      <c r="QKB64" s="969"/>
      <c r="QKC64" s="969"/>
      <c r="QKD64" s="969"/>
      <c r="QKE64" s="969"/>
      <c r="QKF64" s="969"/>
      <c r="QKG64" s="969"/>
      <c r="QKH64" s="969"/>
      <c r="QKI64" s="969"/>
      <c r="QKJ64" s="969"/>
      <c r="QKK64" s="969"/>
      <c r="QKL64" s="969"/>
      <c r="QKM64" s="969"/>
      <c r="QKN64" s="969"/>
      <c r="QKO64" s="969"/>
      <c r="QKP64" s="969"/>
      <c r="QKQ64" s="969"/>
      <c r="QKR64" s="969"/>
      <c r="QKS64" s="969"/>
      <c r="QKT64" s="969"/>
      <c r="QKU64" s="969"/>
      <c r="QKV64" s="969"/>
      <c r="QKW64" s="969"/>
      <c r="QKX64" s="969"/>
      <c r="QKY64" s="969"/>
      <c r="QKZ64" s="969"/>
      <c r="QLA64" s="969"/>
      <c r="QLB64" s="969"/>
      <c r="QLC64" s="969"/>
      <c r="QLD64" s="969"/>
      <c r="QLE64" s="969"/>
      <c r="QLF64" s="969"/>
      <c r="QLG64" s="969"/>
      <c r="QLH64" s="969"/>
      <c r="QLI64" s="969"/>
      <c r="QLJ64" s="969"/>
      <c r="QLK64" s="969"/>
      <c r="QLL64" s="969"/>
      <c r="QLM64" s="969"/>
      <c r="QLN64" s="969"/>
      <c r="QLO64" s="969"/>
      <c r="QLP64" s="969"/>
      <c r="QLQ64" s="969"/>
      <c r="QLR64" s="969"/>
      <c r="QLS64" s="969"/>
      <c r="QLT64" s="969"/>
      <c r="QLU64" s="969"/>
      <c r="QLV64" s="969"/>
      <c r="QLW64" s="969"/>
      <c r="QLX64" s="969"/>
      <c r="QLY64" s="969"/>
      <c r="QLZ64" s="969"/>
      <c r="QMA64" s="969"/>
      <c r="QMB64" s="969"/>
      <c r="QMC64" s="969"/>
      <c r="QMD64" s="969"/>
      <c r="QME64" s="969"/>
      <c r="QMF64" s="969"/>
      <c r="QMG64" s="969"/>
      <c r="QMH64" s="969"/>
      <c r="QMI64" s="969"/>
      <c r="QMJ64" s="969"/>
      <c r="QMK64" s="969"/>
      <c r="QML64" s="969"/>
      <c r="QMM64" s="969"/>
      <c r="QMN64" s="969"/>
      <c r="QMO64" s="969"/>
      <c r="QMP64" s="969"/>
      <c r="QMQ64" s="969"/>
      <c r="QMR64" s="969"/>
      <c r="QMS64" s="969"/>
      <c r="QMT64" s="969"/>
      <c r="QMU64" s="969"/>
      <c r="QMV64" s="969"/>
      <c r="QMW64" s="969"/>
      <c r="QMX64" s="969"/>
      <c r="QMY64" s="969"/>
      <c r="QMZ64" s="969"/>
      <c r="QNA64" s="969"/>
      <c r="QNB64" s="969"/>
      <c r="QNC64" s="969"/>
      <c r="QND64" s="969"/>
      <c r="QNE64" s="969"/>
      <c r="QNF64" s="969"/>
      <c r="QNG64" s="969"/>
      <c r="QNH64" s="969"/>
      <c r="QNI64" s="969"/>
      <c r="QNJ64" s="969"/>
      <c r="QNK64" s="969"/>
      <c r="QNL64" s="969"/>
      <c r="QNM64" s="969"/>
      <c r="QNN64" s="969"/>
      <c r="QNO64" s="969"/>
      <c r="QNP64" s="969"/>
      <c r="QNQ64" s="969"/>
      <c r="QNR64" s="969"/>
      <c r="QNS64" s="969"/>
      <c r="QNT64" s="969"/>
      <c r="QNU64" s="969"/>
      <c r="QNV64" s="969"/>
      <c r="QNW64" s="969"/>
      <c r="QNX64" s="969"/>
      <c r="QNY64" s="969"/>
      <c r="QNZ64" s="969"/>
      <c r="QOA64" s="969"/>
      <c r="QOB64" s="969"/>
      <c r="QOC64" s="969"/>
      <c r="QOD64" s="969"/>
      <c r="QOE64" s="969"/>
      <c r="QOF64" s="969"/>
      <c r="QOG64" s="969"/>
      <c r="QOH64" s="969"/>
      <c r="QOI64" s="969"/>
      <c r="QOJ64" s="969"/>
      <c r="QOK64" s="969"/>
      <c r="QOL64" s="969"/>
      <c r="QOM64" s="969"/>
      <c r="QON64" s="969"/>
      <c r="QOO64" s="969"/>
      <c r="QOP64" s="969"/>
      <c r="QOQ64" s="969"/>
      <c r="QOR64" s="969"/>
      <c r="QOS64" s="969"/>
      <c r="QOT64" s="969"/>
      <c r="QOU64" s="969"/>
      <c r="QOV64" s="969"/>
      <c r="QOW64" s="969"/>
      <c r="QOX64" s="969"/>
      <c r="QOY64" s="969"/>
      <c r="QOZ64" s="969"/>
      <c r="QPA64" s="969"/>
      <c r="QPB64" s="969"/>
      <c r="QPC64" s="969"/>
      <c r="QPD64" s="969"/>
      <c r="QPE64" s="969"/>
      <c r="QPF64" s="969"/>
      <c r="QPG64" s="969"/>
      <c r="QPH64" s="969"/>
      <c r="QPI64" s="969"/>
      <c r="QPJ64" s="969"/>
      <c r="QPK64" s="969"/>
      <c r="QPL64" s="969"/>
      <c r="QPM64" s="969"/>
      <c r="QPN64" s="969"/>
      <c r="QPO64" s="969"/>
      <c r="QPP64" s="969"/>
      <c r="QPQ64" s="969"/>
      <c r="QPR64" s="969"/>
      <c r="QPS64" s="969"/>
      <c r="QPT64" s="969"/>
      <c r="QPU64" s="969"/>
      <c r="QPV64" s="969"/>
      <c r="QPW64" s="969"/>
      <c r="QPX64" s="969"/>
      <c r="QPY64" s="969"/>
      <c r="QPZ64" s="969"/>
      <c r="QQA64" s="969"/>
      <c r="QQB64" s="969"/>
      <c r="QQC64" s="969"/>
      <c r="QQD64" s="969"/>
      <c r="QQE64" s="969"/>
      <c r="QQF64" s="969"/>
      <c r="QQG64" s="969"/>
      <c r="QQH64" s="969"/>
      <c r="QQI64" s="969"/>
      <c r="QQJ64" s="969"/>
      <c r="QQK64" s="969"/>
      <c r="QQL64" s="969"/>
      <c r="QQM64" s="969"/>
      <c r="QQN64" s="969"/>
      <c r="QQO64" s="969"/>
      <c r="QQP64" s="969"/>
      <c r="QQQ64" s="969"/>
      <c r="QQR64" s="969"/>
      <c r="QQS64" s="969"/>
      <c r="QQT64" s="969"/>
      <c r="QQU64" s="969"/>
      <c r="QQV64" s="969"/>
      <c r="QQW64" s="969"/>
      <c r="QQX64" s="969"/>
      <c r="QQY64" s="969"/>
      <c r="QQZ64" s="969"/>
      <c r="QRA64" s="969"/>
      <c r="QRB64" s="969"/>
      <c r="QRC64" s="969"/>
      <c r="QRD64" s="969"/>
      <c r="QRE64" s="969"/>
      <c r="QRF64" s="969"/>
      <c r="QRG64" s="969"/>
      <c r="QRH64" s="969"/>
      <c r="QRI64" s="969"/>
      <c r="QRJ64" s="969"/>
      <c r="QRK64" s="969"/>
      <c r="QRL64" s="969"/>
      <c r="QRM64" s="969"/>
      <c r="QRN64" s="969"/>
      <c r="QRO64" s="969"/>
      <c r="QRP64" s="969"/>
      <c r="QRQ64" s="969"/>
      <c r="QRR64" s="969"/>
      <c r="QRS64" s="969"/>
      <c r="QRT64" s="969"/>
      <c r="QRU64" s="969"/>
      <c r="QRV64" s="969"/>
      <c r="QRW64" s="969"/>
      <c r="QRX64" s="969"/>
      <c r="QRY64" s="969"/>
      <c r="QRZ64" s="969"/>
      <c r="QSA64" s="969"/>
      <c r="QSB64" s="969"/>
      <c r="QSC64" s="969"/>
      <c r="QSD64" s="969"/>
      <c r="QSE64" s="969"/>
      <c r="QSF64" s="969"/>
      <c r="QSG64" s="969"/>
      <c r="QSH64" s="969"/>
      <c r="QSI64" s="969"/>
      <c r="QSJ64" s="969"/>
      <c r="QSK64" s="969"/>
      <c r="QSL64" s="969"/>
      <c r="QSM64" s="969"/>
      <c r="QSN64" s="969"/>
      <c r="QSO64" s="969"/>
      <c r="QSP64" s="969"/>
      <c r="QSQ64" s="969"/>
      <c r="QSR64" s="969"/>
      <c r="QSS64" s="969"/>
      <c r="QST64" s="969"/>
      <c r="QSU64" s="969"/>
      <c r="QSV64" s="969"/>
      <c r="QSW64" s="969"/>
      <c r="QSX64" s="969"/>
      <c r="QSY64" s="969"/>
      <c r="QSZ64" s="969"/>
      <c r="QTA64" s="969"/>
      <c r="QTB64" s="969"/>
      <c r="QTC64" s="969"/>
      <c r="QTD64" s="969"/>
      <c r="QTE64" s="969"/>
      <c r="QTF64" s="969"/>
      <c r="QTG64" s="969"/>
      <c r="QTH64" s="969"/>
      <c r="QTI64" s="969"/>
      <c r="QTJ64" s="969"/>
      <c r="QTK64" s="969"/>
      <c r="QTL64" s="969"/>
      <c r="QTM64" s="969"/>
      <c r="QTN64" s="969"/>
      <c r="QTO64" s="969"/>
      <c r="QTP64" s="969"/>
      <c r="QTQ64" s="969"/>
      <c r="QTR64" s="969"/>
      <c r="QTS64" s="969"/>
      <c r="QTT64" s="969"/>
      <c r="QTU64" s="969"/>
      <c r="QTV64" s="969"/>
      <c r="QTW64" s="969"/>
      <c r="QTX64" s="969"/>
      <c r="QTY64" s="969"/>
      <c r="QTZ64" s="969"/>
      <c r="QUA64" s="969"/>
      <c r="QUB64" s="969"/>
      <c r="QUC64" s="969"/>
      <c r="QUD64" s="969"/>
      <c r="QUE64" s="969"/>
      <c r="QUF64" s="969"/>
      <c r="QUG64" s="969"/>
      <c r="QUH64" s="969"/>
      <c r="QUI64" s="969"/>
      <c r="QUJ64" s="969"/>
      <c r="QUK64" s="969"/>
      <c r="QUL64" s="969"/>
      <c r="QUM64" s="969"/>
      <c r="QUN64" s="969"/>
      <c r="QUO64" s="969"/>
      <c r="QUP64" s="969"/>
      <c r="QUQ64" s="969"/>
      <c r="QUR64" s="969"/>
      <c r="QUS64" s="969"/>
      <c r="QUT64" s="969"/>
      <c r="QUU64" s="969"/>
      <c r="QUV64" s="969"/>
      <c r="QUW64" s="969"/>
      <c r="QUX64" s="969"/>
      <c r="QUY64" s="969"/>
      <c r="QUZ64" s="969"/>
      <c r="QVA64" s="969"/>
      <c r="QVB64" s="969"/>
      <c r="QVC64" s="969"/>
      <c r="QVD64" s="969"/>
      <c r="QVE64" s="969"/>
      <c r="QVF64" s="969"/>
      <c r="QVG64" s="969"/>
      <c r="QVH64" s="969"/>
      <c r="QVI64" s="969"/>
      <c r="QVJ64" s="969"/>
      <c r="QVK64" s="969"/>
      <c r="QVL64" s="969"/>
      <c r="QVM64" s="969"/>
      <c r="QVN64" s="969"/>
      <c r="QVO64" s="969"/>
      <c r="QVP64" s="969"/>
      <c r="QVQ64" s="969"/>
      <c r="QVR64" s="969"/>
      <c r="QVS64" s="969"/>
      <c r="QVT64" s="969"/>
      <c r="QVU64" s="969"/>
      <c r="QVV64" s="969"/>
      <c r="QVW64" s="969"/>
      <c r="QVX64" s="969"/>
      <c r="QVY64" s="969"/>
      <c r="QVZ64" s="969"/>
      <c r="QWA64" s="969"/>
      <c r="QWB64" s="969"/>
      <c r="QWC64" s="969"/>
      <c r="QWD64" s="969"/>
      <c r="QWE64" s="969"/>
      <c r="QWF64" s="969"/>
      <c r="QWG64" s="969"/>
      <c r="QWH64" s="969"/>
      <c r="QWI64" s="969"/>
      <c r="QWJ64" s="969"/>
      <c r="QWK64" s="969"/>
      <c r="QWL64" s="969"/>
      <c r="QWM64" s="969"/>
      <c r="QWN64" s="969"/>
      <c r="QWO64" s="969"/>
      <c r="QWP64" s="969"/>
      <c r="QWQ64" s="969"/>
      <c r="QWR64" s="969"/>
      <c r="QWS64" s="969"/>
      <c r="QWT64" s="969"/>
      <c r="QWU64" s="969"/>
      <c r="QWV64" s="969"/>
      <c r="QWW64" s="969"/>
      <c r="QWX64" s="969"/>
      <c r="QWY64" s="969"/>
      <c r="QWZ64" s="969"/>
      <c r="QXA64" s="969"/>
      <c r="QXB64" s="969"/>
      <c r="QXC64" s="969"/>
      <c r="QXD64" s="969"/>
      <c r="QXE64" s="969"/>
      <c r="QXF64" s="969"/>
      <c r="QXG64" s="969"/>
      <c r="QXH64" s="969"/>
      <c r="QXI64" s="969"/>
      <c r="QXJ64" s="969"/>
      <c r="QXK64" s="969"/>
      <c r="QXL64" s="969"/>
      <c r="QXM64" s="969"/>
      <c r="QXN64" s="969"/>
      <c r="QXO64" s="969"/>
      <c r="QXP64" s="969"/>
      <c r="QXQ64" s="969"/>
      <c r="QXR64" s="969"/>
      <c r="QXS64" s="969"/>
      <c r="QXT64" s="969"/>
      <c r="QXU64" s="969"/>
      <c r="QXV64" s="969"/>
      <c r="QXW64" s="969"/>
      <c r="QXX64" s="969"/>
      <c r="QXY64" s="969"/>
      <c r="QXZ64" s="969"/>
      <c r="QYA64" s="969"/>
      <c r="QYB64" s="969"/>
      <c r="QYC64" s="969"/>
      <c r="QYD64" s="969"/>
      <c r="QYE64" s="969"/>
      <c r="QYF64" s="969"/>
      <c r="QYG64" s="969"/>
      <c r="QYH64" s="969"/>
      <c r="QYI64" s="969"/>
      <c r="QYJ64" s="969"/>
      <c r="QYK64" s="969"/>
      <c r="QYL64" s="969"/>
      <c r="QYM64" s="969"/>
      <c r="QYN64" s="969"/>
      <c r="QYO64" s="969"/>
      <c r="QYP64" s="969"/>
      <c r="QYQ64" s="969"/>
      <c r="QYR64" s="969"/>
      <c r="QYS64" s="969"/>
      <c r="QYT64" s="969"/>
      <c r="QYU64" s="969"/>
      <c r="QYV64" s="969"/>
      <c r="QYW64" s="969"/>
      <c r="QYX64" s="969"/>
      <c r="QYY64" s="969"/>
      <c r="QYZ64" s="969"/>
      <c r="QZA64" s="969"/>
      <c r="QZB64" s="969"/>
      <c r="QZC64" s="969"/>
      <c r="QZD64" s="969"/>
      <c r="QZE64" s="969"/>
      <c r="QZF64" s="969"/>
      <c r="QZG64" s="969"/>
      <c r="QZH64" s="969"/>
      <c r="QZI64" s="969"/>
      <c r="QZJ64" s="969"/>
      <c r="QZK64" s="969"/>
      <c r="QZL64" s="969"/>
      <c r="QZM64" s="969"/>
      <c r="QZN64" s="969"/>
      <c r="QZO64" s="969"/>
      <c r="QZP64" s="969"/>
      <c r="QZQ64" s="969"/>
      <c r="QZR64" s="969"/>
      <c r="QZS64" s="969"/>
      <c r="QZT64" s="969"/>
      <c r="QZU64" s="969"/>
      <c r="QZV64" s="969"/>
      <c r="QZW64" s="969"/>
      <c r="QZX64" s="969"/>
      <c r="QZY64" s="969"/>
      <c r="QZZ64" s="969"/>
      <c r="RAA64" s="969"/>
      <c r="RAB64" s="969"/>
      <c r="RAC64" s="969"/>
      <c r="RAD64" s="969"/>
      <c r="RAE64" s="969"/>
      <c r="RAF64" s="969"/>
      <c r="RAG64" s="969"/>
      <c r="RAH64" s="969"/>
      <c r="RAI64" s="969"/>
      <c r="RAJ64" s="969"/>
      <c r="RAK64" s="969"/>
      <c r="RAL64" s="969"/>
      <c r="RAM64" s="969"/>
      <c r="RAN64" s="969"/>
      <c r="RAO64" s="969"/>
      <c r="RAP64" s="969"/>
      <c r="RAQ64" s="969"/>
      <c r="RAR64" s="969"/>
      <c r="RAS64" s="969"/>
      <c r="RAT64" s="969"/>
      <c r="RAU64" s="969"/>
      <c r="RAV64" s="969"/>
      <c r="RAW64" s="969"/>
      <c r="RAX64" s="969"/>
      <c r="RAY64" s="969"/>
      <c r="RAZ64" s="969"/>
      <c r="RBA64" s="969"/>
      <c r="RBB64" s="969"/>
      <c r="RBC64" s="969"/>
      <c r="RBD64" s="969"/>
      <c r="RBE64" s="969"/>
      <c r="RBF64" s="969"/>
      <c r="RBG64" s="969"/>
      <c r="RBH64" s="969"/>
      <c r="RBI64" s="969"/>
      <c r="RBJ64" s="969"/>
      <c r="RBK64" s="969"/>
      <c r="RBL64" s="969"/>
      <c r="RBM64" s="969"/>
      <c r="RBN64" s="969"/>
      <c r="RBO64" s="969"/>
      <c r="RBP64" s="969"/>
      <c r="RBQ64" s="969"/>
      <c r="RBR64" s="969"/>
      <c r="RBS64" s="969"/>
      <c r="RBT64" s="969"/>
      <c r="RBU64" s="969"/>
      <c r="RBV64" s="969"/>
      <c r="RBW64" s="969"/>
      <c r="RBX64" s="969"/>
      <c r="RBY64" s="969"/>
      <c r="RBZ64" s="969"/>
      <c r="RCA64" s="969"/>
      <c r="RCB64" s="969"/>
      <c r="RCC64" s="969"/>
      <c r="RCD64" s="969"/>
      <c r="RCE64" s="969"/>
      <c r="RCF64" s="969"/>
      <c r="RCG64" s="969"/>
      <c r="RCH64" s="969"/>
      <c r="RCI64" s="969"/>
      <c r="RCJ64" s="969"/>
      <c r="RCK64" s="969"/>
      <c r="RCL64" s="969"/>
      <c r="RCM64" s="969"/>
      <c r="RCN64" s="969"/>
      <c r="RCO64" s="969"/>
      <c r="RCP64" s="969"/>
      <c r="RCQ64" s="969"/>
      <c r="RCR64" s="969"/>
      <c r="RCS64" s="969"/>
      <c r="RCT64" s="969"/>
      <c r="RCU64" s="969"/>
      <c r="RCV64" s="969"/>
      <c r="RCW64" s="969"/>
      <c r="RCX64" s="969"/>
      <c r="RCY64" s="969"/>
      <c r="RCZ64" s="969"/>
      <c r="RDA64" s="969"/>
      <c r="RDB64" s="969"/>
      <c r="RDC64" s="969"/>
      <c r="RDD64" s="969"/>
      <c r="RDE64" s="969"/>
      <c r="RDF64" s="969"/>
      <c r="RDG64" s="969"/>
      <c r="RDH64" s="969"/>
      <c r="RDI64" s="969"/>
      <c r="RDJ64" s="969"/>
      <c r="RDK64" s="969"/>
      <c r="RDL64" s="969"/>
      <c r="RDM64" s="969"/>
      <c r="RDN64" s="969"/>
      <c r="RDO64" s="969"/>
      <c r="RDP64" s="969"/>
      <c r="RDQ64" s="969"/>
      <c r="RDR64" s="969"/>
      <c r="RDS64" s="969"/>
      <c r="RDT64" s="969"/>
      <c r="RDU64" s="969"/>
      <c r="RDV64" s="969"/>
      <c r="RDW64" s="969"/>
      <c r="RDX64" s="969"/>
      <c r="RDY64" s="969"/>
      <c r="RDZ64" s="969"/>
      <c r="REA64" s="969"/>
      <c r="REB64" s="969"/>
      <c r="REC64" s="969"/>
      <c r="RED64" s="969"/>
      <c r="REE64" s="969"/>
      <c r="REF64" s="969"/>
      <c r="REG64" s="969"/>
      <c r="REH64" s="969"/>
      <c r="REI64" s="969"/>
      <c r="REJ64" s="969"/>
      <c r="REK64" s="969"/>
      <c r="REL64" s="969"/>
      <c r="REM64" s="969"/>
      <c r="REN64" s="969"/>
      <c r="REO64" s="969"/>
      <c r="REP64" s="969"/>
      <c r="REQ64" s="969"/>
      <c r="RER64" s="969"/>
      <c r="RES64" s="969"/>
      <c r="RET64" s="969"/>
      <c r="REU64" s="969"/>
      <c r="REV64" s="969"/>
      <c r="REW64" s="969"/>
      <c r="REX64" s="969"/>
      <c r="REY64" s="969"/>
      <c r="REZ64" s="969"/>
      <c r="RFA64" s="969"/>
      <c r="RFB64" s="969"/>
      <c r="RFC64" s="969"/>
      <c r="RFD64" s="969"/>
      <c r="RFE64" s="969"/>
      <c r="RFF64" s="969"/>
      <c r="RFG64" s="969"/>
      <c r="RFH64" s="969"/>
      <c r="RFI64" s="969"/>
      <c r="RFJ64" s="969"/>
      <c r="RFK64" s="969"/>
      <c r="RFL64" s="969"/>
      <c r="RFM64" s="969"/>
      <c r="RFN64" s="969"/>
      <c r="RFO64" s="969"/>
      <c r="RFP64" s="969"/>
      <c r="RFQ64" s="969"/>
      <c r="RFR64" s="969"/>
      <c r="RFS64" s="969"/>
      <c r="RFT64" s="969"/>
      <c r="RFU64" s="969"/>
      <c r="RFV64" s="969"/>
      <c r="RFW64" s="969"/>
      <c r="RFX64" s="969"/>
      <c r="RFY64" s="969"/>
      <c r="RFZ64" s="969"/>
      <c r="RGA64" s="969"/>
      <c r="RGB64" s="969"/>
      <c r="RGC64" s="969"/>
      <c r="RGD64" s="969"/>
      <c r="RGE64" s="969"/>
      <c r="RGF64" s="969"/>
      <c r="RGG64" s="969"/>
      <c r="RGH64" s="969"/>
      <c r="RGI64" s="969"/>
      <c r="RGJ64" s="969"/>
      <c r="RGK64" s="969"/>
      <c r="RGL64" s="969"/>
      <c r="RGM64" s="969"/>
      <c r="RGN64" s="969"/>
      <c r="RGO64" s="969"/>
      <c r="RGP64" s="969"/>
      <c r="RGQ64" s="969"/>
      <c r="RGR64" s="969"/>
      <c r="RGS64" s="969"/>
      <c r="RGT64" s="969"/>
      <c r="RGU64" s="969"/>
      <c r="RGV64" s="969"/>
      <c r="RGW64" s="969"/>
      <c r="RGX64" s="969"/>
      <c r="RGY64" s="969"/>
      <c r="RGZ64" s="969"/>
      <c r="RHA64" s="969"/>
      <c r="RHB64" s="969"/>
      <c r="RHC64" s="969"/>
      <c r="RHD64" s="969"/>
      <c r="RHE64" s="969"/>
      <c r="RHF64" s="969"/>
      <c r="RHG64" s="969"/>
      <c r="RHH64" s="969"/>
      <c r="RHI64" s="969"/>
      <c r="RHJ64" s="969"/>
      <c r="RHK64" s="969"/>
      <c r="RHL64" s="969"/>
      <c r="RHM64" s="969"/>
      <c r="RHN64" s="969"/>
      <c r="RHO64" s="969"/>
      <c r="RHP64" s="969"/>
      <c r="RHQ64" s="969"/>
      <c r="RHR64" s="969"/>
      <c r="RHS64" s="969"/>
      <c r="RHT64" s="969"/>
      <c r="RHU64" s="969"/>
      <c r="RHV64" s="969"/>
      <c r="RHW64" s="969"/>
      <c r="RHX64" s="969"/>
      <c r="RHY64" s="969"/>
      <c r="RHZ64" s="969"/>
      <c r="RIA64" s="969"/>
      <c r="RIB64" s="969"/>
      <c r="RIC64" s="969"/>
      <c r="RID64" s="969"/>
      <c r="RIE64" s="969"/>
      <c r="RIF64" s="969"/>
      <c r="RIG64" s="969"/>
      <c r="RIH64" s="969"/>
      <c r="RII64" s="969"/>
      <c r="RIJ64" s="969"/>
      <c r="RIK64" s="969"/>
      <c r="RIL64" s="969"/>
      <c r="RIM64" s="969"/>
      <c r="RIN64" s="969"/>
      <c r="RIO64" s="969"/>
      <c r="RIP64" s="969"/>
      <c r="RIQ64" s="969"/>
      <c r="RIR64" s="969"/>
      <c r="RIS64" s="969"/>
      <c r="RIT64" s="969"/>
      <c r="RIU64" s="969"/>
      <c r="RIV64" s="969"/>
      <c r="RIW64" s="969"/>
      <c r="RIX64" s="969"/>
      <c r="RIY64" s="969"/>
      <c r="RIZ64" s="969"/>
      <c r="RJA64" s="969"/>
      <c r="RJB64" s="969"/>
      <c r="RJC64" s="969"/>
      <c r="RJD64" s="969"/>
      <c r="RJE64" s="969"/>
      <c r="RJF64" s="969"/>
      <c r="RJG64" s="969"/>
      <c r="RJH64" s="969"/>
      <c r="RJI64" s="969"/>
      <c r="RJJ64" s="969"/>
      <c r="RJK64" s="969"/>
      <c r="RJL64" s="969"/>
      <c r="RJM64" s="969"/>
      <c r="RJN64" s="969"/>
      <c r="RJO64" s="969"/>
      <c r="RJP64" s="969"/>
      <c r="RJQ64" s="969"/>
      <c r="RJR64" s="969"/>
      <c r="RJS64" s="969"/>
      <c r="RJT64" s="969"/>
      <c r="RJU64" s="969"/>
      <c r="RJV64" s="969"/>
      <c r="RJW64" s="969"/>
      <c r="RJX64" s="969"/>
      <c r="RJY64" s="969"/>
      <c r="RJZ64" s="969"/>
      <c r="RKA64" s="969"/>
      <c r="RKB64" s="969"/>
      <c r="RKC64" s="969"/>
      <c r="RKD64" s="969"/>
      <c r="RKE64" s="969"/>
      <c r="RKF64" s="969"/>
      <c r="RKG64" s="969"/>
      <c r="RKH64" s="969"/>
      <c r="RKI64" s="969"/>
      <c r="RKJ64" s="969"/>
      <c r="RKK64" s="969"/>
      <c r="RKL64" s="969"/>
      <c r="RKM64" s="969"/>
      <c r="RKN64" s="969"/>
      <c r="RKO64" s="969"/>
      <c r="RKP64" s="969"/>
      <c r="RKQ64" s="969"/>
      <c r="RKR64" s="969"/>
      <c r="RKS64" s="969"/>
      <c r="RKT64" s="969"/>
      <c r="RKU64" s="969"/>
      <c r="RKV64" s="969"/>
      <c r="RKW64" s="969"/>
      <c r="RKX64" s="969"/>
      <c r="RKY64" s="969"/>
      <c r="RKZ64" s="969"/>
      <c r="RLA64" s="969"/>
      <c r="RLB64" s="969"/>
      <c r="RLC64" s="969"/>
      <c r="RLD64" s="969"/>
      <c r="RLE64" s="969"/>
      <c r="RLF64" s="969"/>
      <c r="RLG64" s="969"/>
      <c r="RLH64" s="969"/>
      <c r="RLI64" s="969"/>
      <c r="RLJ64" s="969"/>
      <c r="RLK64" s="969"/>
      <c r="RLL64" s="969"/>
      <c r="RLM64" s="969"/>
      <c r="RLN64" s="969"/>
      <c r="RLO64" s="969"/>
      <c r="RLP64" s="969"/>
      <c r="RLQ64" s="969"/>
      <c r="RLR64" s="969"/>
      <c r="RLS64" s="969"/>
      <c r="RLT64" s="969"/>
      <c r="RLU64" s="969"/>
      <c r="RLV64" s="969"/>
      <c r="RLW64" s="969"/>
      <c r="RLX64" s="969"/>
      <c r="RLY64" s="969"/>
      <c r="RLZ64" s="969"/>
      <c r="RMA64" s="969"/>
      <c r="RMB64" s="969"/>
      <c r="RMC64" s="969"/>
      <c r="RMD64" s="969"/>
      <c r="RME64" s="969"/>
      <c r="RMF64" s="969"/>
      <c r="RMG64" s="969"/>
      <c r="RMH64" s="969"/>
      <c r="RMI64" s="969"/>
      <c r="RMJ64" s="969"/>
      <c r="RMK64" s="969"/>
      <c r="RML64" s="969"/>
      <c r="RMM64" s="969"/>
      <c r="RMN64" s="969"/>
      <c r="RMO64" s="969"/>
      <c r="RMP64" s="969"/>
      <c r="RMQ64" s="969"/>
      <c r="RMR64" s="969"/>
      <c r="RMS64" s="969"/>
      <c r="RMT64" s="969"/>
      <c r="RMU64" s="969"/>
      <c r="RMV64" s="969"/>
      <c r="RMW64" s="969"/>
      <c r="RMX64" s="969"/>
      <c r="RMY64" s="969"/>
      <c r="RMZ64" s="969"/>
      <c r="RNA64" s="969"/>
      <c r="RNB64" s="969"/>
      <c r="RNC64" s="969"/>
      <c r="RND64" s="969"/>
      <c r="RNE64" s="969"/>
      <c r="RNF64" s="969"/>
      <c r="RNG64" s="969"/>
      <c r="RNH64" s="969"/>
      <c r="RNI64" s="969"/>
      <c r="RNJ64" s="969"/>
      <c r="RNK64" s="969"/>
      <c r="RNL64" s="969"/>
      <c r="RNM64" s="969"/>
      <c r="RNN64" s="969"/>
      <c r="RNO64" s="969"/>
      <c r="RNP64" s="969"/>
      <c r="RNQ64" s="969"/>
      <c r="RNR64" s="969"/>
      <c r="RNS64" s="969"/>
      <c r="RNT64" s="969"/>
      <c r="RNU64" s="969"/>
      <c r="RNV64" s="969"/>
      <c r="RNW64" s="969"/>
      <c r="RNX64" s="969"/>
      <c r="RNY64" s="969"/>
      <c r="RNZ64" s="969"/>
      <c r="ROA64" s="969"/>
      <c r="ROB64" s="969"/>
      <c r="ROC64" s="969"/>
      <c r="ROD64" s="969"/>
      <c r="ROE64" s="969"/>
      <c r="ROF64" s="969"/>
      <c r="ROG64" s="969"/>
      <c r="ROH64" s="969"/>
      <c r="ROI64" s="969"/>
      <c r="ROJ64" s="969"/>
      <c r="ROK64" s="969"/>
      <c r="ROL64" s="969"/>
      <c r="ROM64" s="969"/>
      <c r="RON64" s="969"/>
      <c r="ROO64" s="969"/>
      <c r="ROP64" s="969"/>
      <c r="ROQ64" s="969"/>
      <c r="ROR64" s="969"/>
      <c r="ROS64" s="969"/>
      <c r="ROT64" s="969"/>
      <c r="ROU64" s="969"/>
      <c r="ROV64" s="969"/>
      <c r="ROW64" s="969"/>
      <c r="ROX64" s="969"/>
      <c r="ROY64" s="969"/>
      <c r="ROZ64" s="969"/>
      <c r="RPA64" s="969"/>
      <c r="RPB64" s="969"/>
      <c r="RPC64" s="969"/>
      <c r="RPD64" s="969"/>
      <c r="RPE64" s="969"/>
      <c r="RPF64" s="969"/>
      <c r="RPG64" s="969"/>
      <c r="RPH64" s="969"/>
      <c r="RPI64" s="969"/>
      <c r="RPJ64" s="969"/>
      <c r="RPK64" s="969"/>
      <c r="RPL64" s="969"/>
      <c r="RPM64" s="969"/>
      <c r="RPN64" s="969"/>
      <c r="RPO64" s="969"/>
      <c r="RPP64" s="969"/>
      <c r="RPQ64" s="969"/>
      <c r="RPR64" s="969"/>
      <c r="RPS64" s="969"/>
      <c r="RPT64" s="969"/>
      <c r="RPU64" s="969"/>
      <c r="RPV64" s="969"/>
      <c r="RPW64" s="969"/>
      <c r="RPX64" s="969"/>
      <c r="RPY64" s="969"/>
      <c r="RPZ64" s="969"/>
      <c r="RQA64" s="969"/>
      <c r="RQB64" s="969"/>
      <c r="RQC64" s="969"/>
      <c r="RQD64" s="969"/>
      <c r="RQE64" s="969"/>
      <c r="RQF64" s="969"/>
      <c r="RQG64" s="969"/>
      <c r="RQH64" s="969"/>
      <c r="RQI64" s="969"/>
      <c r="RQJ64" s="969"/>
      <c r="RQK64" s="969"/>
      <c r="RQL64" s="969"/>
      <c r="RQM64" s="969"/>
      <c r="RQN64" s="969"/>
      <c r="RQO64" s="969"/>
      <c r="RQP64" s="969"/>
      <c r="RQQ64" s="969"/>
      <c r="RQR64" s="969"/>
      <c r="RQS64" s="969"/>
      <c r="RQT64" s="969"/>
      <c r="RQU64" s="969"/>
      <c r="RQV64" s="969"/>
      <c r="RQW64" s="969"/>
      <c r="RQX64" s="969"/>
      <c r="RQY64" s="969"/>
      <c r="RQZ64" s="969"/>
      <c r="RRA64" s="969"/>
      <c r="RRB64" s="969"/>
      <c r="RRC64" s="969"/>
      <c r="RRD64" s="969"/>
      <c r="RRE64" s="969"/>
      <c r="RRF64" s="969"/>
      <c r="RRG64" s="969"/>
      <c r="RRH64" s="969"/>
      <c r="RRI64" s="969"/>
      <c r="RRJ64" s="969"/>
      <c r="RRK64" s="969"/>
      <c r="RRL64" s="969"/>
      <c r="RRM64" s="969"/>
      <c r="RRN64" s="969"/>
      <c r="RRO64" s="969"/>
      <c r="RRP64" s="969"/>
      <c r="RRQ64" s="969"/>
      <c r="RRR64" s="969"/>
      <c r="RRS64" s="969"/>
      <c r="RRT64" s="969"/>
      <c r="RRU64" s="969"/>
      <c r="RRV64" s="969"/>
      <c r="RRW64" s="969"/>
      <c r="RRX64" s="969"/>
      <c r="RRY64" s="969"/>
      <c r="RRZ64" s="969"/>
      <c r="RSA64" s="969"/>
      <c r="RSB64" s="969"/>
      <c r="RSC64" s="969"/>
      <c r="RSD64" s="969"/>
      <c r="RSE64" s="969"/>
      <c r="RSF64" s="969"/>
      <c r="RSG64" s="969"/>
      <c r="RSH64" s="969"/>
      <c r="RSI64" s="969"/>
      <c r="RSJ64" s="969"/>
      <c r="RSK64" s="969"/>
      <c r="RSL64" s="969"/>
      <c r="RSM64" s="969"/>
      <c r="RSN64" s="969"/>
      <c r="RSO64" s="969"/>
      <c r="RSP64" s="969"/>
      <c r="RSQ64" s="969"/>
      <c r="RSR64" s="969"/>
      <c r="RSS64" s="969"/>
      <c r="RST64" s="969"/>
      <c r="RSU64" s="969"/>
      <c r="RSV64" s="969"/>
      <c r="RSW64" s="969"/>
      <c r="RSX64" s="969"/>
      <c r="RSY64" s="969"/>
      <c r="RSZ64" s="969"/>
      <c r="RTA64" s="969"/>
      <c r="RTB64" s="969"/>
      <c r="RTC64" s="969"/>
      <c r="RTD64" s="969"/>
      <c r="RTE64" s="969"/>
      <c r="RTF64" s="969"/>
      <c r="RTG64" s="969"/>
      <c r="RTH64" s="969"/>
      <c r="RTI64" s="969"/>
      <c r="RTJ64" s="969"/>
      <c r="RTK64" s="969"/>
      <c r="RTL64" s="969"/>
      <c r="RTM64" s="969"/>
      <c r="RTN64" s="969"/>
      <c r="RTO64" s="969"/>
      <c r="RTP64" s="969"/>
      <c r="RTQ64" s="969"/>
      <c r="RTR64" s="969"/>
      <c r="RTS64" s="969"/>
      <c r="RTT64" s="969"/>
      <c r="RTU64" s="969"/>
      <c r="RTV64" s="969"/>
      <c r="RTW64" s="969"/>
      <c r="RTX64" s="969"/>
      <c r="RTY64" s="969"/>
      <c r="RTZ64" s="969"/>
      <c r="RUA64" s="969"/>
      <c r="RUB64" s="969"/>
      <c r="RUC64" s="969"/>
      <c r="RUD64" s="969"/>
      <c r="RUE64" s="969"/>
      <c r="RUF64" s="969"/>
      <c r="RUG64" s="969"/>
      <c r="RUH64" s="969"/>
      <c r="RUI64" s="969"/>
      <c r="RUJ64" s="969"/>
      <c r="RUK64" s="969"/>
      <c r="RUL64" s="969"/>
      <c r="RUM64" s="969"/>
      <c r="RUN64" s="969"/>
      <c r="RUO64" s="969"/>
      <c r="RUP64" s="969"/>
      <c r="RUQ64" s="969"/>
      <c r="RUR64" s="969"/>
      <c r="RUS64" s="969"/>
      <c r="RUT64" s="969"/>
      <c r="RUU64" s="969"/>
      <c r="RUV64" s="969"/>
      <c r="RUW64" s="969"/>
      <c r="RUX64" s="969"/>
      <c r="RUY64" s="969"/>
      <c r="RUZ64" s="969"/>
      <c r="RVA64" s="969"/>
      <c r="RVB64" s="969"/>
      <c r="RVC64" s="969"/>
      <c r="RVD64" s="969"/>
      <c r="RVE64" s="969"/>
      <c r="RVF64" s="969"/>
      <c r="RVG64" s="969"/>
      <c r="RVH64" s="969"/>
      <c r="RVI64" s="969"/>
      <c r="RVJ64" s="969"/>
      <c r="RVK64" s="969"/>
      <c r="RVL64" s="969"/>
      <c r="RVM64" s="969"/>
      <c r="RVN64" s="969"/>
      <c r="RVO64" s="969"/>
      <c r="RVP64" s="969"/>
      <c r="RVQ64" s="969"/>
      <c r="RVR64" s="969"/>
      <c r="RVS64" s="969"/>
      <c r="RVT64" s="969"/>
      <c r="RVU64" s="969"/>
      <c r="RVV64" s="969"/>
      <c r="RVW64" s="969"/>
      <c r="RVX64" s="969"/>
      <c r="RVY64" s="969"/>
      <c r="RVZ64" s="969"/>
      <c r="RWA64" s="969"/>
      <c r="RWB64" s="969"/>
      <c r="RWC64" s="969"/>
      <c r="RWD64" s="969"/>
      <c r="RWE64" s="969"/>
      <c r="RWF64" s="969"/>
      <c r="RWG64" s="969"/>
      <c r="RWH64" s="969"/>
      <c r="RWI64" s="969"/>
      <c r="RWJ64" s="969"/>
      <c r="RWK64" s="969"/>
      <c r="RWL64" s="969"/>
      <c r="RWM64" s="969"/>
      <c r="RWN64" s="969"/>
      <c r="RWO64" s="969"/>
      <c r="RWP64" s="969"/>
      <c r="RWQ64" s="969"/>
      <c r="RWR64" s="969"/>
      <c r="RWS64" s="969"/>
      <c r="RWT64" s="969"/>
      <c r="RWU64" s="969"/>
      <c r="RWV64" s="969"/>
      <c r="RWW64" s="969"/>
      <c r="RWX64" s="969"/>
      <c r="RWY64" s="969"/>
      <c r="RWZ64" s="969"/>
      <c r="RXA64" s="969"/>
      <c r="RXB64" s="969"/>
      <c r="RXC64" s="969"/>
      <c r="RXD64" s="969"/>
      <c r="RXE64" s="969"/>
      <c r="RXF64" s="969"/>
      <c r="RXG64" s="969"/>
      <c r="RXH64" s="969"/>
      <c r="RXI64" s="969"/>
      <c r="RXJ64" s="969"/>
      <c r="RXK64" s="969"/>
      <c r="RXL64" s="969"/>
      <c r="RXM64" s="969"/>
      <c r="RXN64" s="969"/>
      <c r="RXO64" s="969"/>
      <c r="RXP64" s="969"/>
      <c r="RXQ64" s="969"/>
      <c r="RXR64" s="969"/>
      <c r="RXS64" s="969"/>
      <c r="RXT64" s="969"/>
      <c r="RXU64" s="969"/>
      <c r="RXV64" s="969"/>
      <c r="RXW64" s="969"/>
      <c r="RXX64" s="969"/>
      <c r="RXY64" s="969"/>
      <c r="RXZ64" s="969"/>
      <c r="RYA64" s="969"/>
      <c r="RYB64" s="969"/>
      <c r="RYC64" s="969"/>
      <c r="RYD64" s="969"/>
      <c r="RYE64" s="969"/>
      <c r="RYF64" s="969"/>
      <c r="RYG64" s="969"/>
      <c r="RYH64" s="969"/>
      <c r="RYI64" s="969"/>
      <c r="RYJ64" s="969"/>
      <c r="RYK64" s="969"/>
      <c r="RYL64" s="969"/>
      <c r="RYM64" s="969"/>
      <c r="RYN64" s="969"/>
      <c r="RYO64" s="969"/>
      <c r="RYP64" s="969"/>
      <c r="RYQ64" s="969"/>
      <c r="RYR64" s="969"/>
      <c r="RYS64" s="969"/>
      <c r="RYT64" s="969"/>
      <c r="RYU64" s="969"/>
      <c r="RYV64" s="969"/>
      <c r="RYW64" s="969"/>
      <c r="RYX64" s="969"/>
      <c r="RYY64" s="969"/>
      <c r="RYZ64" s="969"/>
      <c r="RZA64" s="969"/>
      <c r="RZB64" s="969"/>
      <c r="RZC64" s="969"/>
      <c r="RZD64" s="969"/>
      <c r="RZE64" s="969"/>
      <c r="RZF64" s="969"/>
      <c r="RZG64" s="969"/>
      <c r="RZH64" s="969"/>
      <c r="RZI64" s="969"/>
      <c r="RZJ64" s="969"/>
      <c r="RZK64" s="969"/>
      <c r="RZL64" s="969"/>
      <c r="RZM64" s="969"/>
      <c r="RZN64" s="969"/>
      <c r="RZO64" s="969"/>
      <c r="RZP64" s="969"/>
      <c r="RZQ64" s="969"/>
      <c r="RZR64" s="969"/>
      <c r="RZS64" s="969"/>
      <c r="RZT64" s="969"/>
      <c r="RZU64" s="969"/>
      <c r="RZV64" s="969"/>
      <c r="RZW64" s="969"/>
      <c r="RZX64" s="969"/>
      <c r="RZY64" s="969"/>
      <c r="RZZ64" s="969"/>
      <c r="SAA64" s="969"/>
      <c r="SAB64" s="969"/>
      <c r="SAC64" s="969"/>
      <c r="SAD64" s="969"/>
      <c r="SAE64" s="969"/>
      <c r="SAF64" s="969"/>
      <c r="SAG64" s="969"/>
      <c r="SAH64" s="969"/>
      <c r="SAI64" s="969"/>
      <c r="SAJ64" s="969"/>
      <c r="SAK64" s="969"/>
      <c r="SAL64" s="969"/>
      <c r="SAM64" s="969"/>
      <c r="SAN64" s="969"/>
      <c r="SAO64" s="969"/>
      <c r="SAP64" s="969"/>
      <c r="SAQ64" s="969"/>
      <c r="SAR64" s="969"/>
      <c r="SAS64" s="969"/>
      <c r="SAT64" s="969"/>
      <c r="SAU64" s="969"/>
      <c r="SAV64" s="969"/>
      <c r="SAW64" s="969"/>
      <c r="SAX64" s="969"/>
      <c r="SAY64" s="969"/>
      <c r="SAZ64" s="969"/>
      <c r="SBA64" s="969"/>
      <c r="SBB64" s="969"/>
      <c r="SBC64" s="969"/>
      <c r="SBD64" s="969"/>
      <c r="SBE64" s="969"/>
      <c r="SBF64" s="969"/>
      <c r="SBG64" s="969"/>
      <c r="SBH64" s="969"/>
      <c r="SBI64" s="969"/>
      <c r="SBJ64" s="969"/>
      <c r="SBK64" s="969"/>
      <c r="SBL64" s="969"/>
      <c r="SBM64" s="969"/>
      <c r="SBN64" s="969"/>
      <c r="SBO64" s="969"/>
      <c r="SBP64" s="969"/>
      <c r="SBQ64" s="969"/>
      <c r="SBR64" s="969"/>
      <c r="SBS64" s="969"/>
      <c r="SBT64" s="969"/>
      <c r="SBU64" s="969"/>
      <c r="SBV64" s="969"/>
      <c r="SBW64" s="969"/>
      <c r="SBX64" s="969"/>
      <c r="SBY64" s="969"/>
      <c r="SBZ64" s="969"/>
      <c r="SCA64" s="969"/>
      <c r="SCB64" s="969"/>
      <c r="SCC64" s="969"/>
      <c r="SCD64" s="969"/>
      <c r="SCE64" s="969"/>
      <c r="SCF64" s="969"/>
      <c r="SCG64" s="969"/>
      <c r="SCH64" s="969"/>
      <c r="SCI64" s="969"/>
      <c r="SCJ64" s="969"/>
      <c r="SCK64" s="969"/>
      <c r="SCL64" s="969"/>
      <c r="SCM64" s="969"/>
      <c r="SCN64" s="969"/>
      <c r="SCO64" s="969"/>
      <c r="SCP64" s="969"/>
      <c r="SCQ64" s="969"/>
      <c r="SCR64" s="969"/>
      <c r="SCS64" s="969"/>
      <c r="SCT64" s="969"/>
      <c r="SCU64" s="969"/>
      <c r="SCV64" s="969"/>
      <c r="SCW64" s="969"/>
      <c r="SCX64" s="969"/>
      <c r="SCY64" s="969"/>
      <c r="SCZ64" s="969"/>
      <c r="SDA64" s="969"/>
      <c r="SDB64" s="969"/>
      <c r="SDC64" s="969"/>
      <c r="SDD64" s="969"/>
      <c r="SDE64" s="969"/>
      <c r="SDF64" s="969"/>
      <c r="SDG64" s="969"/>
      <c r="SDH64" s="969"/>
      <c r="SDI64" s="969"/>
      <c r="SDJ64" s="969"/>
      <c r="SDK64" s="969"/>
      <c r="SDL64" s="969"/>
      <c r="SDM64" s="969"/>
      <c r="SDN64" s="969"/>
      <c r="SDO64" s="969"/>
      <c r="SDP64" s="969"/>
      <c r="SDQ64" s="969"/>
      <c r="SDR64" s="969"/>
      <c r="SDS64" s="969"/>
      <c r="SDT64" s="969"/>
      <c r="SDU64" s="969"/>
      <c r="SDV64" s="969"/>
      <c r="SDW64" s="969"/>
      <c r="SDX64" s="969"/>
      <c r="SDY64" s="969"/>
      <c r="SDZ64" s="969"/>
      <c r="SEA64" s="969"/>
      <c r="SEB64" s="969"/>
      <c r="SEC64" s="969"/>
      <c r="SED64" s="969"/>
      <c r="SEE64" s="969"/>
      <c r="SEF64" s="969"/>
      <c r="SEG64" s="969"/>
      <c r="SEH64" s="969"/>
      <c r="SEI64" s="969"/>
      <c r="SEJ64" s="969"/>
      <c r="SEK64" s="969"/>
      <c r="SEL64" s="969"/>
      <c r="SEM64" s="969"/>
      <c r="SEN64" s="969"/>
      <c r="SEO64" s="969"/>
      <c r="SEP64" s="969"/>
      <c r="SEQ64" s="969"/>
      <c r="SER64" s="969"/>
      <c r="SES64" s="969"/>
      <c r="SET64" s="969"/>
      <c r="SEU64" s="969"/>
      <c r="SEV64" s="969"/>
      <c r="SEW64" s="969"/>
      <c r="SEX64" s="969"/>
      <c r="SEY64" s="969"/>
      <c r="SEZ64" s="969"/>
      <c r="SFA64" s="969"/>
      <c r="SFB64" s="969"/>
      <c r="SFC64" s="969"/>
      <c r="SFD64" s="969"/>
      <c r="SFE64" s="969"/>
      <c r="SFF64" s="969"/>
      <c r="SFG64" s="969"/>
      <c r="SFH64" s="969"/>
      <c r="SFI64" s="969"/>
      <c r="SFJ64" s="969"/>
      <c r="SFK64" s="969"/>
      <c r="SFL64" s="969"/>
      <c r="SFM64" s="969"/>
      <c r="SFN64" s="969"/>
      <c r="SFO64" s="969"/>
      <c r="SFP64" s="969"/>
      <c r="SFQ64" s="969"/>
      <c r="SFR64" s="969"/>
      <c r="SFS64" s="969"/>
      <c r="SFT64" s="969"/>
      <c r="SFU64" s="969"/>
      <c r="SFV64" s="969"/>
      <c r="SFW64" s="969"/>
      <c r="SFX64" s="969"/>
      <c r="SFY64" s="969"/>
      <c r="SFZ64" s="969"/>
      <c r="SGA64" s="969"/>
      <c r="SGB64" s="969"/>
      <c r="SGC64" s="969"/>
      <c r="SGD64" s="969"/>
      <c r="SGE64" s="969"/>
      <c r="SGF64" s="969"/>
      <c r="SGG64" s="969"/>
      <c r="SGH64" s="969"/>
      <c r="SGI64" s="969"/>
      <c r="SGJ64" s="969"/>
      <c r="SGK64" s="969"/>
      <c r="SGL64" s="969"/>
      <c r="SGM64" s="969"/>
      <c r="SGN64" s="969"/>
      <c r="SGO64" s="969"/>
      <c r="SGP64" s="969"/>
      <c r="SGQ64" s="969"/>
      <c r="SGR64" s="969"/>
      <c r="SGS64" s="969"/>
      <c r="SGT64" s="969"/>
      <c r="SGU64" s="969"/>
      <c r="SGV64" s="969"/>
      <c r="SGW64" s="969"/>
      <c r="SGX64" s="969"/>
      <c r="SGY64" s="969"/>
      <c r="SGZ64" s="969"/>
      <c r="SHA64" s="969"/>
      <c r="SHB64" s="969"/>
      <c r="SHC64" s="969"/>
      <c r="SHD64" s="969"/>
      <c r="SHE64" s="969"/>
      <c r="SHF64" s="969"/>
      <c r="SHG64" s="969"/>
      <c r="SHH64" s="969"/>
      <c r="SHI64" s="969"/>
      <c r="SHJ64" s="969"/>
      <c r="SHK64" s="969"/>
      <c r="SHL64" s="969"/>
      <c r="SHM64" s="969"/>
      <c r="SHN64" s="969"/>
      <c r="SHO64" s="969"/>
      <c r="SHP64" s="969"/>
      <c r="SHQ64" s="969"/>
      <c r="SHR64" s="969"/>
      <c r="SHS64" s="969"/>
      <c r="SHT64" s="969"/>
      <c r="SHU64" s="969"/>
      <c r="SHV64" s="969"/>
      <c r="SHW64" s="969"/>
      <c r="SHX64" s="969"/>
      <c r="SHY64" s="969"/>
      <c r="SHZ64" s="969"/>
      <c r="SIA64" s="969"/>
      <c r="SIB64" s="969"/>
      <c r="SIC64" s="969"/>
      <c r="SID64" s="969"/>
      <c r="SIE64" s="969"/>
      <c r="SIF64" s="969"/>
      <c r="SIG64" s="969"/>
      <c r="SIH64" s="969"/>
      <c r="SII64" s="969"/>
      <c r="SIJ64" s="969"/>
      <c r="SIK64" s="969"/>
      <c r="SIL64" s="969"/>
      <c r="SIM64" s="969"/>
      <c r="SIN64" s="969"/>
      <c r="SIO64" s="969"/>
      <c r="SIP64" s="969"/>
      <c r="SIQ64" s="969"/>
      <c r="SIR64" s="969"/>
      <c r="SIS64" s="969"/>
      <c r="SIT64" s="969"/>
      <c r="SIU64" s="969"/>
      <c r="SIV64" s="969"/>
      <c r="SIW64" s="969"/>
      <c r="SIX64" s="969"/>
      <c r="SIY64" s="969"/>
      <c r="SIZ64" s="969"/>
      <c r="SJA64" s="969"/>
      <c r="SJB64" s="969"/>
      <c r="SJC64" s="969"/>
      <c r="SJD64" s="969"/>
      <c r="SJE64" s="969"/>
      <c r="SJF64" s="969"/>
      <c r="SJG64" s="969"/>
      <c r="SJH64" s="969"/>
      <c r="SJI64" s="969"/>
      <c r="SJJ64" s="969"/>
      <c r="SJK64" s="969"/>
      <c r="SJL64" s="969"/>
      <c r="SJM64" s="969"/>
      <c r="SJN64" s="969"/>
      <c r="SJO64" s="969"/>
      <c r="SJP64" s="969"/>
      <c r="SJQ64" s="969"/>
      <c r="SJR64" s="969"/>
      <c r="SJS64" s="969"/>
      <c r="SJT64" s="969"/>
      <c r="SJU64" s="969"/>
      <c r="SJV64" s="969"/>
      <c r="SJW64" s="969"/>
      <c r="SJX64" s="969"/>
      <c r="SJY64" s="969"/>
      <c r="SJZ64" s="969"/>
      <c r="SKA64" s="969"/>
      <c r="SKB64" s="969"/>
      <c r="SKC64" s="969"/>
      <c r="SKD64" s="969"/>
      <c r="SKE64" s="969"/>
      <c r="SKF64" s="969"/>
      <c r="SKG64" s="969"/>
      <c r="SKH64" s="969"/>
      <c r="SKI64" s="969"/>
      <c r="SKJ64" s="969"/>
      <c r="SKK64" s="969"/>
      <c r="SKL64" s="969"/>
      <c r="SKM64" s="969"/>
      <c r="SKN64" s="969"/>
      <c r="SKO64" s="969"/>
      <c r="SKP64" s="969"/>
      <c r="SKQ64" s="969"/>
      <c r="SKR64" s="969"/>
      <c r="SKS64" s="969"/>
      <c r="SKT64" s="969"/>
      <c r="SKU64" s="969"/>
      <c r="SKV64" s="969"/>
      <c r="SKW64" s="969"/>
      <c r="SKX64" s="969"/>
      <c r="SKY64" s="969"/>
      <c r="SKZ64" s="969"/>
      <c r="SLA64" s="969"/>
      <c r="SLB64" s="969"/>
      <c r="SLC64" s="969"/>
      <c r="SLD64" s="969"/>
      <c r="SLE64" s="969"/>
      <c r="SLF64" s="969"/>
      <c r="SLG64" s="969"/>
      <c r="SLH64" s="969"/>
      <c r="SLI64" s="969"/>
      <c r="SLJ64" s="969"/>
      <c r="SLK64" s="969"/>
      <c r="SLL64" s="969"/>
      <c r="SLM64" s="969"/>
      <c r="SLN64" s="969"/>
      <c r="SLO64" s="969"/>
      <c r="SLP64" s="969"/>
      <c r="SLQ64" s="969"/>
      <c r="SLR64" s="969"/>
      <c r="SLS64" s="969"/>
      <c r="SLT64" s="969"/>
      <c r="SLU64" s="969"/>
      <c r="SLV64" s="969"/>
      <c r="SLW64" s="969"/>
      <c r="SLX64" s="969"/>
      <c r="SLY64" s="969"/>
      <c r="SLZ64" s="969"/>
      <c r="SMA64" s="969"/>
      <c r="SMB64" s="969"/>
      <c r="SMC64" s="969"/>
      <c r="SMD64" s="969"/>
      <c r="SME64" s="969"/>
      <c r="SMF64" s="969"/>
      <c r="SMG64" s="969"/>
      <c r="SMH64" s="969"/>
      <c r="SMI64" s="969"/>
      <c r="SMJ64" s="969"/>
      <c r="SMK64" s="969"/>
      <c r="SML64" s="969"/>
      <c r="SMM64" s="969"/>
      <c r="SMN64" s="969"/>
      <c r="SMO64" s="969"/>
      <c r="SMP64" s="969"/>
      <c r="SMQ64" s="969"/>
      <c r="SMR64" s="969"/>
      <c r="SMS64" s="969"/>
      <c r="SMT64" s="969"/>
      <c r="SMU64" s="969"/>
      <c r="SMV64" s="969"/>
      <c r="SMW64" s="969"/>
      <c r="SMX64" s="969"/>
      <c r="SMY64" s="969"/>
      <c r="SMZ64" s="969"/>
      <c r="SNA64" s="969"/>
      <c r="SNB64" s="969"/>
      <c r="SNC64" s="969"/>
      <c r="SND64" s="969"/>
      <c r="SNE64" s="969"/>
      <c r="SNF64" s="969"/>
      <c r="SNG64" s="969"/>
      <c r="SNH64" s="969"/>
      <c r="SNI64" s="969"/>
      <c r="SNJ64" s="969"/>
      <c r="SNK64" s="969"/>
      <c r="SNL64" s="969"/>
      <c r="SNM64" s="969"/>
      <c r="SNN64" s="969"/>
      <c r="SNO64" s="969"/>
      <c r="SNP64" s="969"/>
      <c r="SNQ64" s="969"/>
      <c r="SNR64" s="969"/>
      <c r="SNS64" s="969"/>
      <c r="SNT64" s="969"/>
      <c r="SNU64" s="969"/>
      <c r="SNV64" s="969"/>
      <c r="SNW64" s="969"/>
      <c r="SNX64" s="969"/>
      <c r="SNY64" s="969"/>
      <c r="SNZ64" s="969"/>
      <c r="SOA64" s="969"/>
      <c r="SOB64" s="969"/>
      <c r="SOC64" s="969"/>
      <c r="SOD64" s="969"/>
      <c r="SOE64" s="969"/>
      <c r="SOF64" s="969"/>
      <c r="SOG64" s="969"/>
      <c r="SOH64" s="969"/>
      <c r="SOI64" s="969"/>
      <c r="SOJ64" s="969"/>
      <c r="SOK64" s="969"/>
      <c r="SOL64" s="969"/>
      <c r="SOM64" s="969"/>
      <c r="SON64" s="969"/>
      <c r="SOO64" s="969"/>
      <c r="SOP64" s="969"/>
      <c r="SOQ64" s="969"/>
      <c r="SOR64" s="969"/>
      <c r="SOS64" s="969"/>
      <c r="SOT64" s="969"/>
      <c r="SOU64" s="969"/>
      <c r="SOV64" s="969"/>
      <c r="SOW64" s="969"/>
      <c r="SOX64" s="969"/>
      <c r="SOY64" s="969"/>
      <c r="SOZ64" s="969"/>
      <c r="SPA64" s="969"/>
      <c r="SPB64" s="969"/>
      <c r="SPC64" s="969"/>
      <c r="SPD64" s="969"/>
      <c r="SPE64" s="969"/>
      <c r="SPF64" s="969"/>
      <c r="SPG64" s="969"/>
      <c r="SPH64" s="969"/>
      <c r="SPI64" s="969"/>
      <c r="SPJ64" s="969"/>
      <c r="SPK64" s="969"/>
      <c r="SPL64" s="969"/>
      <c r="SPM64" s="969"/>
      <c r="SPN64" s="969"/>
      <c r="SPO64" s="969"/>
      <c r="SPP64" s="969"/>
      <c r="SPQ64" s="969"/>
      <c r="SPR64" s="969"/>
      <c r="SPS64" s="969"/>
      <c r="SPT64" s="969"/>
      <c r="SPU64" s="969"/>
      <c r="SPV64" s="969"/>
      <c r="SPW64" s="969"/>
      <c r="SPX64" s="969"/>
      <c r="SPY64" s="969"/>
      <c r="SPZ64" s="969"/>
      <c r="SQA64" s="969"/>
      <c r="SQB64" s="969"/>
      <c r="SQC64" s="969"/>
      <c r="SQD64" s="969"/>
      <c r="SQE64" s="969"/>
      <c r="SQF64" s="969"/>
      <c r="SQG64" s="969"/>
      <c r="SQH64" s="969"/>
      <c r="SQI64" s="969"/>
      <c r="SQJ64" s="969"/>
      <c r="SQK64" s="969"/>
      <c r="SQL64" s="969"/>
      <c r="SQM64" s="969"/>
      <c r="SQN64" s="969"/>
      <c r="SQO64" s="969"/>
      <c r="SQP64" s="969"/>
      <c r="SQQ64" s="969"/>
      <c r="SQR64" s="969"/>
      <c r="SQS64" s="969"/>
      <c r="SQT64" s="969"/>
      <c r="SQU64" s="969"/>
      <c r="SQV64" s="969"/>
      <c r="SQW64" s="969"/>
      <c r="SQX64" s="969"/>
      <c r="SQY64" s="969"/>
      <c r="SQZ64" s="969"/>
      <c r="SRA64" s="969"/>
      <c r="SRB64" s="969"/>
      <c r="SRC64" s="969"/>
      <c r="SRD64" s="969"/>
      <c r="SRE64" s="969"/>
      <c r="SRF64" s="969"/>
      <c r="SRG64" s="969"/>
      <c r="SRH64" s="969"/>
      <c r="SRI64" s="969"/>
      <c r="SRJ64" s="969"/>
      <c r="SRK64" s="969"/>
      <c r="SRL64" s="969"/>
      <c r="SRM64" s="969"/>
      <c r="SRN64" s="969"/>
      <c r="SRO64" s="969"/>
      <c r="SRP64" s="969"/>
      <c r="SRQ64" s="969"/>
      <c r="SRR64" s="969"/>
      <c r="SRS64" s="969"/>
      <c r="SRT64" s="969"/>
      <c r="SRU64" s="969"/>
      <c r="SRV64" s="969"/>
      <c r="SRW64" s="969"/>
      <c r="SRX64" s="969"/>
      <c r="SRY64" s="969"/>
      <c r="SRZ64" s="969"/>
      <c r="SSA64" s="969"/>
      <c r="SSB64" s="969"/>
      <c r="SSC64" s="969"/>
      <c r="SSD64" s="969"/>
      <c r="SSE64" s="969"/>
      <c r="SSF64" s="969"/>
      <c r="SSG64" s="969"/>
      <c r="SSH64" s="969"/>
      <c r="SSI64" s="969"/>
      <c r="SSJ64" s="969"/>
      <c r="SSK64" s="969"/>
      <c r="SSL64" s="969"/>
      <c r="SSM64" s="969"/>
      <c r="SSN64" s="969"/>
      <c r="SSO64" s="969"/>
      <c r="SSP64" s="969"/>
      <c r="SSQ64" s="969"/>
      <c r="SSR64" s="969"/>
      <c r="SSS64" s="969"/>
      <c r="SST64" s="969"/>
      <c r="SSU64" s="969"/>
      <c r="SSV64" s="969"/>
      <c r="SSW64" s="969"/>
      <c r="SSX64" s="969"/>
      <c r="SSY64" s="969"/>
      <c r="SSZ64" s="969"/>
      <c r="STA64" s="969"/>
      <c r="STB64" s="969"/>
      <c r="STC64" s="969"/>
      <c r="STD64" s="969"/>
      <c r="STE64" s="969"/>
      <c r="STF64" s="969"/>
      <c r="STG64" s="969"/>
      <c r="STH64" s="969"/>
      <c r="STI64" s="969"/>
      <c r="STJ64" s="969"/>
      <c r="STK64" s="969"/>
      <c r="STL64" s="969"/>
      <c r="STM64" s="969"/>
      <c r="STN64" s="969"/>
      <c r="STO64" s="969"/>
      <c r="STP64" s="969"/>
      <c r="STQ64" s="969"/>
      <c r="STR64" s="969"/>
      <c r="STS64" s="969"/>
      <c r="STT64" s="969"/>
      <c r="STU64" s="969"/>
      <c r="STV64" s="969"/>
      <c r="STW64" s="969"/>
      <c r="STX64" s="969"/>
      <c r="STY64" s="969"/>
      <c r="STZ64" s="969"/>
      <c r="SUA64" s="969"/>
      <c r="SUB64" s="969"/>
      <c r="SUC64" s="969"/>
      <c r="SUD64" s="969"/>
      <c r="SUE64" s="969"/>
      <c r="SUF64" s="969"/>
      <c r="SUG64" s="969"/>
      <c r="SUH64" s="969"/>
      <c r="SUI64" s="969"/>
      <c r="SUJ64" s="969"/>
      <c r="SUK64" s="969"/>
      <c r="SUL64" s="969"/>
      <c r="SUM64" s="969"/>
      <c r="SUN64" s="969"/>
      <c r="SUO64" s="969"/>
      <c r="SUP64" s="969"/>
      <c r="SUQ64" s="969"/>
      <c r="SUR64" s="969"/>
      <c r="SUS64" s="969"/>
      <c r="SUT64" s="969"/>
      <c r="SUU64" s="969"/>
      <c r="SUV64" s="969"/>
      <c r="SUW64" s="969"/>
      <c r="SUX64" s="969"/>
      <c r="SUY64" s="969"/>
      <c r="SUZ64" s="969"/>
      <c r="SVA64" s="969"/>
      <c r="SVB64" s="969"/>
      <c r="SVC64" s="969"/>
      <c r="SVD64" s="969"/>
      <c r="SVE64" s="969"/>
      <c r="SVF64" s="969"/>
      <c r="SVG64" s="969"/>
      <c r="SVH64" s="969"/>
      <c r="SVI64" s="969"/>
      <c r="SVJ64" s="969"/>
      <c r="SVK64" s="969"/>
      <c r="SVL64" s="969"/>
      <c r="SVM64" s="969"/>
      <c r="SVN64" s="969"/>
      <c r="SVO64" s="969"/>
      <c r="SVP64" s="969"/>
      <c r="SVQ64" s="969"/>
      <c r="SVR64" s="969"/>
      <c r="SVS64" s="969"/>
      <c r="SVT64" s="969"/>
      <c r="SVU64" s="969"/>
      <c r="SVV64" s="969"/>
      <c r="SVW64" s="969"/>
      <c r="SVX64" s="969"/>
      <c r="SVY64" s="969"/>
      <c r="SVZ64" s="969"/>
      <c r="SWA64" s="969"/>
      <c r="SWB64" s="969"/>
      <c r="SWC64" s="969"/>
      <c r="SWD64" s="969"/>
      <c r="SWE64" s="969"/>
      <c r="SWF64" s="969"/>
      <c r="SWG64" s="969"/>
      <c r="SWH64" s="969"/>
      <c r="SWI64" s="969"/>
      <c r="SWJ64" s="969"/>
      <c r="SWK64" s="969"/>
      <c r="SWL64" s="969"/>
      <c r="SWM64" s="969"/>
      <c r="SWN64" s="969"/>
      <c r="SWO64" s="969"/>
      <c r="SWP64" s="969"/>
      <c r="SWQ64" s="969"/>
      <c r="SWR64" s="969"/>
      <c r="SWS64" s="969"/>
      <c r="SWT64" s="969"/>
      <c r="SWU64" s="969"/>
      <c r="SWV64" s="969"/>
      <c r="SWW64" s="969"/>
      <c r="SWX64" s="969"/>
      <c r="SWY64" s="969"/>
      <c r="SWZ64" s="969"/>
      <c r="SXA64" s="969"/>
      <c r="SXB64" s="969"/>
      <c r="SXC64" s="969"/>
      <c r="SXD64" s="969"/>
      <c r="SXE64" s="969"/>
      <c r="SXF64" s="969"/>
      <c r="SXG64" s="969"/>
      <c r="SXH64" s="969"/>
      <c r="SXI64" s="969"/>
      <c r="SXJ64" s="969"/>
      <c r="SXK64" s="969"/>
      <c r="SXL64" s="969"/>
      <c r="SXM64" s="969"/>
      <c r="SXN64" s="969"/>
      <c r="SXO64" s="969"/>
      <c r="SXP64" s="969"/>
      <c r="SXQ64" s="969"/>
      <c r="SXR64" s="969"/>
      <c r="SXS64" s="969"/>
      <c r="SXT64" s="969"/>
      <c r="SXU64" s="969"/>
      <c r="SXV64" s="969"/>
      <c r="SXW64" s="969"/>
      <c r="SXX64" s="969"/>
      <c r="SXY64" s="969"/>
      <c r="SXZ64" s="969"/>
      <c r="SYA64" s="969"/>
      <c r="SYB64" s="969"/>
      <c r="SYC64" s="969"/>
      <c r="SYD64" s="969"/>
      <c r="SYE64" s="969"/>
      <c r="SYF64" s="969"/>
      <c r="SYG64" s="969"/>
      <c r="SYH64" s="969"/>
      <c r="SYI64" s="969"/>
      <c r="SYJ64" s="969"/>
      <c r="SYK64" s="969"/>
      <c r="SYL64" s="969"/>
      <c r="SYM64" s="969"/>
      <c r="SYN64" s="969"/>
      <c r="SYO64" s="969"/>
      <c r="SYP64" s="969"/>
      <c r="SYQ64" s="969"/>
      <c r="SYR64" s="969"/>
      <c r="SYS64" s="969"/>
      <c r="SYT64" s="969"/>
      <c r="SYU64" s="969"/>
      <c r="SYV64" s="969"/>
      <c r="SYW64" s="969"/>
      <c r="SYX64" s="969"/>
      <c r="SYY64" s="969"/>
      <c r="SYZ64" s="969"/>
      <c r="SZA64" s="969"/>
      <c r="SZB64" s="969"/>
      <c r="SZC64" s="969"/>
      <c r="SZD64" s="969"/>
      <c r="SZE64" s="969"/>
      <c r="SZF64" s="969"/>
      <c r="SZG64" s="969"/>
      <c r="SZH64" s="969"/>
      <c r="SZI64" s="969"/>
      <c r="SZJ64" s="969"/>
      <c r="SZK64" s="969"/>
      <c r="SZL64" s="969"/>
      <c r="SZM64" s="969"/>
      <c r="SZN64" s="969"/>
      <c r="SZO64" s="969"/>
      <c r="SZP64" s="969"/>
      <c r="SZQ64" s="969"/>
      <c r="SZR64" s="969"/>
      <c r="SZS64" s="969"/>
      <c r="SZT64" s="969"/>
      <c r="SZU64" s="969"/>
      <c r="SZV64" s="969"/>
      <c r="SZW64" s="969"/>
      <c r="SZX64" s="969"/>
      <c r="SZY64" s="969"/>
      <c r="SZZ64" s="969"/>
      <c r="TAA64" s="969"/>
      <c r="TAB64" s="969"/>
      <c r="TAC64" s="969"/>
      <c r="TAD64" s="969"/>
      <c r="TAE64" s="969"/>
      <c r="TAF64" s="969"/>
      <c r="TAG64" s="969"/>
      <c r="TAH64" s="969"/>
      <c r="TAI64" s="969"/>
      <c r="TAJ64" s="969"/>
      <c r="TAK64" s="969"/>
      <c r="TAL64" s="969"/>
      <c r="TAM64" s="969"/>
      <c r="TAN64" s="969"/>
      <c r="TAO64" s="969"/>
      <c r="TAP64" s="969"/>
      <c r="TAQ64" s="969"/>
      <c r="TAR64" s="969"/>
      <c r="TAS64" s="969"/>
      <c r="TAT64" s="969"/>
      <c r="TAU64" s="969"/>
      <c r="TAV64" s="969"/>
      <c r="TAW64" s="969"/>
      <c r="TAX64" s="969"/>
      <c r="TAY64" s="969"/>
      <c r="TAZ64" s="969"/>
      <c r="TBA64" s="969"/>
      <c r="TBB64" s="969"/>
      <c r="TBC64" s="969"/>
      <c r="TBD64" s="969"/>
      <c r="TBE64" s="969"/>
      <c r="TBF64" s="969"/>
      <c r="TBG64" s="969"/>
      <c r="TBH64" s="969"/>
      <c r="TBI64" s="969"/>
      <c r="TBJ64" s="969"/>
      <c r="TBK64" s="969"/>
      <c r="TBL64" s="969"/>
      <c r="TBM64" s="969"/>
      <c r="TBN64" s="969"/>
      <c r="TBO64" s="969"/>
      <c r="TBP64" s="969"/>
      <c r="TBQ64" s="969"/>
      <c r="TBR64" s="969"/>
      <c r="TBS64" s="969"/>
      <c r="TBT64" s="969"/>
      <c r="TBU64" s="969"/>
      <c r="TBV64" s="969"/>
      <c r="TBW64" s="969"/>
      <c r="TBX64" s="969"/>
      <c r="TBY64" s="969"/>
      <c r="TBZ64" s="969"/>
      <c r="TCA64" s="969"/>
      <c r="TCB64" s="969"/>
      <c r="TCC64" s="969"/>
      <c r="TCD64" s="969"/>
      <c r="TCE64" s="969"/>
      <c r="TCF64" s="969"/>
      <c r="TCG64" s="969"/>
      <c r="TCH64" s="969"/>
      <c r="TCI64" s="969"/>
      <c r="TCJ64" s="969"/>
      <c r="TCK64" s="969"/>
      <c r="TCL64" s="969"/>
      <c r="TCM64" s="969"/>
      <c r="TCN64" s="969"/>
      <c r="TCO64" s="969"/>
      <c r="TCP64" s="969"/>
      <c r="TCQ64" s="969"/>
      <c r="TCR64" s="969"/>
      <c r="TCS64" s="969"/>
      <c r="TCT64" s="969"/>
      <c r="TCU64" s="969"/>
      <c r="TCV64" s="969"/>
      <c r="TCW64" s="969"/>
      <c r="TCX64" s="969"/>
      <c r="TCY64" s="969"/>
      <c r="TCZ64" s="969"/>
      <c r="TDA64" s="969"/>
      <c r="TDB64" s="969"/>
      <c r="TDC64" s="969"/>
      <c r="TDD64" s="969"/>
      <c r="TDE64" s="969"/>
      <c r="TDF64" s="969"/>
      <c r="TDG64" s="969"/>
      <c r="TDH64" s="969"/>
      <c r="TDI64" s="969"/>
      <c r="TDJ64" s="969"/>
      <c r="TDK64" s="969"/>
      <c r="TDL64" s="969"/>
      <c r="TDM64" s="969"/>
      <c r="TDN64" s="969"/>
      <c r="TDO64" s="969"/>
      <c r="TDP64" s="969"/>
      <c r="TDQ64" s="969"/>
      <c r="TDR64" s="969"/>
      <c r="TDS64" s="969"/>
      <c r="TDT64" s="969"/>
      <c r="TDU64" s="969"/>
      <c r="TDV64" s="969"/>
      <c r="TDW64" s="969"/>
      <c r="TDX64" s="969"/>
      <c r="TDY64" s="969"/>
      <c r="TDZ64" s="969"/>
      <c r="TEA64" s="969"/>
      <c r="TEB64" s="969"/>
      <c r="TEC64" s="969"/>
      <c r="TED64" s="969"/>
      <c r="TEE64" s="969"/>
      <c r="TEF64" s="969"/>
      <c r="TEG64" s="969"/>
      <c r="TEH64" s="969"/>
      <c r="TEI64" s="969"/>
      <c r="TEJ64" s="969"/>
      <c r="TEK64" s="969"/>
      <c r="TEL64" s="969"/>
      <c r="TEM64" s="969"/>
      <c r="TEN64" s="969"/>
      <c r="TEO64" s="969"/>
      <c r="TEP64" s="969"/>
      <c r="TEQ64" s="969"/>
      <c r="TER64" s="969"/>
      <c r="TES64" s="969"/>
      <c r="TET64" s="969"/>
      <c r="TEU64" s="969"/>
      <c r="TEV64" s="969"/>
      <c r="TEW64" s="969"/>
      <c r="TEX64" s="969"/>
      <c r="TEY64" s="969"/>
      <c r="TEZ64" s="969"/>
      <c r="TFA64" s="969"/>
      <c r="TFB64" s="969"/>
      <c r="TFC64" s="969"/>
      <c r="TFD64" s="969"/>
      <c r="TFE64" s="969"/>
      <c r="TFF64" s="969"/>
      <c r="TFG64" s="969"/>
      <c r="TFH64" s="969"/>
      <c r="TFI64" s="969"/>
      <c r="TFJ64" s="969"/>
      <c r="TFK64" s="969"/>
      <c r="TFL64" s="969"/>
      <c r="TFM64" s="969"/>
      <c r="TFN64" s="969"/>
      <c r="TFO64" s="969"/>
      <c r="TFP64" s="969"/>
      <c r="TFQ64" s="969"/>
      <c r="TFR64" s="969"/>
      <c r="TFS64" s="969"/>
      <c r="TFT64" s="969"/>
      <c r="TFU64" s="969"/>
      <c r="TFV64" s="969"/>
      <c r="TFW64" s="969"/>
      <c r="TFX64" s="969"/>
      <c r="TFY64" s="969"/>
      <c r="TFZ64" s="969"/>
      <c r="TGA64" s="969"/>
      <c r="TGB64" s="969"/>
      <c r="TGC64" s="969"/>
      <c r="TGD64" s="969"/>
      <c r="TGE64" s="969"/>
      <c r="TGF64" s="969"/>
      <c r="TGG64" s="969"/>
      <c r="TGH64" s="969"/>
      <c r="TGI64" s="969"/>
      <c r="TGJ64" s="969"/>
      <c r="TGK64" s="969"/>
      <c r="TGL64" s="969"/>
      <c r="TGM64" s="969"/>
      <c r="TGN64" s="969"/>
      <c r="TGO64" s="969"/>
      <c r="TGP64" s="969"/>
      <c r="TGQ64" s="969"/>
      <c r="TGR64" s="969"/>
      <c r="TGS64" s="969"/>
      <c r="TGT64" s="969"/>
      <c r="TGU64" s="969"/>
      <c r="TGV64" s="969"/>
      <c r="TGW64" s="969"/>
      <c r="TGX64" s="969"/>
      <c r="TGY64" s="969"/>
      <c r="TGZ64" s="969"/>
      <c r="THA64" s="969"/>
      <c r="THB64" s="969"/>
      <c r="THC64" s="969"/>
      <c r="THD64" s="969"/>
      <c r="THE64" s="969"/>
      <c r="THF64" s="969"/>
      <c r="THG64" s="969"/>
      <c r="THH64" s="969"/>
      <c r="THI64" s="969"/>
      <c r="THJ64" s="969"/>
      <c r="THK64" s="969"/>
      <c r="THL64" s="969"/>
      <c r="THM64" s="969"/>
      <c r="THN64" s="969"/>
      <c r="THO64" s="969"/>
      <c r="THP64" s="969"/>
      <c r="THQ64" s="969"/>
      <c r="THR64" s="969"/>
      <c r="THS64" s="969"/>
      <c r="THT64" s="969"/>
      <c r="THU64" s="969"/>
      <c r="THV64" s="969"/>
      <c r="THW64" s="969"/>
      <c r="THX64" s="969"/>
      <c r="THY64" s="969"/>
      <c r="THZ64" s="969"/>
      <c r="TIA64" s="969"/>
      <c r="TIB64" s="969"/>
      <c r="TIC64" s="969"/>
      <c r="TID64" s="969"/>
      <c r="TIE64" s="969"/>
      <c r="TIF64" s="969"/>
      <c r="TIG64" s="969"/>
      <c r="TIH64" s="969"/>
      <c r="TII64" s="969"/>
      <c r="TIJ64" s="969"/>
      <c r="TIK64" s="969"/>
      <c r="TIL64" s="969"/>
      <c r="TIM64" s="969"/>
      <c r="TIN64" s="969"/>
      <c r="TIO64" s="969"/>
      <c r="TIP64" s="969"/>
      <c r="TIQ64" s="969"/>
      <c r="TIR64" s="969"/>
      <c r="TIS64" s="969"/>
      <c r="TIT64" s="969"/>
      <c r="TIU64" s="969"/>
      <c r="TIV64" s="969"/>
      <c r="TIW64" s="969"/>
      <c r="TIX64" s="969"/>
      <c r="TIY64" s="969"/>
      <c r="TIZ64" s="969"/>
      <c r="TJA64" s="969"/>
      <c r="TJB64" s="969"/>
      <c r="TJC64" s="969"/>
      <c r="TJD64" s="969"/>
      <c r="TJE64" s="969"/>
      <c r="TJF64" s="969"/>
      <c r="TJG64" s="969"/>
      <c r="TJH64" s="969"/>
      <c r="TJI64" s="969"/>
      <c r="TJJ64" s="969"/>
      <c r="TJK64" s="969"/>
      <c r="TJL64" s="969"/>
      <c r="TJM64" s="969"/>
      <c r="TJN64" s="969"/>
      <c r="TJO64" s="969"/>
      <c r="TJP64" s="969"/>
      <c r="TJQ64" s="969"/>
      <c r="TJR64" s="969"/>
      <c r="TJS64" s="969"/>
      <c r="TJT64" s="969"/>
      <c r="TJU64" s="969"/>
      <c r="TJV64" s="969"/>
      <c r="TJW64" s="969"/>
      <c r="TJX64" s="969"/>
      <c r="TJY64" s="969"/>
      <c r="TJZ64" s="969"/>
      <c r="TKA64" s="969"/>
      <c r="TKB64" s="969"/>
      <c r="TKC64" s="969"/>
      <c r="TKD64" s="969"/>
      <c r="TKE64" s="969"/>
      <c r="TKF64" s="969"/>
      <c r="TKG64" s="969"/>
      <c r="TKH64" s="969"/>
      <c r="TKI64" s="969"/>
      <c r="TKJ64" s="969"/>
      <c r="TKK64" s="969"/>
      <c r="TKL64" s="969"/>
      <c r="TKM64" s="969"/>
      <c r="TKN64" s="969"/>
      <c r="TKO64" s="969"/>
      <c r="TKP64" s="969"/>
      <c r="TKQ64" s="969"/>
      <c r="TKR64" s="969"/>
      <c r="TKS64" s="969"/>
      <c r="TKT64" s="969"/>
      <c r="TKU64" s="969"/>
      <c r="TKV64" s="969"/>
      <c r="TKW64" s="969"/>
      <c r="TKX64" s="969"/>
      <c r="TKY64" s="969"/>
      <c r="TKZ64" s="969"/>
      <c r="TLA64" s="969"/>
      <c r="TLB64" s="969"/>
      <c r="TLC64" s="969"/>
      <c r="TLD64" s="969"/>
      <c r="TLE64" s="969"/>
      <c r="TLF64" s="969"/>
      <c r="TLG64" s="969"/>
      <c r="TLH64" s="969"/>
      <c r="TLI64" s="969"/>
      <c r="TLJ64" s="969"/>
      <c r="TLK64" s="969"/>
      <c r="TLL64" s="969"/>
      <c r="TLM64" s="969"/>
      <c r="TLN64" s="969"/>
      <c r="TLO64" s="969"/>
      <c r="TLP64" s="969"/>
      <c r="TLQ64" s="969"/>
      <c r="TLR64" s="969"/>
      <c r="TLS64" s="969"/>
      <c r="TLT64" s="969"/>
      <c r="TLU64" s="969"/>
      <c r="TLV64" s="969"/>
      <c r="TLW64" s="969"/>
      <c r="TLX64" s="969"/>
      <c r="TLY64" s="969"/>
      <c r="TLZ64" s="969"/>
      <c r="TMA64" s="969"/>
      <c r="TMB64" s="969"/>
      <c r="TMC64" s="969"/>
      <c r="TMD64" s="969"/>
      <c r="TME64" s="969"/>
      <c r="TMF64" s="969"/>
      <c r="TMG64" s="969"/>
      <c r="TMH64" s="969"/>
      <c r="TMI64" s="969"/>
      <c r="TMJ64" s="969"/>
      <c r="TMK64" s="969"/>
      <c r="TML64" s="969"/>
      <c r="TMM64" s="969"/>
      <c r="TMN64" s="969"/>
      <c r="TMO64" s="969"/>
      <c r="TMP64" s="969"/>
      <c r="TMQ64" s="969"/>
      <c r="TMR64" s="969"/>
      <c r="TMS64" s="969"/>
      <c r="TMT64" s="969"/>
      <c r="TMU64" s="969"/>
      <c r="TMV64" s="969"/>
      <c r="TMW64" s="969"/>
      <c r="TMX64" s="969"/>
      <c r="TMY64" s="969"/>
      <c r="TMZ64" s="969"/>
      <c r="TNA64" s="969"/>
      <c r="TNB64" s="969"/>
      <c r="TNC64" s="969"/>
      <c r="TND64" s="969"/>
      <c r="TNE64" s="969"/>
      <c r="TNF64" s="969"/>
      <c r="TNG64" s="969"/>
      <c r="TNH64" s="969"/>
      <c r="TNI64" s="969"/>
      <c r="TNJ64" s="969"/>
      <c r="TNK64" s="969"/>
      <c r="TNL64" s="969"/>
      <c r="TNM64" s="969"/>
      <c r="TNN64" s="969"/>
      <c r="TNO64" s="969"/>
      <c r="TNP64" s="969"/>
      <c r="TNQ64" s="969"/>
      <c r="TNR64" s="969"/>
      <c r="TNS64" s="969"/>
      <c r="TNT64" s="969"/>
      <c r="TNU64" s="969"/>
      <c r="TNV64" s="969"/>
      <c r="TNW64" s="969"/>
      <c r="TNX64" s="969"/>
      <c r="TNY64" s="969"/>
      <c r="TNZ64" s="969"/>
      <c r="TOA64" s="969"/>
      <c r="TOB64" s="969"/>
      <c r="TOC64" s="969"/>
      <c r="TOD64" s="969"/>
      <c r="TOE64" s="969"/>
      <c r="TOF64" s="969"/>
      <c r="TOG64" s="969"/>
      <c r="TOH64" s="969"/>
      <c r="TOI64" s="969"/>
      <c r="TOJ64" s="969"/>
      <c r="TOK64" s="969"/>
      <c r="TOL64" s="969"/>
      <c r="TOM64" s="969"/>
      <c r="TON64" s="969"/>
      <c r="TOO64" s="969"/>
      <c r="TOP64" s="969"/>
      <c r="TOQ64" s="969"/>
      <c r="TOR64" s="969"/>
      <c r="TOS64" s="969"/>
      <c r="TOT64" s="969"/>
      <c r="TOU64" s="969"/>
      <c r="TOV64" s="969"/>
      <c r="TOW64" s="969"/>
      <c r="TOX64" s="969"/>
      <c r="TOY64" s="969"/>
      <c r="TOZ64" s="969"/>
      <c r="TPA64" s="969"/>
      <c r="TPB64" s="969"/>
      <c r="TPC64" s="969"/>
      <c r="TPD64" s="969"/>
      <c r="TPE64" s="969"/>
      <c r="TPF64" s="969"/>
      <c r="TPG64" s="969"/>
      <c r="TPH64" s="969"/>
      <c r="TPI64" s="969"/>
      <c r="TPJ64" s="969"/>
      <c r="TPK64" s="969"/>
      <c r="TPL64" s="969"/>
      <c r="TPM64" s="969"/>
      <c r="TPN64" s="969"/>
      <c r="TPO64" s="969"/>
      <c r="TPP64" s="969"/>
      <c r="TPQ64" s="969"/>
      <c r="TPR64" s="969"/>
      <c r="TPS64" s="969"/>
      <c r="TPT64" s="969"/>
      <c r="TPU64" s="969"/>
      <c r="TPV64" s="969"/>
      <c r="TPW64" s="969"/>
      <c r="TPX64" s="969"/>
      <c r="TPY64" s="969"/>
      <c r="TPZ64" s="969"/>
      <c r="TQA64" s="969"/>
      <c r="TQB64" s="969"/>
      <c r="TQC64" s="969"/>
      <c r="TQD64" s="969"/>
      <c r="TQE64" s="969"/>
      <c r="TQF64" s="969"/>
      <c r="TQG64" s="969"/>
      <c r="TQH64" s="969"/>
      <c r="TQI64" s="969"/>
      <c r="TQJ64" s="969"/>
      <c r="TQK64" s="969"/>
      <c r="TQL64" s="969"/>
      <c r="TQM64" s="969"/>
      <c r="TQN64" s="969"/>
      <c r="TQO64" s="969"/>
      <c r="TQP64" s="969"/>
      <c r="TQQ64" s="969"/>
      <c r="TQR64" s="969"/>
      <c r="TQS64" s="969"/>
      <c r="TQT64" s="969"/>
      <c r="TQU64" s="969"/>
      <c r="TQV64" s="969"/>
      <c r="TQW64" s="969"/>
      <c r="TQX64" s="969"/>
      <c r="TQY64" s="969"/>
      <c r="TQZ64" s="969"/>
      <c r="TRA64" s="969"/>
      <c r="TRB64" s="969"/>
      <c r="TRC64" s="969"/>
      <c r="TRD64" s="969"/>
      <c r="TRE64" s="969"/>
      <c r="TRF64" s="969"/>
      <c r="TRG64" s="969"/>
      <c r="TRH64" s="969"/>
      <c r="TRI64" s="969"/>
      <c r="TRJ64" s="969"/>
      <c r="TRK64" s="969"/>
      <c r="TRL64" s="969"/>
      <c r="TRM64" s="969"/>
      <c r="TRN64" s="969"/>
      <c r="TRO64" s="969"/>
      <c r="TRP64" s="969"/>
      <c r="TRQ64" s="969"/>
      <c r="TRR64" s="969"/>
      <c r="TRS64" s="969"/>
      <c r="TRT64" s="969"/>
      <c r="TRU64" s="969"/>
      <c r="TRV64" s="969"/>
      <c r="TRW64" s="969"/>
      <c r="TRX64" s="969"/>
      <c r="TRY64" s="969"/>
      <c r="TRZ64" s="969"/>
      <c r="TSA64" s="969"/>
      <c r="TSB64" s="969"/>
      <c r="TSC64" s="969"/>
      <c r="TSD64" s="969"/>
      <c r="TSE64" s="969"/>
      <c r="TSF64" s="969"/>
      <c r="TSG64" s="969"/>
      <c r="TSH64" s="969"/>
      <c r="TSI64" s="969"/>
      <c r="TSJ64" s="969"/>
      <c r="TSK64" s="969"/>
      <c r="TSL64" s="969"/>
      <c r="TSM64" s="969"/>
      <c r="TSN64" s="969"/>
      <c r="TSO64" s="969"/>
      <c r="TSP64" s="969"/>
      <c r="TSQ64" s="969"/>
      <c r="TSR64" s="969"/>
      <c r="TSS64" s="969"/>
      <c r="TST64" s="969"/>
      <c r="TSU64" s="969"/>
      <c r="TSV64" s="969"/>
      <c r="TSW64" s="969"/>
      <c r="TSX64" s="969"/>
      <c r="TSY64" s="969"/>
      <c r="TSZ64" s="969"/>
      <c r="TTA64" s="969"/>
      <c r="TTB64" s="969"/>
      <c r="TTC64" s="969"/>
      <c r="TTD64" s="969"/>
      <c r="TTE64" s="969"/>
      <c r="TTF64" s="969"/>
      <c r="TTG64" s="969"/>
      <c r="TTH64" s="969"/>
      <c r="TTI64" s="969"/>
      <c r="TTJ64" s="969"/>
      <c r="TTK64" s="969"/>
      <c r="TTL64" s="969"/>
      <c r="TTM64" s="969"/>
      <c r="TTN64" s="969"/>
      <c r="TTO64" s="969"/>
      <c r="TTP64" s="969"/>
      <c r="TTQ64" s="969"/>
      <c r="TTR64" s="969"/>
      <c r="TTS64" s="969"/>
      <c r="TTT64" s="969"/>
      <c r="TTU64" s="969"/>
      <c r="TTV64" s="969"/>
      <c r="TTW64" s="969"/>
      <c r="TTX64" s="969"/>
      <c r="TTY64" s="969"/>
      <c r="TTZ64" s="969"/>
      <c r="TUA64" s="969"/>
      <c r="TUB64" s="969"/>
      <c r="TUC64" s="969"/>
      <c r="TUD64" s="969"/>
      <c r="TUE64" s="969"/>
      <c r="TUF64" s="969"/>
      <c r="TUG64" s="969"/>
      <c r="TUH64" s="969"/>
      <c r="TUI64" s="969"/>
      <c r="TUJ64" s="969"/>
      <c r="TUK64" s="969"/>
      <c r="TUL64" s="969"/>
      <c r="TUM64" s="969"/>
      <c r="TUN64" s="969"/>
      <c r="TUO64" s="969"/>
      <c r="TUP64" s="969"/>
      <c r="TUQ64" s="969"/>
      <c r="TUR64" s="969"/>
      <c r="TUS64" s="969"/>
      <c r="TUT64" s="969"/>
      <c r="TUU64" s="969"/>
      <c r="TUV64" s="969"/>
      <c r="TUW64" s="969"/>
      <c r="TUX64" s="969"/>
      <c r="TUY64" s="969"/>
      <c r="TUZ64" s="969"/>
      <c r="TVA64" s="969"/>
      <c r="TVB64" s="969"/>
      <c r="TVC64" s="969"/>
      <c r="TVD64" s="969"/>
      <c r="TVE64" s="969"/>
      <c r="TVF64" s="969"/>
      <c r="TVG64" s="969"/>
      <c r="TVH64" s="969"/>
      <c r="TVI64" s="969"/>
      <c r="TVJ64" s="969"/>
      <c r="TVK64" s="969"/>
      <c r="TVL64" s="969"/>
      <c r="TVM64" s="969"/>
      <c r="TVN64" s="969"/>
      <c r="TVO64" s="969"/>
      <c r="TVP64" s="969"/>
      <c r="TVQ64" s="969"/>
      <c r="TVR64" s="969"/>
      <c r="TVS64" s="969"/>
      <c r="TVT64" s="969"/>
      <c r="TVU64" s="969"/>
      <c r="TVV64" s="969"/>
      <c r="TVW64" s="969"/>
      <c r="TVX64" s="969"/>
      <c r="TVY64" s="969"/>
      <c r="TVZ64" s="969"/>
      <c r="TWA64" s="969"/>
      <c r="TWB64" s="969"/>
      <c r="TWC64" s="969"/>
      <c r="TWD64" s="969"/>
      <c r="TWE64" s="969"/>
      <c r="TWF64" s="969"/>
      <c r="TWG64" s="969"/>
      <c r="TWH64" s="969"/>
      <c r="TWI64" s="969"/>
      <c r="TWJ64" s="969"/>
      <c r="TWK64" s="969"/>
      <c r="TWL64" s="969"/>
      <c r="TWM64" s="969"/>
      <c r="TWN64" s="969"/>
      <c r="TWO64" s="969"/>
      <c r="TWP64" s="969"/>
      <c r="TWQ64" s="969"/>
      <c r="TWR64" s="969"/>
      <c r="TWS64" s="969"/>
      <c r="TWT64" s="969"/>
      <c r="TWU64" s="969"/>
      <c r="TWV64" s="969"/>
      <c r="TWW64" s="969"/>
      <c r="TWX64" s="969"/>
      <c r="TWY64" s="969"/>
      <c r="TWZ64" s="969"/>
      <c r="TXA64" s="969"/>
      <c r="TXB64" s="969"/>
      <c r="TXC64" s="969"/>
      <c r="TXD64" s="969"/>
      <c r="TXE64" s="969"/>
      <c r="TXF64" s="969"/>
      <c r="TXG64" s="969"/>
      <c r="TXH64" s="969"/>
      <c r="TXI64" s="969"/>
      <c r="TXJ64" s="969"/>
      <c r="TXK64" s="969"/>
      <c r="TXL64" s="969"/>
      <c r="TXM64" s="969"/>
      <c r="TXN64" s="969"/>
      <c r="TXO64" s="969"/>
      <c r="TXP64" s="969"/>
      <c r="TXQ64" s="969"/>
      <c r="TXR64" s="969"/>
      <c r="TXS64" s="969"/>
      <c r="TXT64" s="969"/>
      <c r="TXU64" s="969"/>
      <c r="TXV64" s="969"/>
      <c r="TXW64" s="969"/>
      <c r="TXX64" s="969"/>
      <c r="TXY64" s="969"/>
      <c r="TXZ64" s="969"/>
      <c r="TYA64" s="969"/>
      <c r="TYB64" s="969"/>
      <c r="TYC64" s="969"/>
      <c r="TYD64" s="969"/>
      <c r="TYE64" s="969"/>
      <c r="TYF64" s="969"/>
      <c r="TYG64" s="969"/>
      <c r="TYH64" s="969"/>
      <c r="TYI64" s="969"/>
      <c r="TYJ64" s="969"/>
      <c r="TYK64" s="969"/>
      <c r="TYL64" s="969"/>
      <c r="TYM64" s="969"/>
      <c r="TYN64" s="969"/>
      <c r="TYO64" s="969"/>
      <c r="TYP64" s="969"/>
      <c r="TYQ64" s="969"/>
      <c r="TYR64" s="969"/>
      <c r="TYS64" s="969"/>
      <c r="TYT64" s="969"/>
      <c r="TYU64" s="969"/>
      <c r="TYV64" s="969"/>
      <c r="TYW64" s="969"/>
      <c r="TYX64" s="969"/>
      <c r="TYY64" s="969"/>
      <c r="TYZ64" s="969"/>
      <c r="TZA64" s="969"/>
      <c r="TZB64" s="969"/>
      <c r="TZC64" s="969"/>
      <c r="TZD64" s="969"/>
      <c r="TZE64" s="969"/>
      <c r="TZF64" s="969"/>
      <c r="TZG64" s="969"/>
      <c r="TZH64" s="969"/>
      <c r="TZI64" s="969"/>
      <c r="TZJ64" s="969"/>
      <c r="TZK64" s="969"/>
      <c r="TZL64" s="969"/>
      <c r="TZM64" s="969"/>
      <c r="TZN64" s="969"/>
      <c r="TZO64" s="969"/>
      <c r="TZP64" s="969"/>
      <c r="TZQ64" s="969"/>
      <c r="TZR64" s="969"/>
      <c r="TZS64" s="969"/>
      <c r="TZT64" s="969"/>
      <c r="TZU64" s="969"/>
      <c r="TZV64" s="969"/>
      <c r="TZW64" s="969"/>
      <c r="TZX64" s="969"/>
      <c r="TZY64" s="969"/>
      <c r="TZZ64" s="969"/>
      <c r="UAA64" s="969"/>
      <c r="UAB64" s="969"/>
      <c r="UAC64" s="969"/>
      <c r="UAD64" s="969"/>
      <c r="UAE64" s="969"/>
      <c r="UAF64" s="969"/>
      <c r="UAG64" s="969"/>
      <c r="UAH64" s="969"/>
      <c r="UAI64" s="969"/>
      <c r="UAJ64" s="969"/>
      <c r="UAK64" s="969"/>
      <c r="UAL64" s="969"/>
      <c r="UAM64" s="969"/>
      <c r="UAN64" s="969"/>
      <c r="UAO64" s="969"/>
      <c r="UAP64" s="969"/>
      <c r="UAQ64" s="969"/>
      <c r="UAR64" s="969"/>
      <c r="UAS64" s="969"/>
      <c r="UAT64" s="969"/>
      <c r="UAU64" s="969"/>
      <c r="UAV64" s="969"/>
      <c r="UAW64" s="969"/>
      <c r="UAX64" s="969"/>
      <c r="UAY64" s="969"/>
      <c r="UAZ64" s="969"/>
      <c r="UBA64" s="969"/>
      <c r="UBB64" s="969"/>
      <c r="UBC64" s="969"/>
      <c r="UBD64" s="969"/>
      <c r="UBE64" s="969"/>
      <c r="UBF64" s="969"/>
      <c r="UBG64" s="969"/>
      <c r="UBH64" s="969"/>
      <c r="UBI64" s="969"/>
      <c r="UBJ64" s="969"/>
      <c r="UBK64" s="969"/>
      <c r="UBL64" s="969"/>
      <c r="UBM64" s="969"/>
      <c r="UBN64" s="969"/>
      <c r="UBO64" s="969"/>
      <c r="UBP64" s="969"/>
      <c r="UBQ64" s="969"/>
      <c r="UBR64" s="969"/>
      <c r="UBS64" s="969"/>
      <c r="UBT64" s="969"/>
      <c r="UBU64" s="969"/>
      <c r="UBV64" s="969"/>
      <c r="UBW64" s="969"/>
      <c r="UBX64" s="969"/>
      <c r="UBY64" s="969"/>
      <c r="UBZ64" s="969"/>
      <c r="UCA64" s="969"/>
      <c r="UCB64" s="969"/>
      <c r="UCC64" s="969"/>
      <c r="UCD64" s="969"/>
      <c r="UCE64" s="969"/>
      <c r="UCF64" s="969"/>
      <c r="UCG64" s="969"/>
      <c r="UCH64" s="969"/>
      <c r="UCI64" s="969"/>
      <c r="UCJ64" s="969"/>
      <c r="UCK64" s="969"/>
      <c r="UCL64" s="969"/>
      <c r="UCM64" s="969"/>
      <c r="UCN64" s="969"/>
      <c r="UCO64" s="969"/>
      <c r="UCP64" s="969"/>
      <c r="UCQ64" s="969"/>
      <c r="UCR64" s="969"/>
      <c r="UCS64" s="969"/>
      <c r="UCT64" s="969"/>
      <c r="UCU64" s="969"/>
      <c r="UCV64" s="969"/>
      <c r="UCW64" s="969"/>
      <c r="UCX64" s="969"/>
      <c r="UCY64" s="969"/>
      <c r="UCZ64" s="969"/>
      <c r="UDA64" s="969"/>
      <c r="UDB64" s="969"/>
      <c r="UDC64" s="969"/>
      <c r="UDD64" s="969"/>
      <c r="UDE64" s="969"/>
      <c r="UDF64" s="969"/>
      <c r="UDG64" s="969"/>
      <c r="UDH64" s="969"/>
      <c r="UDI64" s="969"/>
      <c r="UDJ64" s="969"/>
      <c r="UDK64" s="969"/>
      <c r="UDL64" s="969"/>
      <c r="UDM64" s="969"/>
      <c r="UDN64" s="969"/>
      <c r="UDO64" s="969"/>
      <c r="UDP64" s="969"/>
      <c r="UDQ64" s="969"/>
      <c r="UDR64" s="969"/>
      <c r="UDS64" s="969"/>
      <c r="UDT64" s="969"/>
      <c r="UDU64" s="969"/>
      <c r="UDV64" s="969"/>
      <c r="UDW64" s="969"/>
      <c r="UDX64" s="969"/>
      <c r="UDY64" s="969"/>
      <c r="UDZ64" s="969"/>
      <c r="UEA64" s="969"/>
      <c r="UEB64" s="969"/>
      <c r="UEC64" s="969"/>
      <c r="UED64" s="969"/>
      <c r="UEE64" s="969"/>
      <c r="UEF64" s="969"/>
      <c r="UEG64" s="969"/>
      <c r="UEH64" s="969"/>
      <c r="UEI64" s="969"/>
      <c r="UEJ64" s="969"/>
      <c r="UEK64" s="969"/>
      <c r="UEL64" s="969"/>
      <c r="UEM64" s="969"/>
      <c r="UEN64" s="969"/>
      <c r="UEO64" s="969"/>
      <c r="UEP64" s="969"/>
      <c r="UEQ64" s="969"/>
      <c r="UER64" s="969"/>
      <c r="UES64" s="969"/>
      <c r="UET64" s="969"/>
      <c r="UEU64" s="969"/>
      <c r="UEV64" s="969"/>
      <c r="UEW64" s="969"/>
      <c r="UEX64" s="969"/>
      <c r="UEY64" s="969"/>
      <c r="UEZ64" s="969"/>
      <c r="UFA64" s="969"/>
      <c r="UFB64" s="969"/>
      <c r="UFC64" s="969"/>
      <c r="UFD64" s="969"/>
      <c r="UFE64" s="969"/>
      <c r="UFF64" s="969"/>
      <c r="UFG64" s="969"/>
      <c r="UFH64" s="969"/>
      <c r="UFI64" s="969"/>
      <c r="UFJ64" s="969"/>
      <c r="UFK64" s="969"/>
      <c r="UFL64" s="969"/>
      <c r="UFM64" s="969"/>
      <c r="UFN64" s="969"/>
      <c r="UFO64" s="969"/>
      <c r="UFP64" s="969"/>
      <c r="UFQ64" s="969"/>
      <c r="UFR64" s="969"/>
      <c r="UFS64" s="969"/>
      <c r="UFT64" s="969"/>
      <c r="UFU64" s="969"/>
      <c r="UFV64" s="969"/>
      <c r="UFW64" s="969"/>
      <c r="UFX64" s="969"/>
      <c r="UFY64" s="969"/>
      <c r="UFZ64" s="969"/>
      <c r="UGA64" s="969"/>
      <c r="UGB64" s="969"/>
      <c r="UGC64" s="969"/>
      <c r="UGD64" s="969"/>
      <c r="UGE64" s="969"/>
      <c r="UGF64" s="969"/>
      <c r="UGG64" s="969"/>
      <c r="UGH64" s="969"/>
      <c r="UGI64" s="969"/>
      <c r="UGJ64" s="969"/>
      <c r="UGK64" s="969"/>
      <c r="UGL64" s="969"/>
      <c r="UGM64" s="969"/>
      <c r="UGN64" s="969"/>
      <c r="UGO64" s="969"/>
      <c r="UGP64" s="969"/>
      <c r="UGQ64" s="969"/>
      <c r="UGR64" s="969"/>
      <c r="UGS64" s="969"/>
      <c r="UGT64" s="969"/>
      <c r="UGU64" s="969"/>
      <c r="UGV64" s="969"/>
      <c r="UGW64" s="969"/>
      <c r="UGX64" s="969"/>
      <c r="UGY64" s="969"/>
      <c r="UGZ64" s="969"/>
      <c r="UHA64" s="969"/>
      <c r="UHB64" s="969"/>
      <c r="UHC64" s="969"/>
      <c r="UHD64" s="969"/>
      <c r="UHE64" s="969"/>
      <c r="UHF64" s="969"/>
      <c r="UHG64" s="969"/>
      <c r="UHH64" s="969"/>
      <c r="UHI64" s="969"/>
      <c r="UHJ64" s="969"/>
      <c r="UHK64" s="969"/>
      <c r="UHL64" s="969"/>
      <c r="UHM64" s="969"/>
      <c r="UHN64" s="969"/>
      <c r="UHO64" s="969"/>
      <c r="UHP64" s="969"/>
      <c r="UHQ64" s="969"/>
      <c r="UHR64" s="969"/>
      <c r="UHS64" s="969"/>
      <c r="UHT64" s="969"/>
      <c r="UHU64" s="969"/>
      <c r="UHV64" s="969"/>
      <c r="UHW64" s="969"/>
      <c r="UHX64" s="969"/>
      <c r="UHY64" s="969"/>
      <c r="UHZ64" s="969"/>
      <c r="UIA64" s="969"/>
      <c r="UIB64" s="969"/>
      <c r="UIC64" s="969"/>
      <c r="UID64" s="969"/>
      <c r="UIE64" s="969"/>
      <c r="UIF64" s="969"/>
      <c r="UIG64" s="969"/>
      <c r="UIH64" s="969"/>
      <c r="UII64" s="969"/>
      <c r="UIJ64" s="969"/>
      <c r="UIK64" s="969"/>
      <c r="UIL64" s="969"/>
      <c r="UIM64" s="969"/>
      <c r="UIN64" s="969"/>
      <c r="UIO64" s="969"/>
      <c r="UIP64" s="969"/>
      <c r="UIQ64" s="969"/>
      <c r="UIR64" s="969"/>
      <c r="UIS64" s="969"/>
      <c r="UIT64" s="969"/>
      <c r="UIU64" s="969"/>
      <c r="UIV64" s="969"/>
      <c r="UIW64" s="969"/>
      <c r="UIX64" s="969"/>
      <c r="UIY64" s="969"/>
      <c r="UIZ64" s="969"/>
      <c r="UJA64" s="969"/>
      <c r="UJB64" s="969"/>
      <c r="UJC64" s="969"/>
      <c r="UJD64" s="969"/>
      <c r="UJE64" s="969"/>
      <c r="UJF64" s="969"/>
      <c r="UJG64" s="969"/>
      <c r="UJH64" s="969"/>
      <c r="UJI64" s="969"/>
      <c r="UJJ64" s="969"/>
      <c r="UJK64" s="969"/>
      <c r="UJL64" s="969"/>
      <c r="UJM64" s="969"/>
      <c r="UJN64" s="969"/>
      <c r="UJO64" s="969"/>
      <c r="UJP64" s="969"/>
      <c r="UJQ64" s="969"/>
      <c r="UJR64" s="969"/>
      <c r="UJS64" s="969"/>
      <c r="UJT64" s="969"/>
      <c r="UJU64" s="969"/>
      <c r="UJV64" s="969"/>
      <c r="UJW64" s="969"/>
      <c r="UJX64" s="969"/>
      <c r="UJY64" s="969"/>
      <c r="UJZ64" s="969"/>
      <c r="UKA64" s="969"/>
      <c r="UKB64" s="969"/>
      <c r="UKC64" s="969"/>
      <c r="UKD64" s="969"/>
      <c r="UKE64" s="969"/>
      <c r="UKF64" s="969"/>
      <c r="UKG64" s="969"/>
      <c r="UKH64" s="969"/>
      <c r="UKI64" s="969"/>
      <c r="UKJ64" s="969"/>
      <c r="UKK64" s="969"/>
      <c r="UKL64" s="969"/>
      <c r="UKM64" s="969"/>
      <c r="UKN64" s="969"/>
      <c r="UKO64" s="969"/>
      <c r="UKP64" s="969"/>
      <c r="UKQ64" s="969"/>
      <c r="UKR64" s="969"/>
      <c r="UKS64" s="969"/>
      <c r="UKT64" s="969"/>
      <c r="UKU64" s="969"/>
      <c r="UKV64" s="969"/>
      <c r="UKW64" s="969"/>
      <c r="UKX64" s="969"/>
      <c r="UKY64" s="969"/>
      <c r="UKZ64" s="969"/>
      <c r="ULA64" s="969"/>
      <c r="ULB64" s="969"/>
      <c r="ULC64" s="969"/>
      <c r="ULD64" s="969"/>
      <c r="ULE64" s="969"/>
      <c r="ULF64" s="969"/>
      <c r="ULG64" s="969"/>
      <c r="ULH64" s="969"/>
      <c r="ULI64" s="969"/>
      <c r="ULJ64" s="969"/>
      <c r="ULK64" s="969"/>
      <c r="ULL64" s="969"/>
      <c r="ULM64" s="969"/>
      <c r="ULN64" s="969"/>
      <c r="ULO64" s="969"/>
      <c r="ULP64" s="969"/>
      <c r="ULQ64" s="969"/>
      <c r="ULR64" s="969"/>
      <c r="ULS64" s="969"/>
      <c r="ULT64" s="969"/>
      <c r="ULU64" s="969"/>
      <c r="ULV64" s="969"/>
      <c r="ULW64" s="969"/>
      <c r="ULX64" s="969"/>
      <c r="ULY64" s="969"/>
      <c r="ULZ64" s="969"/>
      <c r="UMA64" s="969"/>
      <c r="UMB64" s="969"/>
      <c r="UMC64" s="969"/>
      <c r="UMD64" s="969"/>
      <c r="UME64" s="969"/>
      <c r="UMF64" s="969"/>
      <c r="UMG64" s="969"/>
      <c r="UMH64" s="969"/>
      <c r="UMI64" s="969"/>
      <c r="UMJ64" s="969"/>
      <c r="UMK64" s="969"/>
      <c r="UML64" s="969"/>
      <c r="UMM64" s="969"/>
      <c r="UMN64" s="969"/>
      <c r="UMO64" s="969"/>
      <c r="UMP64" s="969"/>
      <c r="UMQ64" s="969"/>
      <c r="UMR64" s="969"/>
      <c r="UMS64" s="969"/>
      <c r="UMT64" s="969"/>
      <c r="UMU64" s="969"/>
      <c r="UMV64" s="969"/>
      <c r="UMW64" s="969"/>
      <c r="UMX64" s="969"/>
      <c r="UMY64" s="969"/>
      <c r="UMZ64" s="969"/>
      <c r="UNA64" s="969"/>
      <c r="UNB64" s="969"/>
      <c r="UNC64" s="969"/>
      <c r="UND64" s="969"/>
      <c r="UNE64" s="969"/>
      <c r="UNF64" s="969"/>
      <c r="UNG64" s="969"/>
      <c r="UNH64" s="969"/>
      <c r="UNI64" s="969"/>
      <c r="UNJ64" s="969"/>
      <c r="UNK64" s="969"/>
      <c r="UNL64" s="969"/>
      <c r="UNM64" s="969"/>
      <c r="UNN64" s="969"/>
      <c r="UNO64" s="969"/>
      <c r="UNP64" s="969"/>
      <c r="UNQ64" s="969"/>
      <c r="UNR64" s="969"/>
      <c r="UNS64" s="969"/>
      <c r="UNT64" s="969"/>
      <c r="UNU64" s="969"/>
      <c r="UNV64" s="969"/>
      <c r="UNW64" s="969"/>
      <c r="UNX64" s="969"/>
      <c r="UNY64" s="969"/>
      <c r="UNZ64" s="969"/>
      <c r="UOA64" s="969"/>
      <c r="UOB64" s="969"/>
      <c r="UOC64" s="969"/>
      <c r="UOD64" s="969"/>
      <c r="UOE64" s="969"/>
      <c r="UOF64" s="969"/>
      <c r="UOG64" s="969"/>
      <c r="UOH64" s="969"/>
      <c r="UOI64" s="969"/>
      <c r="UOJ64" s="969"/>
      <c r="UOK64" s="969"/>
      <c r="UOL64" s="969"/>
      <c r="UOM64" s="969"/>
      <c r="UON64" s="969"/>
      <c r="UOO64" s="969"/>
      <c r="UOP64" s="969"/>
      <c r="UOQ64" s="969"/>
      <c r="UOR64" s="969"/>
      <c r="UOS64" s="969"/>
      <c r="UOT64" s="969"/>
      <c r="UOU64" s="969"/>
      <c r="UOV64" s="969"/>
      <c r="UOW64" s="969"/>
      <c r="UOX64" s="969"/>
      <c r="UOY64" s="969"/>
      <c r="UOZ64" s="969"/>
      <c r="UPA64" s="969"/>
      <c r="UPB64" s="969"/>
      <c r="UPC64" s="969"/>
      <c r="UPD64" s="969"/>
      <c r="UPE64" s="969"/>
      <c r="UPF64" s="969"/>
      <c r="UPG64" s="969"/>
      <c r="UPH64" s="969"/>
      <c r="UPI64" s="969"/>
      <c r="UPJ64" s="969"/>
      <c r="UPK64" s="969"/>
      <c r="UPL64" s="969"/>
      <c r="UPM64" s="969"/>
      <c r="UPN64" s="969"/>
      <c r="UPO64" s="969"/>
      <c r="UPP64" s="969"/>
      <c r="UPQ64" s="969"/>
      <c r="UPR64" s="969"/>
      <c r="UPS64" s="969"/>
      <c r="UPT64" s="969"/>
      <c r="UPU64" s="969"/>
      <c r="UPV64" s="969"/>
      <c r="UPW64" s="969"/>
      <c r="UPX64" s="969"/>
      <c r="UPY64" s="969"/>
      <c r="UPZ64" s="969"/>
      <c r="UQA64" s="969"/>
      <c r="UQB64" s="969"/>
      <c r="UQC64" s="969"/>
      <c r="UQD64" s="969"/>
      <c r="UQE64" s="969"/>
      <c r="UQF64" s="969"/>
      <c r="UQG64" s="969"/>
      <c r="UQH64" s="969"/>
      <c r="UQI64" s="969"/>
      <c r="UQJ64" s="969"/>
      <c r="UQK64" s="969"/>
      <c r="UQL64" s="969"/>
      <c r="UQM64" s="969"/>
      <c r="UQN64" s="969"/>
      <c r="UQO64" s="969"/>
      <c r="UQP64" s="969"/>
      <c r="UQQ64" s="969"/>
      <c r="UQR64" s="969"/>
      <c r="UQS64" s="969"/>
      <c r="UQT64" s="969"/>
      <c r="UQU64" s="969"/>
      <c r="UQV64" s="969"/>
      <c r="UQW64" s="969"/>
      <c r="UQX64" s="969"/>
      <c r="UQY64" s="969"/>
      <c r="UQZ64" s="969"/>
      <c r="URA64" s="969"/>
      <c r="URB64" s="969"/>
      <c r="URC64" s="969"/>
      <c r="URD64" s="969"/>
      <c r="URE64" s="969"/>
      <c r="URF64" s="969"/>
      <c r="URG64" s="969"/>
      <c r="URH64" s="969"/>
      <c r="URI64" s="969"/>
      <c r="URJ64" s="969"/>
      <c r="URK64" s="969"/>
      <c r="URL64" s="969"/>
      <c r="URM64" s="969"/>
      <c r="URN64" s="969"/>
      <c r="URO64" s="969"/>
      <c r="URP64" s="969"/>
      <c r="URQ64" s="969"/>
      <c r="URR64" s="969"/>
      <c r="URS64" s="969"/>
      <c r="URT64" s="969"/>
      <c r="URU64" s="969"/>
      <c r="URV64" s="969"/>
      <c r="URW64" s="969"/>
      <c r="URX64" s="969"/>
      <c r="URY64" s="969"/>
      <c r="URZ64" s="969"/>
      <c r="USA64" s="969"/>
      <c r="USB64" s="969"/>
      <c r="USC64" s="969"/>
      <c r="USD64" s="969"/>
      <c r="USE64" s="969"/>
      <c r="USF64" s="969"/>
      <c r="USG64" s="969"/>
      <c r="USH64" s="969"/>
      <c r="USI64" s="969"/>
      <c r="USJ64" s="969"/>
      <c r="USK64" s="969"/>
      <c r="USL64" s="969"/>
      <c r="USM64" s="969"/>
      <c r="USN64" s="969"/>
      <c r="USO64" s="969"/>
      <c r="USP64" s="969"/>
      <c r="USQ64" s="969"/>
      <c r="USR64" s="969"/>
      <c r="USS64" s="969"/>
      <c r="UST64" s="969"/>
      <c r="USU64" s="969"/>
      <c r="USV64" s="969"/>
      <c r="USW64" s="969"/>
      <c r="USX64" s="969"/>
      <c r="USY64" s="969"/>
      <c r="USZ64" s="969"/>
      <c r="UTA64" s="969"/>
      <c r="UTB64" s="969"/>
      <c r="UTC64" s="969"/>
      <c r="UTD64" s="969"/>
      <c r="UTE64" s="969"/>
      <c r="UTF64" s="969"/>
      <c r="UTG64" s="969"/>
      <c r="UTH64" s="969"/>
      <c r="UTI64" s="969"/>
      <c r="UTJ64" s="969"/>
      <c r="UTK64" s="969"/>
      <c r="UTL64" s="969"/>
      <c r="UTM64" s="969"/>
      <c r="UTN64" s="969"/>
      <c r="UTO64" s="969"/>
      <c r="UTP64" s="969"/>
      <c r="UTQ64" s="969"/>
      <c r="UTR64" s="969"/>
      <c r="UTS64" s="969"/>
      <c r="UTT64" s="969"/>
      <c r="UTU64" s="969"/>
      <c r="UTV64" s="969"/>
      <c r="UTW64" s="969"/>
      <c r="UTX64" s="969"/>
      <c r="UTY64" s="969"/>
      <c r="UTZ64" s="969"/>
      <c r="UUA64" s="969"/>
      <c r="UUB64" s="969"/>
      <c r="UUC64" s="969"/>
      <c r="UUD64" s="969"/>
      <c r="UUE64" s="969"/>
      <c r="UUF64" s="969"/>
      <c r="UUG64" s="969"/>
      <c r="UUH64" s="969"/>
      <c r="UUI64" s="969"/>
      <c r="UUJ64" s="969"/>
      <c r="UUK64" s="969"/>
      <c r="UUL64" s="969"/>
      <c r="UUM64" s="969"/>
      <c r="UUN64" s="969"/>
      <c r="UUO64" s="969"/>
      <c r="UUP64" s="969"/>
      <c r="UUQ64" s="969"/>
      <c r="UUR64" s="969"/>
      <c r="UUS64" s="969"/>
      <c r="UUT64" s="969"/>
      <c r="UUU64" s="969"/>
      <c r="UUV64" s="969"/>
      <c r="UUW64" s="969"/>
      <c r="UUX64" s="969"/>
      <c r="UUY64" s="969"/>
      <c r="UUZ64" s="969"/>
      <c r="UVA64" s="969"/>
      <c r="UVB64" s="969"/>
      <c r="UVC64" s="969"/>
      <c r="UVD64" s="969"/>
      <c r="UVE64" s="969"/>
      <c r="UVF64" s="969"/>
      <c r="UVG64" s="969"/>
      <c r="UVH64" s="969"/>
      <c r="UVI64" s="969"/>
      <c r="UVJ64" s="969"/>
      <c r="UVK64" s="969"/>
      <c r="UVL64" s="969"/>
      <c r="UVM64" s="969"/>
      <c r="UVN64" s="969"/>
      <c r="UVO64" s="969"/>
      <c r="UVP64" s="969"/>
      <c r="UVQ64" s="969"/>
      <c r="UVR64" s="969"/>
      <c r="UVS64" s="969"/>
      <c r="UVT64" s="969"/>
      <c r="UVU64" s="969"/>
      <c r="UVV64" s="969"/>
      <c r="UVW64" s="969"/>
      <c r="UVX64" s="969"/>
      <c r="UVY64" s="969"/>
      <c r="UVZ64" s="969"/>
      <c r="UWA64" s="969"/>
      <c r="UWB64" s="969"/>
      <c r="UWC64" s="969"/>
      <c r="UWD64" s="969"/>
      <c r="UWE64" s="969"/>
      <c r="UWF64" s="969"/>
      <c r="UWG64" s="969"/>
      <c r="UWH64" s="969"/>
      <c r="UWI64" s="969"/>
      <c r="UWJ64" s="969"/>
      <c r="UWK64" s="969"/>
      <c r="UWL64" s="969"/>
      <c r="UWM64" s="969"/>
      <c r="UWN64" s="969"/>
      <c r="UWO64" s="969"/>
      <c r="UWP64" s="969"/>
      <c r="UWQ64" s="969"/>
      <c r="UWR64" s="969"/>
      <c r="UWS64" s="969"/>
      <c r="UWT64" s="969"/>
      <c r="UWU64" s="969"/>
      <c r="UWV64" s="969"/>
      <c r="UWW64" s="969"/>
      <c r="UWX64" s="969"/>
      <c r="UWY64" s="969"/>
      <c r="UWZ64" s="969"/>
      <c r="UXA64" s="969"/>
      <c r="UXB64" s="969"/>
      <c r="UXC64" s="969"/>
      <c r="UXD64" s="969"/>
      <c r="UXE64" s="969"/>
      <c r="UXF64" s="969"/>
      <c r="UXG64" s="969"/>
      <c r="UXH64" s="969"/>
      <c r="UXI64" s="969"/>
      <c r="UXJ64" s="969"/>
      <c r="UXK64" s="969"/>
      <c r="UXL64" s="969"/>
      <c r="UXM64" s="969"/>
      <c r="UXN64" s="969"/>
      <c r="UXO64" s="969"/>
      <c r="UXP64" s="969"/>
      <c r="UXQ64" s="969"/>
      <c r="UXR64" s="969"/>
      <c r="UXS64" s="969"/>
      <c r="UXT64" s="969"/>
      <c r="UXU64" s="969"/>
      <c r="UXV64" s="969"/>
      <c r="UXW64" s="969"/>
      <c r="UXX64" s="969"/>
      <c r="UXY64" s="969"/>
      <c r="UXZ64" s="969"/>
      <c r="UYA64" s="969"/>
      <c r="UYB64" s="969"/>
      <c r="UYC64" s="969"/>
      <c r="UYD64" s="969"/>
      <c r="UYE64" s="969"/>
      <c r="UYF64" s="969"/>
      <c r="UYG64" s="969"/>
      <c r="UYH64" s="969"/>
      <c r="UYI64" s="969"/>
      <c r="UYJ64" s="969"/>
      <c r="UYK64" s="969"/>
      <c r="UYL64" s="969"/>
      <c r="UYM64" s="969"/>
      <c r="UYN64" s="969"/>
      <c r="UYO64" s="969"/>
      <c r="UYP64" s="969"/>
      <c r="UYQ64" s="969"/>
      <c r="UYR64" s="969"/>
      <c r="UYS64" s="969"/>
      <c r="UYT64" s="969"/>
      <c r="UYU64" s="969"/>
      <c r="UYV64" s="969"/>
      <c r="UYW64" s="969"/>
      <c r="UYX64" s="969"/>
      <c r="UYY64" s="969"/>
      <c r="UYZ64" s="969"/>
      <c r="UZA64" s="969"/>
      <c r="UZB64" s="969"/>
      <c r="UZC64" s="969"/>
      <c r="UZD64" s="969"/>
      <c r="UZE64" s="969"/>
      <c r="UZF64" s="969"/>
      <c r="UZG64" s="969"/>
      <c r="UZH64" s="969"/>
      <c r="UZI64" s="969"/>
      <c r="UZJ64" s="969"/>
      <c r="UZK64" s="969"/>
      <c r="UZL64" s="969"/>
      <c r="UZM64" s="969"/>
      <c r="UZN64" s="969"/>
      <c r="UZO64" s="969"/>
      <c r="UZP64" s="969"/>
      <c r="UZQ64" s="969"/>
      <c r="UZR64" s="969"/>
      <c r="UZS64" s="969"/>
      <c r="UZT64" s="969"/>
      <c r="UZU64" s="969"/>
      <c r="UZV64" s="969"/>
      <c r="UZW64" s="969"/>
      <c r="UZX64" s="969"/>
      <c r="UZY64" s="969"/>
      <c r="UZZ64" s="969"/>
      <c r="VAA64" s="969"/>
      <c r="VAB64" s="969"/>
      <c r="VAC64" s="969"/>
      <c r="VAD64" s="969"/>
      <c r="VAE64" s="969"/>
      <c r="VAF64" s="969"/>
      <c r="VAG64" s="969"/>
      <c r="VAH64" s="969"/>
      <c r="VAI64" s="969"/>
      <c r="VAJ64" s="969"/>
      <c r="VAK64" s="969"/>
      <c r="VAL64" s="969"/>
      <c r="VAM64" s="969"/>
      <c r="VAN64" s="969"/>
      <c r="VAO64" s="969"/>
      <c r="VAP64" s="969"/>
      <c r="VAQ64" s="969"/>
      <c r="VAR64" s="969"/>
      <c r="VAS64" s="969"/>
      <c r="VAT64" s="969"/>
      <c r="VAU64" s="969"/>
      <c r="VAV64" s="969"/>
      <c r="VAW64" s="969"/>
      <c r="VAX64" s="969"/>
      <c r="VAY64" s="969"/>
      <c r="VAZ64" s="969"/>
      <c r="VBA64" s="969"/>
      <c r="VBB64" s="969"/>
      <c r="VBC64" s="969"/>
      <c r="VBD64" s="969"/>
      <c r="VBE64" s="969"/>
      <c r="VBF64" s="969"/>
      <c r="VBG64" s="969"/>
      <c r="VBH64" s="969"/>
      <c r="VBI64" s="969"/>
      <c r="VBJ64" s="969"/>
      <c r="VBK64" s="969"/>
      <c r="VBL64" s="969"/>
      <c r="VBM64" s="969"/>
      <c r="VBN64" s="969"/>
      <c r="VBO64" s="969"/>
      <c r="VBP64" s="969"/>
      <c r="VBQ64" s="969"/>
      <c r="VBR64" s="969"/>
      <c r="VBS64" s="969"/>
      <c r="VBT64" s="969"/>
      <c r="VBU64" s="969"/>
      <c r="VBV64" s="969"/>
      <c r="VBW64" s="969"/>
      <c r="VBX64" s="969"/>
      <c r="VBY64" s="969"/>
      <c r="VBZ64" s="969"/>
      <c r="VCA64" s="969"/>
      <c r="VCB64" s="969"/>
      <c r="VCC64" s="969"/>
      <c r="VCD64" s="969"/>
      <c r="VCE64" s="969"/>
      <c r="VCF64" s="969"/>
      <c r="VCG64" s="969"/>
      <c r="VCH64" s="969"/>
      <c r="VCI64" s="969"/>
      <c r="VCJ64" s="969"/>
      <c r="VCK64" s="969"/>
      <c r="VCL64" s="969"/>
      <c r="VCM64" s="969"/>
      <c r="VCN64" s="969"/>
      <c r="VCO64" s="969"/>
      <c r="VCP64" s="969"/>
      <c r="VCQ64" s="969"/>
      <c r="VCR64" s="969"/>
      <c r="VCS64" s="969"/>
      <c r="VCT64" s="969"/>
      <c r="VCU64" s="969"/>
      <c r="VCV64" s="969"/>
      <c r="VCW64" s="969"/>
      <c r="VCX64" s="969"/>
      <c r="VCY64" s="969"/>
      <c r="VCZ64" s="969"/>
      <c r="VDA64" s="969"/>
      <c r="VDB64" s="969"/>
      <c r="VDC64" s="969"/>
      <c r="VDD64" s="969"/>
      <c r="VDE64" s="969"/>
      <c r="VDF64" s="969"/>
      <c r="VDG64" s="969"/>
      <c r="VDH64" s="969"/>
      <c r="VDI64" s="969"/>
      <c r="VDJ64" s="969"/>
      <c r="VDK64" s="969"/>
      <c r="VDL64" s="969"/>
      <c r="VDM64" s="969"/>
      <c r="VDN64" s="969"/>
      <c r="VDO64" s="969"/>
      <c r="VDP64" s="969"/>
      <c r="VDQ64" s="969"/>
      <c r="VDR64" s="969"/>
      <c r="VDS64" s="969"/>
      <c r="VDT64" s="969"/>
      <c r="VDU64" s="969"/>
      <c r="VDV64" s="969"/>
      <c r="VDW64" s="969"/>
      <c r="VDX64" s="969"/>
      <c r="VDY64" s="969"/>
      <c r="VDZ64" s="969"/>
      <c r="VEA64" s="969"/>
      <c r="VEB64" s="969"/>
      <c r="VEC64" s="969"/>
      <c r="VED64" s="969"/>
      <c r="VEE64" s="969"/>
      <c r="VEF64" s="969"/>
      <c r="VEG64" s="969"/>
      <c r="VEH64" s="969"/>
      <c r="VEI64" s="969"/>
      <c r="VEJ64" s="969"/>
      <c r="VEK64" s="969"/>
      <c r="VEL64" s="969"/>
      <c r="VEM64" s="969"/>
      <c r="VEN64" s="969"/>
      <c r="VEO64" s="969"/>
      <c r="VEP64" s="969"/>
      <c r="VEQ64" s="969"/>
      <c r="VER64" s="969"/>
      <c r="VES64" s="969"/>
      <c r="VET64" s="969"/>
      <c r="VEU64" s="969"/>
      <c r="VEV64" s="969"/>
      <c r="VEW64" s="969"/>
      <c r="VEX64" s="969"/>
      <c r="VEY64" s="969"/>
      <c r="VEZ64" s="969"/>
      <c r="VFA64" s="969"/>
      <c r="VFB64" s="969"/>
      <c r="VFC64" s="969"/>
      <c r="VFD64" s="969"/>
      <c r="VFE64" s="969"/>
      <c r="VFF64" s="969"/>
      <c r="VFG64" s="969"/>
      <c r="VFH64" s="969"/>
      <c r="VFI64" s="969"/>
      <c r="VFJ64" s="969"/>
      <c r="VFK64" s="969"/>
      <c r="VFL64" s="969"/>
      <c r="VFM64" s="969"/>
      <c r="VFN64" s="969"/>
      <c r="VFO64" s="969"/>
      <c r="VFP64" s="969"/>
      <c r="VFQ64" s="969"/>
      <c r="VFR64" s="969"/>
      <c r="VFS64" s="969"/>
      <c r="VFT64" s="969"/>
      <c r="VFU64" s="969"/>
      <c r="VFV64" s="969"/>
      <c r="VFW64" s="969"/>
      <c r="VFX64" s="969"/>
      <c r="VFY64" s="969"/>
      <c r="VFZ64" s="969"/>
      <c r="VGA64" s="969"/>
      <c r="VGB64" s="969"/>
      <c r="VGC64" s="969"/>
      <c r="VGD64" s="969"/>
      <c r="VGE64" s="969"/>
      <c r="VGF64" s="969"/>
      <c r="VGG64" s="969"/>
      <c r="VGH64" s="969"/>
      <c r="VGI64" s="969"/>
      <c r="VGJ64" s="969"/>
      <c r="VGK64" s="969"/>
      <c r="VGL64" s="969"/>
      <c r="VGM64" s="969"/>
      <c r="VGN64" s="969"/>
      <c r="VGO64" s="969"/>
      <c r="VGP64" s="969"/>
      <c r="VGQ64" s="969"/>
      <c r="VGR64" s="969"/>
      <c r="VGS64" s="969"/>
      <c r="VGT64" s="969"/>
      <c r="VGU64" s="969"/>
      <c r="VGV64" s="969"/>
      <c r="VGW64" s="969"/>
      <c r="VGX64" s="969"/>
      <c r="VGY64" s="969"/>
      <c r="VGZ64" s="969"/>
      <c r="VHA64" s="969"/>
      <c r="VHB64" s="969"/>
      <c r="VHC64" s="969"/>
      <c r="VHD64" s="969"/>
      <c r="VHE64" s="969"/>
      <c r="VHF64" s="969"/>
      <c r="VHG64" s="969"/>
      <c r="VHH64" s="969"/>
      <c r="VHI64" s="969"/>
      <c r="VHJ64" s="969"/>
      <c r="VHK64" s="969"/>
      <c r="VHL64" s="969"/>
      <c r="VHM64" s="969"/>
      <c r="VHN64" s="969"/>
      <c r="VHO64" s="969"/>
      <c r="VHP64" s="969"/>
      <c r="VHQ64" s="969"/>
      <c r="VHR64" s="969"/>
      <c r="VHS64" s="969"/>
      <c r="VHT64" s="969"/>
      <c r="VHU64" s="969"/>
      <c r="VHV64" s="969"/>
      <c r="VHW64" s="969"/>
      <c r="VHX64" s="969"/>
      <c r="VHY64" s="969"/>
      <c r="VHZ64" s="969"/>
      <c r="VIA64" s="969"/>
      <c r="VIB64" s="969"/>
      <c r="VIC64" s="969"/>
      <c r="VID64" s="969"/>
      <c r="VIE64" s="969"/>
      <c r="VIF64" s="969"/>
      <c r="VIG64" s="969"/>
      <c r="VIH64" s="969"/>
      <c r="VII64" s="969"/>
      <c r="VIJ64" s="969"/>
      <c r="VIK64" s="969"/>
      <c r="VIL64" s="969"/>
      <c r="VIM64" s="969"/>
      <c r="VIN64" s="969"/>
      <c r="VIO64" s="969"/>
      <c r="VIP64" s="969"/>
      <c r="VIQ64" s="969"/>
      <c r="VIR64" s="969"/>
      <c r="VIS64" s="969"/>
      <c r="VIT64" s="969"/>
      <c r="VIU64" s="969"/>
      <c r="VIV64" s="969"/>
      <c r="VIW64" s="969"/>
      <c r="VIX64" s="969"/>
      <c r="VIY64" s="969"/>
      <c r="VIZ64" s="969"/>
      <c r="VJA64" s="969"/>
      <c r="VJB64" s="969"/>
      <c r="VJC64" s="969"/>
      <c r="VJD64" s="969"/>
      <c r="VJE64" s="969"/>
      <c r="VJF64" s="969"/>
      <c r="VJG64" s="969"/>
      <c r="VJH64" s="969"/>
      <c r="VJI64" s="969"/>
      <c r="VJJ64" s="969"/>
      <c r="VJK64" s="969"/>
      <c r="VJL64" s="969"/>
      <c r="VJM64" s="969"/>
      <c r="VJN64" s="969"/>
      <c r="VJO64" s="969"/>
      <c r="VJP64" s="969"/>
      <c r="VJQ64" s="969"/>
      <c r="VJR64" s="969"/>
      <c r="VJS64" s="969"/>
      <c r="VJT64" s="969"/>
      <c r="VJU64" s="969"/>
      <c r="VJV64" s="969"/>
      <c r="VJW64" s="969"/>
      <c r="VJX64" s="969"/>
      <c r="VJY64" s="969"/>
      <c r="VJZ64" s="969"/>
      <c r="VKA64" s="969"/>
      <c r="VKB64" s="969"/>
      <c r="VKC64" s="969"/>
      <c r="VKD64" s="969"/>
      <c r="VKE64" s="969"/>
      <c r="VKF64" s="969"/>
      <c r="VKG64" s="969"/>
      <c r="VKH64" s="969"/>
      <c r="VKI64" s="969"/>
      <c r="VKJ64" s="969"/>
      <c r="VKK64" s="969"/>
      <c r="VKL64" s="969"/>
      <c r="VKM64" s="969"/>
      <c r="VKN64" s="969"/>
      <c r="VKO64" s="969"/>
      <c r="VKP64" s="969"/>
      <c r="VKQ64" s="969"/>
      <c r="VKR64" s="969"/>
      <c r="VKS64" s="969"/>
      <c r="VKT64" s="969"/>
      <c r="VKU64" s="969"/>
      <c r="VKV64" s="969"/>
      <c r="VKW64" s="969"/>
      <c r="VKX64" s="969"/>
      <c r="VKY64" s="969"/>
      <c r="VKZ64" s="969"/>
      <c r="VLA64" s="969"/>
      <c r="VLB64" s="969"/>
      <c r="VLC64" s="969"/>
      <c r="VLD64" s="969"/>
      <c r="VLE64" s="969"/>
      <c r="VLF64" s="969"/>
      <c r="VLG64" s="969"/>
      <c r="VLH64" s="969"/>
      <c r="VLI64" s="969"/>
      <c r="VLJ64" s="969"/>
      <c r="VLK64" s="969"/>
      <c r="VLL64" s="969"/>
      <c r="VLM64" s="969"/>
      <c r="VLN64" s="969"/>
      <c r="VLO64" s="969"/>
      <c r="VLP64" s="969"/>
      <c r="VLQ64" s="969"/>
      <c r="VLR64" s="969"/>
      <c r="VLS64" s="969"/>
      <c r="VLT64" s="969"/>
      <c r="VLU64" s="969"/>
      <c r="VLV64" s="969"/>
      <c r="VLW64" s="969"/>
      <c r="VLX64" s="969"/>
      <c r="VLY64" s="969"/>
      <c r="VLZ64" s="969"/>
      <c r="VMA64" s="969"/>
      <c r="VMB64" s="969"/>
      <c r="VMC64" s="969"/>
      <c r="VMD64" s="969"/>
      <c r="VME64" s="969"/>
      <c r="VMF64" s="969"/>
      <c r="VMG64" s="969"/>
      <c r="VMH64" s="969"/>
      <c r="VMI64" s="969"/>
      <c r="VMJ64" s="969"/>
      <c r="VMK64" s="969"/>
      <c r="VML64" s="969"/>
      <c r="VMM64" s="969"/>
      <c r="VMN64" s="969"/>
      <c r="VMO64" s="969"/>
      <c r="VMP64" s="969"/>
      <c r="VMQ64" s="969"/>
      <c r="VMR64" s="969"/>
      <c r="VMS64" s="969"/>
      <c r="VMT64" s="969"/>
      <c r="VMU64" s="969"/>
      <c r="VMV64" s="969"/>
      <c r="VMW64" s="969"/>
      <c r="VMX64" s="969"/>
      <c r="VMY64" s="969"/>
      <c r="VMZ64" s="969"/>
      <c r="VNA64" s="969"/>
      <c r="VNB64" s="969"/>
      <c r="VNC64" s="969"/>
      <c r="VND64" s="969"/>
      <c r="VNE64" s="969"/>
      <c r="VNF64" s="969"/>
      <c r="VNG64" s="969"/>
      <c r="VNH64" s="969"/>
      <c r="VNI64" s="969"/>
      <c r="VNJ64" s="969"/>
      <c r="VNK64" s="969"/>
      <c r="VNL64" s="969"/>
      <c r="VNM64" s="969"/>
      <c r="VNN64" s="969"/>
      <c r="VNO64" s="969"/>
      <c r="VNP64" s="969"/>
      <c r="VNQ64" s="969"/>
      <c r="VNR64" s="969"/>
      <c r="VNS64" s="969"/>
      <c r="VNT64" s="969"/>
      <c r="VNU64" s="969"/>
      <c r="VNV64" s="969"/>
      <c r="VNW64" s="969"/>
      <c r="VNX64" s="969"/>
      <c r="VNY64" s="969"/>
      <c r="VNZ64" s="969"/>
      <c r="VOA64" s="969"/>
      <c r="VOB64" s="969"/>
      <c r="VOC64" s="969"/>
      <c r="VOD64" s="969"/>
      <c r="VOE64" s="969"/>
      <c r="VOF64" s="969"/>
      <c r="VOG64" s="969"/>
      <c r="VOH64" s="969"/>
      <c r="VOI64" s="969"/>
      <c r="VOJ64" s="969"/>
      <c r="VOK64" s="969"/>
      <c r="VOL64" s="969"/>
      <c r="VOM64" s="969"/>
      <c r="VON64" s="969"/>
      <c r="VOO64" s="969"/>
      <c r="VOP64" s="969"/>
      <c r="VOQ64" s="969"/>
      <c r="VOR64" s="969"/>
      <c r="VOS64" s="969"/>
      <c r="VOT64" s="969"/>
      <c r="VOU64" s="969"/>
      <c r="VOV64" s="969"/>
      <c r="VOW64" s="969"/>
      <c r="VOX64" s="969"/>
      <c r="VOY64" s="969"/>
      <c r="VOZ64" s="969"/>
      <c r="VPA64" s="969"/>
      <c r="VPB64" s="969"/>
      <c r="VPC64" s="969"/>
      <c r="VPD64" s="969"/>
      <c r="VPE64" s="969"/>
      <c r="VPF64" s="969"/>
      <c r="VPG64" s="969"/>
      <c r="VPH64" s="969"/>
      <c r="VPI64" s="969"/>
      <c r="VPJ64" s="969"/>
      <c r="VPK64" s="969"/>
      <c r="VPL64" s="969"/>
      <c r="VPM64" s="969"/>
      <c r="VPN64" s="969"/>
      <c r="VPO64" s="969"/>
      <c r="VPP64" s="969"/>
      <c r="VPQ64" s="969"/>
      <c r="VPR64" s="969"/>
      <c r="VPS64" s="969"/>
      <c r="VPT64" s="969"/>
      <c r="VPU64" s="969"/>
      <c r="VPV64" s="969"/>
      <c r="VPW64" s="969"/>
      <c r="VPX64" s="969"/>
      <c r="VPY64" s="969"/>
      <c r="VPZ64" s="969"/>
      <c r="VQA64" s="969"/>
      <c r="VQB64" s="969"/>
      <c r="VQC64" s="969"/>
      <c r="VQD64" s="969"/>
      <c r="VQE64" s="969"/>
      <c r="VQF64" s="969"/>
      <c r="VQG64" s="969"/>
      <c r="VQH64" s="969"/>
      <c r="VQI64" s="969"/>
      <c r="VQJ64" s="969"/>
      <c r="VQK64" s="969"/>
      <c r="VQL64" s="969"/>
      <c r="VQM64" s="969"/>
      <c r="VQN64" s="969"/>
      <c r="VQO64" s="969"/>
      <c r="VQP64" s="969"/>
      <c r="VQQ64" s="969"/>
      <c r="VQR64" s="969"/>
      <c r="VQS64" s="969"/>
      <c r="VQT64" s="969"/>
      <c r="VQU64" s="969"/>
      <c r="VQV64" s="969"/>
      <c r="VQW64" s="969"/>
      <c r="VQX64" s="969"/>
      <c r="VQY64" s="969"/>
      <c r="VQZ64" s="969"/>
      <c r="VRA64" s="969"/>
      <c r="VRB64" s="969"/>
      <c r="VRC64" s="969"/>
      <c r="VRD64" s="969"/>
      <c r="VRE64" s="969"/>
      <c r="VRF64" s="969"/>
      <c r="VRG64" s="969"/>
      <c r="VRH64" s="969"/>
      <c r="VRI64" s="969"/>
      <c r="VRJ64" s="969"/>
      <c r="VRK64" s="969"/>
      <c r="VRL64" s="969"/>
      <c r="VRM64" s="969"/>
      <c r="VRN64" s="969"/>
      <c r="VRO64" s="969"/>
      <c r="VRP64" s="969"/>
      <c r="VRQ64" s="969"/>
      <c r="VRR64" s="969"/>
      <c r="VRS64" s="969"/>
      <c r="VRT64" s="969"/>
      <c r="VRU64" s="969"/>
      <c r="VRV64" s="969"/>
      <c r="VRW64" s="969"/>
      <c r="VRX64" s="969"/>
      <c r="VRY64" s="969"/>
      <c r="VRZ64" s="969"/>
      <c r="VSA64" s="969"/>
      <c r="VSB64" s="969"/>
      <c r="VSC64" s="969"/>
      <c r="VSD64" s="969"/>
      <c r="VSE64" s="969"/>
      <c r="VSF64" s="969"/>
      <c r="VSG64" s="969"/>
      <c r="VSH64" s="969"/>
      <c r="VSI64" s="969"/>
      <c r="VSJ64" s="969"/>
      <c r="VSK64" s="969"/>
      <c r="VSL64" s="969"/>
      <c r="VSM64" s="969"/>
      <c r="VSN64" s="969"/>
      <c r="VSO64" s="969"/>
      <c r="VSP64" s="969"/>
      <c r="VSQ64" s="969"/>
      <c r="VSR64" s="969"/>
      <c r="VSS64" s="969"/>
      <c r="VST64" s="969"/>
      <c r="VSU64" s="969"/>
      <c r="VSV64" s="969"/>
      <c r="VSW64" s="969"/>
      <c r="VSX64" s="969"/>
      <c r="VSY64" s="969"/>
      <c r="VSZ64" s="969"/>
      <c r="VTA64" s="969"/>
      <c r="VTB64" s="969"/>
      <c r="VTC64" s="969"/>
      <c r="VTD64" s="969"/>
      <c r="VTE64" s="969"/>
      <c r="VTF64" s="969"/>
      <c r="VTG64" s="969"/>
      <c r="VTH64" s="969"/>
      <c r="VTI64" s="969"/>
      <c r="VTJ64" s="969"/>
      <c r="VTK64" s="969"/>
      <c r="VTL64" s="969"/>
      <c r="VTM64" s="969"/>
      <c r="VTN64" s="969"/>
      <c r="VTO64" s="969"/>
      <c r="VTP64" s="969"/>
      <c r="VTQ64" s="969"/>
      <c r="VTR64" s="969"/>
      <c r="VTS64" s="969"/>
      <c r="VTT64" s="969"/>
      <c r="VTU64" s="969"/>
      <c r="VTV64" s="969"/>
      <c r="VTW64" s="969"/>
      <c r="VTX64" s="969"/>
      <c r="VTY64" s="969"/>
      <c r="VTZ64" s="969"/>
      <c r="VUA64" s="969"/>
      <c r="VUB64" s="969"/>
      <c r="VUC64" s="969"/>
      <c r="VUD64" s="969"/>
      <c r="VUE64" s="969"/>
      <c r="VUF64" s="969"/>
      <c r="VUG64" s="969"/>
      <c r="VUH64" s="969"/>
      <c r="VUI64" s="969"/>
      <c r="VUJ64" s="969"/>
      <c r="VUK64" s="969"/>
      <c r="VUL64" s="969"/>
      <c r="VUM64" s="969"/>
      <c r="VUN64" s="969"/>
      <c r="VUO64" s="969"/>
      <c r="VUP64" s="969"/>
      <c r="VUQ64" s="969"/>
      <c r="VUR64" s="969"/>
      <c r="VUS64" s="969"/>
      <c r="VUT64" s="969"/>
      <c r="VUU64" s="969"/>
      <c r="VUV64" s="969"/>
      <c r="VUW64" s="969"/>
      <c r="VUX64" s="969"/>
      <c r="VUY64" s="969"/>
      <c r="VUZ64" s="969"/>
      <c r="VVA64" s="969"/>
      <c r="VVB64" s="969"/>
      <c r="VVC64" s="969"/>
      <c r="VVD64" s="969"/>
      <c r="VVE64" s="969"/>
      <c r="VVF64" s="969"/>
      <c r="VVG64" s="969"/>
      <c r="VVH64" s="969"/>
      <c r="VVI64" s="969"/>
      <c r="VVJ64" s="969"/>
      <c r="VVK64" s="969"/>
      <c r="VVL64" s="969"/>
      <c r="VVM64" s="969"/>
      <c r="VVN64" s="969"/>
      <c r="VVO64" s="969"/>
      <c r="VVP64" s="969"/>
      <c r="VVQ64" s="969"/>
      <c r="VVR64" s="969"/>
      <c r="VVS64" s="969"/>
      <c r="VVT64" s="969"/>
      <c r="VVU64" s="969"/>
      <c r="VVV64" s="969"/>
      <c r="VVW64" s="969"/>
      <c r="VVX64" s="969"/>
      <c r="VVY64" s="969"/>
      <c r="VVZ64" s="969"/>
      <c r="VWA64" s="969"/>
      <c r="VWB64" s="969"/>
      <c r="VWC64" s="969"/>
      <c r="VWD64" s="969"/>
      <c r="VWE64" s="969"/>
      <c r="VWF64" s="969"/>
      <c r="VWG64" s="969"/>
      <c r="VWH64" s="969"/>
      <c r="VWI64" s="969"/>
      <c r="VWJ64" s="969"/>
      <c r="VWK64" s="969"/>
      <c r="VWL64" s="969"/>
      <c r="VWM64" s="969"/>
      <c r="VWN64" s="969"/>
      <c r="VWO64" s="969"/>
      <c r="VWP64" s="969"/>
      <c r="VWQ64" s="969"/>
      <c r="VWR64" s="969"/>
      <c r="VWS64" s="969"/>
      <c r="VWT64" s="969"/>
      <c r="VWU64" s="969"/>
      <c r="VWV64" s="969"/>
      <c r="VWW64" s="969"/>
      <c r="VWX64" s="969"/>
      <c r="VWY64" s="969"/>
      <c r="VWZ64" s="969"/>
      <c r="VXA64" s="969"/>
      <c r="VXB64" s="969"/>
      <c r="VXC64" s="969"/>
      <c r="VXD64" s="969"/>
      <c r="VXE64" s="969"/>
      <c r="VXF64" s="969"/>
      <c r="VXG64" s="969"/>
      <c r="VXH64" s="969"/>
      <c r="VXI64" s="969"/>
      <c r="VXJ64" s="969"/>
      <c r="VXK64" s="969"/>
      <c r="VXL64" s="969"/>
      <c r="VXM64" s="969"/>
      <c r="VXN64" s="969"/>
      <c r="VXO64" s="969"/>
      <c r="VXP64" s="969"/>
      <c r="VXQ64" s="969"/>
      <c r="VXR64" s="969"/>
      <c r="VXS64" s="969"/>
      <c r="VXT64" s="969"/>
      <c r="VXU64" s="969"/>
      <c r="VXV64" s="969"/>
      <c r="VXW64" s="969"/>
      <c r="VXX64" s="969"/>
      <c r="VXY64" s="969"/>
      <c r="VXZ64" s="969"/>
      <c r="VYA64" s="969"/>
      <c r="VYB64" s="969"/>
      <c r="VYC64" s="969"/>
      <c r="VYD64" s="969"/>
      <c r="VYE64" s="969"/>
      <c r="VYF64" s="969"/>
      <c r="VYG64" s="969"/>
      <c r="VYH64" s="969"/>
      <c r="VYI64" s="969"/>
      <c r="VYJ64" s="969"/>
      <c r="VYK64" s="969"/>
      <c r="VYL64" s="969"/>
      <c r="VYM64" s="969"/>
      <c r="VYN64" s="969"/>
      <c r="VYO64" s="969"/>
      <c r="VYP64" s="969"/>
      <c r="VYQ64" s="969"/>
      <c r="VYR64" s="969"/>
      <c r="VYS64" s="969"/>
      <c r="VYT64" s="969"/>
      <c r="VYU64" s="969"/>
      <c r="VYV64" s="969"/>
      <c r="VYW64" s="969"/>
      <c r="VYX64" s="969"/>
      <c r="VYY64" s="969"/>
      <c r="VYZ64" s="969"/>
      <c r="VZA64" s="969"/>
      <c r="VZB64" s="969"/>
      <c r="VZC64" s="969"/>
      <c r="VZD64" s="969"/>
      <c r="VZE64" s="969"/>
      <c r="VZF64" s="969"/>
      <c r="VZG64" s="969"/>
      <c r="VZH64" s="969"/>
      <c r="VZI64" s="969"/>
      <c r="VZJ64" s="969"/>
      <c r="VZK64" s="969"/>
      <c r="VZL64" s="969"/>
      <c r="VZM64" s="969"/>
      <c r="VZN64" s="969"/>
      <c r="VZO64" s="969"/>
      <c r="VZP64" s="969"/>
      <c r="VZQ64" s="969"/>
      <c r="VZR64" s="969"/>
      <c r="VZS64" s="969"/>
      <c r="VZT64" s="969"/>
      <c r="VZU64" s="969"/>
      <c r="VZV64" s="969"/>
      <c r="VZW64" s="969"/>
      <c r="VZX64" s="969"/>
      <c r="VZY64" s="969"/>
      <c r="VZZ64" s="969"/>
      <c r="WAA64" s="969"/>
      <c r="WAB64" s="969"/>
      <c r="WAC64" s="969"/>
      <c r="WAD64" s="969"/>
      <c r="WAE64" s="969"/>
      <c r="WAF64" s="969"/>
      <c r="WAG64" s="969"/>
      <c r="WAH64" s="969"/>
      <c r="WAI64" s="969"/>
      <c r="WAJ64" s="969"/>
      <c r="WAK64" s="969"/>
      <c r="WAL64" s="969"/>
      <c r="WAM64" s="969"/>
      <c r="WAN64" s="969"/>
      <c r="WAO64" s="969"/>
      <c r="WAP64" s="969"/>
      <c r="WAQ64" s="969"/>
      <c r="WAR64" s="969"/>
      <c r="WAS64" s="969"/>
      <c r="WAT64" s="969"/>
      <c r="WAU64" s="969"/>
      <c r="WAV64" s="969"/>
      <c r="WAW64" s="969"/>
      <c r="WAX64" s="969"/>
      <c r="WAY64" s="969"/>
      <c r="WAZ64" s="969"/>
      <c r="WBA64" s="969"/>
      <c r="WBB64" s="969"/>
      <c r="WBC64" s="969"/>
      <c r="WBD64" s="969"/>
      <c r="WBE64" s="969"/>
      <c r="WBF64" s="969"/>
      <c r="WBG64" s="969"/>
      <c r="WBH64" s="969"/>
      <c r="WBI64" s="969"/>
      <c r="WBJ64" s="969"/>
      <c r="WBK64" s="969"/>
      <c r="WBL64" s="969"/>
      <c r="WBM64" s="969"/>
      <c r="WBN64" s="969"/>
      <c r="WBO64" s="969"/>
      <c r="WBP64" s="969"/>
      <c r="WBQ64" s="969"/>
      <c r="WBR64" s="969"/>
      <c r="WBS64" s="969"/>
      <c r="WBT64" s="969"/>
      <c r="WBU64" s="969"/>
      <c r="WBV64" s="969"/>
      <c r="WBW64" s="969"/>
      <c r="WBX64" s="969"/>
      <c r="WBY64" s="969"/>
      <c r="WBZ64" s="969"/>
      <c r="WCA64" s="969"/>
      <c r="WCB64" s="969"/>
      <c r="WCC64" s="969"/>
      <c r="WCD64" s="969"/>
      <c r="WCE64" s="969"/>
      <c r="WCF64" s="969"/>
      <c r="WCG64" s="969"/>
      <c r="WCH64" s="969"/>
      <c r="WCI64" s="969"/>
      <c r="WCJ64" s="969"/>
      <c r="WCK64" s="969"/>
      <c r="WCL64" s="969"/>
      <c r="WCM64" s="969"/>
      <c r="WCN64" s="969"/>
      <c r="WCO64" s="969"/>
      <c r="WCP64" s="969"/>
      <c r="WCQ64" s="969"/>
      <c r="WCR64" s="969"/>
      <c r="WCS64" s="969"/>
      <c r="WCT64" s="969"/>
      <c r="WCU64" s="969"/>
      <c r="WCV64" s="969"/>
      <c r="WCW64" s="969"/>
      <c r="WCX64" s="969"/>
      <c r="WCY64" s="969"/>
      <c r="WCZ64" s="969"/>
      <c r="WDA64" s="969"/>
      <c r="WDB64" s="969"/>
      <c r="WDC64" s="969"/>
      <c r="WDD64" s="969"/>
      <c r="WDE64" s="969"/>
      <c r="WDF64" s="969"/>
      <c r="WDG64" s="969"/>
      <c r="WDH64" s="969"/>
      <c r="WDI64" s="969"/>
      <c r="WDJ64" s="969"/>
      <c r="WDK64" s="969"/>
      <c r="WDL64" s="969"/>
      <c r="WDM64" s="969"/>
      <c r="WDN64" s="969"/>
      <c r="WDO64" s="969"/>
      <c r="WDP64" s="969"/>
      <c r="WDQ64" s="969"/>
      <c r="WDR64" s="969"/>
      <c r="WDS64" s="969"/>
      <c r="WDT64" s="969"/>
      <c r="WDU64" s="969"/>
      <c r="WDV64" s="969"/>
      <c r="WDW64" s="969"/>
      <c r="WDX64" s="969"/>
      <c r="WDY64" s="969"/>
      <c r="WDZ64" s="969"/>
      <c r="WEA64" s="969"/>
      <c r="WEB64" s="969"/>
      <c r="WEC64" s="969"/>
      <c r="WED64" s="969"/>
      <c r="WEE64" s="969"/>
      <c r="WEF64" s="969"/>
      <c r="WEG64" s="969"/>
      <c r="WEH64" s="969"/>
      <c r="WEI64" s="969"/>
      <c r="WEJ64" s="969"/>
      <c r="WEK64" s="969"/>
      <c r="WEL64" s="969"/>
      <c r="WEM64" s="969"/>
      <c r="WEN64" s="969"/>
      <c r="WEO64" s="969"/>
      <c r="WEP64" s="969"/>
      <c r="WEQ64" s="969"/>
      <c r="WER64" s="969"/>
      <c r="WES64" s="969"/>
      <c r="WET64" s="969"/>
      <c r="WEU64" s="969"/>
      <c r="WEV64" s="969"/>
      <c r="WEW64" s="969"/>
      <c r="WEX64" s="969"/>
      <c r="WEY64" s="969"/>
      <c r="WEZ64" s="969"/>
      <c r="WFA64" s="969"/>
      <c r="WFB64" s="969"/>
      <c r="WFC64" s="969"/>
      <c r="WFD64" s="969"/>
      <c r="WFE64" s="969"/>
      <c r="WFF64" s="969"/>
      <c r="WFG64" s="969"/>
      <c r="WFH64" s="969"/>
      <c r="WFI64" s="969"/>
      <c r="WFJ64" s="969"/>
      <c r="WFK64" s="969"/>
      <c r="WFL64" s="969"/>
      <c r="WFM64" s="969"/>
      <c r="WFN64" s="969"/>
      <c r="WFO64" s="969"/>
      <c r="WFP64" s="969"/>
      <c r="WFQ64" s="969"/>
      <c r="WFR64" s="969"/>
      <c r="WFS64" s="969"/>
      <c r="WFT64" s="969"/>
      <c r="WFU64" s="969"/>
      <c r="WFV64" s="969"/>
      <c r="WFW64" s="969"/>
      <c r="WFX64" s="969"/>
      <c r="WFY64" s="969"/>
      <c r="WFZ64" s="969"/>
      <c r="WGA64" s="969"/>
      <c r="WGB64" s="969"/>
      <c r="WGC64" s="969"/>
      <c r="WGD64" s="969"/>
      <c r="WGE64" s="969"/>
      <c r="WGF64" s="969"/>
      <c r="WGG64" s="969"/>
      <c r="WGH64" s="969"/>
      <c r="WGI64" s="969"/>
      <c r="WGJ64" s="969"/>
      <c r="WGK64" s="969"/>
      <c r="WGL64" s="969"/>
      <c r="WGM64" s="969"/>
      <c r="WGN64" s="969"/>
      <c r="WGO64" s="969"/>
      <c r="WGP64" s="969"/>
      <c r="WGQ64" s="969"/>
      <c r="WGR64" s="969"/>
      <c r="WGS64" s="969"/>
      <c r="WGT64" s="969"/>
      <c r="WGU64" s="969"/>
      <c r="WGV64" s="969"/>
      <c r="WGW64" s="969"/>
      <c r="WGX64" s="969"/>
      <c r="WGY64" s="969"/>
      <c r="WGZ64" s="969"/>
      <c r="WHA64" s="969"/>
      <c r="WHB64" s="969"/>
      <c r="WHC64" s="969"/>
      <c r="WHD64" s="969"/>
      <c r="WHE64" s="969"/>
      <c r="WHF64" s="969"/>
      <c r="WHG64" s="969"/>
      <c r="WHH64" s="969"/>
      <c r="WHI64" s="969"/>
      <c r="WHJ64" s="969"/>
      <c r="WHK64" s="969"/>
      <c r="WHL64" s="969"/>
      <c r="WHM64" s="969"/>
      <c r="WHN64" s="969"/>
      <c r="WHO64" s="969"/>
      <c r="WHP64" s="969"/>
      <c r="WHQ64" s="969"/>
      <c r="WHR64" s="969"/>
      <c r="WHS64" s="969"/>
      <c r="WHT64" s="969"/>
      <c r="WHU64" s="969"/>
      <c r="WHV64" s="969"/>
      <c r="WHW64" s="969"/>
      <c r="WHX64" s="969"/>
      <c r="WHY64" s="969"/>
      <c r="WHZ64" s="969"/>
      <c r="WIA64" s="969"/>
      <c r="WIB64" s="969"/>
      <c r="WIC64" s="969"/>
      <c r="WID64" s="969"/>
      <c r="WIE64" s="969"/>
      <c r="WIF64" s="969"/>
      <c r="WIG64" s="969"/>
      <c r="WIH64" s="969"/>
      <c r="WII64" s="969"/>
      <c r="WIJ64" s="969"/>
      <c r="WIK64" s="969"/>
      <c r="WIL64" s="969"/>
      <c r="WIM64" s="969"/>
      <c r="WIN64" s="969"/>
      <c r="WIO64" s="969"/>
      <c r="WIP64" s="969"/>
      <c r="WIQ64" s="969"/>
      <c r="WIR64" s="969"/>
      <c r="WIS64" s="969"/>
      <c r="WIT64" s="969"/>
      <c r="WIU64" s="969"/>
      <c r="WIV64" s="969"/>
      <c r="WIW64" s="969"/>
      <c r="WIX64" s="969"/>
      <c r="WIY64" s="969"/>
      <c r="WIZ64" s="969"/>
      <c r="WJA64" s="969"/>
      <c r="WJB64" s="969"/>
      <c r="WJC64" s="969"/>
      <c r="WJD64" s="969"/>
      <c r="WJE64" s="969"/>
      <c r="WJF64" s="969"/>
      <c r="WJG64" s="969"/>
      <c r="WJH64" s="969"/>
      <c r="WJI64" s="969"/>
      <c r="WJJ64" s="969"/>
      <c r="WJK64" s="969"/>
      <c r="WJL64" s="969"/>
      <c r="WJM64" s="969"/>
      <c r="WJN64" s="969"/>
      <c r="WJO64" s="969"/>
      <c r="WJP64" s="969"/>
      <c r="WJQ64" s="969"/>
      <c r="WJR64" s="969"/>
      <c r="WJS64" s="969"/>
      <c r="WJT64" s="969"/>
      <c r="WJU64" s="969"/>
      <c r="WJV64" s="969"/>
      <c r="WJW64" s="969"/>
      <c r="WJX64" s="969"/>
      <c r="WJY64" s="969"/>
      <c r="WJZ64" s="969"/>
      <c r="WKA64" s="969"/>
      <c r="WKB64" s="969"/>
      <c r="WKC64" s="969"/>
      <c r="WKD64" s="969"/>
      <c r="WKE64" s="969"/>
      <c r="WKF64" s="969"/>
      <c r="WKG64" s="969"/>
      <c r="WKH64" s="969"/>
      <c r="WKI64" s="969"/>
      <c r="WKJ64" s="969"/>
      <c r="WKK64" s="969"/>
      <c r="WKL64" s="969"/>
      <c r="WKM64" s="969"/>
      <c r="WKN64" s="969"/>
      <c r="WKO64" s="969"/>
      <c r="WKP64" s="969"/>
      <c r="WKQ64" s="969"/>
      <c r="WKR64" s="969"/>
      <c r="WKS64" s="969"/>
      <c r="WKT64" s="969"/>
      <c r="WKU64" s="969"/>
      <c r="WKV64" s="969"/>
      <c r="WKW64" s="969"/>
      <c r="WKX64" s="969"/>
      <c r="WKY64" s="969"/>
      <c r="WKZ64" s="969"/>
      <c r="WLA64" s="969"/>
      <c r="WLB64" s="969"/>
      <c r="WLC64" s="969"/>
      <c r="WLD64" s="969"/>
      <c r="WLE64" s="969"/>
      <c r="WLF64" s="969"/>
      <c r="WLG64" s="969"/>
      <c r="WLH64" s="969"/>
      <c r="WLI64" s="969"/>
      <c r="WLJ64" s="969"/>
      <c r="WLK64" s="969"/>
      <c r="WLL64" s="969"/>
      <c r="WLM64" s="969"/>
      <c r="WLN64" s="969"/>
      <c r="WLO64" s="969"/>
      <c r="WLP64" s="969"/>
      <c r="WLQ64" s="969"/>
      <c r="WLR64" s="969"/>
      <c r="WLS64" s="969"/>
      <c r="WLT64" s="969"/>
      <c r="WLU64" s="969"/>
      <c r="WLV64" s="969"/>
      <c r="WLW64" s="969"/>
      <c r="WLX64" s="969"/>
      <c r="WLY64" s="969"/>
      <c r="WLZ64" s="969"/>
      <c r="WMA64" s="969"/>
      <c r="WMB64" s="969"/>
      <c r="WMC64" s="969"/>
      <c r="WMD64" s="969"/>
      <c r="WME64" s="969"/>
      <c r="WMF64" s="969"/>
      <c r="WMG64" s="969"/>
      <c r="WMH64" s="969"/>
      <c r="WMI64" s="969"/>
      <c r="WMJ64" s="969"/>
      <c r="WMK64" s="969"/>
      <c r="WML64" s="969"/>
      <c r="WMM64" s="969"/>
      <c r="WMN64" s="969"/>
      <c r="WMO64" s="969"/>
      <c r="WMP64" s="969"/>
      <c r="WMQ64" s="969"/>
      <c r="WMR64" s="969"/>
      <c r="WMS64" s="969"/>
      <c r="WMT64" s="969"/>
      <c r="WMU64" s="969"/>
      <c r="WMV64" s="969"/>
      <c r="WMW64" s="969"/>
      <c r="WMX64" s="969"/>
      <c r="WMY64" s="969"/>
      <c r="WMZ64" s="969"/>
      <c r="WNA64" s="969"/>
      <c r="WNB64" s="969"/>
      <c r="WNC64" s="969"/>
      <c r="WND64" s="969"/>
      <c r="WNE64" s="969"/>
      <c r="WNF64" s="969"/>
      <c r="WNG64" s="969"/>
      <c r="WNH64" s="969"/>
      <c r="WNI64" s="969"/>
      <c r="WNJ64" s="969"/>
      <c r="WNK64" s="969"/>
      <c r="WNL64" s="969"/>
      <c r="WNM64" s="969"/>
      <c r="WNN64" s="969"/>
      <c r="WNO64" s="969"/>
      <c r="WNP64" s="969"/>
      <c r="WNQ64" s="969"/>
      <c r="WNR64" s="969"/>
      <c r="WNS64" s="969"/>
      <c r="WNT64" s="969"/>
      <c r="WNU64" s="969"/>
      <c r="WNV64" s="969"/>
      <c r="WNW64" s="969"/>
      <c r="WNX64" s="969"/>
      <c r="WNY64" s="969"/>
      <c r="WNZ64" s="969"/>
      <c r="WOA64" s="969"/>
      <c r="WOB64" s="969"/>
      <c r="WOC64" s="969"/>
      <c r="WOD64" s="969"/>
      <c r="WOE64" s="969"/>
      <c r="WOF64" s="969"/>
      <c r="WOG64" s="969"/>
      <c r="WOH64" s="969"/>
      <c r="WOI64" s="969"/>
      <c r="WOJ64" s="969"/>
      <c r="WOK64" s="969"/>
      <c r="WOL64" s="969"/>
      <c r="WOM64" s="969"/>
      <c r="WON64" s="969"/>
      <c r="WOO64" s="969"/>
      <c r="WOP64" s="969"/>
      <c r="WOQ64" s="969"/>
      <c r="WOR64" s="969"/>
      <c r="WOS64" s="969"/>
      <c r="WOT64" s="969"/>
      <c r="WOU64" s="969"/>
      <c r="WOV64" s="969"/>
      <c r="WOW64" s="969"/>
      <c r="WOX64" s="969"/>
      <c r="WOY64" s="969"/>
      <c r="WOZ64" s="969"/>
      <c r="WPA64" s="969"/>
      <c r="WPB64" s="969"/>
      <c r="WPC64" s="969"/>
      <c r="WPD64" s="969"/>
      <c r="WPE64" s="969"/>
      <c r="WPF64" s="969"/>
      <c r="WPG64" s="969"/>
      <c r="WPH64" s="969"/>
      <c r="WPI64" s="969"/>
      <c r="WPJ64" s="969"/>
      <c r="WPK64" s="969"/>
      <c r="WPL64" s="969"/>
      <c r="WPM64" s="969"/>
      <c r="WPN64" s="969"/>
      <c r="WPO64" s="969"/>
      <c r="WPP64" s="969"/>
      <c r="WPQ64" s="969"/>
      <c r="WPR64" s="969"/>
      <c r="WPS64" s="969"/>
      <c r="WPT64" s="969"/>
      <c r="WPU64" s="969"/>
      <c r="WPV64" s="969"/>
      <c r="WPW64" s="969"/>
      <c r="WPX64" s="969"/>
      <c r="WPY64" s="969"/>
      <c r="WPZ64" s="969"/>
      <c r="WQA64" s="969"/>
      <c r="WQB64" s="969"/>
      <c r="WQC64" s="969"/>
      <c r="WQD64" s="969"/>
      <c r="WQE64" s="969"/>
      <c r="WQF64" s="969"/>
      <c r="WQG64" s="969"/>
      <c r="WQH64" s="969"/>
      <c r="WQI64" s="969"/>
      <c r="WQJ64" s="969"/>
      <c r="WQK64" s="969"/>
      <c r="WQL64" s="969"/>
      <c r="WQM64" s="969"/>
      <c r="WQN64" s="969"/>
      <c r="WQO64" s="969"/>
      <c r="WQP64" s="969"/>
      <c r="WQQ64" s="969"/>
      <c r="WQR64" s="969"/>
      <c r="WQS64" s="969"/>
      <c r="WQT64" s="969"/>
      <c r="WQU64" s="969"/>
      <c r="WQV64" s="969"/>
      <c r="WQW64" s="969"/>
      <c r="WQX64" s="969"/>
      <c r="WQY64" s="969"/>
      <c r="WQZ64" s="969"/>
      <c r="WRA64" s="969"/>
      <c r="WRB64" s="969"/>
      <c r="WRC64" s="969"/>
      <c r="WRD64" s="969"/>
      <c r="WRE64" s="969"/>
      <c r="WRF64" s="969"/>
      <c r="WRG64" s="969"/>
      <c r="WRH64" s="969"/>
      <c r="WRI64" s="969"/>
      <c r="WRJ64" s="969"/>
      <c r="WRK64" s="969"/>
      <c r="WRL64" s="969"/>
      <c r="WRM64" s="969"/>
      <c r="WRN64" s="969"/>
      <c r="WRO64" s="969"/>
      <c r="WRP64" s="969"/>
      <c r="WRQ64" s="969"/>
      <c r="WRR64" s="969"/>
      <c r="WRS64" s="969"/>
      <c r="WRT64" s="969"/>
      <c r="WRU64" s="969"/>
      <c r="WRV64" s="969"/>
      <c r="WRW64" s="969"/>
      <c r="WRX64" s="969"/>
      <c r="WRY64" s="969"/>
      <c r="WRZ64" s="969"/>
      <c r="WSA64" s="969"/>
      <c r="WSB64" s="969"/>
      <c r="WSC64" s="969"/>
      <c r="WSD64" s="969"/>
      <c r="WSE64" s="969"/>
      <c r="WSF64" s="969"/>
      <c r="WSG64" s="969"/>
      <c r="WSH64" s="969"/>
      <c r="WSI64" s="969"/>
      <c r="WSJ64" s="969"/>
      <c r="WSK64" s="969"/>
      <c r="WSL64" s="969"/>
      <c r="WSM64" s="969"/>
      <c r="WSN64" s="969"/>
      <c r="WSO64" s="969"/>
      <c r="WSP64" s="969"/>
      <c r="WSQ64" s="969"/>
      <c r="WSR64" s="969"/>
      <c r="WSS64" s="969"/>
      <c r="WST64" s="969"/>
      <c r="WSU64" s="969"/>
      <c r="WSV64" s="969"/>
      <c r="WSW64" s="969"/>
      <c r="WSX64" s="969"/>
      <c r="WSY64" s="969"/>
      <c r="WSZ64" s="969"/>
      <c r="WTA64" s="969"/>
      <c r="WTB64" s="969"/>
      <c r="WTC64" s="969"/>
      <c r="WTD64" s="969"/>
      <c r="WTE64" s="969"/>
      <c r="WTF64" s="969"/>
      <c r="WTG64" s="969"/>
      <c r="WTH64" s="969"/>
      <c r="WTI64" s="969"/>
      <c r="WTJ64" s="969"/>
      <c r="WTK64" s="969"/>
      <c r="WTL64" s="969"/>
      <c r="WTM64" s="969"/>
      <c r="WTN64" s="969"/>
      <c r="WTO64" s="969"/>
      <c r="WTP64" s="969"/>
      <c r="WTQ64" s="969"/>
      <c r="WTR64" s="969"/>
      <c r="WTS64" s="969"/>
      <c r="WTT64" s="969"/>
      <c r="WTU64" s="969"/>
      <c r="WTV64" s="969"/>
      <c r="WTW64" s="969"/>
      <c r="WTX64" s="969"/>
      <c r="WTY64" s="969"/>
      <c r="WTZ64" s="969"/>
      <c r="WUA64" s="969"/>
      <c r="WUB64" s="969"/>
      <c r="WUC64" s="969"/>
      <c r="WUD64" s="969"/>
      <c r="WUE64" s="969"/>
      <c r="WUF64" s="969"/>
      <c r="WUG64" s="969"/>
      <c r="WUH64" s="969"/>
      <c r="WUI64" s="969"/>
      <c r="WUJ64" s="969"/>
      <c r="WUK64" s="969"/>
      <c r="WUL64" s="969"/>
      <c r="WUM64" s="969"/>
      <c r="WUN64" s="969"/>
      <c r="WUO64" s="969"/>
      <c r="WUP64" s="969"/>
      <c r="WUQ64" s="969"/>
      <c r="WUR64" s="969"/>
      <c r="WUS64" s="969"/>
      <c r="WUT64" s="969"/>
      <c r="WUU64" s="969"/>
      <c r="WUV64" s="969"/>
      <c r="WUW64" s="969"/>
      <c r="WUX64" s="969"/>
      <c r="WUY64" s="969"/>
      <c r="WUZ64" s="969"/>
      <c r="WVA64" s="969"/>
      <c r="WVB64" s="969"/>
      <c r="WVC64" s="969"/>
      <c r="WVD64" s="969"/>
      <c r="WVE64" s="969"/>
      <c r="WVF64" s="969"/>
      <c r="WVG64" s="969"/>
      <c r="WVH64" s="969"/>
      <c r="WVI64" s="969"/>
      <c r="WVJ64" s="969"/>
      <c r="WVK64" s="969"/>
      <c r="WVL64" s="969"/>
      <c r="WVM64" s="969"/>
      <c r="WVN64" s="969"/>
      <c r="WVO64" s="969"/>
      <c r="WVP64" s="969"/>
      <c r="WVQ64" s="969"/>
      <c r="WVR64" s="969"/>
      <c r="WVS64" s="969"/>
      <c r="WVT64" s="969"/>
      <c r="WVU64" s="969"/>
      <c r="WVV64" s="969"/>
      <c r="WVW64" s="969"/>
      <c r="WVX64" s="969"/>
      <c r="WVY64" s="969"/>
      <c r="WVZ64" s="969"/>
      <c r="WWA64" s="969"/>
      <c r="WWB64" s="969"/>
      <c r="WWC64" s="969"/>
      <c r="WWD64" s="969"/>
      <c r="WWE64" s="969"/>
      <c r="WWF64" s="969"/>
      <c r="WWG64" s="969"/>
      <c r="WWH64" s="969"/>
      <c r="WWI64" s="969"/>
      <c r="WWJ64" s="969"/>
      <c r="WWK64" s="969"/>
      <c r="WWL64" s="969"/>
      <c r="WWM64" s="969"/>
      <c r="WWN64" s="969"/>
      <c r="WWO64" s="969"/>
      <c r="WWP64" s="969"/>
      <c r="WWQ64" s="969"/>
      <c r="WWR64" s="969"/>
      <c r="WWS64" s="969"/>
      <c r="WWT64" s="969"/>
      <c r="WWU64" s="969"/>
      <c r="WWV64" s="969"/>
      <c r="WWW64" s="969"/>
      <c r="WWX64" s="969"/>
      <c r="WWY64" s="969"/>
      <c r="WWZ64" s="969"/>
      <c r="WXA64" s="969"/>
      <c r="WXB64" s="969"/>
      <c r="WXC64" s="969"/>
      <c r="WXD64" s="969"/>
      <c r="WXE64" s="969"/>
      <c r="WXF64" s="969"/>
      <c r="WXG64" s="969"/>
      <c r="WXH64" s="969"/>
      <c r="WXI64" s="969"/>
      <c r="WXJ64" s="969"/>
      <c r="WXK64" s="969"/>
      <c r="WXL64" s="969"/>
      <c r="WXM64" s="969"/>
      <c r="WXN64" s="969"/>
      <c r="WXO64" s="969"/>
      <c r="WXP64" s="969"/>
      <c r="WXQ64" s="969"/>
      <c r="WXR64" s="969"/>
      <c r="WXS64" s="969"/>
      <c r="WXT64" s="969"/>
      <c r="WXU64" s="969"/>
      <c r="WXV64" s="969"/>
      <c r="WXW64" s="969"/>
      <c r="WXX64" s="969"/>
      <c r="WXY64" s="969"/>
      <c r="WXZ64" s="969"/>
      <c r="WYA64" s="969"/>
      <c r="WYB64" s="969"/>
      <c r="WYC64" s="969"/>
      <c r="WYD64" s="969"/>
      <c r="WYE64" s="969"/>
      <c r="WYF64" s="969"/>
      <c r="WYG64" s="969"/>
      <c r="WYH64" s="969"/>
      <c r="WYI64" s="969"/>
      <c r="WYJ64" s="969"/>
      <c r="WYK64" s="969"/>
      <c r="WYL64" s="969"/>
      <c r="WYM64" s="969"/>
      <c r="WYN64" s="969"/>
      <c r="WYO64" s="969"/>
      <c r="WYP64" s="969"/>
      <c r="WYQ64" s="969"/>
      <c r="WYR64" s="969"/>
      <c r="WYS64" s="969"/>
      <c r="WYT64" s="969"/>
      <c r="WYU64" s="969"/>
      <c r="WYV64" s="969"/>
      <c r="WYW64" s="969"/>
      <c r="WYX64" s="969"/>
      <c r="WYY64" s="969"/>
      <c r="WYZ64" s="969"/>
      <c r="WZA64" s="969"/>
      <c r="WZB64" s="969"/>
      <c r="WZC64" s="969"/>
      <c r="WZD64" s="969"/>
      <c r="WZE64" s="969"/>
      <c r="WZF64" s="969"/>
      <c r="WZG64" s="969"/>
      <c r="WZH64" s="969"/>
      <c r="WZI64" s="969"/>
      <c r="WZJ64" s="969"/>
      <c r="WZK64" s="969"/>
      <c r="WZL64" s="969"/>
      <c r="WZM64" s="969"/>
      <c r="WZN64" s="969"/>
      <c r="WZO64" s="969"/>
      <c r="WZP64" s="969"/>
      <c r="WZQ64" s="969"/>
      <c r="WZR64" s="969"/>
      <c r="WZS64" s="969"/>
      <c r="WZT64" s="969"/>
      <c r="WZU64" s="969"/>
      <c r="WZV64" s="969"/>
      <c r="WZW64" s="969"/>
      <c r="WZX64" s="969"/>
      <c r="WZY64" s="969"/>
      <c r="WZZ64" s="969"/>
      <c r="XAA64" s="969"/>
      <c r="XAB64" s="969"/>
      <c r="XAC64" s="969"/>
      <c r="XAD64" s="969"/>
      <c r="XAE64" s="969"/>
      <c r="XAF64" s="969"/>
      <c r="XAG64" s="969"/>
      <c r="XAH64" s="969"/>
      <c r="XAI64" s="969"/>
      <c r="XAJ64" s="969"/>
      <c r="XAK64" s="969"/>
      <c r="XAL64" s="969"/>
      <c r="XAM64" s="969"/>
      <c r="XAN64" s="969"/>
      <c r="XAO64" s="969"/>
      <c r="XAP64" s="969"/>
      <c r="XAQ64" s="969"/>
      <c r="XAR64" s="969"/>
      <c r="XAS64" s="969"/>
      <c r="XAT64" s="969"/>
      <c r="XAU64" s="969"/>
      <c r="XAV64" s="969"/>
      <c r="XAW64" s="969"/>
      <c r="XAX64" s="969"/>
      <c r="XAY64" s="969"/>
      <c r="XAZ64" s="969"/>
      <c r="XBA64" s="969"/>
      <c r="XBB64" s="969"/>
      <c r="XBC64" s="969"/>
      <c r="XBD64" s="969"/>
      <c r="XBE64" s="969"/>
      <c r="XBF64" s="969"/>
      <c r="XBG64" s="969"/>
      <c r="XBH64" s="969"/>
      <c r="XBI64" s="969"/>
      <c r="XBJ64" s="969"/>
      <c r="XBK64" s="969"/>
      <c r="XBL64" s="969"/>
      <c r="XBM64" s="969"/>
      <c r="XBN64" s="969"/>
      <c r="XBO64" s="969"/>
      <c r="XBP64" s="969"/>
      <c r="XBQ64" s="969"/>
      <c r="XBR64" s="969"/>
      <c r="XBS64" s="969"/>
      <c r="XBT64" s="969"/>
      <c r="XBU64" s="969"/>
      <c r="XBV64" s="969"/>
      <c r="XBW64" s="969"/>
      <c r="XBX64" s="969"/>
      <c r="XBY64" s="969"/>
      <c r="XBZ64" s="969"/>
      <c r="XCA64" s="969"/>
      <c r="XCB64" s="969"/>
      <c r="XCC64" s="969"/>
      <c r="XCD64" s="969"/>
      <c r="XCE64" s="969"/>
      <c r="XCF64" s="969"/>
      <c r="XCG64" s="969"/>
      <c r="XCH64" s="969"/>
      <c r="XCI64" s="969"/>
      <c r="XCJ64" s="969"/>
      <c r="XCK64" s="969"/>
      <c r="XCL64" s="969"/>
      <c r="XCM64" s="969"/>
      <c r="XCN64" s="969"/>
      <c r="XCO64" s="969"/>
      <c r="XCP64" s="969"/>
      <c r="XCQ64" s="969"/>
      <c r="XCR64" s="969"/>
      <c r="XCS64" s="969"/>
      <c r="XCT64" s="969"/>
      <c r="XCU64" s="969"/>
      <c r="XCV64" s="969"/>
      <c r="XCW64" s="969"/>
      <c r="XCX64" s="969"/>
      <c r="XCY64" s="969"/>
      <c r="XCZ64" s="969"/>
      <c r="XDA64" s="969"/>
      <c r="XDB64" s="969"/>
      <c r="XDC64" s="969"/>
      <c r="XDD64" s="969"/>
      <c r="XDE64" s="969"/>
      <c r="XDF64" s="969"/>
      <c r="XDG64" s="969"/>
      <c r="XDH64" s="969"/>
      <c r="XDI64" s="969"/>
      <c r="XDJ64" s="969"/>
      <c r="XDK64" s="969"/>
      <c r="XDL64" s="969"/>
      <c r="XDM64" s="969"/>
      <c r="XDN64" s="969"/>
      <c r="XDO64" s="969"/>
      <c r="XDP64" s="969"/>
      <c r="XDQ64" s="969"/>
      <c r="XDR64" s="969"/>
      <c r="XDS64" s="969"/>
      <c r="XDT64" s="969"/>
      <c r="XDU64" s="969"/>
      <c r="XDV64" s="969"/>
      <c r="XDW64" s="969"/>
      <c r="XDX64" s="969"/>
      <c r="XDY64" s="969"/>
      <c r="XDZ64" s="969"/>
      <c r="XEA64" s="969"/>
      <c r="XEB64" s="969"/>
      <c r="XEC64" s="969"/>
      <c r="XED64" s="969"/>
      <c r="XEE64" s="969"/>
      <c r="XEF64" s="969"/>
      <c r="XEG64" s="969"/>
      <c r="XEH64" s="969"/>
      <c r="XEI64" s="969"/>
      <c r="XEJ64" s="969"/>
      <c r="XEK64" s="969"/>
      <c r="XEL64" s="969"/>
      <c r="XEM64" s="969"/>
      <c r="XEN64" s="969"/>
      <c r="XEO64" s="969"/>
      <c r="XEP64" s="969"/>
      <c r="XEQ64" s="969"/>
      <c r="XER64" s="969"/>
      <c r="XES64" s="969"/>
      <c r="XET64" s="969"/>
      <c r="XEU64" s="969"/>
      <c r="XEV64" s="969"/>
      <c r="XEW64" s="969"/>
      <c r="XEX64" s="969"/>
      <c r="XEY64" s="969"/>
      <c r="XEZ64" s="969"/>
      <c r="XFA64" s="969"/>
      <c r="XFB64" s="969"/>
      <c r="XFC64" s="969"/>
      <c r="XFD64" s="969"/>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2258</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69" t="s">
        <v>2260</v>
      </c>
      <c r="B68" s="969"/>
      <c r="C68" s="969"/>
      <c r="D68" s="969"/>
      <c r="E68" s="969"/>
      <c r="F68" s="969"/>
      <c r="G68" s="969"/>
      <c r="H68" s="969"/>
      <c r="I68" s="969"/>
      <c r="J68" s="969"/>
      <c r="K68" s="969"/>
      <c r="L68" s="969"/>
      <c r="M68" s="969"/>
      <c r="N68" s="969"/>
      <c r="O68" s="969"/>
      <c r="P68" s="969"/>
      <c r="Q68" s="969"/>
      <c r="R68" s="969"/>
      <c r="S68" s="969"/>
      <c r="T68" s="969"/>
      <c r="U68" s="969"/>
      <c r="V68" s="969"/>
      <c r="W68" s="969"/>
      <c r="X68" s="969"/>
      <c r="Y68" s="969"/>
      <c r="Z68" s="969"/>
      <c r="AA68" s="969"/>
      <c r="AB68" s="969"/>
      <c r="AC68" s="969"/>
      <c r="AD68" s="969"/>
      <c r="AE68" s="969"/>
      <c r="AF68" s="969"/>
      <c r="AG68" s="969"/>
      <c r="AH68" s="969"/>
      <c r="AI68" s="969"/>
      <c r="AJ68" s="969"/>
      <c r="AK68" s="969"/>
      <c r="AL68" s="969"/>
      <c r="AM68" s="969"/>
      <c r="AN68" s="969"/>
      <c r="AO68" s="969"/>
      <c r="AP68" s="969"/>
      <c r="AQ68" s="969"/>
      <c r="AR68" s="969"/>
      <c r="AS68" s="969"/>
      <c r="AT68" s="969"/>
    </row>
    <row r="69" spans="1:46" ht="12.9" customHeight="1">
      <c r="A69" s="969"/>
      <c r="B69" s="969"/>
      <c r="C69" s="969"/>
      <c r="D69" s="969"/>
      <c r="E69" s="969"/>
      <c r="F69" s="969"/>
      <c r="G69" s="969"/>
      <c r="H69" s="969"/>
      <c r="I69" s="969"/>
      <c r="J69" s="969"/>
      <c r="K69" s="969"/>
      <c r="L69" s="969"/>
      <c r="M69" s="969"/>
      <c r="N69" s="969"/>
      <c r="O69" s="969"/>
      <c r="P69" s="969"/>
      <c r="Q69" s="969"/>
      <c r="R69" s="969"/>
      <c r="S69" s="969"/>
      <c r="T69" s="969"/>
      <c r="U69" s="969"/>
      <c r="V69" s="969"/>
      <c r="W69" s="969"/>
      <c r="X69" s="969"/>
      <c r="Y69" s="969"/>
      <c r="Z69" s="969"/>
      <c r="AA69" s="969"/>
      <c r="AB69" s="969"/>
      <c r="AC69" s="969"/>
      <c r="AD69" s="969"/>
      <c r="AE69" s="969"/>
      <c r="AF69" s="969"/>
      <c r="AG69" s="969"/>
      <c r="AH69" s="969"/>
      <c r="AI69" s="969"/>
      <c r="AJ69" s="969"/>
      <c r="AK69" s="969"/>
      <c r="AL69" s="969"/>
      <c r="AM69" s="969"/>
      <c r="AN69" s="969"/>
      <c r="AO69" s="969"/>
      <c r="AP69" s="969"/>
      <c r="AQ69" s="969"/>
      <c r="AR69" s="969"/>
      <c r="AS69" s="969"/>
      <c r="AT69" s="969"/>
    </row>
    <row r="70" spans="1:46" ht="12.9" customHeight="1">
      <c r="A70" s="969"/>
      <c r="B70" s="969"/>
      <c r="C70" s="969"/>
      <c r="D70" s="969"/>
      <c r="E70" s="969"/>
      <c r="F70" s="969"/>
      <c r="G70" s="969"/>
      <c r="H70" s="969"/>
      <c r="I70" s="969"/>
      <c r="J70" s="969"/>
      <c r="K70" s="969"/>
      <c r="L70" s="969"/>
      <c r="M70" s="969"/>
      <c r="N70" s="969"/>
      <c r="O70" s="969"/>
      <c r="P70" s="969"/>
      <c r="Q70" s="969"/>
      <c r="R70" s="969"/>
      <c r="S70" s="969"/>
      <c r="T70" s="969"/>
      <c r="U70" s="969"/>
      <c r="V70" s="969"/>
      <c r="W70" s="969"/>
      <c r="X70" s="969"/>
      <c r="Y70" s="969"/>
      <c r="Z70" s="969"/>
      <c r="AA70" s="969"/>
      <c r="AB70" s="969"/>
      <c r="AC70" s="969"/>
      <c r="AD70" s="969"/>
      <c r="AE70" s="969"/>
      <c r="AF70" s="969"/>
      <c r="AG70" s="969"/>
      <c r="AH70" s="969"/>
      <c r="AI70" s="969"/>
      <c r="AJ70" s="969"/>
      <c r="AK70" s="969"/>
      <c r="AL70" s="969"/>
      <c r="AM70" s="969"/>
      <c r="AN70" s="969"/>
      <c r="AO70" s="969"/>
      <c r="AP70" s="969"/>
      <c r="AQ70" s="969"/>
      <c r="AR70" s="969"/>
      <c r="AS70" s="969"/>
      <c r="AT70" s="969"/>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2261</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 customHeight="1">
      <c r="A74" s="993" t="s">
        <v>2262</v>
      </c>
      <c r="B74" s="993"/>
      <c r="C74" s="993"/>
      <c r="D74" s="993"/>
      <c r="E74" s="993"/>
      <c r="F74" s="993"/>
      <c r="G74" s="993"/>
      <c r="H74" s="993"/>
      <c r="I74" s="993"/>
      <c r="J74" s="993"/>
      <c r="K74" s="993"/>
      <c r="L74" s="993"/>
      <c r="M74" s="993"/>
      <c r="N74" s="993"/>
      <c r="O74" s="993"/>
      <c r="P74" s="993"/>
      <c r="Q74" s="993"/>
      <c r="R74" s="993"/>
      <c r="S74" s="993"/>
      <c r="T74" s="993"/>
      <c r="U74" s="993"/>
      <c r="V74" s="993"/>
      <c r="W74" s="993"/>
      <c r="X74" s="993"/>
      <c r="Y74" s="993"/>
      <c r="Z74" s="993"/>
      <c r="AA74" s="993"/>
      <c r="AB74" s="993"/>
      <c r="AC74" s="993"/>
      <c r="AD74" s="993"/>
      <c r="AE74" s="993"/>
      <c r="AF74" s="993"/>
      <c r="AG74" s="993"/>
      <c r="AH74" s="993"/>
      <c r="AI74" s="993"/>
      <c r="AJ74" s="993"/>
      <c r="AK74" s="993"/>
      <c r="AL74" s="993"/>
      <c r="AM74" s="993"/>
      <c r="AN74" s="993"/>
      <c r="AO74" s="993"/>
      <c r="AP74" s="993"/>
      <c r="AQ74" s="993"/>
      <c r="AR74" s="993"/>
      <c r="AS74" s="993"/>
      <c r="AT74" s="993"/>
    </row>
    <row r="75" spans="1:46" s="776" customFormat="1" ht="12.9" customHeight="1">
      <c r="A75" s="993"/>
      <c r="B75" s="993"/>
      <c r="C75" s="993"/>
      <c r="D75" s="993"/>
      <c r="E75" s="993"/>
      <c r="F75" s="993"/>
      <c r="G75" s="993"/>
      <c r="H75" s="993"/>
      <c r="I75" s="993"/>
      <c r="J75" s="993"/>
      <c r="K75" s="993"/>
      <c r="L75" s="993"/>
      <c r="M75" s="993"/>
      <c r="N75" s="993"/>
      <c r="O75" s="993"/>
      <c r="P75" s="993"/>
      <c r="Q75" s="993"/>
      <c r="R75" s="993"/>
      <c r="S75" s="993"/>
      <c r="T75" s="993"/>
      <c r="U75" s="993"/>
      <c r="V75" s="993"/>
      <c r="W75" s="993"/>
      <c r="X75" s="993"/>
      <c r="Y75" s="993"/>
      <c r="Z75" s="993"/>
      <c r="AA75" s="993"/>
      <c r="AB75" s="993"/>
      <c r="AC75" s="993"/>
      <c r="AD75" s="993"/>
      <c r="AE75" s="993"/>
      <c r="AF75" s="993"/>
      <c r="AG75" s="993"/>
      <c r="AH75" s="993"/>
      <c r="AI75" s="993"/>
      <c r="AJ75" s="993"/>
      <c r="AK75" s="993"/>
      <c r="AL75" s="993"/>
      <c r="AM75" s="993"/>
      <c r="AN75" s="993"/>
      <c r="AO75" s="993"/>
      <c r="AP75" s="993"/>
      <c r="AQ75" s="993"/>
      <c r="AR75" s="993"/>
      <c r="AS75" s="993"/>
      <c r="AT75" s="993"/>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69" t="s">
        <v>2263</v>
      </c>
      <c r="B77" s="969"/>
      <c r="C77" s="969"/>
      <c r="D77" s="969"/>
      <c r="E77" s="969"/>
      <c r="F77" s="969"/>
      <c r="G77" s="969"/>
      <c r="H77" s="969"/>
      <c r="I77" s="969"/>
      <c r="J77" s="969"/>
      <c r="K77" s="969"/>
      <c r="L77" s="969"/>
      <c r="M77" s="969"/>
      <c r="N77" s="969"/>
      <c r="O77" s="969"/>
      <c r="P77" s="969"/>
      <c r="Q77" s="969"/>
      <c r="R77" s="969"/>
      <c r="S77" s="969"/>
      <c r="T77" s="969"/>
      <c r="U77" s="969"/>
      <c r="V77" s="969"/>
      <c r="W77" s="969"/>
      <c r="X77" s="969"/>
      <c r="Y77" s="969"/>
      <c r="Z77" s="969"/>
      <c r="AA77" s="969"/>
      <c r="AB77" s="969"/>
      <c r="AC77" s="969"/>
      <c r="AD77" s="969"/>
      <c r="AE77" s="969"/>
      <c r="AF77" s="969"/>
      <c r="AG77" s="969"/>
      <c r="AH77" s="969"/>
      <c r="AI77" s="969"/>
      <c r="AJ77" s="969"/>
      <c r="AK77" s="969"/>
      <c r="AL77" s="969"/>
      <c r="AM77" s="969"/>
      <c r="AN77" s="969"/>
      <c r="AO77" s="969"/>
      <c r="AP77" s="969"/>
      <c r="AQ77" s="969"/>
      <c r="AR77" s="969"/>
      <c r="AS77" s="969"/>
      <c r="AT77" s="969"/>
    </row>
    <row r="78" spans="1:46" ht="12.9" customHeight="1">
      <c r="A78" s="969"/>
      <c r="B78" s="969"/>
      <c r="C78" s="969"/>
      <c r="D78" s="969"/>
      <c r="E78" s="969"/>
      <c r="F78" s="969"/>
      <c r="G78" s="969"/>
      <c r="H78" s="969"/>
      <c r="I78" s="969"/>
      <c r="J78" s="969"/>
      <c r="K78" s="969"/>
      <c r="L78" s="969"/>
      <c r="M78" s="969"/>
      <c r="N78" s="969"/>
      <c r="O78" s="969"/>
      <c r="P78" s="969"/>
      <c r="Q78" s="969"/>
      <c r="R78" s="969"/>
      <c r="S78" s="969"/>
      <c r="T78" s="969"/>
      <c r="U78" s="969"/>
      <c r="V78" s="969"/>
      <c r="W78" s="969"/>
      <c r="X78" s="969"/>
      <c r="Y78" s="969"/>
      <c r="Z78" s="969"/>
      <c r="AA78" s="969"/>
      <c r="AB78" s="969"/>
      <c r="AC78" s="969"/>
      <c r="AD78" s="969"/>
      <c r="AE78" s="969"/>
      <c r="AF78" s="969"/>
      <c r="AG78" s="969"/>
      <c r="AH78" s="969"/>
      <c r="AI78" s="969"/>
      <c r="AJ78" s="969"/>
      <c r="AK78" s="969"/>
      <c r="AL78" s="969"/>
      <c r="AM78" s="969"/>
      <c r="AN78" s="969"/>
      <c r="AO78" s="969"/>
      <c r="AP78" s="969"/>
      <c r="AQ78" s="969"/>
      <c r="AR78" s="969"/>
      <c r="AS78" s="969"/>
      <c r="AT78" s="969"/>
    </row>
    <row r="79" spans="1:46" ht="12.9" customHeight="1">
      <c r="A79" s="969"/>
      <c r="B79" s="969"/>
      <c r="C79" s="969"/>
      <c r="D79" s="969"/>
      <c r="E79" s="969"/>
      <c r="F79" s="969"/>
      <c r="G79" s="969"/>
      <c r="H79" s="969"/>
      <c r="I79" s="969"/>
      <c r="J79" s="969"/>
      <c r="K79" s="969"/>
      <c r="L79" s="969"/>
      <c r="M79" s="969"/>
      <c r="N79" s="969"/>
      <c r="O79" s="969"/>
      <c r="P79" s="969"/>
      <c r="Q79" s="969"/>
      <c r="R79" s="969"/>
      <c r="S79" s="969"/>
      <c r="T79" s="969"/>
      <c r="U79" s="969"/>
      <c r="V79" s="969"/>
      <c r="W79" s="969"/>
      <c r="X79" s="969"/>
      <c r="Y79" s="969"/>
      <c r="Z79" s="969"/>
      <c r="AA79" s="969"/>
      <c r="AB79" s="969"/>
      <c r="AC79" s="969"/>
      <c r="AD79" s="969"/>
      <c r="AE79" s="969"/>
      <c r="AF79" s="969"/>
      <c r="AG79" s="969"/>
      <c r="AH79" s="969"/>
      <c r="AI79" s="969"/>
      <c r="AJ79" s="969"/>
      <c r="AK79" s="969"/>
      <c r="AL79" s="969"/>
      <c r="AM79" s="969"/>
      <c r="AN79" s="969"/>
      <c r="AO79" s="969"/>
      <c r="AP79" s="969"/>
      <c r="AQ79" s="969"/>
      <c r="AR79" s="969"/>
      <c r="AS79" s="969"/>
      <c r="AT79" s="969"/>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69" t="s">
        <v>2264</v>
      </c>
      <c r="B81" s="969"/>
      <c r="C81" s="969"/>
      <c r="D81" s="969"/>
      <c r="E81" s="969"/>
      <c r="F81" s="969"/>
      <c r="G81" s="969"/>
      <c r="H81" s="969"/>
      <c r="I81" s="969"/>
      <c r="J81" s="969"/>
      <c r="K81" s="969"/>
      <c r="L81" s="969"/>
      <c r="M81" s="969"/>
      <c r="N81" s="969"/>
      <c r="O81" s="969"/>
      <c r="P81" s="969"/>
      <c r="Q81" s="969"/>
      <c r="R81" s="969"/>
      <c r="S81" s="969"/>
      <c r="T81" s="969"/>
      <c r="U81" s="969"/>
      <c r="V81" s="969"/>
      <c r="W81" s="969"/>
      <c r="X81" s="969"/>
      <c r="Y81" s="969"/>
      <c r="Z81" s="969"/>
      <c r="AA81" s="969"/>
      <c r="AB81" s="969"/>
      <c r="AC81" s="969"/>
      <c r="AD81" s="969"/>
      <c r="AE81" s="969"/>
      <c r="AF81" s="969"/>
      <c r="AG81" s="969"/>
      <c r="AH81" s="969"/>
      <c r="AI81" s="969"/>
      <c r="AJ81" s="969"/>
      <c r="AK81" s="969"/>
      <c r="AL81" s="969"/>
      <c r="AM81" s="969"/>
      <c r="AN81" s="969"/>
      <c r="AO81" s="969"/>
      <c r="AP81" s="969"/>
      <c r="AQ81" s="969"/>
      <c r="AR81" s="969"/>
      <c r="AS81" s="969"/>
      <c r="AT81" s="969"/>
    </row>
    <row r="82" spans="1:16384" ht="12.9" customHeight="1">
      <c r="A82" s="969"/>
      <c r="B82" s="969"/>
      <c r="C82" s="969"/>
      <c r="D82" s="969"/>
      <c r="E82" s="969"/>
      <c r="F82" s="969"/>
      <c r="G82" s="969"/>
      <c r="H82" s="969"/>
      <c r="I82" s="969"/>
      <c r="J82" s="969"/>
      <c r="K82" s="969"/>
      <c r="L82" s="969"/>
      <c r="M82" s="969"/>
      <c r="N82" s="969"/>
      <c r="O82" s="969"/>
      <c r="P82" s="969"/>
      <c r="Q82" s="969"/>
      <c r="R82" s="969"/>
      <c r="S82" s="969"/>
      <c r="T82" s="969"/>
      <c r="U82" s="969"/>
      <c r="V82" s="969"/>
      <c r="W82" s="969"/>
      <c r="X82" s="969"/>
      <c r="Y82" s="969"/>
      <c r="Z82" s="969"/>
      <c r="AA82" s="969"/>
      <c r="AB82" s="969"/>
      <c r="AC82" s="969"/>
      <c r="AD82" s="969"/>
      <c r="AE82" s="969"/>
      <c r="AF82" s="969"/>
      <c r="AG82" s="969"/>
      <c r="AH82" s="969"/>
      <c r="AI82" s="969"/>
      <c r="AJ82" s="969"/>
      <c r="AK82" s="969"/>
      <c r="AL82" s="969"/>
      <c r="AM82" s="969"/>
      <c r="AN82" s="969"/>
      <c r="AO82" s="969"/>
      <c r="AP82" s="969"/>
      <c r="AQ82" s="969"/>
      <c r="AR82" s="969"/>
      <c r="AS82" s="969"/>
      <c r="AT82" s="969"/>
    </row>
    <row r="83" spans="1:16384" ht="12.9" customHeight="1">
      <c r="A83" s="969"/>
      <c r="B83" s="969"/>
      <c r="C83" s="969"/>
      <c r="D83" s="969"/>
      <c r="E83" s="969"/>
      <c r="F83" s="969"/>
      <c r="G83" s="969"/>
      <c r="H83" s="969"/>
      <c r="I83" s="969"/>
      <c r="J83" s="969"/>
      <c r="K83" s="969"/>
      <c r="L83" s="969"/>
      <c r="M83" s="969"/>
      <c r="N83" s="969"/>
      <c r="O83" s="969"/>
      <c r="P83" s="969"/>
      <c r="Q83" s="969"/>
      <c r="R83" s="969"/>
      <c r="S83" s="969"/>
      <c r="T83" s="969"/>
      <c r="U83" s="969"/>
      <c r="V83" s="969"/>
      <c r="W83" s="969"/>
      <c r="X83" s="969"/>
      <c r="Y83" s="969"/>
      <c r="Z83" s="969"/>
      <c r="AA83" s="969"/>
      <c r="AB83" s="969"/>
      <c r="AC83" s="969"/>
      <c r="AD83" s="969"/>
      <c r="AE83" s="969"/>
      <c r="AF83" s="969"/>
      <c r="AG83" s="969"/>
      <c r="AH83" s="969"/>
      <c r="AI83" s="969"/>
      <c r="AJ83" s="969"/>
      <c r="AK83" s="969"/>
      <c r="AL83" s="969"/>
      <c r="AM83" s="969"/>
      <c r="AN83" s="969"/>
      <c r="AO83" s="969"/>
      <c r="AP83" s="969"/>
      <c r="AQ83" s="969"/>
      <c r="AR83" s="969"/>
      <c r="AS83" s="969"/>
      <c r="AT83" s="969"/>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 customHeight="1">
      <c r="A85" s="993" t="s">
        <v>2265</v>
      </c>
      <c r="B85" s="993"/>
      <c r="C85" s="993"/>
      <c r="D85" s="993"/>
      <c r="E85" s="993"/>
      <c r="F85" s="993"/>
      <c r="G85" s="993"/>
      <c r="H85" s="993"/>
      <c r="I85" s="993"/>
      <c r="J85" s="993"/>
      <c r="K85" s="993"/>
      <c r="L85" s="993"/>
      <c r="M85" s="993"/>
      <c r="N85" s="993"/>
      <c r="O85" s="993"/>
      <c r="P85" s="993"/>
      <c r="Q85" s="993"/>
      <c r="R85" s="993"/>
      <c r="S85" s="993"/>
      <c r="T85" s="993"/>
      <c r="U85" s="993"/>
      <c r="V85" s="993"/>
      <c r="W85" s="993"/>
      <c r="X85" s="993"/>
      <c r="Y85" s="993"/>
      <c r="Z85" s="993"/>
      <c r="AA85" s="993"/>
      <c r="AB85" s="993"/>
      <c r="AC85" s="993"/>
      <c r="AD85" s="993"/>
      <c r="AE85" s="993"/>
      <c r="AF85" s="993"/>
      <c r="AG85" s="993"/>
      <c r="AH85" s="993"/>
      <c r="AI85" s="993"/>
      <c r="AJ85" s="993"/>
      <c r="AK85" s="993"/>
      <c r="AL85" s="993"/>
      <c r="AM85" s="993"/>
      <c r="AN85" s="993"/>
      <c r="AO85" s="993"/>
      <c r="AP85" s="993"/>
      <c r="AQ85" s="993"/>
      <c r="AR85" s="993"/>
      <c r="AS85" s="993"/>
      <c r="AT85" s="993"/>
    </row>
    <row r="86" spans="1:16384" s="776" customFormat="1" ht="12.9" customHeight="1">
      <c r="A86" s="993"/>
      <c r="B86" s="993"/>
      <c r="C86" s="993"/>
      <c r="D86" s="993"/>
      <c r="E86" s="993"/>
      <c r="F86" s="993"/>
      <c r="G86" s="993"/>
      <c r="H86" s="993"/>
      <c r="I86" s="993"/>
      <c r="J86" s="993"/>
      <c r="K86" s="993"/>
      <c r="L86" s="993"/>
      <c r="M86" s="993"/>
      <c r="N86" s="993"/>
      <c r="O86" s="993"/>
      <c r="P86" s="993"/>
      <c r="Q86" s="993"/>
      <c r="R86" s="993"/>
      <c r="S86" s="993"/>
      <c r="T86" s="993"/>
      <c r="U86" s="993"/>
      <c r="V86" s="993"/>
      <c r="W86" s="993"/>
      <c r="X86" s="993"/>
      <c r="Y86" s="993"/>
      <c r="Z86" s="993"/>
      <c r="AA86" s="993"/>
      <c r="AB86" s="993"/>
      <c r="AC86" s="993"/>
      <c r="AD86" s="993"/>
      <c r="AE86" s="993"/>
      <c r="AF86" s="993"/>
      <c r="AG86" s="993"/>
      <c r="AH86" s="993"/>
      <c r="AI86" s="993"/>
      <c r="AJ86" s="993"/>
      <c r="AK86" s="993"/>
      <c r="AL86" s="993"/>
      <c r="AM86" s="993"/>
      <c r="AN86" s="993"/>
      <c r="AO86" s="993"/>
      <c r="AP86" s="993"/>
      <c r="AQ86" s="993"/>
      <c r="AR86" s="993"/>
      <c r="AS86" s="993"/>
      <c r="AT86" s="993"/>
    </row>
    <row r="87" spans="1:16384" ht="12.9" customHeight="1">
      <c r="AM87" s="19"/>
    </row>
    <row r="88" spans="1:16384" s="210" customFormat="1" ht="12.9" customHeight="1">
      <c r="A88" s="993" t="s">
        <v>2266</v>
      </c>
      <c r="B88" s="993"/>
      <c r="C88" s="993"/>
      <c r="D88" s="993"/>
      <c r="E88" s="993"/>
      <c r="F88" s="993"/>
      <c r="G88" s="993"/>
      <c r="H88" s="993"/>
      <c r="I88" s="993"/>
      <c r="J88" s="993"/>
      <c r="K88" s="993"/>
      <c r="L88" s="993"/>
      <c r="M88" s="993"/>
      <c r="N88" s="993"/>
      <c r="O88" s="993"/>
      <c r="P88" s="993"/>
      <c r="Q88" s="993"/>
      <c r="R88" s="993"/>
      <c r="S88" s="993"/>
      <c r="T88" s="993"/>
      <c r="U88" s="993"/>
      <c r="V88" s="993"/>
      <c r="W88" s="993"/>
      <c r="X88" s="993"/>
      <c r="Y88" s="993"/>
      <c r="Z88" s="993"/>
      <c r="AA88" s="993"/>
      <c r="AB88" s="993"/>
      <c r="AC88" s="993"/>
      <c r="AD88" s="993"/>
      <c r="AE88" s="993"/>
      <c r="AF88" s="993"/>
      <c r="AG88" s="993"/>
      <c r="AH88" s="993"/>
      <c r="AI88" s="993"/>
      <c r="AJ88" s="993"/>
      <c r="AK88" s="993"/>
      <c r="AL88" s="993"/>
      <c r="AM88" s="993"/>
      <c r="AN88" s="993"/>
      <c r="AO88" s="993"/>
      <c r="AP88" s="993"/>
      <c r="AQ88" s="993"/>
      <c r="AR88" s="993"/>
      <c r="AS88" s="993"/>
      <c r="AT88" s="993"/>
      <c r="AU88" s="993"/>
      <c r="AV88" s="993"/>
      <c r="AW88" s="993"/>
      <c r="AX88" s="993"/>
      <c r="AY88" s="993"/>
      <c r="AZ88" s="993"/>
      <c r="BA88" s="993"/>
      <c r="BB88" s="993"/>
      <c r="BC88" s="993"/>
      <c r="BD88" s="993"/>
      <c r="BE88" s="993"/>
      <c r="BF88" s="993"/>
      <c r="BG88" s="993"/>
      <c r="BH88" s="993"/>
      <c r="BI88" s="993"/>
      <c r="BJ88" s="993"/>
      <c r="BK88" s="993"/>
      <c r="BL88" s="993"/>
      <c r="BM88" s="993"/>
      <c r="BN88" s="993"/>
      <c r="BO88" s="993"/>
      <c r="BP88" s="993"/>
      <c r="BQ88" s="993"/>
      <c r="BR88" s="993"/>
      <c r="BS88" s="993"/>
      <c r="BT88" s="993"/>
      <c r="BU88" s="993"/>
      <c r="BV88" s="993"/>
      <c r="BW88" s="993"/>
      <c r="BX88" s="993"/>
      <c r="BY88" s="993"/>
      <c r="BZ88" s="993"/>
      <c r="CA88" s="993"/>
      <c r="CB88" s="993"/>
      <c r="CC88" s="993"/>
      <c r="CD88" s="993"/>
      <c r="CE88" s="993"/>
      <c r="CF88" s="993"/>
      <c r="CG88" s="993"/>
      <c r="CH88" s="993"/>
      <c r="CI88" s="993"/>
      <c r="CJ88" s="993"/>
      <c r="CK88" s="993"/>
      <c r="CL88" s="993"/>
      <c r="CM88" s="993"/>
      <c r="CN88" s="993"/>
      <c r="CO88" s="993"/>
      <c r="CP88" s="993"/>
      <c r="CQ88" s="993"/>
      <c r="CR88" s="993"/>
      <c r="CS88" s="993"/>
      <c r="CT88" s="993"/>
      <c r="CU88" s="993"/>
      <c r="CV88" s="993"/>
      <c r="CW88" s="993"/>
      <c r="CX88" s="993"/>
      <c r="CY88" s="993"/>
      <c r="CZ88" s="993"/>
      <c r="DA88" s="993"/>
      <c r="DB88" s="993"/>
      <c r="DC88" s="993"/>
      <c r="DD88" s="993"/>
      <c r="DE88" s="993"/>
      <c r="DF88" s="993"/>
      <c r="DG88" s="993"/>
      <c r="DH88" s="993"/>
      <c r="DI88" s="993"/>
      <c r="DJ88" s="993"/>
      <c r="DK88" s="993"/>
      <c r="DL88" s="993"/>
      <c r="DM88" s="993"/>
      <c r="DN88" s="993"/>
      <c r="DO88" s="993"/>
      <c r="DP88" s="993"/>
      <c r="DQ88" s="993"/>
      <c r="DR88" s="993"/>
      <c r="DS88" s="993"/>
      <c r="DT88" s="993"/>
      <c r="DU88" s="993"/>
      <c r="DV88" s="993"/>
      <c r="DW88" s="993"/>
      <c r="DX88" s="993"/>
      <c r="DY88" s="993"/>
      <c r="DZ88" s="993"/>
      <c r="EA88" s="993"/>
      <c r="EB88" s="993"/>
      <c r="EC88" s="993"/>
      <c r="ED88" s="993"/>
      <c r="EE88" s="993"/>
      <c r="EF88" s="993"/>
      <c r="EG88" s="993"/>
      <c r="EH88" s="993"/>
      <c r="EI88" s="993"/>
      <c r="EJ88" s="993"/>
      <c r="EK88" s="993"/>
      <c r="EL88" s="993"/>
      <c r="EM88" s="993"/>
      <c r="EN88" s="993"/>
      <c r="EO88" s="993"/>
      <c r="EP88" s="993"/>
      <c r="EQ88" s="993"/>
      <c r="ER88" s="993"/>
      <c r="ES88" s="993"/>
      <c r="ET88" s="993"/>
      <c r="EU88" s="993"/>
      <c r="EV88" s="993"/>
      <c r="EW88" s="993"/>
      <c r="EX88" s="993"/>
      <c r="EY88" s="993"/>
      <c r="EZ88" s="993"/>
      <c r="FA88" s="993"/>
      <c r="FB88" s="993"/>
      <c r="FC88" s="993"/>
      <c r="FD88" s="993"/>
      <c r="FE88" s="993"/>
      <c r="FF88" s="993"/>
      <c r="FG88" s="993"/>
      <c r="FH88" s="993"/>
      <c r="FI88" s="993"/>
      <c r="FJ88" s="993"/>
      <c r="FK88" s="993"/>
      <c r="FL88" s="993"/>
      <c r="FM88" s="993"/>
      <c r="FN88" s="993"/>
      <c r="FO88" s="993"/>
      <c r="FP88" s="993"/>
      <c r="FQ88" s="993"/>
      <c r="FR88" s="993"/>
      <c r="FS88" s="993"/>
      <c r="FT88" s="993"/>
      <c r="FU88" s="993"/>
      <c r="FV88" s="993"/>
      <c r="FW88" s="993"/>
      <c r="FX88" s="993"/>
      <c r="FY88" s="993"/>
      <c r="FZ88" s="993"/>
      <c r="GA88" s="993"/>
      <c r="GB88" s="993"/>
      <c r="GC88" s="993"/>
      <c r="GD88" s="993"/>
      <c r="GE88" s="993"/>
      <c r="GF88" s="993"/>
      <c r="GG88" s="993"/>
      <c r="GH88" s="993"/>
      <c r="GI88" s="993"/>
      <c r="GJ88" s="993"/>
      <c r="GK88" s="993"/>
      <c r="GL88" s="993"/>
      <c r="GM88" s="993"/>
      <c r="GN88" s="993"/>
      <c r="GO88" s="993"/>
      <c r="GP88" s="993"/>
      <c r="GQ88" s="993"/>
      <c r="GR88" s="993"/>
      <c r="GS88" s="993"/>
      <c r="GT88" s="993"/>
      <c r="GU88" s="993"/>
      <c r="GV88" s="993"/>
      <c r="GW88" s="993"/>
      <c r="GX88" s="993"/>
      <c r="GY88" s="993"/>
      <c r="GZ88" s="993"/>
      <c r="HA88" s="993"/>
      <c r="HB88" s="993"/>
      <c r="HC88" s="993"/>
      <c r="HD88" s="993"/>
      <c r="HE88" s="993"/>
      <c r="HF88" s="993"/>
      <c r="HG88" s="993"/>
      <c r="HH88" s="993"/>
      <c r="HI88" s="993"/>
      <c r="HJ88" s="993"/>
      <c r="HK88" s="993"/>
      <c r="HL88" s="993"/>
      <c r="HM88" s="993"/>
      <c r="HN88" s="993"/>
      <c r="HO88" s="993"/>
      <c r="HP88" s="993"/>
      <c r="HQ88" s="993"/>
      <c r="HR88" s="993"/>
      <c r="HS88" s="993"/>
      <c r="HT88" s="993"/>
      <c r="HU88" s="993"/>
      <c r="HV88" s="993"/>
      <c r="HW88" s="993"/>
      <c r="HX88" s="993"/>
      <c r="HY88" s="993"/>
      <c r="HZ88" s="993"/>
      <c r="IA88" s="993"/>
      <c r="IB88" s="993"/>
      <c r="IC88" s="993"/>
      <c r="ID88" s="993"/>
      <c r="IE88" s="993"/>
      <c r="IF88" s="993"/>
      <c r="IG88" s="993"/>
      <c r="IH88" s="993"/>
      <c r="II88" s="993"/>
      <c r="IJ88" s="993"/>
      <c r="IK88" s="993"/>
      <c r="IL88" s="993"/>
      <c r="IM88" s="993"/>
      <c r="IN88" s="993"/>
      <c r="IO88" s="993"/>
      <c r="IP88" s="993"/>
      <c r="IQ88" s="993"/>
      <c r="IR88" s="993"/>
      <c r="IS88" s="993"/>
      <c r="IT88" s="993"/>
      <c r="IU88" s="993"/>
      <c r="IV88" s="993"/>
      <c r="IW88" s="993"/>
      <c r="IX88" s="993"/>
      <c r="IY88" s="993"/>
      <c r="IZ88" s="993"/>
      <c r="JA88" s="993"/>
      <c r="JB88" s="993"/>
      <c r="JC88" s="993"/>
      <c r="JD88" s="993"/>
      <c r="JE88" s="993"/>
      <c r="JF88" s="993"/>
      <c r="JG88" s="993"/>
      <c r="JH88" s="993"/>
      <c r="JI88" s="993"/>
      <c r="JJ88" s="993"/>
      <c r="JK88" s="993"/>
      <c r="JL88" s="993"/>
      <c r="JM88" s="993"/>
      <c r="JN88" s="993"/>
      <c r="JO88" s="993"/>
      <c r="JP88" s="993"/>
      <c r="JQ88" s="993"/>
      <c r="JR88" s="993"/>
      <c r="JS88" s="993"/>
      <c r="JT88" s="993"/>
      <c r="JU88" s="993"/>
      <c r="JV88" s="993"/>
      <c r="JW88" s="993"/>
      <c r="JX88" s="993"/>
      <c r="JY88" s="993"/>
      <c r="JZ88" s="993"/>
      <c r="KA88" s="993"/>
      <c r="KB88" s="993"/>
      <c r="KC88" s="993"/>
      <c r="KD88" s="993"/>
      <c r="KE88" s="993"/>
      <c r="KF88" s="993"/>
      <c r="KG88" s="993"/>
      <c r="KH88" s="993"/>
      <c r="KI88" s="993"/>
      <c r="KJ88" s="993"/>
      <c r="KK88" s="993"/>
      <c r="KL88" s="993"/>
      <c r="KM88" s="993"/>
      <c r="KN88" s="993"/>
      <c r="KO88" s="993"/>
      <c r="KP88" s="993"/>
      <c r="KQ88" s="993"/>
      <c r="KR88" s="993"/>
      <c r="KS88" s="993"/>
      <c r="KT88" s="993"/>
      <c r="KU88" s="993"/>
      <c r="KV88" s="993"/>
      <c r="KW88" s="993"/>
      <c r="KX88" s="993"/>
      <c r="KY88" s="993"/>
      <c r="KZ88" s="993"/>
      <c r="LA88" s="993"/>
      <c r="LB88" s="993"/>
      <c r="LC88" s="993"/>
      <c r="LD88" s="993"/>
      <c r="LE88" s="993"/>
      <c r="LF88" s="993"/>
      <c r="LG88" s="993"/>
      <c r="LH88" s="993"/>
      <c r="LI88" s="993"/>
      <c r="LJ88" s="993"/>
      <c r="LK88" s="993"/>
      <c r="LL88" s="993"/>
      <c r="LM88" s="993"/>
      <c r="LN88" s="993"/>
      <c r="LO88" s="993"/>
      <c r="LP88" s="993"/>
      <c r="LQ88" s="993"/>
      <c r="LR88" s="993"/>
      <c r="LS88" s="993"/>
      <c r="LT88" s="993"/>
      <c r="LU88" s="993"/>
      <c r="LV88" s="993"/>
      <c r="LW88" s="993"/>
      <c r="LX88" s="993"/>
      <c r="LY88" s="993"/>
      <c r="LZ88" s="993"/>
      <c r="MA88" s="993"/>
      <c r="MB88" s="993"/>
      <c r="MC88" s="993"/>
      <c r="MD88" s="993"/>
      <c r="ME88" s="993"/>
      <c r="MF88" s="993"/>
      <c r="MG88" s="993"/>
      <c r="MH88" s="993"/>
      <c r="MI88" s="993"/>
      <c r="MJ88" s="993"/>
      <c r="MK88" s="993"/>
      <c r="ML88" s="993"/>
      <c r="MM88" s="993"/>
      <c r="MN88" s="993"/>
      <c r="MO88" s="993"/>
      <c r="MP88" s="993"/>
      <c r="MQ88" s="993"/>
      <c r="MR88" s="993"/>
      <c r="MS88" s="993"/>
      <c r="MT88" s="993"/>
      <c r="MU88" s="993"/>
      <c r="MV88" s="993"/>
      <c r="MW88" s="993"/>
      <c r="MX88" s="993"/>
      <c r="MY88" s="993"/>
      <c r="MZ88" s="993"/>
      <c r="NA88" s="993"/>
      <c r="NB88" s="993"/>
      <c r="NC88" s="993"/>
      <c r="ND88" s="993"/>
      <c r="NE88" s="993"/>
      <c r="NF88" s="993"/>
      <c r="NG88" s="993"/>
      <c r="NH88" s="993"/>
      <c r="NI88" s="993"/>
      <c r="NJ88" s="993"/>
      <c r="NK88" s="993"/>
      <c r="NL88" s="993"/>
      <c r="NM88" s="993"/>
      <c r="NN88" s="993"/>
      <c r="NO88" s="993"/>
      <c r="NP88" s="993"/>
      <c r="NQ88" s="993"/>
      <c r="NR88" s="993"/>
      <c r="NS88" s="993"/>
      <c r="NT88" s="993"/>
      <c r="NU88" s="993"/>
      <c r="NV88" s="993"/>
      <c r="NW88" s="993"/>
      <c r="NX88" s="993"/>
      <c r="NY88" s="993"/>
      <c r="NZ88" s="993"/>
      <c r="OA88" s="993"/>
      <c r="OB88" s="993"/>
      <c r="OC88" s="993"/>
      <c r="OD88" s="993"/>
      <c r="OE88" s="993"/>
      <c r="OF88" s="993"/>
      <c r="OG88" s="993"/>
      <c r="OH88" s="993"/>
      <c r="OI88" s="993"/>
      <c r="OJ88" s="993"/>
      <c r="OK88" s="993"/>
      <c r="OL88" s="993"/>
      <c r="OM88" s="993"/>
      <c r="ON88" s="993"/>
      <c r="OO88" s="993"/>
      <c r="OP88" s="993"/>
      <c r="OQ88" s="993"/>
      <c r="OR88" s="993"/>
      <c r="OS88" s="993"/>
      <c r="OT88" s="993"/>
      <c r="OU88" s="993"/>
      <c r="OV88" s="993"/>
      <c r="OW88" s="993"/>
      <c r="OX88" s="993"/>
      <c r="OY88" s="993"/>
      <c r="OZ88" s="993"/>
      <c r="PA88" s="993"/>
      <c r="PB88" s="993"/>
      <c r="PC88" s="993"/>
      <c r="PD88" s="993"/>
      <c r="PE88" s="993"/>
      <c r="PF88" s="993"/>
      <c r="PG88" s="993"/>
      <c r="PH88" s="993"/>
      <c r="PI88" s="993"/>
      <c r="PJ88" s="993"/>
      <c r="PK88" s="993"/>
      <c r="PL88" s="993"/>
      <c r="PM88" s="993"/>
      <c r="PN88" s="993"/>
      <c r="PO88" s="993"/>
      <c r="PP88" s="993"/>
      <c r="PQ88" s="993"/>
      <c r="PR88" s="993"/>
      <c r="PS88" s="993"/>
      <c r="PT88" s="993"/>
      <c r="PU88" s="993"/>
      <c r="PV88" s="993"/>
      <c r="PW88" s="993"/>
      <c r="PX88" s="993"/>
      <c r="PY88" s="993"/>
      <c r="PZ88" s="993"/>
      <c r="QA88" s="993"/>
      <c r="QB88" s="993"/>
      <c r="QC88" s="993"/>
      <c r="QD88" s="993"/>
      <c r="QE88" s="993"/>
      <c r="QF88" s="993"/>
      <c r="QG88" s="993"/>
      <c r="QH88" s="993"/>
      <c r="QI88" s="993"/>
      <c r="QJ88" s="993"/>
      <c r="QK88" s="993"/>
      <c r="QL88" s="993"/>
      <c r="QM88" s="993"/>
      <c r="QN88" s="993"/>
      <c r="QO88" s="993"/>
      <c r="QP88" s="993"/>
      <c r="QQ88" s="993"/>
      <c r="QR88" s="993"/>
      <c r="QS88" s="993"/>
      <c r="QT88" s="993"/>
      <c r="QU88" s="993"/>
      <c r="QV88" s="993"/>
      <c r="QW88" s="993"/>
      <c r="QX88" s="993"/>
      <c r="QY88" s="993"/>
      <c r="QZ88" s="993"/>
      <c r="RA88" s="993"/>
      <c r="RB88" s="993"/>
      <c r="RC88" s="993"/>
      <c r="RD88" s="993"/>
      <c r="RE88" s="993"/>
      <c r="RF88" s="993"/>
      <c r="RG88" s="993"/>
      <c r="RH88" s="993"/>
      <c r="RI88" s="993"/>
      <c r="RJ88" s="993"/>
      <c r="RK88" s="993"/>
      <c r="RL88" s="993"/>
      <c r="RM88" s="993"/>
      <c r="RN88" s="993"/>
      <c r="RO88" s="993"/>
      <c r="RP88" s="993"/>
      <c r="RQ88" s="993"/>
      <c r="RR88" s="993"/>
      <c r="RS88" s="993"/>
      <c r="RT88" s="993"/>
      <c r="RU88" s="993"/>
      <c r="RV88" s="993"/>
      <c r="RW88" s="993"/>
      <c r="RX88" s="993"/>
      <c r="RY88" s="993"/>
      <c r="RZ88" s="993"/>
      <c r="SA88" s="993"/>
      <c r="SB88" s="993"/>
      <c r="SC88" s="993"/>
      <c r="SD88" s="993"/>
      <c r="SE88" s="993"/>
      <c r="SF88" s="993"/>
      <c r="SG88" s="993"/>
      <c r="SH88" s="993"/>
      <c r="SI88" s="993"/>
      <c r="SJ88" s="993"/>
      <c r="SK88" s="993"/>
      <c r="SL88" s="993"/>
      <c r="SM88" s="993"/>
      <c r="SN88" s="993"/>
      <c r="SO88" s="993"/>
      <c r="SP88" s="993"/>
      <c r="SQ88" s="993"/>
      <c r="SR88" s="993"/>
      <c r="SS88" s="993"/>
      <c r="ST88" s="993"/>
      <c r="SU88" s="993"/>
      <c r="SV88" s="993"/>
      <c r="SW88" s="993"/>
      <c r="SX88" s="993"/>
      <c r="SY88" s="993"/>
      <c r="SZ88" s="993"/>
      <c r="TA88" s="993"/>
      <c r="TB88" s="993"/>
      <c r="TC88" s="993"/>
      <c r="TD88" s="993"/>
      <c r="TE88" s="993"/>
      <c r="TF88" s="993"/>
      <c r="TG88" s="993"/>
      <c r="TH88" s="993"/>
      <c r="TI88" s="993"/>
      <c r="TJ88" s="993"/>
      <c r="TK88" s="993"/>
      <c r="TL88" s="993"/>
      <c r="TM88" s="993"/>
      <c r="TN88" s="993"/>
      <c r="TO88" s="993"/>
      <c r="TP88" s="993"/>
      <c r="TQ88" s="993"/>
      <c r="TR88" s="993"/>
      <c r="TS88" s="993"/>
      <c r="TT88" s="993"/>
      <c r="TU88" s="993"/>
      <c r="TV88" s="993"/>
      <c r="TW88" s="993"/>
      <c r="TX88" s="993"/>
      <c r="TY88" s="993"/>
      <c r="TZ88" s="993"/>
      <c r="UA88" s="993"/>
      <c r="UB88" s="993"/>
      <c r="UC88" s="993"/>
      <c r="UD88" s="993"/>
      <c r="UE88" s="993"/>
      <c r="UF88" s="993"/>
      <c r="UG88" s="993"/>
      <c r="UH88" s="993"/>
      <c r="UI88" s="993"/>
      <c r="UJ88" s="993"/>
      <c r="UK88" s="993"/>
      <c r="UL88" s="993"/>
      <c r="UM88" s="993"/>
      <c r="UN88" s="993"/>
      <c r="UO88" s="993"/>
      <c r="UP88" s="993"/>
      <c r="UQ88" s="993"/>
      <c r="UR88" s="993"/>
      <c r="US88" s="993"/>
      <c r="UT88" s="993"/>
      <c r="UU88" s="993"/>
      <c r="UV88" s="993"/>
      <c r="UW88" s="993"/>
      <c r="UX88" s="993"/>
      <c r="UY88" s="993"/>
      <c r="UZ88" s="993"/>
      <c r="VA88" s="993"/>
      <c r="VB88" s="993"/>
      <c r="VC88" s="993"/>
      <c r="VD88" s="993"/>
      <c r="VE88" s="993"/>
      <c r="VF88" s="993"/>
      <c r="VG88" s="993"/>
      <c r="VH88" s="993"/>
      <c r="VI88" s="993"/>
      <c r="VJ88" s="993"/>
      <c r="VK88" s="993"/>
      <c r="VL88" s="993"/>
      <c r="VM88" s="993"/>
      <c r="VN88" s="993"/>
      <c r="VO88" s="993"/>
      <c r="VP88" s="993"/>
      <c r="VQ88" s="993"/>
      <c r="VR88" s="993"/>
      <c r="VS88" s="993"/>
      <c r="VT88" s="993"/>
      <c r="VU88" s="993"/>
      <c r="VV88" s="993"/>
      <c r="VW88" s="993"/>
      <c r="VX88" s="993"/>
      <c r="VY88" s="993"/>
      <c r="VZ88" s="993"/>
      <c r="WA88" s="993"/>
      <c r="WB88" s="993"/>
      <c r="WC88" s="993"/>
      <c r="WD88" s="993"/>
      <c r="WE88" s="993"/>
      <c r="WF88" s="993"/>
      <c r="WG88" s="993"/>
      <c r="WH88" s="993"/>
      <c r="WI88" s="993"/>
      <c r="WJ88" s="993"/>
      <c r="WK88" s="993"/>
      <c r="WL88" s="993"/>
      <c r="WM88" s="993"/>
      <c r="WN88" s="993"/>
      <c r="WO88" s="993"/>
      <c r="WP88" s="993"/>
      <c r="WQ88" s="993"/>
      <c r="WR88" s="993"/>
      <c r="WS88" s="993"/>
      <c r="WT88" s="993"/>
      <c r="WU88" s="993"/>
      <c r="WV88" s="993"/>
      <c r="WW88" s="993"/>
      <c r="WX88" s="993"/>
      <c r="WY88" s="993"/>
      <c r="WZ88" s="993"/>
      <c r="XA88" s="993"/>
      <c r="XB88" s="993"/>
      <c r="XC88" s="993"/>
      <c r="XD88" s="993"/>
      <c r="XE88" s="993"/>
      <c r="XF88" s="993"/>
      <c r="XG88" s="993"/>
      <c r="XH88" s="993"/>
      <c r="XI88" s="993"/>
      <c r="XJ88" s="993"/>
      <c r="XK88" s="993"/>
      <c r="XL88" s="993"/>
      <c r="XM88" s="993"/>
      <c r="XN88" s="993"/>
      <c r="XO88" s="993"/>
      <c r="XP88" s="993"/>
      <c r="XQ88" s="993"/>
      <c r="XR88" s="993"/>
      <c r="XS88" s="993"/>
      <c r="XT88" s="993"/>
      <c r="XU88" s="993"/>
      <c r="XV88" s="993"/>
      <c r="XW88" s="993"/>
      <c r="XX88" s="993"/>
      <c r="XY88" s="993"/>
      <c r="XZ88" s="993"/>
      <c r="YA88" s="993"/>
      <c r="YB88" s="993"/>
      <c r="YC88" s="993"/>
      <c r="YD88" s="993"/>
      <c r="YE88" s="993"/>
      <c r="YF88" s="993"/>
      <c r="YG88" s="993"/>
      <c r="YH88" s="993"/>
      <c r="YI88" s="993"/>
      <c r="YJ88" s="993"/>
      <c r="YK88" s="993"/>
      <c r="YL88" s="993"/>
      <c r="YM88" s="993"/>
      <c r="YN88" s="993"/>
      <c r="YO88" s="993"/>
      <c r="YP88" s="993"/>
      <c r="YQ88" s="993"/>
      <c r="YR88" s="993"/>
      <c r="YS88" s="993"/>
      <c r="YT88" s="993"/>
      <c r="YU88" s="993"/>
      <c r="YV88" s="993"/>
      <c r="YW88" s="993"/>
      <c r="YX88" s="993"/>
      <c r="YY88" s="993"/>
      <c r="YZ88" s="993"/>
      <c r="ZA88" s="993"/>
      <c r="ZB88" s="993"/>
      <c r="ZC88" s="993"/>
      <c r="ZD88" s="993"/>
      <c r="ZE88" s="993"/>
      <c r="ZF88" s="993"/>
      <c r="ZG88" s="993"/>
      <c r="ZH88" s="993"/>
      <c r="ZI88" s="993"/>
      <c r="ZJ88" s="993"/>
      <c r="ZK88" s="993"/>
      <c r="ZL88" s="993"/>
      <c r="ZM88" s="993"/>
      <c r="ZN88" s="993"/>
      <c r="ZO88" s="993"/>
      <c r="ZP88" s="993"/>
      <c r="ZQ88" s="993"/>
      <c r="ZR88" s="993"/>
      <c r="ZS88" s="993"/>
      <c r="ZT88" s="993"/>
      <c r="ZU88" s="993"/>
      <c r="ZV88" s="993"/>
      <c r="ZW88" s="993"/>
      <c r="ZX88" s="993"/>
      <c r="ZY88" s="993"/>
      <c r="ZZ88" s="993"/>
      <c r="AAA88" s="993"/>
      <c r="AAB88" s="993"/>
      <c r="AAC88" s="993"/>
      <c r="AAD88" s="993"/>
      <c r="AAE88" s="993"/>
      <c r="AAF88" s="993"/>
      <c r="AAG88" s="993"/>
      <c r="AAH88" s="993"/>
      <c r="AAI88" s="993"/>
      <c r="AAJ88" s="993"/>
      <c r="AAK88" s="993"/>
      <c r="AAL88" s="993"/>
      <c r="AAM88" s="993"/>
      <c r="AAN88" s="993"/>
      <c r="AAO88" s="993"/>
      <c r="AAP88" s="993"/>
      <c r="AAQ88" s="993"/>
      <c r="AAR88" s="993"/>
      <c r="AAS88" s="993"/>
      <c r="AAT88" s="993"/>
      <c r="AAU88" s="993"/>
      <c r="AAV88" s="993"/>
      <c r="AAW88" s="993"/>
      <c r="AAX88" s="993"/>
      <c r="AAY88" s="993"/>
      <c r="AAZ88" s="993"/>
      <c r="ABA88" s="993"/>
      <c r="ABB88" s="993"/>
      <c r="ABC88" s="993"/>
      <c r="ABD88" s="993"/>
      <c r="ABE88" s="993"/>
      <c r="ABF88" s="993"/>
      <c r="ABG88" s="993"/>
      <c r="ABH88" s="993"/>
      <c r="ABI88" s="993"/>
      <c r="ABJ88" s="993"/>
      <c r="ABK88" s="993"/>
      <c r="ABL88" s="993"/>
      <c r="ABM88" s="993"/>
      <c r="ABN88" s="993"/>
      <c r="ABO88" s="993"/>
      <c r="ABP88" s="993"/>
      <c r="ABQ88" s="993"/>
      <c r="ABR88" s="993"/>
      <c r="ABS88" s="993"/>
      <c r="ABT88" s="993"/>
      <c r="ABU88" s="993"/>
      <c r="ABV88" s="993"/>
      <c r="ABW88" s="993"/>
      <c r="ABX88" s="993"/>
      <c r="ABY88" s="993"/>
      <c r="ABZ88" s="993"/>
      <c r="ACA88" s="993"/>
      <c r="ACB88" s="993"/>
      <c r="ACC88" s="993"/>
      <c r="ACD88" s="993"/>
      <c r="ACE88" s="993"/>
      <c r="ACF88" s="993"/>
      <c r="ACG88" s="993"/>
      <c r="ACH88" s="993"/>
      <c r="ACI88" s="993"/>
      <c r="ACJ88" s="993"/>
      <c r="ACK88" s="993"/>
      <c r="ACL88" s="993"/>
      <c r="ACM88" s="993"/>
      <c r="ACN88" s="993"/>
      <c r="ACO88" s="993"/>
      <c r="ACP88" s="993"/>
      <c r="ACQ88" s="993"/>
      <c r="ACR88" s="993"/>
      <c r="ACS88" s="993"/>
      <c r="ACT88" s="993"/>
      <c r="ACU88" s="993"/>
      <c r="ACV88" s="993"/>
      <c r="ACW88" s="993"/>
      <c r="ACX88" s="993"/>
      <c r="ACY88" s="993"/>
      <c r="ACZ88" s="993"/>
      <c r="ADA88" s="993"/>
      <c r="ADB88" s="993"/>
      <c r="ADC88" s="993"/>
      <c r="ADD88" s="993"/>
      <c r="ADE88" s="993"/>
      <c r="ADF88" s="993"/>
      <c r="ADG88" s="993"/>
      <c r="ADH88" s="993"/>
      <c r="ADI88" s="993"/>
      <c r="ADJ88" s="993"/>
      <c r="ADK88" s="993"/>
      <c r="ADL88" s="993"/>
      <c r="ADM88" s="993"/>
      <c r="ADN88" s="993"/>
      <c r="ADO88" s="993"/>
      <c r="ADP88" s="993"/>
      <c r="ADQ88" s="993"/>
      <c r="ADR88" s="993"/>
      <c r="ADS88" s="993"/>
      <c r="ADT88" s="993"/>
      <c r="ADU88" s="993"/>
      <c r="ADV88" s="993"/>
      <c r="ADW88" s="993"/>
      <c r="ADX88" s="993"/>
      <c r="ADY88" s="993"/>
      <c r="ADZ88" s="993"/>
      <c r="AEA88" s="993"/>
      <c r="AEB88" s="993"/>
      <c r="AEC88" s="993"/>
      <c r="AED88" s="993"/>
      <c r="AEE88" s="993"/>
      <c r="AEF88" s="993"/>
      <c r="AEG88" s="993"/>
      <c r="AEH88" s="993"/>
      <c r="AEI88" s="993"/>
      <c r="AEJ88" s="993"/>
      <c r="AEK88" s="993"/>
      <c r="AEL88" s="993"/>
      <c r="AEM88" s="993"/>
      <c r="AEN88" s="993"/>
      <c r="AEO88" s="993"/>
      <c r="AEP88" s="993"/>
      <c r="AEQ88" s="993"/>
      <c r="AER88" s="993"/>
      <c r="AES88" s="993"/>
      <c r="AET88" s="993"/>
      <c r="AEU88" s="993"/>
      <c r="AEV88" s="993"/>
      <c r="AEW88" s="993"/>
      <c r="AEX88" s="993"/>
      <c r="AEY88" s="993"/>
      <c r="AEZ88" s="993"/>
      <c r="AFA88" s="993"/>
      <c r="AFB88" s="993"/>
      <c r="AFC88" s="993"/>
      <c r="AFD88" s="993"/>
      <c r="AFE88" s="993"/>
      <c r="AFF88" s="993"/>
      <c r="AFG88" s="993"/>
      <c r="AFH88" s="993"/>
      <c r="AFI88" s="993"/>
      <c r="AFJ88" s="993"/>
      <c r="AFK88" s="993"/>
      <c r="AFL88" s="993"/>
      <c r="AFM88" s="993"/>
      <c r="AFN88" s="993"/>
      <c r="AFO88" s="993"/>
      <c r="AFP88" s="993"/>
      <c r="AFQ88" s="993"/>
      <c r="AFR88" s="993"/>
      <c r="AFS88" s="993"/>
      <c r="AFT88" s="993"/>
      <c r="AFU88" s="993"/>
      <c r="AFV88" s="993"/>
      <c r="AFW88" s="993"/>
      <c r="AFX88" s="993"/>
      <c r="AFY88" s="993"/>
      <c r="AFZ88" s="993"/>
      <c r="AGA88" s="993"/>
      <c r="AGB88" s="993"/>
      <c r="AGC88" s="993"/>
      <c r="AGD88" s="993"/>
      <c r="AGE88" s="993"/>
      <c r="AGF88" s="993"/>
      <c r="AGG88" s="993"/>
      <c r="AGH88" s="993"/>
      <c r="AGI88" s="993"/>
      <c r="AGJ88" s="993"/>
      <c r="AGK88" s="993"/>
      <c r="AGL88" s="993"/>
      <c r="AGM88" s="993"/>
      <c r="AGN88" s="993"/>
      <c r="AGO88" s="993"/>
      <c r="AGP88" s="993"/>
      <c r="AGQ88" s="993"/>
      <c r="AGR88" s="993"/>
      <c r="AGS88" s="993"/>
      <c r="AGT88" s="993"/>
      <c r="AGU88" s="993"/>
      <c r="AGV88" s="993"/>
      <c r="AGW88" s="993"/>
      <c r="AGX88" s="993"/>
      <c r="AGY88" s="993"/>
      <c r="AGZ88" s="993"/>
      <c r="AHA88" s="993"/>
      <c r="AHB88" s="993"/>
      <c r="AHC88" s="993"/>
      <c r="AHD88" s="993"/>
      <c r="AHE88" s="993"/>
      <c r="AHF88" s="993"/>
      <c r="AHG88" s="993"/>
      <c r="AHH88" s="993"/>
      <c r="AHI88" s="993"/>
      <c r="AHJ88" s="993"/>
      <c r="AHK88" s="993"/>
      <c r="AHL88" s="993"/>
      <c r="AHM88" s="993"/>
      <c r="AHN88" s="993"/>
      <c r="AHO88" s="993"/>
      <c r="AHP88" s="993"/>
      <c r="AHQ88" s="993"/>
      <c r="AHR88" s="993"/>
      <c r="AHS88" s="993"/>
      <c r="AHT88" s="993"/>
      <c r="AHU88" s="993"/>
      <c r="AHV88" s="993"/>
      <c r="AHW88" s="993"/>
      <c r="AHX88" s="993"/>
      <c r="AHY88" s="993"/>
      <c r="AHZ88" s="993"/>
      <c r="AIA88" s="993"/>
      <c r="AIB88" s="993"/>
      <c r="AIC88" s="993"/>
      <c r="AID88" s="993"/>
      <c r="AIE88" s="993"/>
      <c r="AIF88" s="993"/>
      <c r="AIG88" s="993"/>
      <c r="AIH88" s="993"/>
      <c r="AII88" s="993"/>
      <c r="AIJ88" s="993"/>
      <c r="AIK88" s="993"/>
      <c r="AIL88" s="993"/>
      <c r="AIM88" s="993"/>
      <c r="AIN88" s="993"/>
      <c r="AIO88" s="993"/>
      <c r="AIP88" s="993"/>
      <c r="AIQ88" s="993"/>
      <c r="AIR88" s="993"/>
      <c r="AIS88" s="993"/>
      <c r="AIT88" s="993"/>
      <c r="AIU88" s="993"/>
      <c r="AIV88" s="993"/>
      <c r="AIW88" s="993"/>
      <c r="AIX88" s="993"/>
      <c r="AIY88" s="993"/>
      <c r="AIZ88" s="993"/>
      <c r="AJA88" s="993"/>
      <c r="AJB88" s="993"/>
      <c r="AJC88" s="993"/>
      <c r="AJD88" s="993"/>
      <c r="AJE88" s="993"/>
      <c r="AJF88" s="993"/>
      <c r="AJG88" s="993"/>
      <c r="AJH88" s="993"/>
      <c r="AJI88" s="993"/>
      <c r="AJJ88" s="993"/>
      <c r="AJK88" s="993"/>
      <c r="AJL88" s="993"/>
      <c r="AJM88" s="993"/>
      <c r="AJN88" s="993"/>
      <c r="AJO88" s="993"/>
      <c r="AJP88" s="993"/>
      <c r="AJQ88" s="993"/>
      <c r="AJR88" s="993"/>
      <c r="AJS88" s="993"/>
      <c r="AJT88" s="993"/>
      <c r="AJU88" s="993"/>
      <c r="AJV88" s="993"/>
      <c r="AJW88" s="993"/>
      <c r="AJX88" s="993"/>
      <c r="AJY88" s="993"/>
      <c r="AJZ88" s="993"/>
      <c r="AKA88" s="993"/>
      <c r="AKB88" s="993"/>
      <c r="AKC88" s="993"/>
      <c r="AKD88" s="993"/>
      <c r="AKE88" s="993"/>
      <c r="AKF88" s="993"/>
      <c r="AKG88" s="993"/>
      <c r="AKH88" s="993"/>
      <c r="AKI88" s="993"/>
      <c r="AKJ88" s="993"/>
      <c r="AKK88" s="993"/>
      <c r="AKL88" s="993"/>
      <c r="AKM88" s="993"/>
      <c r="AKN88" s="993"/>
      <c r="AKO88" s="993"/>
      <c r="AKP88" s="993"/>
      <c r="AKQ88" s="993"/>
      <c r="AKR88" s="993"/>
      <c r="AKS88" s="993"/>
      <c r="AKT88" s="993"/>
      <c r="AKU88" s="993"/>
      <c r="AKV88" s="993"/>
      <c r="AKW88" s="993"/>
      <c r="AKX88" s="993"/>
      <c r="AKY88" s="993"/>
      <c r="AKZ88" s="993"/>
      <c r="ALA88" s="993"/>
      <c r="ALB88" s="993"/>
      <c r="ALC88" s="993"/>
      <c r="ALD88" s="993"/>
      <c r="ALE88" s="993"/>
      <c r="ALF88" s="993"/>
      <c r="ALG88" s="993"/>
      <c r="ALH88" s="993"/>
      <c r="ALI88" s="993"/>
      <c r="ALJ88" s="993"/>
      <c r="ALK88" s="993"/>
      <c r="ALL88" s="993"/>
      <c r="ALM88" s="993"/>
      <c r="ALN88" s="993"/>
      <c r="ALO88" s="993"/>
      <c r="ALP88" s="993"/>
      <c r="ALQ88" s="993"/>
      <c r="ALR88" s="993"/>
      <c r="ALS88" s="993"/>
      <c r="ALT88" s="993"/>
      <c r="ALU88" s="993"/>
      <c r="ALV88" s="993"/>
      <c r="ALW88" s="993"/>
      <c r="ALX88" s="993"/>
      <c r="ALY88" s="993"/>
      <c r="ALZ88" s="993"/>
      <c r="AMA88" s="993"/>
      <c r="AMB88" s="993"/>
      <c r="AMC88" s="993"/>
      <c r="AMD88" s="993"/>
      <c r="AME88" s="993"/>
      <c r="AMF88" s="993"/>
      <c r="AMG88" s="993"/>
      <c r="AMH88" s="993"/>
      <c r="AMI88" s="993"/>
      <c r="AMJ88" s="993"/>
      <c r="AMK88" s="993"/>
      <c r="AML88" s="993"/>
      <c r="AMM88" s="993"/>
      <c r="AMN88" s="993"/>
      <c r="AMO88" s="993"/>
      <c r="AMP88" s="993"/>
      <c r="AMQ88" s="993"/>
      <c r="AMR88" s="993"/>
      <c r="AMS88" s="993"/>
      <c r="AMT88" s="993"/>
      <c r="AMU88" s="993"/>
      <c r="AMV88" s="993"/>
      <c r="AMW88" s="993"/>
      <c r="AMX88" s="993"/>
      <c r="AMY88" s="993"/>
      <c r="AMZ88" s="993"/>
      <c r="ANA88" s="993"/>
      <c r="ANB88" s="993"/>
      <c r="ANC88" s="993"/>
      <c r="AND88" s="993"/>
      <c r="ANE88" s="993"/>
      <c r="ANF88" s="993"/>
      <c r="ANG88" s="993"/>
      <c r="ANH88" s="993"/>
      <c r="ANI88" s="993"/>
      <c r="ANJ88" s="993"/>
      <c r="ANK88" s="993"/>
      <c r="ANL88" s="993"/>
      <c r="ANM88" s="993"/>
      <c r="ANN88" s="993"/>
      <c r="ANO88" s="993"/>
      <c r="ANP88" s="993"/>
      <c r="ANQ88" s="993"/>
      <c r="ANR88" s="993"/>
      <c r="ANS88" s="993"/>
      <c r="ANT88" s="993"/>
      <c r="ANU88" s="993"/>
      <c r="ANV88" s="993"/>
      <c r="ANW88" s="993"/>
      <c r="ANX88" s="993"/>
      <c r="ANY88" s="993"/>
      <c r="ANZ88" s="993"/>
      <c r="AOA88" s="993"/>
      <c r="AOB88" s="993"/>
      <c r="AOC88" s="993"/>
      <c r="AOD88" s="993"/>
      <c r="AOE88" s="993"/>
      <c r="AOF88" s="993"/>
      <c r="AOG88" s="993"/>
      <c r="AOH88" s="993"/>
      <c r="AOI88" s="993"/>
      <c r="AOJ88" s="993"/>
      <c r="AOK88" s="993"/>
      <c r="AOL88" s="993"/>
      <c r="AOM88" s="993"/>
      <c r="AON88" s="993"/>
      <c r="AOO88" s="993"/>
      <c r="AOP88" s="993"/>
      <c r="AOQ88" s="993"/>
      <c r="AOR88" s="993"/>
      <c r="AOS88" s="993"/>
      <c r="AOT88" s="993"/>
      <c r="AOU88" s="993"/>
      <c r="AOV88" s="993"/>
      <c r="AOW88" s="993"/>
      <c r="AOX88" s="993"/>
      <c r="AOY88" s="993"/>
      <c r="AOZ88" s="993"/>
      <c r="APA88" s="993"/>
      <c r="APB88" s="993"/>
      <c r="APC88" s="993"/>
      <c r="APD88" s="993"/>
      <c r="APE88" s="993"/>
      <c r="APF88" s="993"/>
      <c r="APG88" s="993"/>
      <c r="APH88" s="993"/>
      <c r="API88" s="993"/>
      <c r="APJ88" s="993"/>
      <c r="APK88" s="993"/>
      <c r="APL88" s="993"/>
      <c r="APM88" s="993"/>
      <c r="APN88" s="993"/>
      <c r="APO88" s="993"/>
      <c r="APP88" s="993"/>
      <c r="APQ88" s="993"/>
      <c r="APR88" s="993"/>
      <c r="APS88" s="993"/>
      <c r="APT88" s="993"/>
      <c r="APU88" s="993"/>
      <c r="APV88" s="993"/>
      <c r="APW88" s="993"/>
      <c r="APX88" s="993"/>
      <c r="APY88" s="993"/>
      <c r="APZ88" s="993"/>
      <c r="AQA88" s="993"/>
      <c r="AQB88" s="993"/>
      <c r="AQC88" s="993"/>
      <c r="AQD88" s="993"/>
      <c r="AQE88" s="993"/>
      <c r="AQF88" s="993"/>
      <c r="AQG88" s="993"/>
      <c r="AQH88" s="993"/>
      <c r="AQI88" s="993"/>
      <c r="AQJ88" s="993"/>
      <c r="AQK88" s="993"/>
      <c r="AQL88" s="993"/>
      <c r="AQM88" s="993"/>
      <c r="AQN88" s="993"/>
      <c r="AQO88" s="993"/>
      <c r="AQP88" s="993"/>
      <c r="AQQ88" s="993"/>
      <c r="AQR88" s="993"/>
      <c r="AQS88" s="993"/>
      <c r="AQT88" s="993"/>
      <c r="AQU88" s="993"/>
      <c r="AQV88" s="993"/>
      <c r="AQW88" s="993"/>
      <c r="AQX88" s="993"/>
      <c r="AQY88" s="993"/>
      <c r="AQZ88" s="993"/>
      <c r="ARA88" s="993"/>
      <c r="ARB88" s="993"/>
      <c r="ARC88" s="993"/>
      <c r="ARD88" s="993"/>
      <c r="ARE88" s="993"/>
      <c r="ARF88" s="993"/>
      <c r="ARG88" s="993"/>
      <c r="ARH88" s="993"/>
      <c r="ARI88" s="993"/>
      <c r="ARJ88" s="993"/>
      <c r="ARK88" s="993"/>
      <c r="ARL88" s="993"/>
      <c r="ARM88" s="993"/>
      <c r="ARN88" s="993"/>
      <c r="ARO88" s="993"/>
      <c r="ARP88" s="993"/>
      <c r="ARQ88" s="993"/>
      <c r="ARR88" s="993"/>
      <c r="ARS88" s="993"/>
      <c r="ART88" s="993"/>
      <c r="ARU88" s="993"/>
      <c r="ARV88" s="993"/>
      <c r="ARW88" s="993"/>
      <c r="ARX88" s="993"/>
      <c r="ARY88" s="993"/>
      <c r="ARZ88" s="993"/>
      <c r="ASA88" s="993"/>
      <c r="ASB88" s="993"/>
      <c r="ASC88" s="993"/>
      <c r="ASD88" s="993"/>
      <c r="ASE88" s="993"/>
      <c r="ASF88" s="993"/>
      <c r="ASG88" s="993"/>
      <c r="ASH88" s="993"/>
      <c r="ASI88" s="993"/>
      <c r="ASJ88" s="993"/>
      <c r="ASK88" s="993"/>
      <c r="ASL88" s="993"/>
      <c r="ASM88" s="993"/>
      <c r="ASN88" s="993"/>
      <c r="ASO88" s="993"/>
      <c r="ASP88" s="993"/>
      <c r="ASQ88" s="993"/>
      <c r="ASR88" s="993"/>
      <c r="ASS88" s="993"/>
      <c r="AST88" s="993"/>
      <c r="ASU88" s="993"/>
      <c r="ASV88" s="993"/>
      <c r="ASW88" s="993"/>
      <c r="ASX88" s="993"/>
      <c r="ASY88" s="993"/>
      <c r="ASZ88" s="993"/>
      <c r="ATA88" s="993"/>
      <c r="ATB88" s="993"/>
      <c r="ATC88" s="993"/>
      <c r="ATD88" s="993"/>
      <c r="ATE88" s="993"/>
      <c r="ATF88" s="993"/>
      <c r="ATG88" s="993"/>
      <c r="ATH88" s="993"/>
      <c r="ATI88" s="993"/>
      <c r="ATJ88" s="993"/>
      <c r="ATK88" s="993"/>
      <c r="ATL88" s="993"/>
      <c r="ATM88" s="993"/>
      <c r="ATN88" s="993"/>
      <c r="ATO88" s="993"/>
      <c r="ATP88" s="993"/>
      <c r="ATQ88" s="993"/>
      <c r="ATR88" s="993"/>
      <c r="ATS88" s="993"/>
      <c r="ATT88" s="993"/>
      <c r="ATU88" s="993"/>
      <c r="ATV88" s="993"/>
      <c r="ATW88" s="993"/>
      <c r="ATX88" s="993"/>
      <c r="ATY88" s="993"/>
      <c r="ATZ88" s="993"/>
      <c r="AUA88" s="993"/>
      <c r="AUB88" s="993"/>
      <c r="AUC88" s="993"/>
      <c r="AUD88" s="993"/>
      <c r="AUE88" s="993"/>
      <c r="AUF88" s="993"/>
      <c r="AUG88" s="993"/>
      <c r="AUH88" s="993"/>
      <c r="AUI88" s="993"/>
      <c r="AUJ88" s="993"/>
      <c r="AUK88" s="993"/>
      <c r="AUL88" s="993"/>
      <c r="AUM88" s="993"/>
      <c r="AUN88" s="993"/>
      <c r="AUO88" s="993"/>
      <c r="AUP88" s="993"/>
      <c r="AUQ88" s="993"/>
      <c r="AUR88" s="993"/>
      <c r="AUS88" s="993"/>
      <c r="AUT88" s="993"/>
      <c r="AUU88" s="993"/>
      <c r="AUV88" s="993"/>
      <c r="AUW88" s="993"/>
      <c r="AUX88" s="993"/>
      <c r="AUY88" s="993"/>
      <c r="AUZ88" s="993"/>
      <c r="AVA88" s="993"/>
      <c r="AVB88" s="993"/>
      <c r="AVC88" s="993"/>
      <c r="AVD88" s="993"/>
      <c r="AVE88" s="993"/>
      <c r="AVF88" s="993"/>
      <c r="AVG88" s="993"/>
      <c r="AVH88" s="993"/>
      <c r="AVI88" s="993"/>
      <c r="AVJ88" s="993"/>
      <c r="AVK88" s="993"/>
      <c r="AVL88" s="993"/>
      <c r="AVM88" s="993"/>
      <c r="AVN88" s="993"/>
      <c r="AVO88" s="993"/>
      <c r="AVP88" s="993"/>
      <c r="AVQ88" s="993"/>
      <c r="AVR88" s="993"/>
      <c r="AVS88" s="993"/>
      <c r="AVT88" s="993"/>
      <c r="AVU88" s="993"/>
      <c r="AVV88" s="993"/>
      <c r="AVW88" s="993"/>
      <c r="AVX88" s="993"/>
      <c r="AVY88" s="993"/>
      <c r="AVZ88" s="993"/>
      <c r="AWA88" s="993"/>
      <c r="AWB88" s="993"/>
      <c r="AWC88" s="993"/>
      <c r="AWD88" s="993"/>
      <c r="AWE88" s="993"/>
      <c r="AWF88" s="993"/>
      <c r="AWG88" s="993"/>
      <c r="AWH88" s="993"/>
      <c r="AWI88" s="993"/>
      <c r="AWJ88" s="993"/>
      <c r="AWK88" s="993"/>
      <c r="AWL88" s="993"/>
      <c r="AWM88" s="993"/>
      <c r="AWN88" s="993"/>
      <c r="AWO88" s="993"/>
      <c r="AWP88" s="993"/>
      <c r="AWQ88" s="993"/>
      <c r="AWR88" s="993"/>
      <c r="AWS88" s="993"/>
      <c r="AWT88" s="993"/>
      <c r="AWU88" s="993"/>
      <c r="AWV88" s="993"/>
      <c r="AWW88" s="993"/>
      <c r="AWX88" s="993"/>
      <c r="AWY88" s="993"/>
      <c r="AWZ88" s="993"/>
      <c r="AXA88" s="993"/>
      <c r="AXB88" s="993"/>
      <c r="AXC88" s="993"/>
      <c r="AXD88" s="993"/>
      <c r="AXE88" s="993"/>
      <c r="AXF88" s="993"/>
      <c r="AXG88" s="993"/>
      <c r="AXH88" s="993"/>
      <c r="AXI88" s="993"/>
      <c r="AXJ88" s="993"/>
      <c r="AXK88" s="993"/>
      <c r="AXL88" s="993"/>
      <c r="AXM88" s="993"/>
      <c r="AXN88" s="993"/>
      <c r="AXO88" s="993"/>
      <c r="AXP88" s="993"/>
      <c r="AXQ88" s="993"/>
      <c r="AXR88" s="993"/>
      <c r="AXS88" s="993"/>
      <c r="AXT88" s="993"/>
      <c r="AXU88" s="993"/>
      <c r="AXV88" s="993"/>
      <c r="AXW88" s="993"/>
      <c r="AXX88" s="993"/>
      <c r="AXY88" s="993"/>
      <c r="AXZ88" s="993"/>
      <c r="AYA88" s="993"/>
      <c r="AYB88" s="993"/>
      <c r="AYC88" s="993"/>
      <c r="AYD88" s="993"/>
      <c r="AYE88" s="993"/>
      <c r="AYF88" s="993"/>
      <c r="AYG88" s="993"/>
      <c r="AYH88" s="993"/>
      <c r="AYI88" s="993"/>
      <c r="AYJ88" s="993"/>
      <c r="AYK88" s="993"/>
      <c r="AYL88" s="993"/>
      <c r="AYM88" s="993"/>
      <c r="AYN88" s="993"/>
      <c r="AYO88" s="993"/>
      <c r="AYP88" s="993"/>
      <c r="AYQ88" s="993"/>
      <c r="AYR88" s="993"/>
      <c r="AYS88" s="993"/>
      <c r="AYT88" s="993"/>
      <c r="AYU88" s="993"/>
      <c r="AYV88" s="993"/>
      <c r="AYW88" s="993"/>
      <c r="AYX88" s="993"/>
      <c r="AYY88" s="993"/>
      <c r="AYZ88" s="993"/>
      <c r="AZA88" s="993"/>
      <c r="AZB88" s="993"/>
      <c r="AZC88" s="993"/>
      <c r="AZD88" s="993"/>
      <c r="AZE88" s="993"/>
      <c r="AZF88" s="993"/>
      <c r="AZG88" s="993"/>
      <c r="AZH88" s="993"/>
      <c r="AZI88" s="993"/>
      <c r="AZJ88" s="993"/>
      <c r="AZK88" s="993"/>
      <c r="AZL88" s="993"/>
      <c r="AZM88" s="993"/>
      <c r="AZN88" s="993"/>
      <c r="AZO88" s="993"/>
      <c r="AZP88" s="993"/>
      <c r="AZQ88" s="993"/>
      <c r="AZR88" s="993"/>
      <c r="AZS88" s="993"/>
      <c r="AZT88" s="993"/>
      <c r="AZU88" s="993"/>
      <c r="AZV88" s="993"/>
      <c r="AZW88" s="993"/>
      <c r="AZX88" s="993"/>
      <c r="AZY88" s="993"/>
      <c r="AZZ88" s="993"/>
      <c r="BAA88" s="993"/>
      <c r="BAB88" s="993"/>
      <c r="BAC88" s="993"/>
      <c r="BAD88" s="993"/>
      <c r="BAE88" s="993"/>
      <c r="BAF88" s="993"/>
      <c r="BAG88" s="993"/>
      <c r="BAH88" s="993"/>
      <c r="BAI88" s="993"/>
      <c r="BAJ88" s="993"/>
      <c r="BAK88" s="993"/>
      <c r="BAL88" s="993"/>
      <c r="BAM88" s="993"/>
      <c r="BAN88" s="993"/>
      <c r="BAO88" s="993"/>
      <c r="BAP88" s="993"/>
      <c r="BAQ88" s="993"/>
      <c r="BAR88" s="993"/>
      <c r="BAS88" s="993"/>
      <c r="BAT88" s="993"/>
      <c r="BAU88" s="993"/>
      <c r="BAV88" s="993"/>
      <c r="BAW88" s="993"/>
      <c r="BAX88" s="993"/>
      <c r="BAY88" s="993"/>
      <c r="BAZ88" s="993"/>
      <c r="BBA88" s="993"/>
      <c r="BBB88" s="993"/>
      <c r="BBC88" s="993"/>
      <c r="BBD88" s="993"/>
      <c r="BBE88" s="993"/>
      <c r="BBF88" s="993"/>
      <c r="BBG88" s="993"/>
      <c r="BBH88" s="993"/>
      <c r="BBI88" s="993"/>
      <c r="BBJ88" s="993"/>
      <c r="BBK88" s="993"/>
      <c r="BBL88" s="993"/>
      <c r="BBM88" s="993"/>
      <c r="BBN88" s="993"/>
      <c r="BBO88" s="993"/>
      <c r="BBP88" s="993"/>
      <c r="BBQ88" s="993"/>
      <c r="BBR88" s="993"/>
      <c r="BBS88" s="993"/>
      <c r="BBT88" s="993"/>
      <c r="BBU88" s="993"/>
      <c r="BBV88" s="993"/>
      <c r="BBW88" s="993"/>
      <c r="BBX88" s="993"/>
      <c r="BBY88" s="993"/>
      <c r="BBZ88" s="993"/>
      <c r="BCA88" s="993"/>
      <c r="BCB88" s="993"/>
      <c r="BCC88" s="993"/>
      <c r="BCD88" s="993"/>
      <c r="BCE88" s="993"/>
      <c r="BCF88" s="993"/>
      <c r="BCG88" s="993"/>
      <c r="BCH88" s="993"/>
      <c r="BCI88" s="993"/>
      <c r="BCJ88" s="993"/>
      <c r="BCK88" s="993"/>
      <c r="BCL88" s="993"/>
      <c r="BCM88" s="993"/>
      <c r="BCN88" s="993"/>
      <c r="BCO88" s="993"/>
      <c r="BCP88" s="993"/>
      <c r="BCQ88" s="993"/>
      <c r="BCR88" s="993"/>
      <c r="BCS88" s="993"/>
      <c r="BCT88" s="993"/>
      <c r="BCU88" s="993"/>
      <c r="BCV88" s="993"/>
      <c r="BCW88" s="993"/>
      <c r="BCX88" s="993"/>
      <c r="BCY88" s="993"/>
      <c r="BCZ88" s="993"/>
      <c r="BDA88" s="993"/>
      <c r="BDB88" s="993"/>
      <c r="BDC88" s="993"/>
      <c r="BDD88" s="993"/>
      <c r="BDE88" s="993"/>
      <c r="BDF88" s="993"/>
      <c r="BDG88" s="993"/>
      <c r="BDH88" s="993"/>
      <c r="BDI88" s="993"/>
      <c r="BDJ88" s="993"/>
      <c r="BDK88" s="993"/>
      <c r="BDL88" s="993"/>
      <c r="BDM88" s="993"/>
      <c r="BDN88" s="993"/>
      <c r="BDO88" s="993"/>
      <c r="BDP88" s="993"/>
      <c r="BDQ88" s="993"/>
      <c r="BDR88" s="993"/>
      <c r="BDS88" s="993"/>
      <c r="BDT88" s="993"/>
      <c r="BDU88" s="993"/>
      <c r="BDV88" s="993"/>
      <c r="BDW88" s="993"/>
      <c r="BDX88" s="993"/>
      <c r="BDY88" s="993"/>
      <c r="BDZ88" s="993"/>
      <c r="BEA88" s="993"/>
      <c r="BEB88" s="993"/>
      <c r="BEC88" s="993"/>
      <c r="BED88" s="993"/>
      <c r="BEE88" s="993"/>
      <c r="BEF88" s="993"/>
      <c r="BEG88" s="993"/>
      <c r="BEH88" s="993"/>
      <c r="BEI88" s="993"/>
      <c r="BEJ88" s="993"/>
      <c r="BEK88" s="993"/>
      <c r="BEL88" s="993"/>
      <c r="BEM88" s="993"/>
      <c r="BEN88" s="993"/>
      <c r="BEO88" s="993"/>
      <c r="BEP88" s="993"/>
      <c r="BEQ88" s="993"/>
      <c r="BER88" s="993"/>
      <c r="BES88" s="993"/>
      <c r="BET88" s="993"/>
      <c r="BEU88" s="993"/>
      <c r="BEV88" s="993"/>
      <c r="BEW88" s="993"/>
      <c r="BEX88" s="993"/>
      <c r="BEY88" s="993"/>
      <c r="BEZ88" s="993"/>
      <c r="BFA88" s="993"/>
      <c r="BFB88" s="993"/>
      <c r="BFC88" s="993"/>
      <c r="BFD88" s="993"/>
      <c r="BFE88" s="993"/>
      <c r="BFF88" s="993"/>
      <c r="BFG88" s="993"/>
      <c r="BFH88" s="993"/>
      <c r="BFI88" s="993"/>
      <c r="BFJ88" s="993"/>
      <c r="BFK88" s="993"/>
      <c r="BFL88" s="993"/>
      <c r="BFM88" s="993"/>
      <c r="BFN88" s="993"/>
      <c r="BFO88" s="993"/>
      <c r="BFP88" s="993"/>
      <c r="BFQ88" s="993"/>
      <c r="BFR88" s="993"/>
      <c r="BFS88" s="993"/>
      <c r="BFT88" s="993"/>
      <c r="BFU88" s="993"/>
      <c r="BFV88" s="993"/>
      <c r="BFW88" s="993"/>
      <c r="BFX88" s="993"/>
      <c r="BFY88" s="993"/>
      <c r="BFZ88" s="993"/>
      <c r="BGA88" s="993"/>
      <c r="BGB88" s="993"/>
      <c r="BGC88" s="993"/>
      <c r="BGD88" s="993"/>
      <c r="BGE88" s="993"/>
      <c r="BGF88" s="993"/>
      <c r="BGG88" s="993"/>
      <c r="BGH88" s="993"/>
      <c r="BGI88" s="993"/>
      <c r="BGJ88" s="993"/>
      <c r="BGK88" s="993"/>
      <c r="BGL88" s="993"/>
      <c r="BGM88" s="993"/>
      <c r="BGN88" s="993"/>
      <c r="BGO88" s="993"/>
      <c r="BGP88" s="993"/>
      <c r="BGQ88" s="993"/>
      <c r="BGR88" s="993"/>
      <c r="BGS88" s="993"/>
      <c r="BGT88" s="993"/>
      <c r="BGU88" s="993"/>
      <c r="BGV88" s="993"/>
      <c r="BGW88" s="993"/>
      <c r="BGX88" s="993"/>
      <c r="BGY88" s="993"/>
      <c r="BGZ88" s="993"/>
      <c r="BHA88" s="993"/>
      <c r="BHB88" s="993"/>
      <c r="BHC88" s="993"/>
      <c r="BHD88" s="993"/>
      <c r="BHE88" s="993"/>
      <c r="BHF88" s="993"/>
      <c r="BHG88" s="993"/>
      <c r="BHH88" s="993"/>
      <c r="BHI88" s="993"/>
      <c r="BHJ88" s="993"/>
      <c r="BHK88" s="993"/>
      <c r="BHL88" s="993"/>
      <c r="BHM88" s="993"/>
      <c r="BHN88" s="993"/>
      <c r="BHO88" s="993"/>
      <c r="BHP88" s="993"/>
      <c r="BHQ88" s="993"/>
      <c r="BHR88" s="993"/>
      <c r="BHS88" s="993"/>
      <c r="BHT88" s="993"/>
      <c r="BHU88" s="993"/>
      <c r="BHV88" s="993"/>
      <c r="BHW88" s="993"/>
      <c r="BHX88" s="993"/>
      <c r="BHY88" s="993"/>
      <c r="BHZ88" s="993"/>
      <c r="BIA88" s="993"/>
      <c r="BIB88" s="993"/>
      <c r="BIC88" s="993"/>
      <c r="BID88" s="993"/>
      <c r="BIE88" s="993"/>
      <c r="BIF88" s="993"/>
      <c r="BIG88" s="993"/>
      <c r="BIH88" s="993"/>
      <c r="BII88" s="993"/>
      <c r="BIJ88" s="993"/>
      <c r="BIK88" s="993"/>
      <c r="BIL88" s="993"/>
      <c r="BIM88" s="993"/>
      <c r="BIN88" s="993"/>
      <c r="BIO88" s="993"/>
      <c r="BIP88" s="993"/>
      <c r="BIQ88" s="993"/>
      <c r="BIR88" s="993"/>
      <c r="BIS88" s="993"/>
      <c r="BIT88" s="993"/>
      <c r="BIU88" s="993"/>
      <c r="BIV88" s="993"/>
      <c r="BIW88" s="993"/>
      <c r="BIX88" s="993"/>
      <c r="BIY88" s="993"/>
      <c r="BIZ88" s="993"/>
      <c r="BJA88" s="993"/>
      <c r="BJB88" s="993"/>
      <c r="BJC88" s="993"/>
      <c r="BJD88" s="993"/>
      <c r="BJE88" s="993"/>
      <c r="BJF88" s="993"/>
      <c r="BJG88" s="993"/>
      <c r="BJH88" s="993"/>
      <c r="BJI88" s="993"/>
      <c r="BJJ88" s="993"/>
      <c r="BJK88" s="993"/>
      <c r="BJL88" s="993"/>
      <c r="BJM88" s="993"/>
      <c r="BJN88" s="993"/>
      <c r="BJO88" s="993"/>
      <c r="BJP88" s="993"/>
      <c r="BJQ88" s="993"/>
      <c r="BJR88" s="993"/>
      <c r="BJS88" s="993"/>
      <c r="BJT88" s="993"/>
      <c r="BJU88" s="993"/>
      <c r="BJV88" s="993"/>
      <c r="BJW88" s="993"/>
      <c r="BJX88" s="993"/>
      <c r="BJY88" s="993"/>
      <c r="BJZ88" s="993"/>
      <c r="BKA88" s="993"/>
      <c r="BKB88" s="993"/>
      <c r="BKC88" s="993"/>
      <c r="BKD88" s="993"/>
      <c r="BKE88" s="993"/>
      <c r="BKF88" s="993"/>
      <c r="BKG88" s="993"/>
      <c r="BKH88" s="993"/>
      <c r="BKI88" s="993"/>
      <c r="BKJ88" s="993"/>
      <c r="BKK88" s="993"/>
      <c r="BKL88" s="993"/>
      <c r="BKM88" s="993"/>
      <c r="BKN88" s="993"/>
      <c r="BKO88" s="993"/>
      <c r="BKP88" s="993"/>
      <c r="BKQ88" s="993"/>
      <c r="BKR88" s="993"/>
      <c r="BKS88" s="993"/>
      <c r="BKT88" s="993"/>
      <c r="BKU88" s="993"/>
      <c r="BKV88" s="993"/>
      <c r="BKW88" s="993"/>
      <c r="BKX88" s="993"/>
      <c r="BKY88" s="993"/>
      <c r="BKZ88" s="993"/>
      <c r="BLA88" s="993"/>
      <c r="BLB88" s="993"/>
      <c r="BLC88" s="993"/>
      <c r="BLD88" s="993"/>
      <c r="BLE88" s="993"/>
      <c r="BLF88" s="993"/>
      <c r="BLG88" s="993"/>
      <c r="BLH88" s="993"/>
      <c r="BLI88" s="993"/>
      <c r="BLJ88" s="993"/>
      <c r="BLK88" s="993"/>
      <c r="BLL88" s="993"/>
      <c r="BLM88" s="993"/>
      <c r="BLN88" s="993"/>
      <c r="BLO88" s="993"/>
      <c r="BLP88" s="993"/>
      <c r="BLQ88" s="993"/>
      <c r="BLR88" s="993"/>
      <c r="BLS88" s="993"/>
      <c r="BLT88" s="993"/>
      <c r="BLU88" s="993"/>
      <c r="BLV88" s="993"/>
      <c r="BLW88" s="993"/>
      <c r="BLX88" s="993"/>
      <c r="BLY88" s="993"/>
      <c r="BLZ88" s="993"/>
      <c r="BMA88" s="993"/>
      <c r="BMB88" s="993"/>
      <c r="BMC88" s="993"/>
      <c r="BMD88" s="993"/>
      <c r="BME88" s="993"/>
      <c r="BMF88" s="993"/>
      <c r="BMG88" s="993"/>
      <c r="BMH88" s="993"/>
      <c r="BMI88" s="993"/>
      <c r="BMJ88" s="993"/>
      <c r="BMK88" s="993"/>
      <c r="BML88" s="993"/>
      <c r="BMM88" s="993"/>
      <c r="BMN88" s="993"/>
      <c r="BMO88" s="993"/>
      <c r="BMP88" s="993"/>
      <c r="BMQ88" s="993"/>
      <c r="BMR88" s="993"/>
      <c r="BMS88" s="993"/>
      <c r="BMT88" s="993"/>
      <c r="BMU88" s="993"/>
      <c r="BMV88" s="993"/>
      <c r="BMW88" s="993"/>
      <c r="BMX88" s="993"/>
      <c r="BMY88" s="993"/>
      <c r="BMZ88" s="993"/>
      <c r="BNA88" s="993"/>
      <c r="BNB88" s="993"/>
      <c r="BNC88" s="993"/>
      <c r="BND88" s="993"/>
      <c r="BNE88" s="993"/>
      <c r="BNF88" s="993"/>
      <c r="BNG88" s="993"/>
      <c r="BNH88" s="993"/>
      <c r="BNI88" s="993"/>
      <c r="BNJ88" s="993"/>
      <c r="BNK88" s="993"/>
      <c r="BNL88" s="993"/>
      <c r="BNM88" s="993"/>
      <c r="BNN88" s="993"/>
      <c r="BNO88" s="993"/>
      <c r="BNP88" s="993"/>
      <c r="BNQ88" s="993"/>
      <c r="BNR88" s="993"/>
      <c r="BNS88" s="993"/>
      <c r="BNT88" s="993"/>
      <c r="BNU88" s="993"/>
      <c r="BNV88" s="993"/>
      <c r="BNW88" s="993"/>
      <c r="BNX88" s="993"/>
      <c r="BNY88" s="993"/>
      <c r="BNZ88" s="993"/>
      <c r="BOA88" s="993"/>
      <c r="BOB88" s="993"/>
      <c r="BOC88" s="993"/>
      <c r="BOD88" s="993"/>
      <c r="BOE88" s="993"/>
      <c r="BOF88" s="993"/>
      <c r="BOG88" s="993"/>
      <c r="BOH88" s="993"/>
      <c r="BOI88" s="993"/>
      <c r="BOJ88" s="993"/>
      <c r="BOK88" s="993"/>
      <c r="BOL88" s="993"/>
      <c r="BOM88" s="993"/>
      <c r="BON88" s="993"/>
      <c r="BOO88" s="993"/>
      <c r="BOP88" s="993"/>
      <c r="BOQ88" s="993"/>
      <c r="BOR88" s="993"/>
      <c r="BOS88" s="993"/>
      <c r="BOT88" s="993"/>
      <c r="BOU88" s="993"/>
      <c r="BOV88" s="993"/>
      <c r="BOW88" s="993"/>
      <c r="BOX88" s="993"/>
      <c r="BOY88" s="993"/>
      <c r="BOZ88" s="993"/>
      <c r="BPA88" s="993"/>
      <c r="BPB88" s="993"/>
      <c r="BPC88" s="993"/>
      <c r="BPD88" s="993"/>
      <c r="BPE88" s="993"/>
      <c r="BPF88" s="993"/>
      <c r="BPG88" s="993"/>
      <c r="BPH88" s="993"/>
      <c r="BPI88" s="993"/>
      <c r="BPJ88" s="993"/>
      <c r="BPK88" s="993"/>
      <c r="BPL88" s="993"/>
      <c r="BPM88" s="993"/>
      <c r="BPN88" s="993"/>
      <c r="BPO88" s="993"/>
      <c r="BPP88" s="993"/>
      <c r="BPQ88" s="993"/>
      <c r="BPR88" s="993"/>
      <c r="BPS88" s="993"/>
      <c r="BPT88" s="993"/>
      <c r="BPU88" s="993"/>
      <c r="BPV88" s="993"/>
      <c r="BPW88" s="993"/>
      <c r="BPX88" s="993"/>
      <c r="BPY88" s="993"/>
      <c r="BPZ88" s="993"/>
      <c r="BQA88" s="993"/>
      <c r="BQB88" s="993"/>
      <c r="BQC88" s="993"/>
      <c r="BQD88" s="993"/>
      <c r="BQE88" s="993"/>
      <c r="BQF88" s="993"/>
      <c r="BQG88" s="993"/>
      <c r="BQH88" s="993"/>
      <c r="BQI88" s="993"/>
      <c r="BQJ88" s="993"/>
      <c r="BQK88" s="993"/>
      <c r="BQL88" s="993"/>
      <c r="BQM88" s="993"/>
      <c r="BQN88" s="993"/>
      <c r="BQO88" s="993"/>
      <c r="BQP88" s="993"/>
      <c r="BQQ88" s="993"/>
      <c r="BQR88" s="993"/>
      <c r="BQS88" s="993"/>
      <c r="BQT88" s="993"/>
      <c r="BQU88" s="993"/>
      <c r="BQV88" s="993"/>
      <c r="BQW88" s="993"/>
      <c r="BQX88" s="993"/>
      <c r="BQY88" s="993"/>
      <c r="BQZ88" s="993"/>
      <c r="BRA88" s="993"/>
      <c r="BRB88" s="993"/>
      <c r="BRC88" s="993"/>
      <c r="BRD88" s="993"/>
      <c r="BRE88" s="993"/>
      <c r="BRF88" s="993"/>
      <c r="BRG88" s="993"/>
      <c r="BRH88" s="993"/>
      <c r="BRI88" s="993"/>
      <c r="BRJ88" s="993"/>
      <c r="BRK88" s="993"/>
      <c r="BRL88" s="993"/>
      <c r="BRM88" s="993"/>
      <c r="BRN88" s="993"/>
      <c r="BRO88" s="993"/>
      <c r="BRP88" s="993"/>
      <c r="BRQ88" s="993"/>
      <c r="BRR88" s="993"/>
      <c r="BRS88" s="993"/>
      <c r="BRT88" s="993"/>
      <c r="BRU88" s="993"/>
      <c r="BRV88" s="993"/>
      <c r="BRW88" s="993"/>
      <c r="BRX88" s="993"/>
      <c r="BRY88" s="993"/>
      <c r="BRZ88" s="993"/>
      <c r="BSA88" s="993"/>
      <c r="BSB88" s="993"/>
      <c r="BSC88" s="993"/>
      <c r="BSD88" s="993"/>
      <c r="BSE88" s="993"/>
      <c r="BSF88" s="993"/>
      <c r="BSG88" s="993"/>
      <c r="BSH88" s="993"/>
      <c r="BSI88" s="993"/>
      <c r="BSJ88" s="993"/>
      <c r="BSK88" s="993"/>
      <c r="BSL88" s="993"/>
      <c r="BSM88" s="993"/>
      <c r="BSN88" s="993"/>
      <c r="BSO88" s="993"/>
      <c r="BSP88" s="993"/>
      <c r="BSQ88" s="993"/>
      <c r="BSR88" s="993"/>
      <c r="BSS88" s="993"/>
      <c r="BST88" s="993"/>
      <c r="BSU88" s="993"/>
      <c r="BSV88" s="993"/>
      <c r="BSW88" s="993"/>
      <c r="BSX88" s="993"/>
      <c r="BSY88" s="993"/>
      <c r="BSZ88" s="993"/>
      <c r="BTA88" s="993"/>
      <c r="BTB88" s="993"/>
      <c r="BTC88" s="993"/>
      <c r="BTD88" s="993"/>
      <c r="BTE88" s="993"/>
      <c r="BTF88" s="993"/>
      <c r="BTG88" s="993"/>
      <c r="BTH88" s="993"/>
      <c r="BTI88" s="993"/>
      <c r="BTJ88" s="993"/>
      <c r="BTK88" s="993"/>
      <c r="BTL88" s="993"/>
      <c r="BTM88" s="993"/>
      <c r="BTN88" s="993"/>
      <c r="BTO88" s="993"/>
      <c r="BTP88" s="993"/>
      <c r="BTQ88" s="993"/>
      <c r="BTR88" s="993"/>
      <c r="BTS88" s="993"/>
      <c r="BTT88" s="993"/>
      <c r="BTU88" s="993"/>
      <c r="BTV88" s="993"/>
      <c r="BTW88" s="993"/>
      <c r="BTX88" s="993"/>
      <c r="BTY88" s="993"/>
      <c r="BTZ88" s="993"/>
      <c r="BUA88" s="993"/>
      <c r="BUB88" s="993"/>
      <c r="BUC88" s="993"/>
      <c r="BUD88" s="993"/>
      <c r="BUE88" s="993"/>
      <c r="BUF88" s="993"/>
      <c r="BUG88" s="993"/>
      <c r="BUH88" s="993"/>
      <c r="BUI88" s="993"/>
      <c r="BUJ88" s="993"/>
      <c r="BUK88" s="993"/>
      <c r="BUL88" s="993"/>
      <c r="BUM88" s="993"/>
      <c r="BUN88" s="993"/>
      <c r="BUO88" s="993"/>
      <c r="BUP88" s="993"/>
      <c r="BUQ88" s="993"/>
      <c r="BUR88" s="993"/>
      <c r="BUS88" s="993"/>
      <c r="BUT88" s="993"/>
      <c r="BUU88" s="993"/>
      <c r="BUV88" s="993"/>
      <c r="BUW88" s="993"/>
      <c r="BUX88" s="993"/>
      <c r="BUY88" s="993"/>
      <c r="BUZ88" s="993"/>
      <c r="BVA88" s="993"/>
      <c r="BVB88" s="993"/>
      <c r="BVC88" s="993"/>
      <c r="BVD88" s="993"/>
      <c r="BVE88" s="993"/>
      <c r="BVF88" s="993"/>
      <c r="BVG88" s="993"/>
      <c r="BVH88" s="993"/>
      <c r="BVI88" s="993"/>
      <c r="BVJ88" s="993"/>
      <c r="BVK88" s="993"/>
      <c r="BVL88" s="993"/>
      <c r="BVM88" s="993"/>
      <c r="BVN88" s="993"/>
      <c r="BVO88" s="993"/>
      <c r="BVP88" s="993"/>
      <c r="BVQ88" s="993"/>
      <c r="BVR88" s="993"/>
      <c r="BVS88" s="993"/>
      <c r="BVT88" s="993"/>
      <c r="BVU88" s="993"/>
      <c r="BVV88" s="993"/>
      <c r="BVW88" s="993"/>
      <c r="BVX88" s="993"/>
      <c r="BVY88" s="993"/>
      <c r="BVZ88" s="993"/>
      <c r="BWA88" s="993"/>
      <c r="BWB88" s="993"/>
      <c r="BWC88" s="993"/>
      <c r="BWD88" s="993"/>
      <c r="BWE88" s="993"/>
      <c r="BWF88" s="993"/>
      <c r="BWG88" s="993"/>
      <c r="BWH88" s="993"/>
      <c r="BWI88" s="993"/>
      <c r="BWJ88" s="993"/>
      <c r="BWK88" s="993"/>
      <c r="BWL88" s="993"/>
      <c r="BWM88" s="993"/>
      <c r="BWN88" s="993"/>
      <c r="BWO88" s="993"/>
      <c r="BWP88" s="993"/>
      <c r="BWQ88" s="993"/>
      <c r="BWR88" s="993"/>
      <c r="BWS88" s="993"/>
      <c r="BWT88" s="993"/>
      <c r="BWU88" s="993"/>
      <c r="BWV88" s="993"/>
      <c r="BWW88" s="993"/>
      <c r="BWX88" s="993"/>
      <c r="BWY88" s="993"/>
      <c r="BWZ88" s="993"/>
      <c r="BXA88" s="993"/>
      <c r="BXB88" s="993"/>
      <c r="BXC88" s="993"/>
      <c r="BXD88" s="993"/>
      <c r="BXE88" s="993"/>
      <c r="BXF88" s="993"/>
      <c r="BXG88" s="993"/>
      <c r="BXH88" s="993"/>
      <c r="BXI88" s="993"/>
      <c r="BXJ88" s="993"/>
      <c r="BXK88" s="993"/>
      <c r="BXL88" s="993"/>
      <c r="BXM88" s="993"/>
      <c r="BXN88" s="993"/>
      <c r="BXO88" s="993"/>
      <c r="BXP88" s="993"/>
      <c r="BXQ88" s="993"/>
      <c r="BXR88" s="993"/>
      <c r="BXS88" s="993"/>
      <c r="BXT88" s="993"/>
      <c r="BXU88" s="993"/>
      <c r="BXV88" s="993"/>
      <c r="BXW88" s="993"/>
      <c r="BXX88" s="993"/>
      <c r="BXY88" s="993"/>
      <c r="BXZ88" s="993"/>
      <c r="BYA88" s="993"/>
      <c r="BYB88" s="993"/>
      <c r="BYC88" s="993"/>
      <c r="BYD88" s="993"/>
      <c r="BYE88" s="993"/>
      <c r="BYF88" s="993"/>
      <c r="BYG88" s="993"/>
      <c r="BYH88" s="993"/>
      <c r="BYI88" s="993"/>
      <c r="BYJ88" s="993"/>
      <c r="BYK88" s="993"/>
      <c r="BYL88" s="993"/>
      <c r="BYM88" s="993"/>
      <c r="BYN88" s="993"/>
      <c r="BYO88" s="993"/>
      <c r="BYP88" s="993"/>
      <c r="BYQ88" s="993"/>
      <c r="BYR88" s="993"/>
      <c r="BYS88" s="993"/>
      <c r="BYT88" s="993"/>
      <c r="BYU88" s="993"/>
      <c r="BYV88" s="993"/>
      <c r="BYW88" s="993"/>
      <c r="BYX88" s="993"/>
      <c r="BYY88" s="993"/>
      <c r="BYZ88" s="993"/>
      <c r="BZA88" s="993"/>
      <c r="BZB88" s="993"/>
      <c r="BZC88" s="993"/>
      <c r="BZD88" s="993"/>
      <c r="BZE88" s="993"/>
      <c r="BZF88" s="993"/>
      <c r="BZG88" s="993"/>
      <c r="BZH88" s="993"/>
      <c r="BZI88" s="993"/>
      <c r="BZJ88" s="993"/>
      <c r="BZK88" s="993"/>
      <c r="BZL88" s="993"/>
      <c r="BZM88" s="993"/>
      <c r="BZN88" s="993"/>
      <c r="BZO88" s="993"/>
      <c r="BZP88" s="993"/>
      <c r="BZQ88" s="993"/>
      <c r="BZR88" s="993"/>
      <c r="BZS88" s="993"/>
      <c r="BZT88" s="993"/>
      <c r="BZU88" s="993"/>
      <c r="BZV88" s="993"/>
      <c r="BZW88" s="993"/>
      <c r="BZX88" s="993"/>
      <c r="BZY88" s="993"/>
      <c r="BZZ88" s="993"/>
      <c r="CAA88" s="993"/>
      <c r="CAB88" s="993"/>
      <c r="CAC88" s="993"/>
      <c r="CAD88" s="993"/>
      <c r="CAE88" s="993"/>
      <c r="CAF88" s="993"/>
      <c r="CAG88" s="993"/>
      <c r="CAH88" s="993"/>
      <c r="CAI88" s="993"/>
      <c r="CAJ88" s="993"/>
      <c r="CAK88" s="993"/>
      <c r="CAL88" s="993"/>
      <c r="CAM88" s="993"/>
      <c r="CAN88" s="993"/>
      <c r="CAO88" s="993"/>
      <c r="CAP88" s="993"/>
      <c r="CAQ88" s="993"/>
      <c r="CAR88" s="993"/>
      <c r="CAS88" s="993"/>
      <c r="CAT88" s="993"/>
      <c r="CAU88" s="993"/>
      <c r="CAV88" s="993"/>
      <c r="CAW88" s="993"/>
      <c r="CAX88" s="993"/>
      <c r="CAY88" s="993"/>
      <c r="CAZ88" s="993"/>
      <c r="CBA88" s="993"/>
      <c r="CBB88" s="993"/>
      <c r="CBC88" s="993"/>
      <c r="CBD88" s="993"/>
      <c r="CBE88" s="993"/>
      <c r="CBF88" s="993"/>
      <c r="CBG88" s="993"/>
      <c r="CBH88" s="993"/>
      <c r="CBI88" s="993"/>
      <c r="CBJ88" s="993"/>
      <c r="CBK88" s="993"/>
      <c r="CBL88" s="993"/>
      <c r="CBM88" s="993"/>
      <c r="CBN88" s="993"/>
      <c r="CBO88" s="993"/>
      <c r="CBP88" s="993"/>
      <c r="CBQ88" s="993"/>
      <c r="CBR88" s="993"/>
      <c r="CBS88" s="993"/>
      <c r="CBT88" s="993"/>
      <c r="CBU88" s="993"/>
      <c r="CBV88" s="993"/>
      <c r="CBW88" s="993"/>
      <c r="CBX88" s="993"/>
      <c r="CBY88" s="993"/>
      <c r="CBZ88" s="993"/>
      <c r="CCA88" s="993"/>
      <c r="CCB88" s="993"/>
      <c r="CCC88" s="993"/>
      <c r="CCD88" s="993"/>
      <c r="CCE88" s="993"/>
      <c r="CCF88" s="993"/>
      <c r="CCG88" s="993"/>
      <c r="CCH88" s="993"/>
      <c r="CCI88" s="993"/>
      <c r="CCJ88" s="993"/>
      <c r="CCK88" s="993"/>
      <c r="CCL88" s="993"/>
      <c r="CCM88" s="993"/>
      <c r="CCN88" s="993"/>
      <c r="CCO88" s="993"/>
      <c r="CCP88" s="993"/>
      <c r="CCQ88" s="993"/>
      <c r="CCR88" s="993"/>
      <c r="CCS88" s="993"/>
      <c r="CCT88" s="993"/>
      <c r="CCU88" s="993"/>
      <c r="CCV88" s="993"/>
      <c r="CCW88" s="993"/>
      <c r="CCX88" s="993"/>
      <c r="CCY88" s="993"/>
      <c r="CCZ88" s="993"/>
      <c r="CDA88" s="993"/>
      <c r="CDB88" s="993"/>
      <c r="CDC88" s="993"/>
      <c r="CDD88" s="993"/>
      <c r="CDE88" s="993"/>
      <c r="CDF88" s="993"/>
      <c r="CDG88" s="993"/>
      <c r="CDH88" s="993"/>
      <c r="CDI88" s="993"/>
      <c r="CDJ88" s="993"/>
      <c r="CDK88" s="993"/>
      <c r="CDL88" s="993"/>
      <c r="CDM88" s="993"/>
      <c r="CDN88" s="993"/>
      <c r="CDO88" s="993"/>
      <c r="CDP88" s="993"/>
      <c r="CDQ88" s="993"/>
      <c r="CDR88" s="993"/>
      <c r="CDS88" s="993"/>
      <c r="CDT88" s="993"/>
      <c r="CDU88" s="993"/>
      <c r="CDV88" s="993"/>
      <c r="CDW88" s="993"/>
      <c r="CDX88" s="993"/>
      <c r="CDY88" s="993"/>
      <c r="CDZ88" s="993"/>
      <c r="CEA88" s="993"/>
      <c r="CEB88" s="993"/>
      <c r="CEC88" s="993"/>
      <c r="CED88" s="993"/>
      <c r="CEE88" s="993"/>
      <c r="CEF88" s="993"/>
      <c r="CEG88" s="993"/>
      <c r="CEH88" s="993"/>
      <c r="CEI88" s="993"/>
      <c r="CEJ88" s="993"/>
      <c r="CEK88" s="993"/>
      <c r="CEL88" s="993"/>
      <c r="CEM88" s="993"/>
      <c r="CEN88" s="993"/>
      <c r="CEO88" s="993"/>
      <c r="CEP88" s="993"/>
      <c r="CEQ88" s="993"/>
      <c r="CER88" s="993"/>
      <c r="CES88" s="993"/>
      <c r="CET88" s="993"/>
      <c r="CEU88" s="993"/>
      <c r="CEV88" s="993"/>
      <c r="CEW88" s="993"/>
      <c r="CEX88" s="993"/>
      <c r="CEY88" s="993"/>
      <c r="CEZ88" s="993"/>
      <c r="CFA88" s="993"/>
      <c r="CFB88" s="993"/>
      <c r="CFC88" s="993"/>
      <c r="CFD88" s="993"/>
      <c r="CFE88" s="993"/>
      <c r="CFF88" s="993"/>
      <c r="CFG88" s="993"/>
      <c r="CFH88" s="993"/>
      <c r="CFI88" s="993"/>
      <c r="CFJ88" s="993"/>
      <c r="CFK88" s="993"/>
      <c r="CFL88" s="993"/>
      <c r="CFM88" s="993"/>
      <c r="CFN88" s="993"/>
      <c r="CFO88" s="993"/>
      <c r="CFP88" s="993"/>
      <c r="CFQ88" s="993"/>
      <c r="CFR88" s="993"/>
      <c r="CFS88" s="993"/>
      <c r="CFT88" s="993"/>
      <c r="CFU88" s="993"/>
      <c r="CFV88" s="993"/>
      <c r="CFW88" s="993"/>
      <c r="CFX88" s="993"/>
      <c r="CFY88" s="993"/>
      <c r="CFZ88" s="993"/>
      <c r="CGA88" s="993"/>
      <c r="CGB88" s="993"/>
      <c r="CGC88" s="993"/>
      <c r="CGD88" s="993"/>
      <c r="CGE88" s="993"/>
      <c r="CGF88" s="993"/>
      <c r="CGG88" s="993"/>
      <c r="CGH88" s="993"/>
      <c r="CGI88" s="993"/>
      <c r="CGJ88" s="993"/>
      <c r="CGK88" s="993"/>
      <c r="CGL88" s="993"/>
      <c r="CGM88" s="993"/>
      <c r="CGN88" s="993"/>
      <c r="CGO88" s="993"/>
      <c r="CGP88" s="993"/>
      <c r="CGQ88" s="993"/>
      <c r="CGR88" s="993"/>
      <c r="CGS88" s="993"/>
      <c r="CGT88" s="993"/>
      <c r="CGU88" s="993"/>
      <c r="CGV88" s="993"/>
      <c r="CGW88" s="993"/>
      <c r="CGX88" s="993"/>
      <c r="CGY88" s="993"/>
      <c r="CGZ88" s="993"/>
      <c r="CHA88" s="993"/>
      <c r="CHB88" s="993"/>
      <c r="CHC88" s="993"/>
      <c r="CHD88" s="993"/>
      <c r="CHE88" s="993"/>
      <c r="CHF88" s="993"/>
      <c r="CHG88" s="993"/>
      <c r="CHH88" s="993"/>
      <c r="CHI88" s="993"/>
      <c r="CHJ88" s="993"/>
      <c r="CHK88" s="993"/>
      <c r="CHL88" s="993"/>
      <c r="CHM88" s="993"/>
      <c r="CHN88" s="993"/>
      <c r="CHO88" s="993"/>
      <c r="CHP88" s="993"/>
      <c r="CHQ88" s="993"/>
      <c r="CHR88" s="993"/>
      <c r="CHS88" s="993"/>
      <c r="CHT88" s="993"/>
      <c r="CHU88" s="993"/>
      <c r="CHV88" s="993"/>
      <c r="CHW88" s="993"/>
      <c r="CHX88" s="993"/>
      <c r="CHY88" s="993"/>
      <c r="CHZ88" s="993"/>
      <c r="CIA88" s="993"/>
      <c r="CIB88" s="993"/>
      <c r="CIC88" s="993"/>
      <c r="CID88" s="993"/>
      <c r="CIE88" s="993"/>
      <c r="CIF88" s="993"/>
      <c r="CIG88" s="993"/>
      <c r="CIH88" s="993"/>
      <c r="CII88" s="993"/>
      <c r="CIJ88" s="993"/>
      <c r="CIK88" s="993"/>
      <c r="CIL88" s="993"/>
      <c r="CIM88" s="993"/>
      <c r="CIN88" s="993"/>
      <c r="CIO88" s="993"/>
      <c r="CIP88" s="993"/>
      <c r="CIQ88" s="993"/>
      <c r="CIR88" s="993"/>
      <c r="CIS88" s="993"/>
      <c r="CIT88" s="993"/>
      <c r="CIU88" s="993"/>
      <c r="CIV88" s="993"/>
      <c r="CIW88" s="993"/>
      <c r="CIX88" s="993"/>
      <c r="CIY88" s="993"/>
      <c r="CIZ88" s="993"/>
      <c r="CJA88" s="993"/>
      <c r="CJB88" s="993"/>
      <c r="CJC88" s="993"/>
      <c r="CJD88" s="993"/>
      <c r="CJE88" s="993"/>
      <c r="CJF88" s="993"/>
      <c r="CJG88" s="993"/>
      <c r="CJH88" s="993"/>
      <c r="CJI88" s="993"/>
      <c r="CJJ88" s="993"/>
      <c r="CJK88" s="993"/>
      <c r="CJL88" s="993"/>
      <c r="CJM88" s="993"/>
      <c r="CJN88" s="993"/>
      <c r="CJO88" s="993"/>
      <c r="CJP88" s="993"/>
      <c r="CJQ88" s="993"/>
      <c r="CJR88" s="993"/>
      <c r="CJS88" s="993"/>
      <c r="CJT88" s="993"/>
      <c r="CJU88" s="993"/>
      <c r="CJV88" s="993"/>
      <c r="CJW88" s="993"/>
      <c r="CJX88" s="993"/>
      <c r="CJY88" s="993"/>
      <c r="CJZ88" s="993"/>
      <c r="CKA88" s="993"/>
      <c r="CKB88" s="993"/>
      <c r="CKC88" s="993"/>
      <c r="CKD88" s="993"/>
      <c r="CKE88" s="993"/>
      <c r="CKF88" s="993"/>
      <c r="CKG88" s="993"/>
      <c r="CKH88" s="993"/>
      <c r="CKI88" s="993"/>
      <c r="CKJ88" s="993"/>
      <c r="CKK88" s="993"/>
      <c r="CKL88" s="993"/>
      <c r="CKM88" s="993"/>
      <c r="CKN88" s="993"/>
      <c r="CKO88" s="993"/>
      <c r="CKP88" s="993"/>
      <c r="CKQ88" s="993"/>
      <c r="CKR88" s="993"/>
      <c r="CKS88" s="993"/>
      <c r="CKT88" s="993"/>
      <c r="CKU88" s="993"/>
      <c r="CKV88" s="993"/>
      <c r="CKW88" s="993"/>
      <c r="CKX88" s="993"/>
      <c r="CKY88" s="993"/>
      <c r="CKZ88" s="993"/>
      <c r="CLA88" s="993"/>
      <c r="CLB88" s="993"/>
      <c r="CLC88" s="993"/>
      <c r="CLD88" s="993"/>
      <c r="CLE88" s="993"/>
      <c r="CLF88" s="993"/>
      <c r="CLG88" s="993"/>
      <c r="CLH88" s="993"/>
      <c r="CLI88" s="993"/>
      <c r="CLJ88" s="993"/>
      <c r="CLK88" s="993"/>
      <c r="CLL88" s="993"/>
      <c r="CLM88" s="993"/>
      <c r="CLN88" s="993"/>
      <c r="CLO88" s="993"/>
      <c r="CLP88" s="993"/>
      <c r="CLQ88" s="993"/>
      <c r="CLR88" s="993"/>
      <c r="CLS88" s="993"/>
      <c r="CLT88" s="993"/>
      <c r="CLU88" s="993"/>
      <c r="CLV88" s="993"/>
      <c r="CLW88" s="993"/>
      <c r="CLX88" s="993"/>
      <c r="CLY88" s="993"/>
      <c r="CLZ88" s="993"/>
      <c r="CMA88" s="993"/>
      <c r="CMB88" s="993"/>
      <c r="CMC88" s="993"/>
      <c r="CMD88" s="993"/>
      <c r="CME88" s="993"/>
      <c r="CMF88" s="993"/>
      <c r="CMG88" s="993"/>
      <c r="CMH88" s="993"/>
      <c r="CMI88" s="993"/>
      <c r="CMJ88" s="993"/>
      <c r="CMK88" s="993"/>
      <c r="CML88" s="993"/>
      <c r="CMM88" s="993"/>
      <c r="CMN88" s="993"/>
      <c r="CMO88" s="993"/>
      <c r="CMP88" s="993"/>
      <c r="CMQ88" s="993"/>
      <c r="CMR88" s="993"/>
      <c r="CMS88" s="993"/>
      <c r="CMT88" s="993"/>
      <c r="CMU88" s="993"/>
      <c r="CMV88" s="993"/>
      <c r="CMW88" s="993"/>
      <c r="CMX88" s="993"/>
      <c r="CMY88" s="993"/>
      <c r="CMZ88" s="993"/>
      <c r="CNA88" s="993"/>
      <c r="CNB88" s="993"/>
      <c r="CNC88" s="993"/>
      <c r="CND88" s="993"/>
      <c r="CNE88" s="993"/>
      <c r="CNF88" s="993"/>
      <c r="CNG88" s="993"/>
      <c r="CNH88" s="993"/>
      <c r="CNI88" s="993"/>
      <c r="CNJ88" s="993"/>
      <c r="CNK88" s="993"/>
      <c r="CNL88" s="993"/>
      <c r="CNM88" s="993"/>
      <c r="CNN88" s="993"/>
      <c r="CNO88" s="993"/>
      <c r="CNP88" s="993"/>
      <c r="CNQ88" s="993"/>
      <c r="CNR88" s="993"/>
      <c r="CNS88" s="993"/>
      <c r="CNT88" s="993"/>
      <c r="CNU88" s="993"/>
      <c r="CNV88" s="993"/>
      <c r="CNW88" s="993"/>
      <c r="CNX88" s="993"/>
      <c r="CNY88" s="993"/>
      <c r="CNZ88" s="993"/>
      <c r="COA88" s="993"/>
      <c r="COB88" s="993"/>
      <c r="COC88" s="993"/>
      <c r="COD88" s="993"/>
      <c r="COE88" s="993"/>
      <c r="COF88" s="993"/>
      <c r="COG88" s="993"/>
      <c r="COH88" s="993"/>
      <c r="COI88" s="993"/>
      <c r="COJ88" s="993"/>
      <c r="COK88" s="993"/>
      <c r="COL88" s="993"/>
      <c r="COM88" s="993"/>
      <c r="CON88" s="993"/>
      <c r="COO88" s="993"/>
      <c r="COP88" s="993"/>
      <c r="COQ88" s="993"/>
      <c r="COR88" s="993"/>
      <c r="COS88" s="993"/>
      <c r="COT88" s="993"/>
      <c r="COU88" s="993"/>
      <c r="COV88" s="993"/>
      <c r="COW88" s="993"/>
      <c r="COX88" s="993"/>
      <c r="COY88" s="993"/>
      <c r="COZ88" s="993"/>
      <c r="CPA88" s="993"/>
      <c r="CPB88" s="993"/>
      <c r="CPC88" s="993"/>
      <c r="CPD88" s="993"/>
      <c r="CPE88" s="993"/>
      <c r="CPF88" s="993"/>
      <c r="CPG88" s="993"/>
      <c r="CPH88" s="993"/>
      <c r="CPI88" s="993"/>
      <c r="CPJ88" s="993"/>
      <c r="CPK88" s="993"/>
      <c r="CPL88" s="993"/>
      <c r="CPM88" s="993"/>
      <c r="CPN88" s="993"/>
      <c r="CPO88" s="993"/>
      <c r="CPP88" s="993"/>
      <c r="CPQ88" s="993"/>
      <c r="CPR88" s="993"/>
      <c r="CPS88" s="993"/>
      <c r="CPT88" s="993"/>
      <c r="CPU88" s="993"/>
      <c r="CPV88" s="993"/>
      <c r="CPW88" s="993"/>
      <c r="CPX88" s="993"/>
      <c r="CPY88" s="993"/>
      <c r="CPZ88" s="993"/>
      <c r="CQA88" s="993"/>
      <c r="CQB88" s="993"/>
      <c r="CQC88" s="993"/>
      <c r="CQD88" s="993"/>
      <c r="CQE88" s="993"/>
      <c r="CQF88" s="993"/>
      <c r="CQG88" s="993"/>
      <c r="CQH88" s="993"/>
      <c r="CQI88" s="993"/>
      <c r="CQJ88" s="993"/>
      <c r="CQK88" s="993"/>
      <c r="CQL88" s="993"/>
      <c r="CQM88" s="993"/>
      <c r="CQN88" s="993"/>
      <c r="CQO88" s="993"/>
      <c r="CQP88" s="993"/>
      <c r="CQQ88" s="993"/>
      <c r="CQR88" s="993"/>
      <c r="CQS88" s="993"/>
      <c r="CQT88" s="993"/>
      <c r="CQU88" s="993"/>
      <c r="CQV88" s="993"/>
      <c r="CQW88" s="993"/>
      <c r="CQX88" s="993"/>
      <c r="CQY88" s="993"/>
      <c r="CQZ88" s="993"/>
      <c r="CRA88" s="993"/>
      <c r="CRB88" s="993"/>
      <c r="CRC88" s="993"/>
      <c r="CRD88" s="993"/>
      <c r="CRE88" s="993"/>
      <c r="CRF88" s="993"/>
      <c r="CRG88" s="993"/>
      <c r="CRH88" s="993"/>
      <c r="CRI88" s="993"/>
      <c r="CRJ88" s="993"/>
      <c r="CRK88" s="993"/>
      <c r="CRL88" s="993"/>
      <c r="CRM88" s="993"/>
      <c r="CRN88" s="993"/>
      <c r="CRO88" s="993"/>
      <c r="CRP88" s="993"/>
      <c r="CRQ88" s="993"/>
      <c r="CRR88" s="993"/>
      <c r="CRS88" s="993"/>
      <c r="CRT88" s="993"/>
      <c r="CRU88" s="993"/>
      <c r="CRV88" s="993"/>
      <c r="CRW88" s="993"/>
      <c r="CRX88" s="993"/>
      <c r="CRY88" s="993"/>
      <c r="CRZ88" s="993"/>
      <c r="CSA88" s="993"/>
      <c r="CSB88" s="993"/>
      <c r="CSC88" s="993"/>
      <c r="CSD88" s="993"/>
      <c r="CSE88" s="993"/>
      <c r="CSF88" s="993"/>
      <c r="CSG88" s="993"/>
      <c r="CSH88" s="993"/>
      <c r="CSI88" s="993"/>
      <c r="CSJ88" s="993"/>
      <c r="CSK88" s="993"/>
      <c r="CSL88" s="993"/>
      <c r="CSM88" s="993"/>
      <c r="CSN88" s="993"/>
      <c r="CSO88" s="993"/>
      <c r="CSP88" s="993"/>
      <c r="CSQ88" s="993"/>
      <c r="CSR88" s="993"/>
      <c r="CSS88" s="993"/>
      <c r="CST88" s="993"/>
      <c r="CSU88" s="993"/>
      <c r="CSV88" s="993"/>
      <c r="CSW88" s="993"/>
      <c r="CSX88" s="993"/>
      <c r="CSY88" s="993"/>
      <c r="CSZ88" s="993"/>
      <c r="CTA88" s="993"/>
      <c r="CTB88" s="993"/>
      <c r="CTC88" s="993"/>
      <c r="CTD88" s="993"/>
      <c r="CTE88" s="993"/>
      <c r="CTF88" s="993"/>
      <c r="CTG88" s="993"/>
      <c r="CTH88" s="993"/>
      <c r="CTI88" s="993"/>
      <c r="CTJ88" s="993"/>
      <c r="CTK88" s="993"/>
      <c r="CTL88" s="993"/>
      <c r="CTM88" s="993"/>
      <c r="CTN88" s="993"/>
      <c r="CTO88" s="993"/>
      <c r="CTP88" s="993"/>
      <c r="CTQ88" s="993"/>
      <c r="CTR88" s="993"/>
      <c r="CTS88" s="993"/>
      <c r="CTT88" s="993"/>
      <c r="CTU88" s="993"/>
      <c r="CTV88" s="993"/>
      <c r="CTW88" s="993"/>
      <c r="CTX88" s="993"/>
      <c r="CTY88" s="993"/>
      <c r="CTZ88" s="993"/>
      <c r="CUA88" s="993"/>
      <c r="CUB88" s="993"/>
      <c r="CUC88" s="993"/>
      <c r="CUD88" s="993"/>
      <c r="CUE88" s="993"/>
      <c r="CUF88" s="993"/>
      <c r="CUG88" s="993"/>
      <c r="CUH88" s="993"/>
      <c r="CUI88" s="993"/>
      <c r="CUJ88" s="993"/>
      <c r="CUK88" s="993"/>
      <c r="CUL88" s="993"/>
      <c r="CUM88" s="993"/>
      <c r="CUN88" s="993"/>
      <c r="CUO88" s="993"/>
      <c r="CUP88" s="993"/>
      <c r="CUQ88" s="993"/>
      <c r="CUR88" s="993"/>
      <c r="CUS88" s="993"/>
      <c r="CUT88" s="993"/>
      <c r="CUU88" s="993"/>
      <c r="CUV88" s="993"/>
      <c r="CUW88" s="993"/>
      <c r="CUX88" s="993"/>
      <c r="CUY88" s="993"/>
      <c r="CUZ88" s="993"/>
      <c r="CVA88" s="993"/>
      <c r="CVB88" s="993"/>
      <c r="CVC88" s="993"/>
      <c r="CVD88" s="993"/>
      <c r="CVE88" s="993"/>
      <c r="CVF88" s="993"/>
      <c r="CVG88" s="993"/>
      <c r="CVH88" s="993"/>
      <c r="CVI88" s="993"/>
      <c r="CVJ88" s="993"/>
      <c r="CVK88" s="993"/>
      <c r="CVL88" s="993"/>
      <c r="CVM88" s="993"/>
      <c r="CVN88" s="993"/>
      <c r="CVO88" s="993"/>
      <c r="CVP88" s="993"/>
      <c r="CVQ88" s="993"/>
      <c r="CVR88" s="993"/>
      <c r="CVS88" s="993"/>
      <c r="CVT88" s="993"/>
      <c r="CVU88" s="993"/>
      <c r="CVV88" s="993"/>
      <c r="CVW88" s="993"/>
      <c r="CVX88" s="993"/>
      <c r="CVY88" s="993"/>
      <c r="CVZ88" s="993"/>
      <c r="CWA88" s="993"/>
      <c r="CWB88" s="993"/>
      <c r="CWC88" s="993"/>
      <c r="CWD88" s="993"/>
      <c r="CWE88" s="993"/>
      <c r="CWF88" s="993"/>
      <c r="CWG88" s="993"/>
      <c r="CWH88" s="993"/>
      <c r="CWI88" s="993"/>
      <c r="CWJ88" s="993"/>
      <c r="CWK88" s="993"/>
      <c r="CWL88" s="993"/>
      <c r="CWM88" s="993"/>
      <c r="CWN88" s="993"/>
      <c r="CWO88" s="993"/>
      <c r="CWP88" s="993"/>
      <c r="CWQ88" s="993"/>
      <c r="CWR88" s="993"/>
      <c r="CWS88" s="993"/>
      <c r="CWT88" s="993"/>
      <c r="CWU88" s="993"/>
      <c r="CWV88" s="993"/>
      <c r="CWW88" s="993"/>
      <c r="CWX88" s="993"/>
      <c r="CWY88" s="993"/>
      <c r="CWZ88" s="993"/>
      <c r="CXA88" s="993"/>
      <c r="CXB88" s="993"/>
      <c r="CXC88" s="993"/>
      <c r="CXD88" s="993"/>
      <c r="CXE88" s="993"/>
      <c r="CXF88" s="993"/>
      <c r="CXG88" s="993"/>
      <c r="CXH88" s="993"/>
      <c r="CXI88" s="993"/>
      <c r="CXJ88" s="993"/>
      <c r="CXK88" s="993"/>
      <c r="CXL88" s="993"/>
      <c r="CXM88" s="993"/>
      <c r="CXN88" s="993"/>
      <c r="CXO88" s="993"/>
      <c r="CXP88" s="993"/>
      <c r="CXQ88" s="993"/>
      <c r="CXR88" s="993"/>
      <c r="CXS88" s="993"/>
      <c r="CXT88" s="993"/>
      <c r="CXU88" s="993"/>
      <c r="CXV88" s="993"/>
      <c r="CXW88" s="993"/>
      <c r="CXX88" s="993"/>
      <c r="CXY88" s="993"/>
      <c r="CXZ88" s="993"/>
      <c r="CYA88" s="993"/>
      <c r="CYB88" s="993"/>
      <c r="CYC88" s="993"/>
      <c r="CYD88" s="993"/>
      <c r="CYE88" s="993"/>
      <c r="CYF88" s="993"/>
      <c r="CYG88" s="993"/>
      <c r="CYH88" s="993"/>
      <c r="CYI88" s="993"/>
      <c r="CYJ88" s="993"/>
      <c r="CYK88" s="993"/>
      <c r="CYL88" s="993"/>
      <c r="CYM88" s="993"/>
      <c r="CYN88" s="993"/>
      <c r="CYO88" s="993"/>
      <c r="CYP88" s="993"/>
      <c r="CYQ88" s="993"/>
      <c r="CYR88" s="993"/>
      <c r="CYS88" s="993"/>
      <c r="CYT88" s="993"/>
      <c r="CYU88" s="993"/>
      <c r="CYV88" s="993"/>
      <c r="CYW88" s="993"/>
      <c r="CYX88" s="993"/>
      <c r="CYY88" s="993"/>
      <c r="CYZ88" s="993"/>
      <c r="CZA88" s="993"/>
      <c r="CZB88" s="993"/>
      <c r="CZC88" s="993"/>
      <c r="CZD88" s="993"/>
      <c r="CZE88" s="993"/>
      <c r="CZF88" s="993"/>
      <c r="CZG88" s="993"/>
      <c r="CZH88" s="993"/>
      <c r="CZI88" s="993"/>
      <c r="CZJ88" s="993"/>
      <c r="CZK88" s="993"/>
      <c r="CZL88" s="993"/>
      <c r="CZM88" s="993"/>
      <c r="CZN88" s="993"/>
      <c r="CZO88" s="993"/>
      <c r="CZP88" s="993"/>
      <c r="CZQ88" s="993"/>
      <c r="CZR88" s="993"/>
      <c r="CZS88" s="993"/>
      <c r="CZT88" s="993"/>
      <c r="CZU88" s="993"/>
      <c r="CZV88" s="993"/>
      <c r="CZW88" s="993"/>
      <c r="CZX88" s="993"/>
      <c r="CZY88" s="993"/>
      <c r="CZZ88" s="993"/>
      <c r="DAA88" s="993"/>
      <c r="DAB88" s="993"/>
      <c r="DAC88" s="993"/>
      <c r="DAD88" s="993"/>
      <c r="DAE88" s="993"/>
      <c r="DAF88" s="993"/>
      <c r="DAG88" s="993"/>
      <c r="DAH88" s="993"/>
      <c r="DAI88" s="993"/>
      <c r="DAJ88" s="993"/>
      <c r="DAK88" s="993"/>
      <c r="DAL88" s="993"/>
      <c r="DAM88" s="993"/>
      <c r="DAN88" s="993"/>
      <c r="DAO88" s="993"/>
      <c r="DAP88" s="993"/>
      <c r="DAQ88" s="993"/>
      <c r="DAR88" s="993"/>
      <c r="DAS88" s="993"/>
      <c r="DAT88" s="993"/>
      <c r="DAU88" s="993"/>
      <c r="DAV88" s="993"/>
      <c r="DAW88" s="993"/>
      <c r="DAX88" s="993"/>
      <c r="DAY88" s="993"/>
      <c r="DAZ88" s="993"/>
      <c r="DBA88" s="993"/>
      <c r="DBB88" s="993"/>
      <c r="DBC88" s="993"/>
      <c r="DBD88" s="993"/>
      <c r="DBE88" s="993"/>
      <c r="DBF88" s="993"/>
      <c r="DBG88" s="993"/>
      <c r="DBH88" s="993"/>
      <c r="DBI88" s="993"/>
      <c r="DBJ88" s="993"/>
      <c r="DBK88" s="993"/>
      <c r="DBL88" s="993"/>
      <c r="DBM88" s="993"/>
      <c r="DBN88" s="993"/>
      <c r="DBO88" s="993"/>
      <c r="DBP88" s="993"/>
      <c r="DBQ88" s="993"/>
      <c r="DBR88" s="993"/>
      <c r="DBS88" s="993"/>
      <c r="DBT88" s="993"/>
      <c r="DBU88" s="993"/>
      <c r="DBV88" s="993"/>
      <c r="DBW88" s="993"/>
      <c r="DBX88" s="993"/>
      <c r="DBY88" s="993"/>
      <c r="DBZ88" s="993"/>
      <c r="DCA88" s="993"/>
      <c r="DCB88" s="993"/>
      <c r="DCC88" s="993"/>
      <c r="DCD88" s="993"/>
      <c r="DCE88" s="993"/>
      <c r="DCF88" s="993"/>
      <c r="DCG88" s="993"/>
      <c r="DCH88" s="993"/>
      <c r="DCI88" s="993"/>
      <c r="DCJ88" s="993"/>
      <c r="DCK88" s="993"/>
      <c r="DCL88" s="993"/>
      <c r="DCM88" s="993"/>
      <c r="DCN88" s="993"/>
      <c r="DCO88" s="993"/>
      <c r="DCP88" s="993"/>
      <c r="DCQ88" s="993"/>
      <c r="DCR88" s="993"/>
      <c r="DCS88" s="993"/>
      <c r="DCT88" s="993"/>
      <c r="DCU88" s="993"/>
      <c r="DCV88" s="993"/>
      <c r="DCW88" s="993"/>
      <c r="DCX88" s="993"/>
      <c r="DCY88" s="993"/>
      <c r="DCZ88" s="993"/>
      <c r="DDA88" s="993"/>
      <c r="DDB88" s="993"/>
      <c r="DDC88" s="993"/>
      <c r="DDD88" s="993"/>
      <c r="DDE88" s="993"/>
      <c r="DDF88" s="993"/>
      <c r="DDG88" s="993"/>
      <c r="DDH88" s="993"/>
      <c r="DDI88" s="993"/>
      <c r="DDJ88" s="993"/>
      <c r="DDK88" s="993"/>
      <c r="DDL88" s="993"/>
      <c r="DDM88" s="993"/>
      <c r="DDN88" s="993"/>
      <c r="DDO88" s="993"/>
      <c r="DDP88" s="993"/>
      <c r="DDQ88" s="993"/>
      <c r="DDR88" s="993"/>
      <c r="DDS88" s="993"/>
      <c r="DDT88" s="993"/>
      <c r="DDU88" s="993"/>
      <c r="DDV88" s="993"/>
      <c r="DDW88" s="993"/>
      <c r="DDX88" s="993"/>
      <c r="DDY88" s="993"/>
      <c r="DDZ88" s="993"/>
      <c r="DEA88" s="993"/>
      <c r="DEB88" s="993"/>
      <c r="DEC88" s="993"/>
      <c r="DED88" s="993"/>
      <c r="DEE88" s="993"/>
      <c r="DEF88" s="993"/>
      <c r="DEG88" s="993"/>
      <c r="DEH88" s="993"/>
      <c r="DEI88" s="993"/>
      <c r="DEJ88" s="993"/>
      <c r="DEK88" s="993"/>
      <c r="DEL88" s="993"/>
      <c r="DEM88" s="993"/>
      <c r="DEN88" s="993"/>
      <c r="DEO88" s="993"/>
      <c r="DEP88" s="993"/>
      <c r="DEQ88" s="993"/>
      <c r="DER88" s="993"/>
      <c r="DES88" s="993"/>
      <c r="DET88" s="993"/>
      <c r="DEU88" s="993"/>
      <c r="DEV88" s="993"/>
      <c r="DEW88" s="993"/>
      <c r="DEX88" s="993"/>
      <c r="DEY88" s="993"/>
      <c r="DEZ88" s="993"/>
      <c r="DFA88" s="993"/>
      <c r="DFB88" s="993"/>
      <c r="DFC88" s="993"/>
      <c r="DFD88" s="993"/>
      <c r="DFE88" s="993"/>
      <c r="DFF88" s="993"/>
      <c r="DFG88" s="993"/>
      <c r="DFH88" s="993"/>
      <c r="DFI88" s="993"/>
      <c r="DFJ88" s="993"/>
      <c r="DFK88" s="993"/>
      <c r="DFL88" s="993"/>
      <c r="DFM88" s="993"/>
      <c r="DFN88" s="993"/>
      <c r="DFO88" s="993"/>
      <c r="DFP88" s="993"/>
      <c r="DFQ88" s="993"/>
      <c r="DFR88" s="993"/>
      <c r="DFS88" s="993"/>
      <c r="DFT88" s="993"/>
      <c r="DFU88" s="993"/>
      <c r="DFV88" s="993"/>
      <c r="DFW88" s="993"/>
      <c r="DFX88" s="993"/>
      <c r="DFY88" s="993"/>
      <c r="DFZ88" s="993"/>
      <c r="DGA88" s="993"/>
      <c r="DGB88" s="993"/>
      <c r="DGC88" s="993"/>
      <c r="DGD88" s="993"/>
      <c r="DGE88" s="993"/>
      <c r="DGF88" s="993"/>
      <c r="DGG88" s="993"/>
      <c r="DGH88" s="993"/>
      <c r="DGI88" s="993"/>
      <c r="DGJ88" s="993"/>
      <c r="DGK88" s="993"/>
      <c r="DGL88" s="993"/>
      <c r="DGM88" s="993"/>
      <c r="DGN88" s="993"/>
      <c r="DGO88" s="993"/>
      <c r="DGP88" s="993"/>
      <c r="DGQ88" s="993"/>
      <c r="DGR88" s="993"/>
      <c r="DGS88" s="993"/>
      <c r="DGT88" s="993"/>
      <c r="DGU88" s="993"/>
      <c r="DGV88" s="993"/>
      <c r="DGW88" s="993"/>
      <c r="DGX88" s="993"/>
      <c r="DGY88" s="993"/>
      <c r="DGZ88" s="993"/>
      <c r="DHA88" s="993"/>
      <c r="DHB88" s="993"/>
      <c r="DHC88" s="993"/>
      <c r="DHD88" s="993"/>
      <c r="DHE88" s="993"/>
      <c r="DHF88" s="993"/>
      <c r="DHG88" s="993"/>
      <c r="DHH88" s="993"/>
      <c r="DHI88" s="993"/>
      <c r="DHJ88" s="993"/>
      <c r="DHK88" s="993"/>
      <c r="DHL88" s="993"/>
      <c r="DHM88" s="993"/>
      <c r="DHN88" s="993"/>
      <c r="DHO88" s="993"/>
      <c r="DHP88" s="993"/>
      <c r="DHQ88" s="993"/>
      <c r="DHR88" s="993"/>
      <c r="DHS88" s="993"/>
      <c r="DHT88" s="993"/>
      <c r="DHU88" s="993"/>
      <c r="DHV88" s="993"/>
      <c r="DHW88" s="993"/>
      <c r="DHX88" s="993"/>
      <c r="DHY88" s="993"/>
      <c r="DHZ88" s="993"/>
      <c r="DIA88" s="993"/>
      <c r="DIB88" s="993"/>
      <c r="DIC88" s="993"/>
      <c r="DID88" s="993"/>
      <c r="DIE88" s="993"/>
      <c r="DIF88" s="993"/>
      <c r="DIG88" s="993"/>
      <c r="DIH88" s="993"/>
      <c r="DII88" s="993"/>
      <c r="DIJ88" s="993"/>
      <c r="DIK88" s="993"/>
      <c r="DIL88" s="993"/>
      <c r="DIM88" s="993"/>
      <c r="DIN88" s="993"/>
      <c r="DIO88" s="993"/>
      <c r="DIP88" s="993"/>
      <c r="DIQ88" s="993"/>
      <c r="DIR88" s="993"/>
      <c r="DIS88" s="993"/>
      <c r="DIT88" s="993"/>
      <c r="DIU88" s="993"/>
      <c r="DIV88" s="993"/>
      <c r="DIW88" s="993"/>
      <c r="DIX88" s="993"/>
      <c r="DIY88" s="993"/>
      <c r="DIZ88" s="993"/>
      <c r="DJA88" s="993"/>
      <c r="DJB88" s="993"/>
      <c r="DJC88" s="993"/>
      <c r="DJD88" s="993"/>
      <c r="DJE88" s="993"/>
      <c r="DJF88" s="993"/>
      <c r="DJG88" s="993"/>
      <c r="DJH88" s="993"/>
      <c r="DJI88" s="993"/>
      <c r="DJJ88" s="993"/>
      <c r="DJK88" s="993"/>
      <c r="DJL88" s="993"/>
      <c r="DJM88" s="993"/>
      <c r="DJN88" s="993"/>
      <c r="DJO88" s="993"/>
      <c r="DJP88" s="993"/>
      <c r="DJQ88" s="993"/>
      <c r="DJR88" s="993"/>
      <c r="DJS88" s="993"/>
      <c r="DJT88" s="993"/>
      <c r="DJU88" s="993"/>
      <c r="DJV88" s="993"/>
      <c r="DJW88" s="993"/>
      <c r="DJX88" s="993"/>
      <c r="DJY88" s="993"/>
      <c r="DJZ88" s="993"/>
      <c r="DKA88" s="993"/>
      <c r="DKB88" s="993"/>
      <c r="DKC88" s="993"/>
      <c r="DKD88" s="993"/>
      <c r="DKE88" s="993"/>
      <c r="DKF88" s="993"/>
      <c r="DKG88" s="993"/>
      <c r="DKH88" s="993"/>
      <c r="DKI88" s="993"/>
      <c r="DKJ88" s="993"/>
      <c r="DKK88" s="993"/>
      <c r="DKL88" s="993"/>
      <c r="DKM88" s="993"/>
      <c r="DKN88" s="993"/>
      <c r="DKO88" s="993"/>
      <c r="DKP88" s="993"/>
      <c r="DKQ88" s="993"/>
      <c r="DKR88" s="993"/>
      <c r="DKS88" s="993"/>
      <c r="DKT88" s="993"/>
      <c r="DKU88" s="993"/>
      <c r="DKV88" s="993"/>
      <c r="DKW88" s="993"/>
      <c r="DKX88" s="993"/>
      <c r="DKY88" s="993"/>
      <c r="DKZ88" s="993"/>
      <c r="DLA88" s="993"/>
      <c r="DLB88" s="993"/>
      <c r="DLC88" s="993"/>
      <c r="DLD88" s="993"/>
      <c r="DLE88" s="993"/>
      <c r="DLF88" s="993"/>
      <c r="DLG88" s="993"/>
      <c r="DLH88" s="993"/>
      <c r="DLI88" s="993"/>
      <c r="DLJ88" s="993"/>
      <c r="DLK88" s="993"/>
      <c r="DLL88" s="993"/>
      <c r="DLM88" s="993"/>
      <c r="DLN88" s="993"/>
      <c r="DLO88" s="993"/>
      <c r="DLP88" s="993"/>
      <c r="DLQ88" s="993"/>
      <c r="DLR88" s="993"/>
      <c r="DLS88" s="993"/>
      <c r="DLT88" s="993"/>
      <c r="DLU88" s="993"/>
      <c r="DLV88" s="993"/>
      <c r="DLW88" s="993"/>
      <c r="DLX88" s="993"/>
      <c r="DLY88" s="993"/>
      <c r="DLZ88" s="993"/>
      <c r="DMA88" s="993"/>
      <c r="DMB88" s="993"/>
      <c r="DMC88" s="993"/>
      <c r="DMD88" s="993"/>
      <c r="DME88" s="993"/>
      <c r="DMF88" s="993"/>
      <c r="DMG88" s="993"/>
      <c r="DMH88" s="993"/>
      <c r="DMI88" s="993"/>
      <c r="DMJ88" s="993"/>
      <c r="DMK88" s="993"/>
      <c r="DML88" s="993"/>
      <c r="DMM88" s="993"/>
      <c r="DMN88" s="993"/>
      <c r="DMO88" s="993"/>
      <c r="DMP88" s="993"/>
      <c r="DMQ88" s="993"/>
      <c r="DMR88" s="993"/>
      <c r="DMS88" s="993"/>
      <c r="DMT88" s="993"/>
      <c r="DMU88" s="993"/>
      <c r="DMV88" s="993"/>
      <c r="DMW88" s="993"/>
      <c r="DMX88" s="993"/>
      <c r="DMY88" s="993"/>
      <c r="DMZ88" s="993"/>
      <c r="DNA88" s="993"/>
      <c r="DNB88" s="993"/>
      <c r="DNC88" s="993"/>
      <c r="DND88" s="993"/>
      <c r="DNE88" s="993"/>
      <c r="DNF88" s="993"/>
      <c r="DNG88" s="993"/>
      <c r="DNH88" s="993"/>
      <c r="DNI88" s="993"/>
      <c r="DNJ88" s="993"/>
      <c r="DNK88" s="993"/>
      <c r="DNL88" s="993"/>
      <c r="DNM88" s="993"/>
      <c r="DNN88" s="993"/>
      <c r="DNO88" s="993"/>
      <c r="DNP88" s="993"/>
      <c r="DNQ88" s="993"/>
      <c r="DNR88" s="993"/>
      <c r="DNS88" s="993"/>
      <c r="DNT88" s="993"/>
      <c r="DNU88" s="993"/>
      <c r="DNV88" s="993"/>
      <c r="DNW88" s="993"/>
      <c r="DNX88" s="993"/>
      <c r="DNY88" s="993"/>
      <c r="DNZ88" s="993"/>
      <c r="DOA88" s="993"/>
      <c r="DOB88" s="993"/>
      <c r="DOC88" s="993"/>
      <c r="DOD88" s="993"/>
      <c r="DOE88" s="993"/>
      <c r="DOF88" s="993"/>
      <c r="DOG88" s="993"/>
      <c r="DOH88" s="993"/>
      <c r="DOI88" s="993"/>
      <c r="DOJ88" s="993"/>
      <c r="DOK88" s="993"/>
      <c r="DOL88" s="993"/>
      <c r="DOM88" s="993"/>
      <c r="DON88" s="993"/>
      <c r="DOO88" s="993"/>
      <c r="DOP88" s="993"/>
      <c r="DOQ88" s="993"/>
      <c r="DOR88" s="993"/>
      <c r="DOS88" s="993"/>
      <c r="DOT88" s="993"/>
      <c r="DOU88" s="993"/>
      <c r="DOV88" s="993"/>
      <c r="DOW88" s="993"/>
      <c r="DOX88" s="993"/>
      <c r="DOY88" s="993"/>
      <c r="DOZ88" s="993"/>
      <c r="DPA88" s="993"/>
      <c r="DPB88" s="993"/>
      <c r="DPC88" s="993"/>
      <c r="DPD88" s="993"/>
      <c r="DPE88" s="993"/>
      <c r="DPF88" s="993"/>
      <c r="DPG88" s="993"/>
      <c r="DPH88" s="993"/>
      <c r="DPI88" s="993"/>
      <c r="DPJ88" s="993"/>
      <c r="DPK88" s="993"/>
      <c r="DPL88" s="993"/>
      <c r="DPM88" s="993"/>
      <c r="DPN88" s="993"/>
      <c r="DPO88" s="993"/>
      <c r="DPP88" s="993"/>
      <c r="DPQ88" s="993"/>
      <c r="DPR88" s="993"/>
      <c r="DPS88" s="993"/>
      <c r="DPT88" s="993"/>
      <c r="DPU88" s="993"/>
      <c r="DPV88" s="993"/>
      <c r="DPW88" s="993"/>
      <c r="DPX88" s="993"/>
      <c r="DPY88" s="993"/>
      <c r="DPZ88" s="993"/>
      <c r="DQA88" s="993"/>
      <c r="DQB88" s="993"/>
      <c r="DQC88" s="993"/>
      <c r="DQD88" s="993"/>
      <c r="DQE88" s="993"/>
      <c r="DQF88" s="993"/>
      <c r="DQG88" s="993"/>
      <c r="DQH88" s="993"/>
      <c r="DQI88" s="993"/>
      <c r="DQJ88" s="993"/>
      <c r="DQK88" s="993"/>
      <c r="DQL88" s="993"/>
      <c r="DQM88" s="993"/>
      <c r="DQN88" s="993"/>
      <c r="DQO88" s="993"/>
      <c r="DQP88" s="993"/>
      <c r="DQQ88" s="993"/>
      <c r="DQR88" s="993"/>
      <c r="DQS88" s="993"/>
      <c r="DQT88" s="993"/>
      <c r="DQU88" s="993"/>
      <c r="DQV88" s="993"/>
      <c r="DQW88" s="993"/>
      <c r="DQX88" s="993"/>
      <c r="DQY88" s="993"/>
      <c r="DQZ88" s="993"/>
      <c r="DRA88" s="993"/>
      <c r="DRB88" s="993"/>
      <c r="DRC88" s="993"/>
      <c r="DRD88" s="993"/>
      <c r="DRE88" s="993"/>
      <c r="DRF88" s="993"/>
      <c r="DRG88" s="993"/>
      <c r="DRH88" s="993"/>
      <c r="DRI88" s="993"/>
      <c r="DRJ88" s="993"/>
      <c r="DRK88" s="993"/>
      <c r="DRL88" s="993"/>
      <c r="DRM88" s="993"/>
      <c r="DRN88" s="993"/>
      <c r="DRO88" s="993"/>
      <c r="DRP88" s="993"/>
      <c r="DRQ88" s="993"/>
      <c r="DRR88" s="993"/>
      <c r="DRS88" s="993"/>
      <c r="DRT88" s="993"/>
      <c r="DRU88" s="993"/>
      <c r="DRV88" s="993"/>
      <c r="DRW88" s="993"/>
      <c r="DRX88" s="993"/>
      <c r="DRY88" s="993"/>
      <c r="DRZ88" s="993"/>
      <c r="DSA88" s="993"/>
      <c r="DSB88" s="993"/>
      <c r="DSC88" s="993"/>
      <c r="DSD88" s="993"/>
      <c r="DSE88" s="993"/>
      <c r="DSF88" s="993"/>
      <c r="DSG88" s="993"/>
      <c r="DSH88" s="993"/>
      <c r="DSI88" s="993"/>
      <c r="DSJ88" s="993"/>
      <c r="DSK88" s="993"/>
      <c r="DSL88" s="993"/>
      <c r="DSM88" s="993"/>
      <c r="DSN88" s="993"/>
      <c r="DSO88" s="993"/>
      <c r="DSP88" s="993"/>
      <c r="DSQ88" s="993"/>
      <c r="DSR88" s="993"/>
      <c r="DSS88" s="993"/>
      <c r="DST88" s="993"/>
      <c r="DSU88" s="993"/>
      <c r="DSV88" s="993"/>
      <c r="DSW88" s="993"/>
      <c r="DSX88" s="993"/>
      <c r="DSY88" s="993"/>
      <c r="DSZ88" s="993"/>
      <c r="DTA88" s="993"/>
      <c r="DTB88" s="993"/>
      <c r="DTC88" s="993"/>
      <c r="DTD88" s="993"/>
      <c r="DTE88" s="993"/>
      <c r="DTF88" s="993"/>
      <c r="DTG88" s="993"/>
      <c r="DTH88" s="993"/>
      <c r="DTI88" s="993"/>
      <c r="DTJ88" s="993"/>
      <c r="DTK88" s="993"/>
      <c r="DTL88" s="993"/>
      <c r="DTM88" s="993"/>
      <c r="DTN88" s="993"/>
      <c r="DTO88" s="993"/>
      <c r="DTP88" s="993"/>
      <c r="DTQ88" s="993"/>
      <c r="DTR88" s="993"/>
      <c r="DTS88" s="993"/>
      <c r="DTT88" s="993"/>
      <c r="DTU88" s="993"/>
      <c r="DTV88" s="993"/>
      <c r="DTW88" s="993"/>
      <c r="DTX88" s="993"/>
      <c r="DTY88" s="993"/>
      <c r="DTZ88" s="993"/>
      <c r="DUA88" s="993"/>
      <c r="DUB88" s="993"/>
      <c r="DUC88" s="993"/>
      <c r="DUD88" s="993"/>
      <c r="DUE88" s="993"/>
      <c r="DUF88" s="993"/>
      <c r="DUG88" s="993"/>
      <c r="DUH88" s="993"/>
      <c r="DUI88" s="993"/>
      <c r="DUJ88" s="993"/>
      <c r="DUK88" s="993"/>
      <c r="DUL88" s="993"/>
      <c r="DUM88" s="993"/>
      <c r="DUN88" s="993"/>
      <c r="DUO88" s="993"/>
      <c r="DUP88" s="993"/>
      <c r="DUQ88" s="993"/>
      <c r="DUR88" s="993"/>
      <c r="DUS88" s="993"/>
      <c r="DUT88" s="993"/>
      <c r="DUU88" s="993"/>
      <c r="DUV88" s="993"/>
      <c r="DUW88" s="993"/>
      <c r="DUX88" s="993"/>
      <c r="DUY88" s="993"/>
      <c r="DUZ88" s="993"/>
      <c r="DVA88" s="993"/>
      <c r="DVB88" s="993"/>
      <c r="DVC88" s="993"/>
      <c r="DVD88" s="993"/>
      <c r="DVE88" s="993"/>
      <c r="DVF88" s="993"/>
      <c r="DVG88" s="993"/>
      <c r="DVH88" s="993"/>
      <c r="DVI88" s="993"/>
      <c r="DVJ88" s="993"/>
      <c r="DVK88" s="993"/>
      <c r="DVL88" s="993"/>
      <c r="DVM88" s="993"/>
      <c r="DVN88" s="993"/>
      <c r="DVO88" s="993"/>
      <c r="DVP88" s="993"/>
      <c r="DVQ88" s="993"/>
      <c r="DVR88" s="993"/>
      <c r="DVS88" s="993"/>
      <c r="DVT88" s="993"/>
      <c r="DVU88" s="993"/>
      <c r="DVV88" s="993"/>
      <c r="DVW88" s="993"/>
      <c r="DVX88" s="993"/>
      <c r="DVY88" s="993"/>
      <c r="DVZ88" s="993"/>
      <c r="DWA88" s="993"/>
      <c r="DWB88" s="993"/>
      <c r="DWC88" s="993"/>
      <c r="DWD88" s="993"/>
      <c r="DWE88" s="993"/>
      <c r="DWF88" s="993"/>
      <c r="DWG88" s="993"/>
      <c r="DWH88" s="993"/>
      <c r="DWI88" s="993"/>
      <c r="DWJ88" s="993"/>
      <c r="DWK88" s="993"/>
      <c r="DWL88" s="993"/>
      <c r="DWM88" s="993"/>
      <c r="DWN88" s="993"/>
      <c r="DWO88" s="993"/>
      <c r="DWP88" s="993"/>
      <c r="DWQ88" s="993"/>
      <c r="DWR88" s="993"/>
      <c r="DWS88" s="993"/>
      <c r="DWT88" s="993"/>
      <c r="DWU88" s="993"/>
      <c r="DWV88" s="993"/>
      <c r="DWW88" s="993"/>
      <c r="DWX88" s="993"/>
      <c r="DWY88" s="993"/>
      <c r="DWZ88" s="993"/>
      <c r="DXA88" s="993"/>
      <c r="DXB88" s="993"/>
      <c r="DXC88" s="993"/>
      <c r="DXD88" s="993"/>
      <c r="DXE88" s="993"/>
      <c r="DXF88" s="993"/>
      <c r="DXG88" s="993"/>
      <c r="DXH88" s="993"/>
      <c r="DXI88" s="993"/>
      <c r="DXJ88" s="993"/>
      <c r="DXK88" s="993"/>
      <c r="DXL88" s="993"/>
      <c r="DXM88" s="993"/>
      <c r="DXN88" s="993"/>
      <c r="DXO88" s="993"/>
      <c r="DXP88" s="993"/>
      <c r="DXQ88" s="993"/>
      <c r="DXR88" s="993"/>
      <c r="DXS88" s="993"/>
      <c r="DXT88" s="993"/>
      <c r="DXU88" s="993"/>
      <c r="DXV88" s="993"/>
      <c r="DXW88" s="993"/>
      <c r="DXX88" s="993"/>
      <c r="DXY88" s="993"/>
      <c r="DXZ88" s="993"/>
      <c r="DYA88" s="993"/>
      <c r="DYB88" s="993"/>
      <c r="DYC88" s="993"/>
      <c r="DYD88" s="993"/>
      <c r="DYE88" s="993"/>
      <c r="DYF88" s="993"/>
      <c r="DYG88" s="993"/>
      <c r="DYH88" s="993"/>
      <c r="DYI88" s="993"/>
      <c r="DYJ88" s="993"/>
      <c r="DYK88" s="993"/>
      <c r="DYL88" s="993"/>
      <c r="DYM88" s="993"/>
      <c r="DYN88" s="993"/>
      <c r="DYO88" s="993"/>
      <c r="DYP88" s="993"/>
      <c r="DYQ88" s="993"/>
      <c r="DYR88" s="993"/>
      <c r="DYS88" s="993"/>
      <c r="DYT88" s="993"/>
      <c r="DYU88" s="993"/>
      <c r="DYV88" s="993"/>
      <c r="DYW88" s="993"/>
      <c r="DYX88" s="993"/>
      <c r="DYY88" s="993"/>
      <c r="DYZ88" s="993"/>
      <c r="DZA88" s="993"/>
      <c r="DZB88" s="993"/>
      <c r="DZC88" s="993"/>
      <c r="DZD88" s="993"/>
      <c r="DZE88" s="993"/>
      <c r="DZF88" s="993"/>
      <c r="DZG88" s="993"/>
      <c r="DZH88" s="993"/>
      <c r="DZI88" s="993"/>
      <c r="DZJ88" s="993"/>
      <c r="DZK88" s="993"/>
      <c r="DZL88" s="993"/>
      <c r="DZM88" s="993"/>
      <c r="DZN88" s="993"/>
      <c r="DZO88" s="993"/>
      <c r="DZP88" s="993"/>
      <c r="DZQ88" s="993"/>
      <c r="DZR88" s="993"/>
      <c r="DZS88" s="993"/>
      <c r="DZT88" s="993"/>
      <c r="DZU88" s="993"/>
      <c r="DZV88" s="993"/>
      <c r="DZW88" s="993"/>
      <c r="DZX88" s="993"/>
      <c r="DZY88" s="993"/>
      <c r="DZZ88" s="993"/>
      <c r="EAA88" s="993"/>
      <c r="EAB88" s="993"/>
      <c r="EAC88" s="993"/>
      <c r="EAD88" s="993"/>
      <c r="EAE88" s="993"/>
      <c r="EAF88" s="993"/>
      <c r="EAG88" s="993"/>
      <c r="EAH88" s="993"/>
      <c r="EAI88" s="993"/>
      <c r="EAJ88" s="993"/>
      <c r="EAK88" s="993"/>
      <c r="EAL88" s="993"/>
      <c r="EAM88" s="993"/>
      <c r="EAN88" s="993"/>
      <c r="EAO88" s="993"/>
      <c r="EAP88" s="993"/>
      <c r="EAQ88" s="993"/>
      <c r="EAR88" s="993"/>
      <c r="EAS88" s="993"/>
      <c r="EAT88" s="993"/>
      <c r="EAU88" s="993"/>
      <c r="EAV88" s="993"/>
      <c r="EAW88" s="993"/>
      <c r="EAX88" s="993"/>
      <c r="EAY88" s="993"/>
      <c r="EAZ88" s="993"/>
      <c r="EBA88" s="993"/>
      <c r="EBB88" s="993"/>
      <c r="EBC88" s="993"/>
      <c r="EBD88" s="993"/>
      <c r="EBE88" s="993"/>
      <c r="EBF88" s="993"/>
      <c r="EBG88" s="993"/>
      <c r="EBH88" s="993"/>
      <c r="EBI88" s="993"/>
      <c r="EBJ88" s="993"/>
      <c r="EBK88" s="993"/>
      <c r="EBL88" s="993"/>
      <c r="EBM88" s="993"/>
      <c r="EBN88" s="993"/>
      <c r="EBO88" s="993"/>
      <c r="EBP88" s="993"/>
      <c r="EBQ88" s="993"/>
      <c r="EBR88" s="993"/>
      <c r="EBS88" s="993"/>
      <c r="EBT88" s="993"/>
      <c r="EBU88" s="993"/>
      <c r="EBV88" s="993"/>
      <c r="EBW88" s="993"/>
      <c r="EBX88" s="993"/>
      <c r="EBY88" s="993"/>
      <c r="EBZ88" s="993"/>
      <c r="ECA88" s="993"/>
      <c r="ECB88" s="993"/>
      <c r="ECC88" s="993"/>
      <c r="ECD88" s="993"/>
      <c r="ECE88" s="993"/>
      <c r="ECF88" s="993"/>
      <c r="ECG88" s="993"/>
      <c r="ECH88" s="993"/>
      <c r="ECI88" s="993"/>
      <c r="ECJ88" s="993"/>
      <c r="ECK88" s="993"/>
      <c r="ECL88" s="993"/>
      <c r="ECM88" s="993"/>
      <c r="ECN88" s="993"/>
      <c r="ECO88" s="993"/>
      <c r="ECP88" s="993"/>
      <c r="ECQ88" s="993"/>
      <c r="ECR88" s="993"/>
      <c r="ECS88" s="993"/>
      <c r="ECT88" s="993"/>
      <c r="ECU88" s="993"/>
      <c r="ECV88" s="993"/>
      <c r="ECW88" s="993"/>
      <c r="ECX88" s="993"/>
      <c r="ECY88" s="993"/>
      <c r="ECZ88" s="993"/>
      <c r="EDA88" s="993"/>
      <c r="EDB88" s="993"/>
      <c r="EDC88" s="993"/>
      <c r="EDD88" s="993"/>
      <c r="EDE88" s="993"/>
      <c r="EDF88" s="993"/>
      <c r="EDG88" s="993"/>
      <c r="EDH88" s="993"/>
      <c r="EDI88" s="993"/>
      <c r="EDJ88" s="993"/>
      <c r="EDK88" s="993"/>
      <c r="EDL88" s="993"/>
      <c r="EDM88" s="993"/>
      <c r="EDN88" s="993"/>
      <c r="EDO88" s="993"/>
      <c r="EDP88" s="993"/>
      <c r="EDQ88" s="993"/>
      <c r="EDR88" s="993"/>
      <c r="EDS88" s="993"/>
      <c r="EDT88" s="993"/>
      <c r="EDU88" s="993"/>
      <c r="EDV88" s="993"/>
      <c r="EDW88" s="993"/>
      <c r="EDX88" s="993"/>
      <c r="EDY88" s="993"/>
      <c r="EDZ88" s="993"/>
      <c r="EEA88" s="993"/>
      <c r="EEB88" s="993"/>
      <c r="EEC88" s="993"/>
      <c r="EED88" s="993"/>
      <c r="EEE88" s="993"/>
      <c r="EEF88" s="993"/>
      <c r="EEG88" s="993"/>
      <c r="EEH88" s="993"/>
      <c r="EEI88" s="993"/>
      <c r="EEJ88" s="993"/>
      <c r="EEK88" s="993"/>
      <c r="EEL88" s="993"/>
      <c r="EEM88" s="993"/>
      <c r="EEN88" s="993"/>
      <c r="EEO88" s="993"/>
      <c r="EEP88" s="993"/>
      <c r="EEQ88" s="993"/>
      <c r="EER88" s="993"/>
      <c r="EES88" s="993"/>
      <c r="EET88" s="993"/>
      <c r="EEU88" s="993"/>
      <c r="EEV88" s="993"/>
      <c r="EEW88" s="993"/>
      <c r="EEX88" s="993"/>
      <c r="EEY88" s="993"/>
      <c r="EEZ88" s="993"/>
      <c r="EFA88" s="993"/>
      <c r="EFB88" s="993"/>
      <c r="EFC88" s="993"/>
      <c r="EFD88" s="993"/>
      <c r="EFE88" s="993"/>
      <c r="EFF88" s="993"/>
      <c r="EFG88" s="993"/>
      <c r="EFH88" s="993"/>
      <c r="EFI88" s="993"/>
      <c r="EFJ88" s="993"/>
      <c r="EFK88" s="993"/>
      <c r="EFL88" s="993"/>
      <c r="EFM88" s="993"/>
      <c r="EFN88" s="993"/>
      <c r="EFO88" s="993"/>
      <c r="EFP88" s="993"/>
      <c r="EFQ88" s="993"/>
      <c r="EFR88" s="993"/>
      <c r="EFS88" s="993"/>
      <c r="EFT88" s="993"/>
      <c r="EFU88" s="993"/>
      <c r="EFV88" s="993"/>
      <c r="EFW88" s="993"/>
      <c r="EFX88" s="993"/>
      <c r="EFY88" s="993"/>
      <c r="EFZ88" s="993"/>
      <c r="EGA88" s="993"/>
      <c r="EGB88" s="993"/>
      <c r="EGC88" s="993"/>
      <c r="EGD88" s="993"/>
      <c r="EGE88" s="993"/>
      <c r="EGF88" s="993"/>
      <c r="EGG88" s="993"/>
      <c r="EGH88" s="993"/>
      <c r="EGI88" s="993"/>
      <c r="EGJ88" s="993"/>
      <c r="EGK88" s="993"/>
      <c r="EGL88" s="993"/>
      <c r="EGM88" s="993"/>
      <c r="EGN88" s="993"/>
      <c r="EGO88" s="993"/>
      <c r="EGP88" s="993"/>
      <c r="EGQ88" s="993"/>
      <c r="EGR88" s="993"/>
      <c r="EGS88" s="993"/>
      <c r="EGT88" s="993"/>
      <c r="EGU88" s="993"/>
      <c r="EGV88" s="993"/>
      <c r="EGW88" s="993"/>
      <c r="EGX88" s="993"/>
      <c r="EGY88" s="993"/>
      <c r="EGZ88" s="993"/>
      <c r="EHA88" s="993"/>
      <c r="EHB88" s="993"/>
      <c r="EHC88" s="993"/>
      <c r="EHD88" s="993"/>
      <c r="EHE88" s="993"/>
      <c r="EHF88" s="993"/>
      <c r="EHG88" s="993"/>
      <c r="EHH88" s="993"/>
      <c r="EHI88" s="993"/>
      <c r="EHJ88" s="993"/>
      <c r="EHK88" s="993"/>
      <c r="EHL88" s="993"/>
      <c r="EHM88" s="993"/>
      <c r="EHN88" s="993"/>
      <c r="EHO88" s="993"/>
      <c r="EHP88" s="993"/>
      <c r="EHQ88" s="993"/>
      <c r="EHR88" s="993"/>
      <c r="EHS88" s="993"/>
      <c r="EHT88" s="993"/>
      <c r="EHU88" s="993"/>
      <c r="EHV88" s="993"/>
      <c r="EHW88" s="993"/>
      <c r="EHX88" s="993"/>
      <c r="EHY88" s="993"/>
      <c r="EHZ88" s="993"/>
      <c r="EIA88" s="993"/>
      <c r="EIB88" s="993"/>
      <c r="EIC88" s="993"/>
      <c r="EID88" s="993"/>
      <c r="EIE88" s="993"/>
      <c r="EIF88" s="993"/>
      <c r="EIG88" s="993"/>
      <c r="EIH88" s="993"/>
      <c r="EII88" s="993"/>
      <c r="EIJ88" s="993"/>
      <c r="EIK88" s="993"/>
      <c r="EIL88" s="993"/>
      <c r="EIM88" s="993"/>
      <c r="EIN88" s="993"/>
      <c r="EIO88" s="993"/>
      <c r="EIP88" s="993"/>
      <c r="EIQ88" s="993"/>
      <c r="EIR88" s="993"/>
      <c r="EIS88" s="993"/>
      <c r="EIT88" s="993"/>
      <c r="EIU88" s="993"/>
      <c r="EIV88" s="993"/>
      <c r="EIW88" s="993"/>
      <c r="EIX88" s="993"/>
      <c r="EIY88" s="993"/>
      <c r="EIZ88" s="993"/>
      <c r="EJA88" s="993"/>
      <c r="EJB88" s="993"/>
      <c r="EJC88" s="993"/>
      <c r="EJD88" s="993"/>
      <c r="EJE88" s="993"/>
      <c r="EJF88" s="993"/>
      <c r="EJG88" s="993"/>
      <c r="EJH88" s="993"/>
      <c r="EJI88" s="993"/>
      <c r="EJJ88" s="993"/>
      <c r="EJK88" s="993"/>
      <c r="EJL88" s="993"/>
      <c r="EJM88" s="993"/>
      <c r="EJN88" s="993"/>
      <c r="EJO88" s="993"/>
      <c r="EJP88" s="993"/>
      <c r="EJQ88" s="993"/>
      <c r="EJR88" s="993"/>
      <c r="EJS88" s="993"/>
      <c r="EJT88" s="993"/>
      <c r="EJU88" s="993"/>
      <c r="EJV88" s="993"/>
      <c r="EJW88" s="993"/>
      <c r="EJX88" s="993"/>
      <c r="EJY88" s="993"/>
      <c r="EJZ88" s="993"/>
      <c r="EKA88" s="993"/>
      <c r="EKB88" s="993"/>
      <c r="EKC88" s="993"/>
      <c r="EKD88" s="993"/>
      <c r="EKE88" s="993"/>
      <c r="EKF88" s="993"/>
      <c r="EKG88" s="993"/>
      <c r="EKH88" s="993"/>
      <c r="EKI88" s="993"/>
      <c r="EKJ88" s="993"/>
      <c r="EKK88" s="993"/>
      <c r="EKL88" s="993"/>
      <c r="EKM88" s="993"/>
      <c r="EKN88" s="993"/>
      <c r="EKO88" s="993"/>
      <c r="EKP88" s="993"/>
      <c r="EKQ88" s="993"/>
      <c r="EKR88" s="993"/>
      <c r="EKS88" s="993"/>
      <c r="EKT88" s="993"/>
      <c r="EKU88" s="993"/>
      <c r="EKV88" s="993"/>
      <c r="EKW88" s="993"/>
      <c r="EKX88" s="993"/>
      <c r="EKY88" s="993"/>
      <c r="EKZ88" s="993"/>
      <c r="ELA88" s="993"/>
      <c r="ELB88" s="993"/>
      <c r="ELC88" s="993"/>
      <c r="ELD88" s="993"/>
      <c r="ELE88" s="993"/>
      <c r="ELF88" s="993"/>
      <c r="ELG88" s="993"/>
      <c r="ELH88" s="993"/>
      <c r="ELI88" s="993"/>
      <c r="ELJ88" s="993"/>
      <c r="ELK88" s="993"/>
      <c r="ELL88" s="993"/>
      <c r="ELM88" s="993"/>
      <c r="ELN88" s="993"/>
      <c r="ELO88" s="993"/>
      <c r="ELP88" s="993"/>
      <c r="ELQ88" s="993"/>
      <c r="ELR88" s="993"/>
      <c r="ELS88" s="993"/>
      <c r="ELT88" s="993"/>
      <c r="ELU88" s="993"/>
      <c r="ELV88" s="993"/>
      <c r="ELW88" s="993"/>
      <c r="ELX88" s="993"/>
      <c r="ELY88" s="993"/>
      <c r="ELZ88" s="993"/>
      <c r="EMA88" s="993"/>
      <c r="EMB88" s="993"/>
      <c r="EMC88" s="993"/>
      <c r="EMD88" s="993"/>
      <c r="EME88" s="993"/>
      <c r="EMF88" s="993"/>
      <c r="EMG88" s="993"/>
      <c r="EMH88" s="993"/>
      <c r="EMI88" s="993"/>
      <c r="EMJ88" s="993"/>
      <c r="EMK88" s="993"/>
      <c r="EML88" s="993"/>
      <c r="EMM88" s="993"/>
      <c r="EMN88" s="993"/>
      <c r="EMO88" s="993"/>
      <c r="EMP88" s="993"/>
      <c r="EMQ88" s="993"/>
      <c r="EMR88" s="993"/>
      <c r="EMS88" s="993"/>
      <c r="EMT88" s="993"/>
      <c r="EMU88" s="993"/>
      <c r="EMV88" s="993"/>
      <c r="EMW88" s="993"/>
      <c r="EMX88" s="993"/>
      <c r="EMY88" s="993"/>
      <c r="EMZ88" s="993"/>
      <c r="ENA88" s="993"/>
      <c r="ENB88" s="993"/>
      <c r="ENC88" s="993"/>
      <c r="END88" s="993"/>
      <c r="ENE88" s="993"/>
      <c r="ENF88" s="993"/>
      <c r="ENG88" s="993"/>
      <c r="ENH88" s="993"/>
      <c r="ENI88" s="993"/>
      <c r="ENJ88" s="993"/>
      <c r="ENK88" s="993"/>
      <c r="ENL88" s="993"/>
      <c r="ENM88" s="993"/>
      <c r="ENN88" s="993"/>
      <c r="ENO88" s="993"/>
      <c r="ENP88" s="993"/>
      <c r="ENQ88" s="993"/>
      <c r="ENR88" s="993"/>
      <c r="ENS88" s="993"/>
      <c r="ENT88" s="993"/>
      <c r="ENU88" s="993"/>
      <c r="ENV88" s="993"/>
      <c r="ENW88" s="993"/>
      <c r="ENX88" s="993"/>
      <c r="ENY88" s="993"/>
      <c r="ENZ88" s="993"/>
      <c r="EOA88" s="993"/>
      <c r="EOB88" s="993"/>
      <c r="EOC88" s="993"/>
      <c r="EOD88" s="993"/>
      <c r="EOE88" s="993"/>
      <c r="EOF88" s="993"/>
      <c r="EOG88" s="993"/>
      <c r="EOH88" s="993"/>
      <c r="EOI88" s="993"/>
      <c r="EOJ88" s="993"/>
      <c r="EOK88" s="993"/>
      <c r="EOL88" s="993"/>
      <c r="EOM88" s="993"/>
      <c r="EON88" s="993"/>
      <c r="EOO88" s="993"/>
      <c r="EOP88" s="993"/>
      <c r="EOQ88" s="993"/>
      <c r="EOR88" s="993"/>
      <c r="EOS88" s="993"/>
      <c r="EOT88" s="993"/>
      <c r="EOU88" s="993"/>
      <c r="EOV88" s="993"/>
      <c r="EOW88" s="993"/>
      <c r="EOX88" s="993"/>
      <c r="EOY88" s="993"/>
      <c r="EOZ88" s="993"/>
      <c r="EPA88" s="993"/>
      <c r="EPB88" s="993"/>
      <c r="EPC88" s="993"/>
      <c r="EPD88" s="993"/>
      <c r="EPE88" s="993"/>
      <c r="EPF88" s="993"/>
      <c r="EPG88" s="993"/>
      <c r="EPH88" s="993"/>
      <c r="EPI88" s="993"/>
      <c r="EPJ88" s="993"/>
      <c r="EPK88" s="993"/>
      <c r="EPL88" s="993"/>
      <c r="EPM88" s="993"/>
      <c r="EPN88" s="993"/>
      <c r="EPO88" s="993"/>
      <c r="EPP88" s="993"/>
      <c r="EPQ88" s="993"/>
      <c r="EPR88" s="993"/>
      <c r="EPS88" s="993"/>
      <c r="EPT88" s="993"/>
      <c r="EPU88" s="993"/>
      <c r="EPV88" s="993"/>
      <c r="EPW88" s="993"/>
      <c r="EPX88" s="993"/>
      <c r="EPY88" s="993"/>
      <c r="EPZ88" s="993"/>
      <c r="EQA88" s="993"/>
      <c r="EQB88" s="993"/>
      <c r="EQC88" s="993"/>
      <c r="EQD88" s="993"/>
      <c r="EQE88" s="993"/>
      <c r="EQF88" s="993"/>
      <c r="EQG88" s="993"/>
      <c r="EQH88" s="993"/>
      <c r="EQI88" s="993"/>
      <c r="EQJ88" s="993"/>
      <c r="EQK88" s="993"/>
      <c r="EQL88" s="993"/>
      <c r="EQM88" s="993"/>
      <c r="EQN88" s="993"/>
      <c r="EQO88" s="993"/>
      <c r="EQP88" s="993"/>
      <c r="EQQ88" s="993"/>
      <c r="EQR88" s="993"/>
      <c r="EQS88" s="993"/>
      <c r="EQT88" s="993"/>
      <c r="EQU88" s="993"/>
      <c r="EQV88" s="993"/>
      <c r="EQW88" s="993"/>
      <c r="EQX88" s="993"/>
      <c r="EQY88" s="993"/>
      <c r="EQZ88" s="993"/>
      <c r="ERA88" s="993"/>
      <c r="ERB88" s="993"/>
      <c r="ERC88" s="993"/>
      <c r="ERD88" s="993"/>
      <c r="ERE88" s="993"/>
      <c r="ERF88" s="993"/>
      <c r="ERG88" s="993"/>
      <c r="ERH88" s="993"/>
      <c r="ERI88" s="993"/>
      <c r="ERJ88" s="993"/>
      <c r="ERK88" s="993"/>
      <c r="ERL88" s="993"/>
      <c r="ERM88" s="993"/>
      <c r="ERN88" s="993"/>
      <c r="ERO88" s="993"/>
      <c r="ERP88" s="993"/>
      <c r="ERQ88" s="993"/>
      <c r="ERR88" s="993"/>
      <c r="ERS88" s="993"/>
      <c r="ERT88" s="993"/>
      <c r="ERU88" s="993"/>
      <c r="ERV88" s="993"/>
      <c r="ERW88" s="993"/>
      <c r="ERX88" s="993"/>
      <c r="ERY88" s="993"/>
      <c r="ERZ88" s="993"/>
      <c r="ESA88" s="993"/>
      <c r="ESB88" s="993"/>
      <c r="ESC88" s="993"/>
      <c r="ESD88" s="993"/>
      <c r="ESE88" s="993"/>
      <c r="ESF88" s="993"/>
      <c r="ESG88" s="993"/>
      <c r="ESH88" s="993"/>
      <c r="ESI88" s="993"/>
      <c r="ESJ88" s="993"/>
      <c r="ESK88" s="993"/>
      <c r="ESL88" s="993"/>
      <c r="ESM88" s="993"/>
      <c r="ESN88" s="993"/>
      <c r="ESO88" s="993"/>
      <c r="ESP88" s="993"/>
      <c r="ESQ88" s="993"/>
      <c r="ESR88" s="993"/>
      <c r="ESS88" s="993"/>
      <c r="EST88" s="993"/>
      <c r="ESU88" s="993"/>
      <c r="ESV88" s="993"/>
      <c r="ESW88" s="993"/>
      <c r="ESX88" s="993"/>
      <c r="ESY88" s="993"/>
      <c r="ESZ88" s="993"/>
      <c r="ETA88" s="993"/>
      <c r="ETB88" s="993"/>
      <c r="ETC88" s="993"/>
      <c r="ETD88" s="993"/>
      <c r="ETE88" s="993"/>
      <c r="ETF88" s="993"/>
      <c r="ETG88" s="993"/>
      <c r="ETH88" s="993"/>
      <c r="ETI88" s="993"/>
      <c r="ETJ88" s="993"/>
      <c r="ETK88" s="993"/>
      <c r="ETL88" s="993"/>
      <c r="ETM88" s="993"/>
      <c r="ETN88" s="993"/>
      <c r="ETO88" s="993"/>
      <c r="ETP88" s="993"/>
      <c r="ETQ88" s="993"/>
      <c r="ETR88" s="993"/>
      <c r="ETS88" s="993"/>
      <c r="ETT88" s="993"/>
      <c r="ETU88" s="993"/>
      <c r="ETV88" s="993"/>
      <c r="ETW88" s="993"/>
      <c r="ETX88" s="993"/>
      <c r="ETY88" s="993"/>
      <c r="ETZ88" s="993"/>
      <c r="EUA88" s="993"/>
      <c r="EUB88" s="993"/>
      <c r="EUC88" s="993"/>
      <c r="EUD88" s="993"/>
      <c r="EUE88" s="993"/>
      <c r="EUF88" s="993"/>
      <c r="EUG88" s="993"/>
      <c r="EUH88" s="993"/>
      <c r="EUI88" s="993"/>
      <c r="EUJ88" s="993"/>
      <c r="EUK88" s="993"/>
      <c r="EUL88" s="993"/>
      <c r="EUM88" s="993"/>
      <c r="EUN88" s="993"/>
      <c r="EUO88" s="993"/>
      <c r="EUP88" s="993"/>
      <c r="EUQ88" s="993"/>
      <c r="EUR88" s="993"/>
      <c r="EUS88" s="993"/>
      <c r="EUT88" s="993"/>
      <c r="EUU88" s="993"/>
      <c r="EUV88" s="993"/>
      <c r="EUW88" s="993"/>
      <c r="EUX88" s="993"/>
      <c r="EUY88" s="993"/>
      <c r="EUZ88" s="993"/>
      <c r="EVA88" s="993"/>
      <c r="EVB88" s="993"/>
      <c r="EVC88" s="993"/>
      <c r="EVD88" s="993"/>
      <c r="EVE88" s="993"/>
      <c r="EVF88" s="993"/>
      <c r="EVG88" s="993"/>
      <c r="EVH88" s="993"/>
      <c r="EVI88" s="993"/>
      <c r="EVJ88" s="993"/>
      <c r="EVK88" s="993"/>
      <c r="EVL88" s="993"/>
      <c r="EVM88" s="993"/>
      <c r="EVN88" s="993"/>
      <c r="EVO88" s="993"/>
      <c r="EVP88" s="993"/>
      <c r="EVQ88" s="993"/>
      <c r="EVR88" s="993"/>
      <c r="EVS88" s="993"/>
      <c r="EVT88" s="993"/>
      <c r="EVU88" s="993"/>
      <c r="EVV88" s="993"/>
      <c r="EVW88" s="993"/>
      <c r="EVX88" s="993"/>
      <c r="EVY88" s="993"/>
      <c r="EVZ88" s="993"/>
      <c r="EWA88" s="993"/>
      <c r="EWB88" s="993"/>
      <c r="EWC88" s="993"/>
      <c r="EWD88" s="993"/>
      <c r="EWE88" s="993"/>
      <c r="EWF88" s="993"/>
      <c r="EWG88" s="993"/>
      <c r="EWH88" s="993"/>
      <c r="EWI88" s="993"/>
      <c r="EWJ88" s="993"/>
      <c r="EWK88" s="993"/>
      <c r="EWL88" s="993"/>
      <c r="EWM88" s="993"/>
      <c r="EWN88" s="993"/>
      <c r="EWO88" s="993"/>
      <c r="EWP88" s="993"/>
      <c r="EWQ88" s="993"/>
      <c r="EWR88" s="993"/>
      <c r="EWS88" s="993"/>
      <c r="EWT88" s="993"/>
      <c r="EWU88" s="993"/>
      <c r="EWV88" s="993"/>
      <c r="EWW88" s="993"/>
      <c r="EWX88" s="993"/>
      <c r="EWY88" s="993"/>
      <c r="EWZ88" s="993"/>
      <c r="EXA88" s="993"/>
      <c r="EXB88" s="993"/>
      <c r="EXC88" s="993"/>
      <c r="EXD88" s="993"/>
      <c r="EXE88" s="993"/>
      <c r="EXF88" s="993"/>
      <c r="EXG88" s="993"/>
      <c r="EXH88" s="993"/>
      <c r="EXI88" s="993"/>
      <c r="EXJ88" s="993"/>
      <c r="EXK88" s="993"/>
      <c r="EXL88" s="993"/>
      <c r="EXM88" s="993"/>
      <c r="EXN88" s="993"/>
      <c r="EXO88" s="993"/>
      <c r="EXP88" s="993"/>
      <c r="EXQ88" s="993"/>
      <c r="EXR88" s="993"/>
      <c r="EXS88" s="993"/>
      <c r="EXT88" s="993"/>
      <c r="EXU88" s="993"/>
      <c r="EXV88" s="993"/>
      <c r="EXW88" s="993"/>
      <c r="EXX88" s="993"/>
      <c r="EXY88" s="993"/>
      <c r="EXZ88" s="993"/>
      <c r="EYA88" s="993"/>
      <c r="EYB88" s="993"/>
      <c r="EYC88" s="993"/>
      <c r="EYD88" s="993"/>
      <c r="EYE88" s="993"/>
      <c r="EYF88" s="993"/>
      <c r="EYG88" s="993"/>
      <c r="EYH88" s="993"/>
      <c r="EYI88" s="993"/>
      <c r="EYJ88" s="993"/>
      <c r="EYK88" s="993"/>
      <c r="EYL88" s="993"/>
      <c r="EYM88" s="993"/>
      <c r="EYN88" s="993"/>
      <c r="EYO88" s="993"/>
      <c r="EYP88" s="993"/>
      <c r="EYQ88" s="993"/>
      <c r="EYR88" s="993"/>
      <c r="EYS88" s="993"/>
      <c r="EYT88" s="993"/>
      <c r="EYU88" s="993"/>
      <c r="EYV88" s="993"/>
      <c r="EYW88" s="993"/>
      <c r="EYX88" s="993"/>
      <c r="EYY88" s="993"/>
      <c r="EYZ88" s="993"/>
      <c r="EZA88" s="993"/>
      <c r="EZB88" s="993"/>
      <c r="EZC88" s="993"/>
      <c r="EZD88" s="993"/>
      <c r="EZE88" s="993"/>
      <c r="EZF88" s="993"/>
      <c r="EZG88" s="993"/>
      <c r="EZH88" s="993"/>
      <c r="EZI88" s="993"/>
      <c r="EZJ88" s="993"/>
      <c r="EZK88" s="993"/>
      <c r="EZL88" s="993"/>
      <c r="EZM88" s="993"/>
      <c r="EZN88" s="993"/>
      <c r="EZO88" s="993"/>
      <c r="EZP88" s="993"/>
      <c r="EZQ88" s="993"/>
      <c r="EZR88" s="993"/>
      <c r="EZS88" s="993"/>
      <c r="EZT88" s="993"/>
      <c r="EZU88" s="993"/>
      <c r="EZV88" s="993"/>
      <c r="EZW88" s="993"/>
      <c r="EZX88" s="993"/>
      <c r="EZY88" s="993"/>
      <c r="EZZ88" s="993"/>
      <c r="FAA88" s="993"/>
      <c r="FAB88" s="993"/>
      <c r="FAC88" s="993"/>
      <c r="FAD88" s="993"/>
      <c r="FAE88" s="993"/>
      <c r="FAF88" s="993"/>
      <c r="FAG88" s="993"/>
      <c r="FAH88" s="993"/>
      <c r="FAI88" s="993"/>
      <c r="FAJ88" s="993"/>
      <c r="FAK88" s="993"/>
      <c r="FAL88" s="993"/>
      <c r="FAM88" s="993"/>
      <c r="FAN88" s="993"/>
      <c r="FAO88" s="993"/>
      <c r="FAP88" s="993"/>
      <c r="FAQ88" s="993"/>
      <c r="FAR88" s="993"/>
      <c r="FAS88" s="993"/>
      <c r="FAT88" s="993"/>
      <c r="FAU88" s="993"/>
      <c r="FAV88" s="993"/>
      <c r="FAW88" s="993"/>
      <c r="FAX88" s="993"/>
      <c r="FAY88" s="993"/>
      <c r="FAZ88" s="993"/>
      <c r="FBA88" s="993"/>
      <c r="FBB88" s="993"/>
      <c r="FBC88" s="993"/>
      <c r="FBD88" s="993"/>
      <c r="FBE88" s="993"/>
      <c r="FBF88" s="993"/>
      <c r="FBG88" s="993"/>
      <c r="FBH88" s="993"/>
      <c r="FBI88" s="993"/>
      <c r="FBJ88" s="993"/>
      <c r="FBK88" s="993"/>
      <c r="FBL88" s="993"/>
      <c r="FBM88" s="993"/>
      <c r="FBN88" s="993"/>
      <c r="FBO88" s="993"/>
      <c r="FBP88" s="993"/>
      <c r="FBQ88" s="993"/>
      <c r="FBR88" s="993"/>
      <c r="FBS88" s="993"/>
      <c r="FBT88" s="993"/>
      <c r="FBU88" s="993"/>
      <c r="FBV88" s="993"/>
      <c r="FBW88" s="993"/>
      <c r="FBX88" s="993"/>
      <c r="FBY88" s="993"/>
      <c r="FBZ88" s="993"/>
      <c r="FCA88" s="993"/>
      <c r="FCB88" s="993"/>
      <c r="FCC88" s="993"/>
      <c r="FCD88" s="993"/>
      <c r="FCE88" s="993"/>
      <c r="FCF88" s="993"/>
      <c r="FCG88" s="993"/>
      <c r="FCH88" s="993"/>
      <c r="FCI88" s="993"/>
      <c r="FCJ88" s="993"/>
      <c r="FCK88" s="993"/>
      <c r="FCL88" s="993"/>
      <c r="FCM88" s="993"/>
      <c r="FCN88" s="993"/>
      <c r="FCO88" s="993"/>
      <c r="FCP88" s="993"/>
      <c r="FCQ88" s="993"/>
      <c r="FCR88" s="993"/>
      <c r="FCS88" s="993"/>
      <c r="FCT88" s="993"/>
      <c r="FCU88" s="993"/>
      <c r="FCV88" s="993"/>
      <c r="FCW88" s="993"/>
      <c r="FCX88" s="993"/>
      <c r="FCY88" s="993"/>
      <c r="FCZ88" s="993"/>
      <c r="FDA88" s="993"/>
      <c r="FDB88" s="993"/>
      <c r="FDC88" s="993"/>
      <c r="FDD88" s="993"/>
      <c r="FDE88" s="993"/>
      <c r="FDF88" s="993"/>
      <c r="FDG88" s="993"/>
      <c r="FDH88" s="993"/>
      <c r="FDI88" s="993"/>
      <c r="FDJ88" s="993"/>
      <c r="FDK88" s="993"/>
      <c r="FDL88" s="993"/>
      <c r="FDM88" s="993"/>
      <c r="FDN88" s="993"/>
      <c r="FDO88" s="993"/>
      <c r="FDP88" s="993"/>
      <c r="FDQ88" s="993"/>
      <c r="FDR88" s="993"/>
      <c r="FDS88" s="993"/>
      <c r="FDT88" s="993"/>
      <c r="FDU88" s="993"/>
      <c r="FDV88" s="993"/>
      <c r="FDW88" s="993"/>
      <c r="FDX88" s="993"/>
      <c r="FDY88" s="993"/>
      <c r="FDZ88" s="993"/>
      <c r="FEA88" s="993"/>
      <c r="FEB88" s="993"/>
      <c r="FEC88" s="993"/>
      <c r="FED88" s="993"/>
      <c r="FEE88" s="993"/>
      <c r="FEF88" s="993"/>
      <c r="FEG88" s="993"/>
      <c r="FEH88" s="993"/>
      <c r="FEI88" s="993"/>
      <c r="FEJ88" s="993"/>
      <c r="FEK88" s="993"/>
      <c r="FEL88" s="993"/>
      <c r="FEM88" s="993"/>
      <c r="FEN88" s="993"/>
      <c r="FEO88" s="993"/>
      <c r="FEP88" s="993"/>
      <c r="FEQ88" s="993"/>
      <c r="FER88" s="993"/>
      <c r="FES88" s="993"/>
      <c r="FET88" s="993"/>
      <c r="FEU88" s="993"/>
      <c r="FEV88" s="993"/>
      <c r="FEW88" s="993"/>
      <c r="FEX88" s="993"/>
      <c r="FEY88" s="993"/>
      <c r="FEZ88" s="993"/>
      <c r="FFA88" s="993"/>
      <c r="FFB88" s="993"/>
      <c r="FFC88" s="993"/>
      <c r="FFD88" s="993"/>
      <c r="FFE88" s="993"/>
      <c r="FFF88" s="993"/>
      <c r="FFG88" s="993"/>
      <c r="FFH88" s="993"/>
      <c r="FFI88" s="993"/>
      <c r="FFJ88" s="993"/>
      <c r="FFK88" s="993"/>
      <c r="FFL88" s="993"/>
      <c r="FFM88" s="993"/>
      <c r="FFN88" s="993"/>
      <c r="FFO88" s="993"/>
      <c r="FFP88" s="993"/>
      <c r="FFQ88" s="993"/>
      <c r="FFR88" s="993"/>
      <c r="FFS88" s="993"/>
      <c r="FFT88" s="993"/>
      <c r="FFU88" s="993"/>
      <c r="FFV88" s="993"/>
      <c r="FFW88" s="993"/>
      <c r="FFX88" s="993"/>
      <c r="FFY88" s="993"/>
      <c r="FFZ88" s="993"/>
      <c r="FGA88" s="993"/>
      <c r="FGB88" s="993"/>
      <c r="FGC88" s="993"/>
      <c r="FGD88" s="993"/>
      <c r="FGE88" s="993"/>
      <c r="FGF88" s="993"/>
      <c r="FGG88" s="993"/>
      <c r="FGH88" s="993"/>
      <c r="FGI88" s="993"/>
      <c r="FGJ88" s="993"/>
      <c r="FGK88" s="993"/>
      <c r="FGL88" s="993"/>
      <c r="FGM88" s="993"/>
      <c r="FGN88" s="993"/>
      <c r="FGO88" s="993"/>
      <c r="FGP88" s="993"/>
      <c r="FGQ88" s="993"/>
      <c r="FGR88" s="993"/>
      <c r="FGS88" s="993"/>
      <c r="FGT88" s="993"/>
      <c r="FGU88" s="993"/>
      <c r="FGV88" s="993"/>
      <c r="FGW88" s="993"/>
      <c r="FGX88" s="993"/>
      <c r="FGY88" s="993"/>
      <c r="FGZ88" s="993"/>
      <c r="FHA88" s="993"/>
      <c r="FHB88" s="993"/>
      <c r="FHC88" s="993"/>
      <c r="FHD88" s="993"/>
      <c r="FHE88" s="993"/>
      <c r="FHF88" s="993"/>
      <c r="FHG88" s="993"/>
      <c r="FHH88" s="993"/>
      <c r="FHI88" s="993"/>
      <c r="FHJ88" s="993"/>
      <c r="FHK88" s="993"/>
      <c r="FHL88" s="993"/>
      <c r="FHM88" s="993"/>
      <c r="FHN88" s="993"/>
      <c r="FHO88" s="993"/>
      <c r="FHP88" s="993"/>
      <c r="FHQ88" s="993"/>
      <c r="FHR88" s="993"/>
      <c r="FHS88" s="993"/>
      <c r="FHT88" s="993"/>
      <c r="FHU88" s="993"/>
      <c r="FHV88" s="993"/>
      <c r="FHW88" s="993"/>
      <c r="FHX88" s="993"/>
      <c r="FHY88" s="993"/>
      <c r="FHZ88" s="993"/>
      <c r="FIA88" s="993"/>
      <c r="FIB88" s="993"/>
      <c r="FIC88" s="993"/>
      <c r="FID88" s="993"/>
      <c r="FIE88" s="993"/>
      <c r="FIF88" s="993"/>
      <c r="FIG88" s="993"/>
      <c r="FIH88" s="993"/>
      <c r="FII88" s="993"/>
      <c r="FIJ88" s="993"/>
      <c r="FIK88" s="993"/>
      <c r="FIL88" s="993"/>
      <c r="FIM88" s="993"/>
      <c r="FIN88" s="993"/>
      <c r="FIO88" s="993"/>
      <c r="FIP88" s="993"/>
      <c r="FIQ88" s="993"/>
      <c r="FIR88" s="993"/>
      <c r="FIS88" s="993"/>
      <c r="FIT88" s="993"/>
      <c r="FIU88" s="993"/>
      <c r="FIV88" s="993"/>
      <c r="FIW88" s="993"/>
      <c r="FIX88" s="993"/>
      <c r="FIY88" s="993"/>
      <c r="FIZ88" s="993"/>
      <c r="FJA88" s="993"/>
      <c r="FJB88" s="993"/>
      <c r="FJC88" s="993"/>
      <c r="FJD88" s="993"/>
      <c r="FJE88" s="993"/>
      <c r="FJF88" s="993"/>
      <c r="FJG88" s="993"/>
      <c r="FJH88" s="993"/>
      <c r="FJI88" s="993"/>
      <c r="FJJ88" s="993"/>
      <c r="FJK88" s="993"/>
      <c r="FJL88" s="993"/>
      <c r="FJM88" s="993"/>
      <c r="FJN88" s="993"/>
      <c r="FJO88" s="993"/>
      <c r="FJP88" s="993"/>
      <c r="FJQ88" s="993"/>
      <c r="FJR88" s="993"/>
      <c r="FJS88" s="993"/>
      <c r="FJT88" s="993"/>
      <c r="FJU88" s="993"/>
      <c r="FJV88" s="993"/>
      <c r="FJW88" s="993"/>
      <c r="FJX88" s="993"/>
      <c r="FJY88" s="993"/>
      <c r="FJZ88" s="993"/>
      <c r="FKA88" s="993"/>
      <c r="FKB88" s="993"/>
      <c r="FKC88" s="993"/>
      <c r="FKD88" s="993"/>
      <c r="FKE88" s="993"/>
      <c r="FKF88" s="993"/>
      <c r="FKG88" s="993"/>
      <c r="FKH88" s="993"/>
      <c r="FKI88" s="993"/>
      <c r="FKJ88" s="993"/>
      <c r="FKK88" s="993"/>
      <c r="FKL88" s="993"/>
      <c r="FKM88" s="993"/>
      <c r="FKN88" s="993"/>
      <c r="FKO88" s="993"/>
      <c r="FKP88" s="993"/>
      <c r="FKQ88" s="993"/>
      <c r="FKR88" s="993"/>
      <c r="FKS88" s="993"/>
      <c r="FKT88" s="993"/>
      <c r="FKU88" s="993"/>
      <c r="FKV88" s="993"/>
      <c r="FKW88" s="993"/>
      <c r="FKX88" s="993"/>
      <c r="FKY88" s="993"/>
      <c r="FKZ88" s="993"/>
      <c r="FLA88" s="993"/>
      <c r="FLB88" s="993"/>
      <c r="FLC88" s="993"/>
      <c r="FLD88" s="993"/>
      <c r="FLE88" s="993"/>
      <c r="FLF88" s="993"/>
      <c r="FLG88" s="993"/>
      <c r="FLH88" s="993"/>
      <c r="FLI88" s="993"/>
      <c r="FLJ88" s="993"/>
      <c r="FLK88" s="993"/>
      <c r="FLL88" s="993"/>
      <c r="FLM88" s="993"/>
      <c r="FLN88" s="993"/>
      <c r="FLO88" s="993"/>
      <c r="FLP88" s="993"/>
      <c r="FLQ88" s="993"/>
      <c r="FLR88" s="993"/>
      <c r="FLS88" s="993"/>
      <c r="FLT88" s="993"/>
      <c r="FLU88" s="993"/>
      <c r="FLV88" s="993"/>
      <c r="FLW88" s="993"/>
      <c r="FLX88" s="993"/>
      <c r="FLY88" s="993"/>
      <c r="FLZ88" s="993"/>
      <c r="FMA88" s="993"/>
      <c r="FMB88" s="993"/>
      <c r="FMC88" s="993"/>
      <c r="FMD88" s="993"/>
      <c r="FME88" s="993"/>
      <c r="FMF88" s="993"/>
      <c r="FMG88" s="993"/>
      <c r="FMH88" s="993"/>
      <c r="FMI88" s="993"/>
      <c r="FMJ88" s="993"/>
      <c r="FMK88" s="993"/>
      <c r="FML88" s="993"/>
      <c r="FMM88" s="993"/>
      <c r="FMN88" s="993"/>
      <c r="FMO88" s="993"/>
      <c r="FMP88" s="993"/>
      <c r="FMQ88" s="993"/>
      <c r="FMR88" s="993"/>
      <c r="FMS88" s="993"/>
      <c r="FMT88" s="993"/>
      <c r="FMU88" s="993"/>
      <c r="FMV88" s="993"/>
      <c r="FMW88" s="993"/>
      <c r="FMX88" s="993"/>
      <c r="FMY88" s="993"/>
      <c r="FMZ88" s="993"/>
      <c r="FNA88" s="993"/>
      <c r="FNB88" s="993"/>
      <c r="FNC88" s="993"/>
      <c r="FND88" s="993"/>
      <c r="FNE88" s="993"/>
      <c r="FNF88" s="993"/>
      <c r="FNG88" s="993"/>
      <c r="FNH88" s="993"/>
      <c r="FNI88" s="993"/>
      <c r="FNJ88" s="993"/>
      <c r="FNK88" s="993"/>
      <c r="FNL88" s="993"/>
      <c r="FNM88" s="993"/>
      <c r="FNN88" s="993"/>
      <c r="FNO88" s="993"/>
      <c r="FNP88" s="993"/>
      <c r="FNQ88" s="993"/>
      <c r="FNR88" s="993"/>
      <c r="FNS88" s="993"/>
      <c r="FNT88" s="993"/>
      <c r="FNU88" s="993"/>
      <c r="FNV88" s="993"/>
      <c r="FNW88" s="993"/>
      <c r="FNX88" s="993"/>
      <c r="FNY88" s="993"/>
      <c r="FNZ88" s="993"/>
      <c r="FOA88" s="993"/>
      <c r="FOB88" s="993"/>
      <c r="FOC88" s="993"/>
      <c r="FOD88" s="993"/>
      <c r="FOE88" s="993"/>
      <c r="FOF88" s="993"/>
      <c r="FOG88" s="993"/>
      <c r="FOH88" s="993"/>
      <c r="FOI88" s="993"/>
      <c r="FOJ88" s="993"/>
      <c r="FOK88" s="993"/>
      <c r="FOL88" s="993"/>
      <c r="FOM88" s="993"/>
      <c r="FON88" s="993"/>
      <c r="FOO88" s="993"/>
      <c r="FOP88" s="993"/>
      <c r="FOQ88" s="993"/>
      <c r="FOR88" s="993"/>
      <c r="FOS88" s="993"/>
      <c r="FOT88" s="993"/>
      <c r="FOU88" s="993"/>
      <c r="FOV88" s="993"/>
      <c r="FOW88" s="993"/>
      <c r="FOX88" s="993"/>
      <c r="FOY88" s="993"/>
      <c r="FOZ88" s="993"/>
      <c r="FPA88" s="993"/>
      <c r="FPB88" s="993"/>
      <c r="FPC88" s="993"/>
      <c r="FPD88" s="993"/>
      <c r="FPE88" s="993"/>
      <c r="FPF88" s="993"/>
      <c r="FPG88" s="993"/>
      <c r="FPH88" s="993"/>
      <c r="FPI88" s="993"/>
      <c r="FPJ88" s="993"/>
      <c r="FPK88" s="993"/>
      <c r="FPL88" s="993"/>
      <c r="FPM88" s="993"/>
      <c r="FPN88" s="993"/>
      <c r="FPO88" s="993"/>
      <c r="FPP88" s="993"/>
      <c r="FPQ88" s="993"/>
      <c r="FPR88" s="993"/>
      <c r="FPS88" s="993"/>
      <c r="FPT88" s="993"/>
      <c r="FPU88" s="993"/>
      <c r="FPV88" s="993"/>
      <c r="FPW88" s="993"/>
      <c r="FPX88" s="993"/>
      <c r="FPY88" s="993"/>
      <c r="FPZ88" s="993"/>
      <c r="FQA88" s="993"/>
      <c r="FQB88" s="993"/>
      <c r="FQC88" s="993"/>
      <c r="FQD88" s="993"/>
      <c r="FQE88" s="993"/>
      <c r="FQF88" s="993"/>
      <c r="FQG88" s="993"/>
      <c r="FQH88" s="993"/>
      <c r="FQI88" s="993"/>
      <c r="FQJ88" s="993"/>
      <c r="FQK88" s="993"/>
      <c r="FQL88" s="993"/>
      <c r="FQM88" s="993"/>
      <c r="FQN88" s="993"/>
      <c r="FQO88" s="993"/>
      <c r="FQP88" s="993"/>
      <c r="FQQ88" s="993"/>
      <c r="FQR88" s="993"/>
      <c r="FQS88" s="993"/>
      <c r="FQT88" s="993"/>
      <c r="FQU88" s="993"/>
      <c r="FQV88" s="993"/>
      <c r="FQW88" s="993"/>
      <c r="FQX88" s="993"/>
      <c r="FQY88" s="993"/>
      <c r="FQZ88" s="993"/>
      <c r="FRA88" s="993"/>
      <c r="FRB88" s="993"/>
      <c r="FRC88" s="993"/>
      <c r="FRD88" s="993"/>
      <c r="FRE88" s="993"/>
      <c r="FRF88" s="993"/>
      <c r="FRG88" s="993"/>
      <c r="FRH88" s="993"/>
      <c r="FRI88" s="993"/>
      <c r="FRJ88" s="993"/>
      <c r="FRK88" s="993"/>
      <c r="FRL88" s="993"/>
      <c r="FRM88" s="993"/>
      <c r="FRN88" s="993"/>
      <c r="FRO88" s="993"/>
      <c r="FRP88" s="993"/>
      <c r="FRQ88" s="993"/>
      <c r="FRR88" s="993"/>
      <c r="FRS88" s="993"/>
      <c r="FRT88" s="993"/>
      <c r="FRU88" s="993"/>
      <c r="FRV88" s="993"/>
      <c r="FRW88" s="993"/>
      <c r="FRX88" s="993"/>
      <c r="FRY88" s="993"/>
      <c r="FRZ88" s="993"/>
      <c r="FSA88" s="993"/>
      <c r="FSB88" s="993"/>
      <c r="FSC88" s="993"/>
      <c r="FSD88" s="993"/>
      <c r="FSE88" s="993"/>
      <c r="FSF88" s="993"/>
      <c r="FSG88" s="993"/>
      <c r="FSH88" s="993"/>
      <c r="FSI88" s="993"/>
      <c r="FSJ88" s="993"/>
      <c r="FSK88" s="993"/>
      <c r="FSL88" s="993"/>
      <c r="FSM88" s="993"/>
      <c r="FSN88" s="993"/>
      <c r="FSO88" s="993"/>
      <c r="FSP88" s="993"/>
      <c r="FSQ88" s="993"/>
      <c r="FSR88" s="993"/>
      <c r="FSS88" s="993"/>
      <c r="FST88" s="993"/>
      <c r="FSU88" s="993"/>
      <c r="FSV88" s="993"/>
      <c r="FSW88" s="993"/>
      <c r="FSX88" s="993"/>
      <c r="FSY88" s="993"/>
      <c r="FSZ88" s="993"/>
      <c r="FTA88" s="993"/>
      <c r="FTB88" s="993"/>
      <c r="FTC88" s="993"/>
      <c r="FTD88" s="993"/>
      <c r="FTE88" s="993"/>
      <c r="FTF88" s="993"/>
      <c r="FTG88" s="993"/>
      <c r="FTH88" s="993"/>
      <c r="FTI88" s="993"/>
      <c r="FTJ88" s="993"/>
      <c r="FTK88" s="993"/>
      <c r="FTL88" s="993"/>
      <c r="FTM88" s="993"/>
      <c r="FTN88" s="993"/>
      <c r="FTO88" s="993"/>
      <c r="FTP88" s="993"/>
      <c r="FTQ88" s="993"/>
      <c r="FTR88" s="993"/>
      <c r="FTS88" s="993"/>
      <c r="FTT88" s="993"/>
      <c r="FTU88" s="993"/>
      <c r="FTV88" s="993"/>
      <c r="FTW88" s="993"/>
      <c r="FTX88" s="993"/>
      <c r="FTY88" s="993"/>
      <c r="FTZ88" s="993"/>
      <c r="FUA88" s="993"/>
      <c r="FUB88" s="993"/>
      <c r="FUC88" s="993"/>
      <c r="FUD88" s="993"/>
      <c r="FUE88" s="993"/>
      <c r="FUF88" s="993"/>
      <c r="FUG88" s="993"/>
      <c r="FUH88" s="993"/>
      <c r="FUI88" s="993"/>
      <c r="FUJ88" s="993"/>
      <c r="FUK88" s="993"/>
      <c r="FUL88" s="993"/>
      <c r="FUM88" s="993"/>
      <c r="FUN88" s="993"/>
      <c r="FUO88" s="993"/>
      <c r="FUP88" s="993"/>
      <c r="FUQ88" s="993"/>
      <c r="FUR88" s="993"/>
      <c r="FUS88" s="993"/>
      <c r="FUT88" s="993"/>
      <c r="FUU88" s="993"/>
      <c r="FUV88" s="993"/>
      <c r="FUW88" s="993"/>
      <c r="FUX88" s="993"/>
      <c r="FUY88" s="993"/>
      <c r="FUZ88" s="993"/>
      <c r="FVA88" s="993"/>
      <c r="FVB88" s="993"/>
      <c r="FVC88" s="993"/>
      <c r="FVD88" s="993"/>
      <c r="FVE88" s="993"/>
      <c r="FVF88" s="993"/>
      <c r="FVG88" s="993"/>
      <c r="FVH88" s="993"/>
      <c r="FVI88" s="993"/>
      <c r="FVJ88" s="993"/>
      <c r="FVK88" s="993"/>
      <c r="FVL88" s="993"/>
      <c r="FVM88" s="993"/>
      <c r="FVN88" s="993"/>
      <c r="FVO88" s="993"/>
      <c r="FVP88" s="993"/>
      <c r="FVQ88" s="993"/>
      <c r="FVR88" s="993"/>
      <c r="FVS88" s="993"/>
      <c r="FVT88" s="993"/>
      <c r="FVU88" s="993"/>
      <c r="FVV88" s="993"/>
      <c r="FVW88" s="993"/>
      <c r="FVX88" s="993"/>
      <c r="FVY88" s="993"/>
      <c r="FVZ88" s="993"/>
      <c r="FWA88" s="993"/>
      <c r="FWB88" s="993"/>
      <c r="FWC88" s="993"/>
      <c r="FWD88" s="993"/>
      <c r="FWE88" s="993"/>
      <c r="FWF88" s="993"/>
      <c r="FWG88" s="993"/>
      <c r="FWH88" s="993"/>
      <c r="FWI88" s="993"/>
      <c r="FWJ88" s="993"/>
      <c r="FWK88" s="993"/>
      <c r="FWL88" s="993"/>
      <c r="FWM88" s="993"/>
      <c r="FWN88" s="993"/>
      <c r="FWO88" s="993"/>
      <c r="FWP88" s="993"/>
      <c r="FWQ88" s="993"/>
      <c r="FWR88" s="993"/>
      <c r="FWS88" s="993"/>
      <c r="FWT88" s="993"/>
      <c r="FWU88" s="993"/>
      <c r="FWV88" s="993"/>
      <c r="FWW88" s="993"/>
      <c r="FWX88" s="993"/>
      <c r="FWY88" s="993"/>
      <c r="FWZ88" s="993"/>
      <c r="FXA88" s="993"/>
      <c r="FXB88" s="993"/>
      <c r="FXC88" s="993"/>
      <c r="FXD88" s="993"/>
      <c r="FXE88" s="993"/>
      <c r="FXF88" s="993"/>
      <c r="FXG88" s="993"/>
      <c r="FXH88" s="993"/>
      <c r="FXI88" s="993"/>
      <c r="FXJ88" s="993"/>
      <c r="FXK88" s="993"/>
      <c r="FXL88" s="993"/>
      <c r="FXM88" s="993"/>
      <c r="FXN88" s="993"/>
      <c r="FXO88" s="993"/>
      <c r="FXP88" s="993"/>
      <c r="FXQ88" s="993"/>
      <c r="FXR88" s="993"/>
      <c r="FXS88" s="993"/>
      <c r="FXT88" s="993"/>
      <c r="FXU88" s="993"/>
      <c r="FXV88" s="993"/>
      <c r="FXW88" s="993"/>
      <c r="FXX88" s="993"/>
      <c r="FXY88" s="993"/>
      <c r="FXZ88" s="993"/>
      <c r="FYA88" s="993"/>
      <c r="FYB88" s="993"/>
      <c r="FYC88" s="993"/>
      <c r="FYD88" s="993"/>
      <c r="FYE88" s="993"/>
      <c r="FYF88" s="993"/>
      <c r="FYG88" s="993"/>
      <c r="FYH88" s="993"/>
      <c r="FYI88" s="993"/>
      <c r="FYJ88" s="993"/>
      <c r="FYK88" s="993"/>
      <c r="FYL88" s="993"/>
      <c r="FYM88" s="993"/>
      <c r="FYN88" s="993"/>
      <c r="FYO88" s="993"/>
      <c r="FYP88" s="993"/>
      <c r="FYQ88" s="993"/>
      <c r="FYR88" s="993"/>
      <c r="FYS88" s="993"/>
      <c r="FYT88" s="993"/>
      <c r="FYU88" s="993"/>
      <c r="FYV88" s="993"/>
      <c r="FYW88" s="993"/>
      <c r="FYX88" s="993"/>
      <c r="FYY88" s="993"/>
      <c r="FYZ88" s="993"/>
      <c r="FZA88" s="993"/>
      <c r="FZB88" s="993"/>
      <c r="FZC88" s="993"/>
      <c r="FZD88" s="993"/>
      <c r="FZE88" s="993"/>
      <c r="FZF88" s="993"/>
      <c r="FZG88" s="993"/>
      <c r="FZH88" s="993"/>
      <c r="FZI88" s="993"/>
      <c r="FZJ88" s="993"/>
      <c r="FZK88" s="993"/>
      <c r="FZL88" s="993"/>
      <c r="FZM88" s="993"/>
      <c r="FZN88" s="993"/>
      <c r="FZO88" s="993"/>
      <c r="FZP88" s="993"/>
      <c r="FZQ88" s="993"/>
      <c r="FZR88" s="993"/>
      <c r="FZS88" s="993"/>
      <c r="FZT88" s="993"/>
      <c r="FZU88" s="993"/>
      <c r="FZV88" s="993"/>
      <c r="FZW88" s="993"/>
      <c r="FZX88" s="993"/>
      <c r="FZY88" s="993"/>
      <c r="FZZ88" s="993"/>
      <c r="GAA88" s="993"/>
      <c r="GAB88" s="993"/>
      <c r="GAC88" s="993"/>
      <c r="GAD88" s="993"/>
      <c r="GAE88" s="993"/>
      <c r="GAF88" s="993"/>
      <c r="GAG88" s="993"/>
      <c r="GAH88" s="993"/>
      <c r="GAI88" s="993"/>
      <c r="GAJ88" s="993"/>
      <c r="GAK88" s="993"/>
      <c r="GAL88" s="993"/>
      <c r="GAM88" s="993"/>
      <c r="GAN88" s="993"/>
      <c r="GAO88" s="993"/>
      <c r="GAP88" s="993"/>
      <c r="GAQ88" s="993"/>
      <c r="GAR88" s="993"/>
      <c r="GAS88" s="993"/>
      <c r="GAT88" s="993"/>
      <c r="GAU88" s="993"/>
      <c r="GAV88" s="993"/>
      <c r="GAW88" s="993"/>
      <c r="GAX88" s="993"/>
      <c r="GAY88" s="993"/>
      <c r="GAZ88" s="993"/>
      <c r="GBA88" s="993"/>
      <c r="GBB88" s="993"/>
      <c r="GBC88" s="993"/>
      <c r="GBD88" s="993"/>
      <c r="GBE88" s="993"/>
      <c r="GBF88" s="993"/>
      <c r="GBG88" s="993"/>
      <c r="GBH88" s="993"/>
      <c r="GBI88" s="993"/>
      <c r="GBJ88" s="993"/>
      <c r="GBK88" s="993"/>
      <c r="GBL88" s="993"/>
      <c r="GBM88" s="993"/>
      <c r="GBN88" s="993"/>
      <c r="GBO88" s="993"/>
      <c r="GBP88" s="993"/>
      <c r="GBQ88" s="993"/>
      <c r="GBR88" s="993"/>
      <c r="GBS88" s="993"/>
      <c r="GBT88" s="993"/>
      <c r="GBU88" s="993"/>
      <c r="GBV88" s="993"/>
      <c r="GBW88" s="993"/>
      <c r="GBX88" s="993"/>
      <c r="GBY88" s="993"/>
      <c r="GBZ88" s="993"/>
      <c r="GCA88" s="993"/>
      <c r="GCB88" s="993"/>
      <c r="GCC88" s="993"/>
      <c r="GCD88" s="993"/>
      <c r="GCE88" s="993"/>
      <c r="GCF88" s="993"/>
      <c r="GCG88" s="993"/>
      <c r="GCH88" s="993"/>
      <c r="GCI88" s="993"/>
      <c r="GCJ88" s="993"/>
      <c r="GCK88" s="993"/>
      <c r="GCL88" s="993"/>
      <c r="GCM88" s="993"/>
      <c r="GCN88" s="993"/>
      <c r="GCO88" s="993"/>
      <c r="GCP88" s="993"/>
      <c r="GCQ88" s="993"/>
      <c r="GCR88" s="993"/>
      <c r="GCS88" s="993"/>
      <c r="GCT88" s="993"/>
      <c r="GCU88" s="993"/>
      <c r="GCV88" s="993"/>
      <c r="GCW88" s="993"/>
      <c r="GCX88" s="993"/>
      <c r="GCY88" s="993"/>
      <c r="GCZ88" s="993"/>
      <c r="GDA88" s="993"/>
      <c r="GDB88" s="993"/>
      <c r="GDC88" s="993"/>
      <c r="GDD88" s="993"/>
      <c r="GDE88" s="993"/>
      <c r="GDF88" s="993"/>
      <c r="GDG88" s="993"/>
      <c r="GDH88" s="993"/>
      <c r="GDI88" s="993"/>
      <c r="GDJ88" s="993"/>
      <c r="GDK88" s="993"/>
      <c r="GDL88" s="993"/>
      <c r="GDM88" s="993"/>
      <c r="GDN88" s="993"/>
      <c r="GDO88" s="993"/>
      <c r="GDP88" s="993"/>
      <c r="GDQ88" s="993"/>
      <c r="GDR88" s="993"/>
      <c r="GDS88" s="993"/>
      <c r="GDT88" s="993"/>
      <c r="GDU88" s="993"/>
      <c r="GDV88" s="993"/>
      <c r="GDW88" s="993"/>
      <c r="GDX88" s="993"/>
      <c r="GDY88" s="993"/>
      <c r="GDZ88" s="993"/>
      <c r="GEA88" s="993"/>
      <c r="GEB88" s="993"/>
      <c r="GEC88" s="993"/>
      <c r="GED88" s="993"/>
      <c r="GEE88" s="993"/>
      <c r="GEF88" s="993"/>
      <c r="GEG88" s="993"/>
      <c r="GEH88" s="993"/>
      <c r="GEI88" s="993"/>
      <c r="GEJ88" s="993"/>
      <c r="GEK88" s="993"/>
      <c r="GEL88" s="993"/>
      <c r="GEM88" s="993"/>
      <c r="GEN88" s="993"/>
      <c r="GEO88" s="993"/>
      <c r="GEP88" s="993"/>
      <c r="GEQ88" s="993"/>
      <c r="GER88" s="993"/>
      <c r="GES88" s="993"/>
      <c r="GET88" s="993"/>
      <c r="GEU88" s="993"/>
      <c r="GEV88" s="993"/>
      <c r="GEW88" s="993"/>
      <c r="GEX88" s="993"/>
      <c r="GEY88" s="993"/>
      <c r="GEZ88" s="993"/>
      <c r="GFA88" s="993"/>
      <c r="GFB88" s="993"/>
      <c r="GFC88" s="993"/>
      <c r="GFD88" s="993"/>
      <c r="GFE88" s="993"/>
      <c r="GFF88" s="993"/>
      <c r="GFG88" s="993"/>
      <c r="GFH88" s="993"/>
      <c r="GFI88" s="993"/>
      <c r="GFJ88" s="993"/>
      <c r="GFK88" s="993"/>
      <c r="GFL88" s="993"/>
      <c r="GFM88" s="993"/>
      <c r="GFN88" s="993"/>
      <c r="GFO88" s="993"/>
      <c r="GFP88" s="993"/>
      <c r="GFQ88" s="993"/>
      <c r="GFR88" s="993"/>
      <c r="GFS88" s="993"/>
      <c r="GFT88" s="993"/>
      <c r="GFU88" s="993"/>
      <c r="GFV88" s="993"/>
      <c r="GFW88" s="993"/>
      <c r="GFX88" s="993"/>
      <c r="GFY88" s="993"/>
      <c r="GFZ88" s="993"/>
      <c r="GGA88" s="993"/>
      <c r="GGB88" s="993"/>
      <c r="GGC88" s="993"/>
      <c r="GGD88" s="993"/>
      <c r="GGE88" s="993"/>
      <c r="GGF88" s="993"/>
      <c r="GGG88" s="993"/>
      <c r="GGH88" s="993"/>
      <c r="GGI88" s="993"/>
      <c r="GGJ88" s="993"/>
      <c r="GGK88" s="993"/>
      <c r="GGL88" s="993"/>
      <c r="GGM88" s="993"/>
      <c r="GGN88" s="993"/>
      <c r="GGO88" s="993"/>
      <c r="GGP88" s="993"/>
      <c r="GGQ88" s="993"/>
      <c r="GGR88" s="993"/>
      <c r="GGS88" s="993"/>
      <c r="GGT88" s="993"/>
      <c r="GGU88" s="993"/>
      <c r="GGV88" s="993"/>
      <c r="GGW88" s="993"/>
      <c r="GGX88" s="993"/>
      <c r="GGY88" s="993"/>
      <c r="GGZ88" s="993"/>
      <c r="GHA88" s="993"/>
      <c r="GHB88" s="993"/>
      <c r="GHC88" s="993"/>
      <c r="GHD88" s="993"/>
      <c r="GHE88" s="993"/>
      <c r="GHF88" s="993"/>
      <c r="GHG88" s="993"/>
      <c r="GHH88" s="993"/>
      <c r="GHI88" s="993"/>
      <c r="GHJ88" s="993"/>
      <c r="GHK88" s="993"/>
      <c r="GHL88" s="993"/>
      <c r="GHM88" s="993"/>
      <c r="GHN88" s="993"/>
      <c r="GHO88" s="993"/>
      <c r="GHP88" s="993"/>
      <c r="GHQ88" s="993"/>
      <c r="GHR88" s="993"/>
      <c r="GHS88" s="993"/>
      <c r="GHT88" s="993"/>
      <c r="GHU88" s="993"/>
      <c r="GHV88" s="993"/>
      <c r="GHW88" s="993"/>
      <c r="GHX88" s="993"/>
      <c r="GHY88" s="993"/>
      <c r="GHZ88" s="993"/>
      <c r="GIA88" s="993"/>
      <c r="GIB88" s="993"/>
      <c r="GIC88" s="993"/>
      <c r="GID88" s="993"/>
      <c r="GIE88" s="993"/>
      <c r="GIF88" s="993"/>
      <c r="GIG88" s="993"/>
      <c r="GIH88" s="993"/>
      <c r="GII88" s="993"/>
      <c r="GIJ88" s="993"/>
      <c r="GIK88" s="993"/>
      <c r="GIL88" s="993"/>
      <c r="GIM88" s="993"/>
      <c r="GIN88" s="993"/>
      <c r="GIO88" s="993"/>
      <c r="GIP88" s="993"/>
      <c r="GIQ88" s="993"/>
      <c r="GIR88" s="993"/>
      <c r="GIS88" s="993"/>
      <c r="GIT88" s="993"/>
      <c r="GIU88" s="993"/>
      <c r="GIV88" s="993"/>
      <c r="GIW88" s="993"/>
      <c r="GIX88" s="993"/>
      <c r="GIY88" s="993"/>
      <c r="GIZ88" s="993"/>
      <c r="GJA88" s="993"/>
      <c r="GJB88" s="993"/>
      <c r="GJC88" s="993"/>
      <c r="GJD88" s="993"/>
      <c r="GJE88" s="993"/>
      <c r="GJF88" s="993"/>
      <c r="GJG88" s="993"/>
      <c r="GJH88" s="993"/>
      <c r="GJI88" s="993"/>
      <c r="GJJ88" s="993"/>
      <c r="GJK88" s="993"/>
      <c r="GJL88" s="993"/>
      <c r="GJM88" s="993"/>
      <c r="GJN88" s="993"/>
      <c r="GJO88" s="993"/>
      <c r="GJP88" s="993"/>
      <c r="GJQ88" s="993"/>
      <c r="GJR88" s="993"/>
      <c r="GJS88" s="993"/>
      <c r="GJT88" s="993"/>
      <c r="GJU88" s="993"/>
      <c r="GJV88" s="993"/>
      <c r="GJW88" s="993"/>
      <c r="GJX88" s="993"/>
      <c r="GJY88" s="993"/>
      <c r="GJZ88" s="993"/>
      <c r="GKA88" s="993"/>
      <c r="GKB88" s="993"/>
      <c r="GKC88" s="993"/>
      <c r="GKD88" s="993"/>
      <c r="GKE88" s="993"/>
      <c r="GKF88" s="993"/>
      <c r="GKG88" s="993"/>
      <c r="GKH88" s="993"/>
      <c r="GKI88" s="993"/>
      <c r="GKJ88" s="993"/>
      <c r="GKK88" s="993"/>
      <c r="GKL88" s="993"/>
      <c r="GKM88" s="993"/>
      <c r="GKN88" s="993"/>
      <c r="GKO88" s="993"/>
      <c r="GKP88" s="993"/>
      <c r="GKQ88" s="993"/>
      <c r="GKR88" s="993"/>
      <c r="GKS88" s="993"/>
      <c r="GKT88" s="993"/>
      <c r="GKU88" s="993"/>
      <c r="GKV88" s="993"/>
      <c r="GKW88" s="993"/>
      <c r="GKX88" s="993"/>
      <c r="GKY88" s="993"/>
      <c r="GKZ88" s="993"/>
      <c r="GLA88" s="993"/>
      <c r="GLB88" s="993"/>
      <c r="GLC88" s="993"/>
      <c r="GLD88" s="993"/>
      <c r="GLE88" s="993"/>
      <c r="GLF88" s="993"/>
      <c r="GLG88" s="993"/>
      <c r="GLH88" s="993"/>
      <c r="GLI88" s="993"/>
      <c r="GLJ88" s="993"/>
      <c r="GLK88" s="993"/>
      <c r="GLL88" s="993"/>
      <c r="GLM88" s="993"/>
      <c r="GLN88" s="993"/>
      <c r="GLO88" s="993"/>
      <c r="GLP88" s="993"/>
      <c r="GLQ88" s="993"/>
      <c r="GLR88" s="993"/>
      <c r="GLS88" s="993"/>
      <c r="GLT88" s="993"/>
      <c r="GLU88" s="993"/>
      <c r="GLV88" s="993"/>
      <c r="GLW88" s="993"/>
      <c r="GLX88" s="993"/>
      <c r="GLY88" s="993"/>
      <c r="GLZ88" s="993"/>
      <c r="GMA88" s="993"/>
      <c r="GMB88" s="993"/>
      <c r="GMC88" s="993"/>
      <c r="GMD88" s="993"/>
      <c r="GME88" s="993"/>
      <c r="GMF88" s="993"/>
      <c r="GMG88" s="993"/>
      <c r="GMH88" s="993"/>
      <c r="GMI88" s="993"/>
      <c r="GMJ88" s="993"/>
      <c r="GMK88" s="993"/>
      <c r="GML88" s="993"/>
      <c r="GMM88" s="993"/>
      <c r="GMN88" s="993"/>
      <c r="GMO88" s="993"/>
      <c r="GMP88" s="993"/>
      <c r="GMQ88" s="993"/>
      <c r="GMR88" s="993"/>
      <c r="GMS88" s="993"/>
      <c r="GMT88" s="993"/>
      <c r="GMU88" s="993"/>
      <c r="GMV88" s="993"/>
      <c r="GMW88" s="993"/>
      <c r="GMX88" s="993"/>
      <c r="GMY88" s="993"/>
      <c r="GMZ88" s="993"/>
      <c r="GNA88" s="993"/>
      <c r="GNB88" s="993"/>
      <c r="GNC88" s="993"/>
      <c r="GND88" s="993"/>
      <c r="GNE88" s="993"/>
      <c r="GNF88" s="993"/>
      <c r="GNG88" s="993"/>
      <c r="GNH88" s="993"/>
      <c r="GNI88" s="993"/>
      <c r="GNJ88" s="993"/>
      <c r="GNK88" s="993"/>
      <c r="GNL88" s="993"/>
      <c r="GNM88" s="993"/>
      <c r="GNN88" s="993"/>
      <c r="GNO88" s="993"/>
      <c r="GNP88" s="993"/>
      <c r="GNQ88" s="993"/>
      <c r="GNR88" s="993"/>
      <c r="GNS88" s="993"/>
      <c r="GNT88" s="993"/>
      <c r="GNU88" s="993"/>
      <c r="GNV88" s="993"/>
      <c r="GNW88" s="993"/>
      <c r="GNX88" s="993"/>
      <c r="GNY88" s="993"/>
      <c r="GNZ88" s="993"/>
      <c r="GOA88" s="993"/>
      <c r="GOB88" s="993"/>
      <c r="GOC88" s="993"/>
      <c r="GOD88" s="993"/>
      <c r="GOE88" s="993"/>
      <c r="GOF88" s="993"/>
      <c r="GOG88" s="993"/>
      <c r="GOH88" s="993"/>
      <c r="GOI88" s="993"/>
      <c r="GOJ88" s="993"/>
      <c r="GOK88" s="993"/>
      <c r="GOL88" s="993"/>
      <c r="GOM88" s="993"/>
      <c r="GON88" s="993"/>
      <c r="GOO88" s="993"/>
      <c r="GOP88" s="993"/>
      <c r="GOQ88" s="993"/>
      <c r="GOR88" s="993"/>
      <c r="GOS88" s="993"/>
      <c r="GOT88" s="993"/>
      <c r="GOU88" s="993"/>
      <c r="GOV88" s="993"/>
      <c r="GOW88" s="993"/>
      <c r="GOX88" s="993"/>
      <c r="GOY88" s="993"/>
      <c r="GOZ88" s="993"/>
      <c r="GPA88" s="993"/>
      <c r="GPB88" s="993"/>
      <c r="GPC88" s="993"/>
      <c r="GPD88" s="993"/>
      <c r="GPE88" s="993"/>
      <c r="GPF88" s="993"/>
      <c r="GPG88" s="993"/>
      <c r="GPH88" s="993"/>
      <c r="GPI88" s="993"/>
      <c r="GPJ88" s="993"/>
      <c r="GPK88" s="993"/>
      <c r="GPL88" s="993"/>
      <c r="GPM88" s="993"/>
      <c r="GPN88" s="993"/>
      <c r="GPO88" s="993"/>
      <c r="GPP88" s="993"/>
      <c r="GPQ88" s="993"/>
      <c r="GPR88" s="993"/>
      <c r="GPS88" s="993"/>
      <c r="GPT88" s="993"/>
      <c r="GPU88" s="993"/>
      <c r="GPV88" s="993"/>
      <c r="GPW88" s="993"/>
      <c r="GPX88" s="993"/>
      <c r="GPY88" s="993"/>
      <c r="GPZ88" s="993"/>
      <c r="GQA88" s="993"/>
      <c r="GQB88" s="993"/>
      <c r="GQC88" s="993"/>
      <c r="GQD88" s="993"/>
      <c r="GQE88" s="993"/>
      <c r="GQF88" s="993"/>
      <c r="GQG88" s="993"/>
      <c r="GQH88" s="993"/>
      <c r="GQI88" s="993"/>
      <c r="GQJ88" s="993"/>
      <c r="GQK88" s="993"/>
      <c r="GQL88" s="993"/>
      <c r="GQM88" s="993"/>
      <c r="GQN88" s="993"/>
      <c r="GQO88" s="993"/>
      <c r="GQP88" s="993"/>
      <c r="GQQ88" s="993"/>
      <c r="GQR88" s="993"/>
      <c r="GQS88" s="993"/>
      <c r="GQT88" s="993"/>
      <c r="GQU88" s="993"/>
      <c r="GQV88" s="993"/>
      <c r="GQW88" s="993"/>
      <c r="GQX88" s="993"/>
      <c r="GQY88" s="993"/>
      <c r="GQZ88" s="993"/>
      <c r="GRA88" s="993"/>
      <c r="GRB88" s="993"/>
      <c r="GRC88" s="993"/>
      <c r="GRD88" s="993"/>
      <c r="GRE88" s="993"/>
      <c r="GRF88" s="993"/>
      <c r="GRG88" s="993"/>
      <c r="GRH88" s="993"/>
      <c r="GRI88" s="993"/>
      <c r="GRJ88" s="993"/>
      <c r="GRK88" s="993"/>
      <c r="GRL88" s="993"/>
      <c r="GRM88" s="993"/>
      <c r="GRN88" s="993"/>
      <c r="GRO88" s="993"/>
      <c r="GRP88" s="993"/>
      <c r="GRQ88" s="993"/>
      <c r="GRR88" s="993"/>
      <c r="GRS88" s="993"/>
      <c r="GRT88" s="993"/>
      <c r="GRU88" s="993"/>
      <c r="GRV88" s="993"/>
      <c r="GRW88" s="993"/>
      <c r="GRX88" s="993"/>
      <c r="GRY88" s="993"/>
      <c r="GRZ88" s="993"/>
      <c r="GSA88" s="993"/>
      <c r="GSB88" s="993"/>
      <c r="GSC88" s="993"/>
      <c r="GSD88" s="993"/>
      <c r="GSE88" s="993"/>
      <c r="GSF88" s="993"/>
      <c r="GSG88" s="993"/>
      <c r="GSH88" s="993"/>
      <c r="GSI88" s="993"/>
      <c r="GSJ88" s="993"/>
      <c r="GSK88" s="993"/>
      <c r="GSL88" s="993"/>
      <c r="GSM88" s="993"/>
      <c r="GSN88" s="993"/>
      <c r="GSO88" s="993"/>
      <c r="GSP88" s="993"/>
      <c r="GSQ88" s="993"/>
      <c r="GSR88" s="993"/>
      <c r="GSS88" s="993"/>
      <c r="GST88" s="993"/>
      <c r="GSU88" s="993"/>
      <c r="GSV88" s="993"/>
      <c r="GSW88" s="993"/>
      <c r="GSX88" s="993"/>
      <c r="GSY88" s="993"/>
      <c r="GSZ88" s="993"/>
      <c r="GTA88" s="993"/>
      <c r="GTB88" s="993"/>
      <c r="GTC88" s="993"/>
      <c r="GTD88" s="993"/>
      <c r="GTE88" s="993"/>
      <c r="GTF88" s="993"/>
      <c r="GTG88" s="993"/>
      <c r="GTH88" s="993"/>
      <c r="GTI88" s="993"/>
      <c r="GTJ88" s="993"/>
      <c r="GTK88" s="993"/>
      <c r="GTL88" s="993"/>
      <c r="GTM88" s="993"/>
      <c r="GTN88" s="993"/>
      <c r="GTO88" s="993"/>
      <c r="GTP88" s="993"/>
      <c r="GTQ88" s="993"/>
      <c r="GTR88" s="993"/>
      <c r="GTS88" s="993"/>
      <c r="GTT88" s="993"/>
      <c r="GTU88" s="993"/>
      <c r="GTV88" s="993"/>
      <c r="GTW88" s="993"/>
      <c r="GTX88" s="993"/>
      <c r="GTY88" s="993"/>
      <c r="GTZ88" s="993"/>
      <c r="GUA88" s="993"/>
      <c r="GUB88" s="993"/>
      <c r="GUC88" s="993"/>
      <c r="GUD88" s="993"/>
      <c r="GUE88" s="993"/>
      <c r="GUF88" s="993"/>
      <c r="GUG88" s="993"/>
      <c r="GUH88" s="993"/>
      <c r="GUI88" s="993"/>
      <c r="GUJ88" s="993"/>
      <c r="GUK88" s="993"/>
      <c r="GUL88" s="993"/>
      <c r="GUM88" s="993"/>
      <c r="GUN88" s="993"/>
      <c r="GUO88" s="993"/>
      <c r="GUP88" s="993"/>
      <c r="GUQ88" s="993"/>
      <c r="GUR88" s="993"/>
      <c r="GUS88" s="993"/>
      <c r="GUT88" s="993"/>
      <c r="GUU88" s="993"/>
      <c r="GUV88" s="993"/>
      <c r="GUW88" s="993"/>
      <c r="GUX88" s="993"/>
      <c r="GUY88" s="993"/>
      <c r="GUZ88" s="993"/>
      <c r="GVA88" s="993"/>
      <c r="GVB88" s="993"/>
      <c r="GVC88" s="993"/>
      <c r="GVD88" s="993"/>
      <c r="GVE88" s="993"/>
      <c r="GVF88" s="993"/>
      <c r="GVG88" s="993"/>
      <c r="GVH88" s="993"/>
      <c r="GVI88" s="993"/>
      <c r="GVJ88" s="993"/>
      <c r="GVK88" s="993"/>
      <c r="GVL88" s="993"/>
      <c r="GVM88" s="993"/>
      <c r="GVN88" s="993"/>
      <c r="GVO88" s="993"/>
      <c r="GVP88" s="993"/>
      <c r="GVQ88" s="993"/>
      <c r="GVR88" s="993"/>
      <c r="GVS88" s="993"/>
      <c r="GVT88" s="993"/>
      <c r="GVU88" s="993"/>
      <c r="GVV88" s="993"/>
      <c r="GVW88" s="993"/>
      <c r="GVX88" s="993"/>
      <c r="GVY88" s="993"/>
      <c r="GVZ88" s="993"/>
      <c r="GWA88" s="993"/>
      <c r="GWB88" s="993"/>
      <c r="GWC88" s="993"/>
      <c r="GWD88" s="993"/>
      <c r="GWE88" s="993"/>
      <c r="GWF88" s="993"/>
      <c r="GWG88" s="993"/>
      <c r="GWH88" s="993"/>
      <c r="GWI88" s="993"/>
      <c r="GWJ88" s="993"/>
      <c r="GWK88" s="993"/>
      <c r="GWL88" s="993"/>
      <c r="GWM88" s="993"/>
      <c r="GWN88" s="993"/>
      <c r="GWO88" s="993"/>
      <c r="GWP88" s="993"/>
      <c r="GWQ88" s="993"/>
      <c r="GWR88" s="993"/>
      <c r="GWS88" s="993"/>
      <c r="GWT88" s="993"/>
      <c r="GWU88" s="993"/>
      <c r="GWV88" s="993"/>
      <c r="GWW88" s="993"/>
      <c r="GWX88" s="993"/>
      <c r="GWY88" s="993"/>
      <c r="GWZ88" s="993"/>
      <c r="GXA88" s="993"/>
      <c r="GXB88" s="993"/>
      <c r="GXC88" s="993"/>
      <c r="GXD88" s="993"/>
      <c r="GXE88" s="993"/>
      <c r="GXF88" s="993"/>
      <c r="GXG88" s="993"/>
      <c r="GXH88" s="993"/>
      <c r="GXI88" s="993"/>
      <c r="GXJ88" s="993"/>
      <c r="GXK88" s="993"/>
      <c r="GXL88" s="993"/>
      <c r="GXM88" s="993"/>
      <c r="GXN88" s="993"/>
      <c r="GXO88" s="993"/>
      <c r="GXP88" s="993"/>
      <c r="GXQ88" s="993"/>
      <c r="GXR88" s="993"/>
      <c r="GXS88" s="993"/>
      <c r="GXT88" s="993"/>
      <c r="GXU88" s="993"/>
      <c r="GXV88" s="993"/>
      <c r="GXW88" s="993"/>
      <c r="GXX88" s="993"/>
      <c r="GXY88" s="993"/>
      <c r="GXZ88" s="993"/>
      <c r="GYA88" s="993"/>
      <c r="GYB88" s="993"/>
      <c r="GYC88" s="993"/>
      <c r="GYD88" s="993"/>
      <c r="GYE88" s="993"/>
      <c r="GYF88" s="993"/>
      <c r="GYG88" s="993"/>
      <c r="GYH88" s="993"/>
      <c r="GYI88" s="993"/>
      <c r="GYJ88" s="993"/>
      <c r="GYK88" s="993"/>
      <c r="GYL88" s="993"/>
      <c r="GYM88" s="993"/>
      <c r="GYN88" s="993"/>
      <c r="GYO88" s="993"/>
      <c r="GYP88" s="993"/>
      <c r="GYQ88" s="993"/>
      <c r="GYR88" s="993"/>
      <c r="GYS88" s="993"/>
      <c r="GYT88" s="993"/>
      <c r="GYU88" s="993"/>
      <c r="GYV88" s="993"/>
      <c r="GYW88" s="993"/>
      <c r="GYX88" s="993"/>
      <c r="GYY88" s="993"/>
      <c r="GYZ88" s="993"/>
      <c r="GZA88" s="993"/>
      <c r="GZB88" s="993"/>
      <c r="GZC88" s="993"/>
      <c r="GZD88" s="993"/>
      <c r="GZE88" s="993"/>
      <c r="GZF88" s="993"/>
      <c r="GZG88" s="993"/>
      <c r="GZH88" s="993"/>
      <c r="GZI88" s="993"/>
      <c r="GZJ88" s="993"/>
      <c r="GZK88" s="993"/>
      <c r="GZL88" s="993"/>
      <c r="GZM88" s="993"/>
      <c r="GZN88" s="993"/>
      <c r="GZO88" s="993"/>
      <c r="GZP88" s="993"/>
      <c r="GZQ88" s="993"/>
      <c r="GZR88" s="993"/>
      <c r="GZS88" s="993"/>
      <c r="GZT88" s="993"/>
      <c r="GZU88" s="993"/>
      <c r="GZV88" s="993"/>
      <c r="GZW88" s="993"/>
      <c r="GZX88" s="993"/>
      <c r="GZY88" s="993"/>
      <c r="GZZ88" s="993"/>
      <c r="HAA88" s="993"/>
      <c r="HAB88" s="993"/>
      <c r="HAC88" s="993"/>
      <c r="HAD88" s="993"/>
      <c r="HAE88" s="993"/>
      <c r="HAF88" s="993"/>
      <c r="HAG88" s="993"/>
      <c r="HAH88" s="993"/>
      <c r="HAI88" s="993"/>
      <c r="HAJ88" s="993"/>
      <c r="HAK88" s="993"/>
      <c r="HAL88" s="993"/>
      <c r="HAM88" s="993"/>
      <c r="HAN88" s="993"/>
      <c r="HAO88" s="993"/>
      <c r="HAP88" s="993"/>
      <c r="HAQ88" s="993"/>
      <c r="HAR88" s="993"/>
      <c r="HAS88" s="993"/>
      <c r="HAT88" s="993"/>
      <c r="HAU88" s="993"/>
      <c r="HAV88" s="993"/>
      <c r="HAW88" s="993"/>
      <c r="HAX88" s="993"/>
      <c r="HAY88" s="993"/>
      <c r="HAZ88" s="993"/>
      <c r="HBA88" s="993"/>
      <c r="HBB88" s="993"/>
      <c r="HBC88" s="993"/>
      <c r="HBD88" s="993"/>
      <c r="HBE88" s="993"/>
      <c r="HBF88" s="993"/>
      <c r="HBG88" s="993"/>
      <c r="HBH88" s="993"/>
      <c r="HBI88" s="993"/>
      <c r="HBJ88" s="993"/>
      <c r="HBK88" s="993"/>
      <c r="HBL88" s="993"/>
      <c r="HBM88" s="993"/>
      <c r="HBN88" s="993"/>
      <c r="HBO88" s="993"/>
      <c r="HBP88" s="993"/>
      <c r="HBQ88" s="993"/>
      <c r="HBR88" s="993"/>
      <c r="HBS88" s="993"/>
      <c r="HBT88" s="993"/>
      <c r="HBU88" s="993"/>
      <c r="HBV88" s="993"/>
      <c r="HBW88" s="993"/>
      <c r="HBX88" s="993"/>
      <c r="HBY88" s="993"/>
      <c r="HBZ88" s="993"/>
      <c r="HCA88" s="993"/>
      <c r="HCB88" s="993"/>
      <c r="HCC88" s="993"/>
      <c r="HCD88" s="993"/>
      <c r="HCE88" s="993"/>
      <c r="HCF88" s="993"/>
      <c r="HCG88" s="993"/>
      <c r="HCH88" s="993"/>
      <c r="HCI88" s="993"/>
      <c r="HCJ88" s="993"/>
      <c r="HCK88" s="993"/>
      <c r="HCL88" s="993"/>
      <c r="HCM88" s="993"/>
      <c r="HCN88" s="993"/>
      <c r="HCO88" s="993"/>
      <c r="HCP88" s="993"/>
      <c r="HCQ88" s="993"/>
      <c r="HCR88" s="993"/>
      <c r="HCS88" s="993"/>
      <c r="HCT88" s="993"/>
      <c r="HCU88" s="993"/>
      <c r="HCV88" s="993"/>
      <c r="HCW88" s="993"/>
      <c r="HCX88" s="993"/>
      <c r="HCY88" s="993"/>
      <c r="HCZ88" s="993"/>
      <c r="HDA88" s="993"/>
      <c r="HDB88" s="993"/>
      <c r="HDC88" s="993"/>
      <c r="HDD88" s="993"/>
      <c r="HDE88" s="993"/>
      <c r="HDF88" s="993"/>
      <c r="HDG88" s="993"/>
      <c r="HDH88" s="993"/>
      <c r="HDI88" s="993"/>
      <c r="HDJ88" s="993"/>
      <c r="HDK88" s="993"/>
      <c r="HDL88" s="993"/>
      <c r="HDM88" s="993"/>
      <c r="HDN88" s="993"/>
      <c r="HDO88" s="993"/>
      <c r="HDP88" s="993"/>
      <c r="HDQ88" s="993"/>
      <c r="HDR88" s="993"/>
      <c r="HDS88" s="993"/>
      <c r="HDT88" s="993"/>
      <c r="HDU88" s="993"/>
      <c r="HDV88" s="993"/>
      <c r="HDW88" s="993"/>
      <c r="HDX88" s="993"/>
      <c r="HDY88" s="993"/>
      <c r="HDZ88" s="993"/>
      <c r="HEA88" s="993"/>
      <c r="HEB88" s="993"/>
      <c r="HEC88" s="993"/>
      <c r="HED88" s="993"/>
      <c r="HEE88" s="993"/>
      <c r="HEF88" s="993"/>
      <c r="HEG88" s="993"/>
      <c r="HEH88" s="993"/>
      <c r="HEI88" s="993"/>
      <c r="HEJ88" s="993"/>
      <c r="HEK88" s="993"/>
      <c r="HEL88" s="993"/>
      <c r="HEM88" s="993"/>
      <c r="HEN88" s="993"/>
      <c r="HEO88" s="993"/>
      <c r="HEP88" s="993"/>
      <c r="HEQ88" s="993"/>
      <c r="HER88" s="993"/>
      <c r="HES88" s="993"/>
      <c r="HET88" s="993"/>
      <c r="HEU88" s="993"/>
      <c r="HEV88" s="993"/>
      <c r="HEW88" s="993"/>
      <c r="HEX88" s="993"/>
      <c r="HEY88" s="993"/>
      <c r="HEZ88" s="993"/>
      <c r="HFA88" s="993"/>
      <c r="HFB88" s="993"/>
      <c r="HFC88" s="993"/>
      <c r="HFD88" s="993"/>
      <c r="HFE88" s="993"/>
      <c r="HFF88" s="993"/>
      <c r="HFG88" s="993"/>
      <c r="HFH88" s="993"/>
      <c r="HFI88" s="993"/>
      <c r="HFJ88" s="993"/>
      <c r="HFK88" s="993"/>
      <c r="HFL88" s="993"/>
      <c r="HFM88" s="993"/>
      <c r="HFN88" s="993"/>
      <c r="HFO88" s="993"/>
      <c r="HFP88" s="993"/>
      <c r="HFQ88" s="993"/>
      <c r="HFR88" s="993"/>
      <c r="HFS88" s="993"/>
      <c r="HFT88" s="993"/>
      <c r="HFU88" s="993"/>
      <c r="HFV88" s="993"/>
      <c r="HFW88" s="993"/>
      <c r="HFX88" s="993"/>
      <c r="HFY88" s="993"/>
      <c r="HFZ88" s="993"/>
      <c r="HGA88" s="993"/>
      <c r="HGB88" s="993"/>
      <c r="HGC88" s="993"/>
      <c r="HGD88" s="993"/>
      <c r="HGE88" s="993"/>
      <c r="HGF88" s="993"/>
      <c r="HGG88" s="993"/>
      <c r="HGH88" s="993"/>
      <c r="HGI88" s="993"/>
      <c r="HGJ88" s="993"/>
      <c r="HGK88" s="993"/>
      <c r="HGL88" s="993"/>
      <c r="HGM88" s="993"/>
      <c r="HGN88" s="993"/>
      <c r="HGO88" s="993"/>
      <c r="HGP88" s="993"/>
      <c r="HGQ88" s="993"/>
      <c r="HGR88" s="993"/>
      <c r="HGS88" s="993"/>
      <c r="HGT88" s="993"/>
      <c r="HGU88" s="993"/>
      <c r="HGV88" s="993"/>
      <c r="HGW88" s="993"/>
      <c r="HGX88" s="993"/>
      <c r="HGY88" s="993"/>
      <c r="HGZ88" s="993"/>
      <c r="HHA88" s="993"/>
      <c r="HHB88" s="993"/>
      <c r="HHC88" s="993"/>
      <c r="HHD88" s="993"/>
      <c r="HHE88" s="993"/>
      <c r="HHF88" s="993"/>
      <c r="HHG88" s="993"/>
      <c r="HHH88" s="993"/>
      <c r="HHI88" s="993"/>
      <c r="HHJ88" s="993"/>
      <c r="HHK88" s="993"/>
      <c r="HHL88" s="993"/>
      <c r="HHM88" s="993"/>
      <c r="HHN88" s="993"/>
      <c r="HHO88" s="993"/>
      <c r="HHP88" s="993"/>
      <c r="HHQ88" s="993"/>
      <c r="HHR88" s="993"/>
      <c r="HHS88" s="993"/>
      <c r="HHT88" s="993"/>
      <c r="HHU88" s="993"/>
      <c r="HHV88" s="993"/>
      <c r="HHW88" s="993"/>
      <c r="HHX88" s="993"/>
      <c r="HHY88" s="993"/>
      <c r="HHZ88" s="993"/>
      <c r="HIA88" s="993"/>
      <c r="HIB88" s="993"/>
      <c r="HIC88" s="993"/>
      <c r="HID88" s="993"/>
      <c r="HIE88" s="993"/>
      <c r="HIF88" s="993"/>
      <c r="HIG88" s="993"/>
      <c r="HIH88" s="993"/>
      <c r="HII88" s="993"/>
      <c r="HIJ88" s="993"/>
      <c r="HIK88" s="993"/>
      <c r="HIL88" s="993"/>
      <c r="HIM88" s="993"/>
      <c r="HIN88" s="993"/>
      <c r="HIO88" s="993"/>
      <c r="HIP88" s="993"/>
      <c r="HIQ88" s="993"/>
      <c r="HIR88" s="993"/>
      <c r="HIS88" s="993"/>
      <c r="HIT88" s="993"/>
      <c r="HIU88" s="993"/>
      <c r="HIV88" s="993"/>
      <c r="HIW88" s="993"/>
      <c r="HIX88" s="993"/>
      <c r="HIY88" s="993"/>
      <c r="HIZ88" s="993"/>
      <c r="HJA88" s="993"/>
      <c r="HJB88" s="993"/>
      <c r="HJC88" s="993"/>
      <c r="HJD88" s="993"/>
      <c r="HJE88" s="993"/>
      <c r="HJF88" s="993"/>
      <c r="HJG88" s="993"/>
      <c r="HJH88" s="993"/>
      <c r="HJI88" s="993"/>
      <c r="HJJ88" s="993"/>
      <c r="HJK88" s="993"/>
      <c r="HJL88" s="993"/>
      <c r="HJM88" s="993"/>
      <c r="HJN88" s="993"/>
      <c r="HJO88" s="993"/>
      <c r="HJP88" s="993"/>
      <c r="HJQ88" s="993"/>
      <c r="HJR88" s="993"/>
      <c r="HJS88" s="993"/>
      <c r="HJT88" s="993"/>
      <c r="HJU88" s="993"/>
      <c r="HJV88" s="993"/>
      <c r="HJW88" s="993"/>
      <c r="HJX88" s="993"/>
      <c r="HJY88" s="993"/>
      <c r="HJZ88" s="993"/>
      <c r="HKA88" s="993"/>
      <c r="HKB88" s="993"/>
      <c r="HKC88" s="993"/>
      <c r="HKD88" s="993"/>
      <c r="HKE88" s="993"/>
      <c r="HKF88" s="993"/>
      <c r="HKG88" s="993"/>
      <c r="HKH88" s="993"/>
      <c r="HKI88" s="993"/>
      <c r="HKJ88" s="993"/>
      <c r="HKK88" s="993"/>
      <c r="HKL88" s="993"/>
      <c r="HKM88" s="993"/>
      <c r="HKN88" s="993"/>
      <c r="HKO88" s="993"/>
      <c r="HKP88" s="993"/>
      <c r="HKQ88" s="993"/>
      <c r="HKR88" s="993"/>
      <c r="HKS88" s="993"/>
      <c r="HKT88" s="993"/>
      <c r="HKU88" s="993"/>
      <c r="HKV88" s="993"/>
      <c r="HKW88" s="993"/>
      <c r="HKX88" s="993"/>
      <c r="HKY88" s="993"/>
      <c r="HKZ88" s="993"/>
      <c r="HLA88" s="993"/>
      <c r="HLB88" s="993"/>
      <c r="HLC88" s="993"/>
      <c r="HLD88" s="993"/>
      <c r="HLE88" s="993"/>
      <c r="HLF88" s="993"/>
      <c r="HLG88" s="993"/>
      <c r="HLH88" s="993"/>
      <c r="HLI88" s="993"/>
      <c r="HLJ88" s="993"/>
      <c r="HLK88" s="993"/>
      <c r="HLL88" s="993"/>
      <c r="HLM88" s="993"/>
      <c r="HLN88" s="993"/>
      <c r="HLO88" s="993"/>
      <c r="HLP88" s="993"/>
      <c r="HLQ88" s="993"/>
      <c r="HLR88" s="993"/>
      <c r="HLS88" s="993"/>
      <c r="HLT88" s="993"/>
      <c r="HLU88" s="993"/>
      <c r="HLV88" s="993"/>
      <c r="HLW88" s="993"/>
      <c r="HLX88" s="993"/>
      <c r="HLY88" s="993"/>
      <c r="HLZ88" s="993"/>
      <c r="HMA88" s="993"/>
      <c r="HMB88" s="993"/>
      <c r="HMC88" s="993"/>
      <c r="HMD88" s="993"/>
      <c r="HME88" s="993"/>
      <c r="HMF88" s="993"/>
      <c r="HMG88" s="993"/>
      <c r="HMH88" s="993"/>
      <c r="HMI88" s="993"/>
      <c r="HMJ88" s="993"/>
      <c r="HMK88" s="993"/>
      <c r="HML88" s="993"/>
      <c r="HMM88" s="993"/>
      <c r="HMN88" s="993"/>
      <c r="HMO88" s="993"/>
      <c r="HMP88" s="993"/>
      <c r="HMQ88" s="993"/>
      <c r="HMR88" s="993"/>
      <c r="HMS88" s="993"/>
      <c r="HMT88" s="993"/>
      <c r="HMU88" s="993"/>
      <c r="HMV88" s="993"/>
      <c r="HMW88" s="993"/>
      <c r="HMX88" s="993"/>
      <c r="HMY88" s="993"/>
      <c r="HMZ88" s="993"/>
      <c r="HNA88" s="993"/>
      <c r="HNB88" s="993"/>
      <c r="HNC88" s="993"/>
      <c r="HND88" s="993"/>
      <c r="HNE88" s="993"/>
      <c r="HNF88" s="993"/>
      <c r="HNG88" s="993"/>
      <c r="HNH88" s="993"/>
      <c r="HNI88" s="993"/>
      <c r="HNJ88" s="993"/>
      <c r="HNK88" s="993"/>
      <c r="HNL88" s="993"/>
      <c r="HNM88" s="993"/>
      <c r="HNN88" s="993"/>
      <c r="HNO88" s="993"/>
      <c r="HNP88" s="993"/>
      <c r="HNQ88" s="993"/>
      <c r="HNR88" s="993"/>
      <c r="HNS88" s="993"/>
      <c r="HNT88" s="993"/>
      <c r="HNU88" s="993"/>
      <c r="HNV88" s="993"/>
      <c r="HNW88" s="993"/>
      <c r="HNX88" s="993"/>
      <c r="HNY88" s="993"/>
      <c r="HNZ88" s="993"/>
      <c r="HOA88" s="993"/>
      <c r="HOB88" s="993"/>
      <c r="HOC88" s="993"/>
      <c r="HOD88" s="993"/>
      <c r="HOE88" s="993"/>
      <c r="HOF88" s="993"/>
      <c r="HOG88" s="993"/>
      <c r="HOH88" s="993"/>
      <c r="HOI88" s="993"/>
      <c r="HOJ88" s="993"/>
      <c r="HOK88" s="993"/>
      <c r="HOL88" s="993"/>
      <c r="HOM88" s="993"/>
      <c r="HON88" s="993"/>
      <c r="HOO88" s="993"/>
      <c r="HOP88" s="993"/>
      <c r="HOQ88" s="993"/>
      <c r="HOR88" s="993"/>
      <c r="HOS88" s="993"/>
      <c r="HOT88" s="993"/>
      <c r="HOU88" s="993"/>
      <c r="HOV88" s="993"/>
      <c r="HOW88" s="993"/>
      <c r="HOX88" s="993"/>
      <c r="HOY88" s="993"/>
      <c r="HOZ88" s="993"/>
      <c r="HPA88" s="993"/>
      <c r="HPB88" s="993"/>
      <c r="HPC88" s="993"/>
      <c r="HPD88" s="993"/>
      <c r="HPE88" s="993"/>
      <c r="HPF88" s="993"/>
      <c r="HPG88" s="993"/>
      <c r="HPH88" s="993"/>
      <c r="HPI88" s="993"/>
      <c r="HPJ88" s="993"/>
      <c r="HPK88" s="993"/>
      <c r="HPL88" s="993"/>
      <c r="HPM88" s="993"/>
      <c r="HPN88" s="993"/>
      <c r="HPO88" s="993"/>
      <c r="HPP88" s="993"/>
      <c r="HPQ88" s="993"/>
      <c r="HPR88" s="993"/>
      <c r="HPS88" s="993"/>
      <c r="HPT88" s="993"/>
      <c r="HPU88" s="993"/>
      <c r="HPV88" s="993"/>
      <c r="HPW88" s="993"/>
      <c r="HPX88" s="993"/>
      <c r="HPY88" s="993"/>
      <c r="HPZ88" s="993"/>
      <c r="HQA88" s="993"/>
      <c r="HQB88" s="993"/>
      <c r="HQC88" s="993"/>
      <c r="HQD88" s="993"/>
      <c r="HQE88" s="993"/>
      <c r="HQF88" s="993"/>
      <c r="HQG88" s="993"/>
      <c r="HQH88" s="993"/>
      <c r="HQI88" s="993"/>
      <c r="HQJ88" s="993"/>
      <c r="HQK88" s="993"/>
      <c r="HQL88" s="993"/>
      <c r="HQM88" s="993"/>
      <c r="HQN88" s="993"/>
      <c r="HQO88" s="993"/>
      <c r="HQP88" s="993"/>
      <c r="HQQ88" s="993"/>
      <c r="HQR88" s="993"/>
      <c r="HQS88" s="993"/>
      <c r="HQT88" s="993"/>
      <c r="HQU88" s="993"/>
      <c r="HQV88" s="993"/>
      <c r="HQW88" s="993"/>
      <c r="HQX88" s="993"/>
      <c r="HQY88" s="993"/>
      <c r="HQZ88" s="993"/>
      <c r="HRA88" s="993"/>
      <c r="HRB88" s="993"/>
      <c r="HRC88" s="993"/>
      <c r="HRD88" s="993"/>
      <c r="HRE88" s="993"/>
      <c r="HRF88" s="993"/>
      <c r="HRG88" s="993"/>
      <c r="HRH88" s="993"/>
      <c r="HRI88" s="993"/>
      <c r="HRJ88" s="993"/>
      <c r="HRK88" s="993"/>
      <c r="HRL88" s="993"/>
      <c r="HRM88" s="993"/>
      <c r="HRN88" s="993"/>
      <c r="HRO88" s="993"/>
      <c r="HRP88" s="993"/>
      <c r="HRQ88" s="993"/>
      <c r="HRR88" s="993"/>
      <c r="HRS88" s="993"/>
      <c r="HRT88" s="993"/>
      <c r="HRU88" s="993"/>
      <c r="HRV88" s="993"/>
      <c r="HRW88" s="993"/>
      <c r="HRX88" s="993"/>
      <c r="HRY88" s="993"/>
      <c r="HRZ88" s="993"/>
      <c r="HSA88" s="993"/>
      <c r="HSB88" s="993"/>
      <c r="HSC88" s="993"/>
      <c r="HSD88" s="993"/>
      <c r="HSE88" s="993"/>
      <c r="HSF88" s="993"/>
      <c r="HSG88" s="993"/>
      <c r="HSH88" s="993"/>
      <c r="HSI88" s="993"/>
      <c r="HSJ88" s="993"/>
      <c r="HSK88" s="993"/>
      <c r="HSL88" s="993"/>
      <c r="HSM88" s="993"/>
      <c r="HSN88" s="993"/>
      <c r="HSO88" s="993"/>
      <c r="HSP88" s="993"/>
      <c r="HSQ88" s="993"/>
      <c r="HSR88" s="993"/>
      <c r="HSS88" s="993"/>
      <c r="HST88" s="993"/>
      <c r="HSU88" s="993"/>
      <c r="HSV88" s="993"/>
      <c r="HSW88" s="993"/>
      <c r="HSX88" s="993"/>
      <c r="HSY88" s="993"/>
      <c r="HSZ88" s="993"/>
      <c r="HTA88" s="993"/>
      <c r="HTB88" s="993"/>
      <c r="HTC88" s="993"/>
      <c r="HTD88" s="993"/>
      <c r="HTE88" s="993"/>
      <c r="HTF88" s="993"/>
      <c r="HTG88" s="993"/>
      <c r="HTH88" s="993"/>
      <c r="HTI88" s="993"/>
      <c r="HTJ88" s="993"/>
      <c r="HTK88" s="993"/>
      <c r="HTL88" s="993"/>
      <c r="HTM88" s="993"/>
      <c r="HTN88" s="993"/>
      <c r="HTO88" s="993"/>
      <c r="HTP88" s="993"/>
      <c r="HTQ88" s="993"/>
      <c r="HTR88" s="993"/>
      <c r="HTS88" s="993"/>
      <c r="HTT88" s="993"/>
      <c r="HTU88" s="993"/>
      <c r="HTV88" s="993"/>
      <c r="HTW88" s="993"/>
      <c r="HTX88" s="993"/>
      <c r="HTY88" s="993"/>
      <c r="HTZ88" s="993"/>
      <c r="HUA88" s="993"/>
      <c r="HUB88" s="993"/>
      <c r="HUC88" s="993"/>
      <c r="HUD88" s="993"/>
      <c r="HUE88" s="993"/>
      <c r="HUF88" s="993"/>
      <c r="HUG88" s="993"/>
      <c r="HUH88" s="993"/>
      <c r="HUI88" s="993"/>
      <c r="HUJ88" s="993"/>
      <c r="HUK88" s="993"/>
      <c r="HUL88" s="993"/>
      <c r="HUM88" s="993"/>
      <c r="HUN88" s="993"/>
      <c r="HUO88" s="993"/>
      <c r="HUP88" s="993"/>
      <c r="HUQ88" s="993"/>
      <c r="HUR88" s="993"/>
      <c r="HUS88" s="993"/>
      <c r="HUT88" s="993"/>
      <c r="HUU88" s="993"/>
      <c r="HUV88" s="993"/>
      <c r="HUW88" s="993"/>
      <c r="HUX88" s="993"/>
      <c r="HUY88" s="993"/>
      <c r="HUZ88" s="993"/>
      <c r="HVA88" s="993"/>
      <c r="HVB88" s="993"/>
      <c r="HVC88" s="993"/>
      <c r="HVD88" s="993"/>
      <c r="HVE88" s="993"/>
      <c r="HVF88" s="993"/>
      <c r="HVG88" s="993"/>
      <c r="HVH88" s="993"/>
      <c r="HVI88" s="993"/>
      <c r="HVJ88" s="993"/>
      <c r="HVK88" s="993"/>
      <c r="HVL88" s="993"/>
      <c r="HVM88" s="993"/>
      <c r="HVN88" s="993"/>
      <c r="HVO88" s="993"/>
      <c r="HVP88" s="993"/>
      <c r="HVQ88" s="993"/>
      <c r="HVR88" s="993"/>
      <c r="HVS88" s="993"/>
      <c r="HVT88" s="993"/>
      <c r="HVU88" s="993"/>
      <c r="HVV88" s="993"/>
      <c r="HVW88" s="993"/>
      <c r="HVX88" s="993"/>
      <c r="HVY88" s="993"/>
      <c r="HVZ88" s="993"/>
      <c r="HWA88" s="993"/>
      <c r="HWB88" s="993"/>
      <c r="HWC88" s="993"/>
      <c r="HWD88" s="993"/>
      <c r="HWE88" s="993"/>
      <c r="HWF88" s="993"/>
      <c r="HWG88" s="993"/>
      <c r="HWH88" s="993"/>
      <c r="HWI88" s="993"/>
      <c r="HWJ88" s="993"/>
      <c r="HWK88" s="993"/>
      <c r="HWL88" s="993"/>
      <c r="HWM88" s="993"/>
      <c r="HWN88" s="993"/>
      <c r="HWO88" s="993"/>
      <c r="HWP88" s="993"/>
      <c r="HWQ88" s="993"/>
      <c r="HWR88" s="993"/>
      <c r="HWS88" s="993"/>
      <c r="HWT88" s="993"/>
      <c r="HWU88" s="993"/>
      <c r="HWV88" s="993"/>
      <c r="HWW88" s="993"/>
      <c r="HWX88" s="993"/>
      <c r="HWY88" s="993"/>
      <c r="HWZ88" s="993"/>
      <c r="HXA88" s="993"/>
      <c r="HXB88" s="993"/>
      <c r="HXC88" s="993"/>
      <c r="HXD88" s="993"/>
      <c r="HXE88" s="993"/>
      <c r="HXF88" s="993"/>
      <c r="HXG88" s="993"/>
      <c r="HXH88" s="993"/>
      <c r="HXI88" s="993"/>
      <c r="HXJ88" s="993"/>
      <c r="HXK88" s="993"/>
      <c r="HXL88" s="993"/>
      <c r="HXM88" s="993"/>
      <c r="HXN88" s="993"/>
      <c r="HXO88" s="993"/>
      <c r="HXP88" s="993"/>
      <c r="HXQ88" s="993"/>
      <c r="HXR88" s="993"/>
      <c r="HXS88" s="993"/>
      <c r="HXT88" s="993"/>
      <c r="HXU88" s="993"/>
      <c r="HXV88" s="993"/>
      <c r="HXW88" s="993"/>
      <c r="HXX88" s="993"/>
      <c r="HXY88" s="993"/>
      <c r="HXZ88" s="993"/>
      <c r="HYA88" s="993"/>
      <c r="HYB88" s="993"/>
      <c r="HYC88" s="993"/>
      <c r="HYD88" s="993"/>
      <c r="HYE88" s="993"/>
      <c r="HYF88" s="993"/>
      <c r="HYG88" s="993"/>
      <c r="HYH88" s="993"/>
      <c r="HYI88" s="993"/>
      <c r="HYJ88" s="993"/>
      <c r="HYK88" s="993"/>
      <c r="HYL88" s="993"/>
      <c r="HYM88" s="993"/>
      <c r="HYN88" s="993"/>
      <c r="HYO88" s="993"/>
      <c r="HYP88" s="993"/>
      <c r="HYQ88" s="993"/>
      <c r="HYR88" s="993"/>
      <c r="HYS88" s="993"/>
      <c r="HYT88" s="993"/>
      <c r="HYU88" s="993"/>
      <c r="HYV88" s="993"/>
      <c r="HYW88" s="993"/>
      <c r="HYX88" s="993"/>
      <c r="HYY88" s="993"/>
      <c r="HYZ88" s="993"/>
      <c r="HZA88" s="993"/>
      <c r="HZB88" s="993"/>
      <c r="HZC88" s="993"/>
      <c r="HZD88" s="993"/>
      <c r="HZE88" s="993"/>
      <c r="HZF88" s="993"/>
      <c r="HZG88" s="993"/>
      <c r="HZH88" s="993"/>
      <c r="HZI88" s="993"/>
      <c r="HZJ88" s="993"/>
      <c r="HZK88" s="993"/>
      <c r="HZL88" s="993"/>
      <c r="HZM88" s="993"/>
      <c r="HZN88" s="993"/>
      <c r="HZO88" s="993"/>
      <c r="HZP88" s="993"/>
      <c r="HZQ88" s="993"/>
      <c r="HZR88" s="993"/>
      <c r="HZS88" s="993"/>
      <c r="HZT88" s="993"/>
      <c r="HZU88" s="993"/>
      <c r="HZV88" s="993"/>
      <c r="HZW88" s="993"/>
      <c r="HZX88" s="993"/>
      <c r="HZY88" s="993"/>
      <c r="HZZ88" s="993"/>
      <c r="IAA88" s="993"/>
      <c r="IAB88" s="993"/>
      <c r="IAC88" s="993"/>
      <c r="IAD88" s="993"/>
      <c r="IAE88" s="993"/>
      <c r="IAF88" s="993"/>
      <c r="IAG88" s="993"/>
      <c r="IAH88" s="993"/>
      <c r="IAI88" s="993"/>
      <c r="IAJ88" s="993"/>
      <c r="IAK88" s="993"/>
      <c r="IAL88" s="993"/>
      <c r="IAM88" s="993"/>
      <c r="IAN88" s="993"/>
      <c r="IAO88" s="993"/>
      <c r="IAP88" s="993"/>
      <c r="IAQ88" s="993"/>
      <c r="IAR88" s="993"/>
      <c r="IAS88" s="993"/>
      <c r="IAT88" s="993"/>
      <c r="IAU88" s="993"/>
      <c r="IAV88" s="993"/>
      <c r="IAW88" s="993"/>
      <c r="IAX88" s="993"/>
      <c r="IAY88" s="993"/>
      <c r="IAZ88" s="993"/>
      <c r="IBA88" s="993"/>
      <c r="IBB88" s="993"/>
      <c r="IBC88" s="993"/>
      <c r="IBD88" s="993"/>
      <c r="IBE88" s="993"/>
      <c r="IBF88" s="993"/>
      <c r="IBG88" s="993"/>
      <c r="IBH88" s="993"/>
      <c r="IBI88" s="993"/>
      <c r="IBJ88" s="993"/>
      <c r="IBK88" s="993"/>
      <c r="IBL88" s="993"/>
      <c r="IBM88" s="993"/>
      <c r="IBN88" s="993"/>
      <c r="IBO88" s="993"/>
      <c r="IBP88" s="993"/>
      <c r="IBQ88" s="993"/>
      <c r="IBR88" s="993"/>
      <c r="IBS88" s="993"/>
      <c r="IBT88" s="993"/>
      <c r="IBU88" s="993"/>
      <c r="IBV88" s="993"/>
      <c r="IBW88" s="993"/>
      <c r="IBX88" s="993"/>
      <c r="IBY88" s="993"/>
      <c r="IBZ88" s="993"/>
      <c r="ICA88" s="993"/>
      <c r="ICB88" s="993"/>
      <c r="ICC88" s="993"/>
      <c r="ICD88" s="993"/>
      <c r="ICE88" s="993"/>
      <c r="ICF88" s="993"/>
      <c r="ICG88" s="993"/>
      <c r="ICH88" s="993"/>
      <c r="ICI88" s="993"/>
      <c r="ICJ88" s="993"/>
      <c r="ICK88" s="993"/>
      <c r="ICL88" s="993"/>
      <c r="ICM88" s="993"/>
      <c r="ICN88" s="993"/>
      <c r="ICO88" s="993"/>
      <c r="ICP88" s="993"/>
      <c r="ICQ88" s="993"/>
      <c r="ICR88" s="993"/>
      <c r="ICS88" s="993"/>
      <c r="ICT88" s="993"/>
      <c r="ICU88" s="993"/>
      <c r="ICV88" s="993"/>
      <c r="ICW88" s="993"/>
      <c r="ICX88" s="993"/>
      <c r="ICY88" s="993"/>
      <c r="ICZ88" s="993"/>
      <c r="IDA88" s="993"/>
      <c r="IDB88" s="993"/>
      <c r="IDC88" s="993"/>
      <c r="IDD88" s="993"/>
      <c r="IDE88" s="993"/>
      <c r="IDF88" s="993"/>
      <c r="IDG88" s="993"/>
      <c r="IDH88" s="993"/>
      <c r="IDI88" s="993"/>
      <c r="IDJ88" s="993"/>
      <c r="IDK88" s="993"/>
      <c r="IDL88" s="993"/>
      <c r="IDM88" s="993"/>
      <c r="IDN88" s="993"/>
      <c r="IDO88" s="993"/>
      <c r="IDP88" s="993"/>
      <c r="IDQ88" s="993"/>
      <c r="IDR88" s="993"/>
      <c r="IDS88" s="993"/>
      <c r="IDT88" s="993"/>
      <c r="IDU88" s="993"/>
      <c r="IDV88" s="993"/>
      <c r="IDW88" s="993"/>
      <c r="IDX88" s="993"/>
      <c r="IDY88" s="993"/>
      <c r="IDZ88" s="993"/>
      <c r="IEA88" s="993"/>
      <c r="IEB88" s="993"/>
      <c r="IEC88" s="993"/>
      <c r="IED88" s="993"/>
      <c r="IEE88" s="993"/>
      <c r="IEF88" s="993"/>
      <c r="IEG88" s="993"/>
      <c r="IEH88" s="993"/>
      <c r="IEI88" s="993"/>
      <c r="IEJ88" s="993"/>
      <c r="IEK88" s="993"/>
      <c r="IEL88" s="993"/>
      <c r="IEM88" s="993"/>
      <c r="IEN88" s="993"/>
      <c r="IEO88" s="993"/>
      <c r="IEP88" s="993"/>
      <c r="IEQ88" s="993"/>
      <c r="IER88" s="993"/>
      <c r="IES88" s="993"/>
      <c r="IET88" s="993"/>
      <c r="IEU88" s="993"/>
      <c r="IEV88" s="993"/>
      <c r="IEW88" s="993"/>
      <c r="IEX88" s="993"/>
      <c r="IEY88" s="993"/>
      <c r="IEZ88" s="993"/>
      <c r="IFA88" s="993"/>
      <c r="IFB88" s="993"/>
      <c r="IFC88" s="993"/>
      <c r="IFD88" s="993"/>
      <c r="IFE88" s="993"/>
      <c r="IFF88" s="993"/>
      <c r="IFG88" s="993"/>
      <c r="IFH88" s="993"/>
      <c r="IFI88" s="993"/>
      <c r="IFJ88" s="993"/>
      <c r="IFK88" s="993"/>
      <c r="IFL88" s="993"/>
      <c r="IFM88" s="993"/>
      <c r="IFN88" s="993"/>
      <c r="IFO88" s="993"/>
      <c r="IFP88" s="993"/>
      <c r="IFQ88" s="993"/>
      <c r="IFR88" s="993"/>
      <c r="IFS88" s="993"/>
      <c r="IFT88" s="993"/>
      <c r="IFU88" s="993"/>
      <c r="IFV88" s="993"/>
      <c r="IFW88" s="993"/>
      <c r="IFX88" s="993"/>
      <c r="IFY88" s="993"/>
      <c r="IFZ88" s="993"/>
      <c r="IGA88" s="993"/>
      <c r="IGB88" s="993"/>
      <c r="IGC88" s="993"/>
      <c r="IGD88" s="993"/>
      <c r="IGE88" s="993"/>
      <c r="IGF88" s="993"/>
      <c r="IGG88" s="993"/>
      <c r="IGH88" s="993"/>
      <c r="IGI88" s="993"/>
      <c r="IGJ88" s="993"/>
      <c r="IGK88" s="993"/>
      <c r="IGL88" s="993"/>
      <c r="IGM88" s="993"/>
      <c r="IGN88" s="993"/>
      <c r="IGO88" s="993"/>
      <c r="IGP88" s="993"/>
      <c r="IGQ88" s="993"/>
      <c r="IGR88" s="993"/>
      <c r="IGS88" s="993"/>
      <c r="IGT88" s="993"/>
      <c r="IGU88" s="993"/>
      <c r="IGV88" s="993"/>
      <c r="IGW88" s="993"/>
      <c r="IGX88" s="993"/>
      <c r="IGY88" s="993"/>
      <c r="IGZ88" s="993"/>
      <c r="IHA88" s="993"/>
      <c r="IHB88" s="993"/>
      <c r="IHC88" s="993"/>
      <c r="IHD88" s="993"/>
      <c r="IHE88" s="993"/>
      <c r="IHF88" s="993"/>
      <c r="IHG88" s="993"/>
      <c r="IHH88" s="993"/>
      <c r="IHI88" s="993"/>
      <c r="IHJ88" s="993"/>
      <c r="IHK88" s="993"/>
      <c r="IHL88" s="993"/>
      <c r="IHM88" s="993"/>
      <c r="IHN88" s="993"/>
      <c r="IHO88" s="993"/>
      <c r="IHP88" s="993"/>
      <c r="IHQ88" s="993"/>
      <c r="IHR88" s="993"/>
      <c r="IHS88" s="993"/>
      <c r="IHT88" s="993"/>
      <c r="IHU88" s="993"/>
      <c r="IHV88" s="993"/>
      <c r="IHW88" s="993"/>
      <c r="IHX88" s="993"/>
      <c r="IHY88" s="993"/>
      <c r="IHZ88" s="993"/>
      <c r="IIA88" s="993"/>
      <c r="IIB88" s="993"/>
      <c r="IIC88" s="993"/>
      <c r="IID88" s="993"/>
      <c r="IIE88" s="993"/>
      <c r="IIF88" s="993"/>
      <c r="IIG88" s="993"/>
      <c r="IIH88" s="993"/>
      <c r="III88" s="993"/>
      <c r="IIJ88" s="993"/>
      <c r="IIK88" s="993"/>
      <c r="IIL88" s="993"/>
      <c r="IIM88" s="993"/>
      <c r="IIN88" s="993"/>
      <c r="IIO88" s="993"/>
      <c r="IIP88" s="993"/>
      <c r="IIQ88" s="993"/>
      <c r="IIR88" s="993"/>
      <c r="IIS88" s="993"/>
      <c r="IIT88" s="993"/>
      <c r="IIU88" s="993"/>
      <c r="IIV88" s="993"/>
      <c r="IIW88" s="993"/>
      <c r="IIX88" s="993"/>
      <c r="IIY88" s="993"/>
      <c r="IIZ88" s="993"/>
      <c r="IJA88" s="993"/>
      <c r="IJB88" s="993"/>
      <c r="IJC88" s="993"/>
      <c r="IJD88" s="993"/>
      <c r="IJE88" s="993"/>
      <c r="IJF88" s="993"/>
      <c r="IJG88" s="993"/>
      <c r="IJH88" s="993"/>
      <c r="IJI88" s="993"/>
      <c r="IJJ88" s="993"/>
      <c r="IJK88" s="993"/>
      <c r="IJL88" s="993"/>
      <c r="IJM88" s="993"/>
      <c r="IJN88" s="993"/>
      <c r="IJO88" s="993"/>
      <c r="IJP88" s="993"/>
      <c r="IJQ88" s="993"/>
      <c r="IJR88" s="993"/>
      <c r="IJS88" s="993"/>
      <c r="IJT88" s="993"/>
      <c r="IJU88" s="993"/>
      <c r="IJV88" s="993"/>
      <c r="IJW88" s="993"/>
      <c r="IJX88" s="993"/>
      <c r="IJY88" s="993"/>
      <c r="IJZ88" s="993"/>
      <c r="IKA88" s="993"/>
      <c r="IKB88" s="993"/>
      <c r="IKC88" s="993"/>
      <c r="IKD88" s="993"/>
      <c r="IKE88" s="993"/>
      <c r="IKF88" s="993"/>
      <c r="IKG88" s="993"/>
      <c r="IKH88" s="993"/>
      <c r="IKI88" s="993"/>
      <c r="IKJ88" s="993"/>
      <c r="IKK88" s="993"/>
      <c r="IKL88" s="993"/>
      <c r="IKM88" s="993"/>
      <c r="IKN88" s="993"/>
      <c r="IKO88" s="993"/>
      <c r="IKP88" s="993"/>
      <c r="IKQ88" s="993"/>
      <c r="IKR88" s="993"/>
      <c r="IKS88" s="993"/>
      <c r="IKT88" s="993"/>
      <c r="IKU88" s="993"/>
      <c r="IKV88" s="993"/>
      <c r="IKW88" s="993"/>
      <c r="IKX88" s="993"/>
      <c r="IKY88" s="993"/>
      <c r="IKZ88" s="993"/>
      <c r="ILA88" s="993"/>
      <c r="ILB88" s="993"/>
      <c r="ILC88" s="993"/>
      <c r="ILD88" s="993"/>
      <c r="ILE88" s="993"/>
      <c r="ILF88" s="993"/>
      <c r="ILG88" s="993"/>
      <c r="ILH88" s="993"/>
      <c r="ILI88" s="993"/>
      <c r="ILJ88" s="993"/>
      <c r="ILK88" s="993"/>
      <c r="ILL88" s="993"/>
      <c r="ILM88" s="993"/>
      <c r="ILN88" s="993"/>
      <c r="ILO88" s="993"/>
      <c r="ILP88" s="993"/>
      <c r="ILQ88" s="993"/>
      <c r="ILR88" s="993"/>
      <c r="ILS88" s="993"/>
      <c r="ILT88" s="993"/>
      <c r="ILU88" s="993"/>
      <c r="ILV88" s="993"/>
      <c r="ILW88" s="993"/>
      <c r="ILX88" s="993"/>
      <c r="ILY88" s="993"/>
      <c r="ILZ88" s="993"/>
      <c r="IMA88" s="993"/>
      <c r="IMB88" s="993"/>
      <c r="IMC88" s="993"/>
      <c r="IMD88" s="993"/>
      <c r="IME88" s="993"/>
      <c r="IMF88" s="993"/>
      <c r="IMG88" s="993"/>
      <c r="IMH88" s="993"/>
      <c r="IMI88" s="993"/>
      <c r="IMJ88" s="993"/>
      <c r="IMK88" s="993"/>
      <c r="IML88" s="993"/>
      <c r="IMM88" s="993"/>
      <c r="IMN88" s="993"/>
      <c r="IMO88" s="993"/>
      <c r="IMP88" s="993"/>
      <c r="IMQ88" s="993"/>
      <c r="IMR88" s="993"/>
      <c r="IMS88" s="993"/>
      <c r="IMT88" s="993"/>
      <c r="IMU88" s="993"/>
      <c r="IMV88" s="993"/>
      <c r="IMW88" s="993"/>
      <c r="IMX88" s="993"/>
      <c r="IMY88" s="993"/>
      <c r="IMZ88" s="993"/>
      <c r="INA88" s="993"/>
      <c r="INB88" s="993"/>
      <c r="INC88" s="993"/>
      <c r="IND88" s="993"/>
      <c r="INE88" s="993"/>
      <c r="INF88" s="993"/>
      <c r="ING88" s="993"/>
      <c r="INH88" s="993"/>
      <c r="INI88" s="993"/>
      <c r="INJ88" s="993"/>
      <c r="INK88" s="993"/>
      <c r="INL88" s="993"/>
      <c r="INM88" s="993"/>
      <c r="INN88" s="993"/>
      <c r="INO88" s="993"/>
      <c r="INP88" s="993"/>
      <c r="INQ88" s="993"/>
      <c r="INR88" s="993"/>
      <c r="INS88" s="993"/>
      <c r="INT88" s="993"/>
      <c r="INU88" s="993"/>
      <c r="INV88" s="993"/>
      <c r="INW88" s="993"/>
      <c r="INX88" s="993"/>
      <c r="INY88" s="993"/>
      <c r="INZ88" s="993"/>
      <c r="IOA88" s="993"/>
      <c r="IOB88" s="993"/>
      <c r="IOC88" s="993"/>
      <c r="IOD88" s="993"/>
      <c r="IOE88" s="993"/>
      <c r="IOF88" s="993"/>
      <c r="IOG88" s="993"/>
      <c r="IOH88" s="993"/>
      <c r="IOI88" s="993"/>
      <c r="IOJ88" s="993"/>
      <c r="IOK88" s="993"/>
      <c r="IOL88" s="993"/>
      <c r="IOM88" s="993"/>
      <c r="ION88" s="993"/>
      <c r="IOO88" s="993"/>
      <c r="IOP88" s="993"/>
      <c r="IOQ88" s="993"/>
      <c r="IOR88" s="993"/>
      <c r="IOS88" s="993"/>
      <c r="IOT88" s="993"/>
      <c r="IOU88" s="993"/>
      <c r="IOV88" s="993"/>
      <c r="IOW88" s="993"/>
      <c r="IOX88" s="993"/>
      <c r="IOY88" s="993"/>
      <c r="IOZ88" s="993"/>
      <c r="IPA88" s="993"/>
      <c r="IPB88" s="993"/>
      <c r="IPC88" s="993"/>
      <c r="IPD88" s="993"/>
      <c r="IPE88" s="993"/>
      <c r="IPF88" s="993"/>
      <c r="IPG88" s="993"/>
      <c r="IPH88" s="993"/>
      <c r="IPI88" s="993"/>
      <c r="IPJ88" s="993"/>
      <c r="IPK88" s="993"/>
      <c r="IPL88" s="993"/>
      <c r="IPM88" s="993"/>
      <c r="IPN88" s="993"/>
      <c r="IPO88" s="993"/>
      <c r="IPP88" s="993"/>
      <c r="IPQ88" s="993"/>
      <c r="IPR88" s="993"/>
      <c r="IPS88" s="993"/>
      <c r="IPT88" s="993"/>
      <c r="IPU88" s="993"/>
      <c r="IPV88" s="993"/>
      <c r="IPW88" s="993"/>
      <c r="IPX88" s="993"/>
      <c r="IPY88" s="993"/>
      <c r="IPZ88" s="993"/>
      <c r="IQA88" s="993"/>
      <c r="IQB88" s="993"/>
      <c r="IQC88" s="993"/>
      <c r="IQD88" s="993"/>
      <c r="IQE88" s="993"/>
      <c r="IQF88" s="993"/>
      <c r="IQG88" s="993"/>
      <c r="IQH88" s="993"/>
      <c r="IQI88" s="993"/>
      <c r="IQJ88" s="993"/>
      <c r="IQK88" s="993"/>
      <c r="IQL88" s="993"/>
      <c r="IQM88" s="993"/>
      <c r="IQN88" s="993"/>
      <c r="IQO88" s="993"/>
      <c r="IQP88" s="993"/>
      <c r="IQQ88" s="993"/>
      <c r="IQR88" s="993"/>
      <c r="IQS88" s="993"/>
      <c r="IQT88" s="993"/>
      <c r="IQU88" s="993"/>
      <c r="IQV88" s="993"/>
      <c r="IQW88" s="993"/>
      <c r="IQX88" s="993"/>
      <c r="IQY88" s="993"/>
      <c r="IQZ88" s="993"/>
      <c r="IRA88" s="993"/>
      <c r="IRB88" s="993"/>
      <c r="IRC88" s="993"/>
      <c r="IRD88" s="993"/>
      <c r="IRE88" s="993"/>
      <c r="IRF88" s="993"/>
      <c r="IRG88" s="993"/>
      <c r="IRH88" s="993"/>
      <c r="IRI88" s="993"/>
      <c r="IRJ88" s="993"/>
      <c r="IRK88" s="993"/>
      <c r="IRL88" s="993"/>
      <c r="IRM88" s="993"/>
      <c r="IRN88" s="993"/>
      <c r="IRO88" s="993"/>
      <c r="IRP88" s="993"/>
      <c r="IRQ88" s="993"/>
      <c r="IRR88" s="993"/>
      <c r="IRS88" s="993"/>
      <c r="IRT88" s="993"/>
      <c r="IRU88" s="993"/>
      <c r="IRV88" s="993"/>
      <c r="IRW88" s="993"/>
      <c r="IRX88" s="993"/>
      <c r="IRY88" s="993"/>
      <c r="IRZ88" s="993"/>
      <c r="ISA88" s="993"/>
      <c r="ISB88" s="993"/>
      <c r="ISC88" s="993"/>
      <c r="ISD88" s="993"/>
      <c r="ISE88" s="993"/>
      <c r="ISF88" s="993"/>
      <c r="ISG88" s="993"/>
      <c r="ISH88" s="993"/>
      <c r="ISI88" s="993"/>
      <c r="ISJ88" s="993"/>
      <c r="ISK88" s="993"/>
      <c r="ISL88" s="993"/>
      <c r="ISM88" s="993"/>
      <c r="ISN88" s="993"/>
      <c r="ISO88" s="993"/>
      <c r="ISP88" s="993"/>
      <c r="ISQ88" s="993"/>
      <c r="ISR88" s="993"/>
      <c r="ISS88" s="993"/>
      <c r="IST88" s="993"/>
      <c r="ISU88" s="993"/>
      <c r="ISV88" s="993"/>
      <c r="ISW88" s="993"/>
      <c r="ISX88" s="993"/>
      <c r="ISY88" s="993"/>
      <c r="ISZ88" s="993"/>
      <c r="ITA88" s="993"/>
      <c r="ITB88" s="993"/>
      <c r="ITC88" s="993"/>
      <c r="ITD88" s="993"/>
      <c r="ITE88" s="993"/>
      <c r="ITF88" s="993"/>
      <c r="ITG88" s="993"/>
      <c r="ITH88" s="993"/>
      <c r="ITI88" s="993"/>
      <c r="ITJ88" s="993"/>
      <c r="ITK88" s="993"/>
      <c r="ITL88" s="993"/>
      <c r="ITM88" s="993"/>
      <c r="ITN88" s="993"/>
      <c r="ITO88" s="993"/>
      <c r="ITP88" s="993"/>
      <c r="ITQ88" s="993"/>
      <c r="ITR88" s="993"/>
      <c r="ITS88" s="993"/>
      <c r="ITT88" s="993"/>
      <c r="ITU88" s="993"/>
      <c r="ITV88" s="993"/>
      <c r="ITW88" s="993"/>
      <c r="ITX88" s="993"/>
      <c r="ITY88" s="993"/>
      <c r="ITZ88" s="993"/>
      <c r="IUA88" s="993"/>
      <c r="IUB88" s="993"/>
      <c r="IUC88" s="993"/>
      <c r="IUD88" s="993"/>
      <c r="IUE88" s="993"/>
      <c r="IUF88" s="993"/>
      <c r="IUG88" s="993"/>
      <c r="IUH88" s="993"/>
      <c r="IUI88" s="993"/>
      <c r="IUJ88" s="993"/>
      <c r="IUK88" s="993"/>
      <c r="IUL88" s="993"/>
      <c r="IUM88" s="993"/>
      <c r="IUN88" s="993"/>
      <c r="IUO88" s="993"/>
      <c r="IUP88" s="993"/>
      <c r="IUQ88" s="993"/>
      <c r="IUR88" s="993"/>
      <c r="IUS88" s="993"/>
      <c r="IUT88" s="993"/>
      <c r="IUU88" s="993"/>
      <c r="IUV88" s="993"/>
      <c r="IUW88" s="993"/>
      <c r="IUX88" s="993"/>
      <c r="IUY88" s="993"/>
      <c r="IUZ88" s="993"/>
      <c r="IVA88" s="993"/>
      <c r="IVB88" s="993"/>
      <c r="IVC88" s="993"/>
      <c r="IVD88" s="993"/>
      <c r="IVE88" s="993"/>
      <c r="IVF88" s="993"/>
      <c r="IVG88" s="993"/>
      <c r="IVH88" s="993"/>
      <c r="IVI88" s="993"/>
      <c r="IVJ88" s="993"/>
      <c r="IVK88" s="993"/>
      <c r="IVL88" s="993"/>
      <c r="IVM88" s="993"/>
      <c r="IVN88" s="993"/>
      <c r="IVO88" s="993"/>
      <c r="IVP88" s="993"/>
      <c r="IVQ88" s="993"/>
      <c r="IVR88" s="993"/>
      <c r="IVS88" s="993"/>
      <c r="IVT88" s="993"/>
      <c r="IVU88" s="993"/>
      <c r="IVV88" s="993"/>
      <c r="IVW88" s="993"/>
      <c r="IVX88" s="993"/>
      <c r="IVY88" s="993"/>
      <c r="IVZ88" s="993"/>
      <c r="IWA88" s="993"/>
      <c r="IWB88" s="993"/>
      <c r="IWC88" s="993"/>
      <c r="IWD88" s="993"/>
      <c r="IWE88" s="993"/>
      <c r="IWF88" s="993"/>
      <c r="IWG88" s="993"/>
      <c r="IWH88" s="993"/>
      <c r="IWI88" s="993"/>
      <c r="IWJ88" s="993"/>
      <c r="IWK88" s="993"/>
      <c r="IWL88" s="993"/>
      <c r="IWM88" s="993"/>
      <c r="IWN88" s="993"/>
      <c r="IWO88" s="993"/>
      <c r="IWP88" s="993"/>
      <c r="IWQ88" s="993"/>
      <c r="IWR88" s="993"/>
      <c r="IWS88" s="993"/>
      <c r="IWT88" s="993"/>
      <c r="IWU88" s="993"/>
      <c r="IWV88" s="993"/>
      <c r="IWW88" s="993"/>
      <c r="IWX88" s="993"/>
      <c r="IWY88" s="993"/>
      <c r="IWZ88" s="993"/>
      <c r="IXA88" s="993"/>
      <c r="IXB88" s="993"/>
      <c r="IXC88" s="993"/>
      <c r="IXD88" s="993"/>
      <c r="IXE88" s="993"/>
      <c r="IXF88" s="993"/>
      <c r="IXG88" s="993"/>
      <c r="IXH88" s="993"/>
      <c r="IXI88" s="993"/>
      <c r="IXJ88" s="993"/>
      <c r="IXK88" s="993"/>
      <c r="IXL88" s="993"/>
      <c r="IXM88" s="993"/>
      <c r="IXN88" s="993"/>
      <c r="IXO88" s="993"/>
      <c r="IXP88" s="993"/>
      <c r="IXQ88" s="993"/>
      <c r="IXR88" s="993"/>
      <c r="IXS88" s="993"/>
      <c r="IXT88" s="993"/>
      <c r="IXU88" s="993"/>
      <c r="IXV88" s="993"/>
      <c r="IXW88" s="993"/>
      <c r="IXX88" s="993"/>
      <c r="IXY88" s="993"/>
      <c r="IXZ88" s="993"/>
      <c r="IYA88" s="993"/>
      <c r="IYB88" s="993"/>
      <c r="IYC88" s="993"/>
      <c r="IYD88" s="993"/>
      <c r="IYE88" s="993"/>
      <c r="IYF88" s="993"/>
      <c r="IYG88" s="993"/>
      <c r="IYH88" s="993"/>
      <c r="IYI88" s="993"/>
      <c r="IYJ88" s="993"/>
      <c r="IYK88" s="993"/>
      <c r="IYL88" s="993"/>
      <c r="IYM88" s="993"/>
      <c r="IYN88" s="993"/>
      <c r="IYO88" s="993"/>
      <c r="IYP88" s="993"/>
      <c r="IYQ88" s="993"/>
      <c r="IYR88" s="993"/>
      <c r="IYS88" s="993"/>
      <c r="IYT88" s="993"/>
      <c r="IYU88" s="993"/>
      <c r="IYV88" s="993"/>
      <c r="IYW88" s="993"/>
      <c r="IYX88" s="993"/>
      <c r="IYY88" s="993"/>
      <c r="IYZ88" s="993"/>
      <c r="IZA88" s="993"/>
      <c r="IZB88" s="993"/>
      <c r="IZC88" s="993"/>
      <c r="IZD88" s="993"/>
      <c r="IZE88" s="993"/>
      <c r="IZF88" s="993"/>
      <c r="IZG88" s="993"/>
      <c r="IZH88" s="993"/>
      <c r="IZI88" s="993"/>
      <c r="IZJ88" s="993"/>
      <c r="IZK88" s="993"/>
      <c r="IZL88" s="993"/>
      <c r="IZM88" s="993"/>
      <c r="IZN88" s="993"/>
      <c r="IZO88" s="993"/>
      <c r="IZP88" s="993"/>
      <c r="IZQ88" s="993"/>
      <c r="IZR88" s="993"/>
      <c r="IZS88" s="993"/>
      <c r="IZT88" s="993"/>
      <c r="IZU88" s="993"/>
      <c r="IZV88" s="993"/>
      <c r="IZW88" s="993"/>
      <c r="IZX88" s="993"/>
      <c r="IZY88" s="993"/>
      <c r="IZZ88" s="993"/>
      <c r="JAA88" s="993"/>
      <c r="JAB88" s="993"/>
      <c r="JAC88" s="993"/>
      <c r="JAD88" s="993"/>
      <c r="JAE88" s="993"/>
      <c r="JAF88" s="993"/>
      <c r="JAG88" s="993"/>
      <c r="JAH88" s="993"/>
      <c r="JAI88" s="993"/>
      <c r="JAJ88" s="993"/>
      <c r="JAK88" s="993"/>
      <c r="JAL88" s="993"/>
      <c r="JAM88" s="993"/>
      <c r="JAN88" s="993"/>
      <c r="JAO88" s="993"/>
      <c r="JAP88" s="993"/>
      <c r="JAQ88" s="993"/>
      <c r="JAR88" s="993"/>
      <c r="JAS88" s="993"/>
      <c r="JAT88" s="993"/>
      <c r="JAU88" s="993"/>
      <c r="JAV88" s="993"/>
      <c r="JAW88" s="993"/>
      <c r="JAX88" s="993"/>
      <c r="JAY88" s="993"/>
      <c r="JAZ88" s="993"/>
      <c r="JBA88" s="993"/>
      <c r="JBB88" s="993"/>
      <c r="JBC88" s="993"/>
      <c r="JBD88" s="993"/>
      <c r="JBE88" s="993"/>
      <c r="JBF88" s="993"/>
      <c r="JBG88" s="993"/>
      <c r="JBH88" s="993"/>
      <c r="JBI88" s="993"/>
      <c r="JBJ88" s="993"/>
      <c r="JBK88" s="993"/>
      <c r="JBL88" s="993"/>
      <c r="JBM88" s="993"/>
      <c r="JBN88" s="993"/>
      <c r="JBO88" s="993"/>
      <c r="JBP88" s="993"/>
      <c r="JBQ88" s="993"/>
      <c r="JBR88" s="993"/>
      <c r="JBS88" s="993"/>
      <c r="JBT88" s="993"/>
      <c r="JBU88" s="993"/>
      <c r="JBV88" s="993"/>
      <c r="JBW88" s="993"/>
      <c r="JBX88" s="993"/>
      <c r="JBY88" s="993"/>
      <c r="JBZ88" s="993"/>
      <c r="JCA88" s="993"/>
      <c r="JCB88" s="993"/>
      <c r="JCC88" s="993"/>
      <c r="JCD88" s="993"/>
      <c r="JCE88" s="993"/>
      <c r="JCF88" s="993"/>
      <c r="JCG88" s="993"/>
      <c r="JCH88" s="993"/>
      <c r="JCI88" s="993"/>
      <c r="JCJ88" s="993"/>
      <c r="JCK88" s="993"/>
      <c r="JCL88" s="993"/>
      <c r="JCM88" s="993"/>
      <c r="JCN88" s="993"/>
      <c r="JCO88" s="993"/>
      <c r="JCP88" s="993"/>
      <c r="JCQ88" s="993"/>
      <c r="JCR88" s="993"/>
      <c r="JCS88" s="993"/>
      <c r="JCT88" s="993"/>
      <c r="JCU88" s="993"/>
      <c r="JCV88" s="993"/>
      <c r="JCW88" s="993"/>
      <c r="JCX88" s="993"/>
      <c r="JCY88" s="993"/>
      <c r="JCZ88" s="993"/>
      <c r="JDA88" s="993"/>
      <c r="JDB88" s="993"/>
      <c r="JDC88" s="993"/>
      <c r="JDD88" s="993"/>
      <c r="JDE88" s="993"/>
      <c r="JDF88" s="993"/>
      <c r="JDG88" s="993"/>
      <c r="JDH88" s="993"/>
      <c r="JDI88" s="993"/>
      <c r="JDJ88" s="993"/>
      <c r="JDK88" s="993"/>
      <c r="JDL88" s="993"/>
      <c r="JDM88" s="993"/>
      <c r="JDN88" s="993"/>
      <c r="JDO88" s="993"/>
      <c r="JDP88" s="993"/>
      <c r="JDQ88" s="993"/>
      <c r="JDR88" s="993"/>
      <c r="JDS88" s="993"/>
      <c r="JDT88" s="993"/>
      <c r="JDU88" s="993"/>
      <c r="JDV88" s="993"/>
      <c r="JDW88" s="993"/>
      <c r="JDX88" s="993"/>
      <c r="JDY88" s="993"/>
      <c r="JDZ88" s="993"/>
      <c r="JEA88" s="993"/>
      <c r="JEB88" s="993"/>
      <c r="JEC88" s="993"/>
      <c r="JED88" s="993"/>
      <c r="JEE88" s="993"/>
      <c r="JEF88" s="993"/>
      <c r="JEG88" s="993"/>
      <c r="JEH88" s="993"/>
      <c r="JEI88" s="993"/>
      <c r="JEJ88" s="993"/>
      <c r="JEK88" s="993"/>
      <c r="JEL88" s="993"/>
      <c r="JEM88" s="993"/>
      <c r="JEN88" s="993"/>
      <c r="JEO88" s="993"/>
      <c r="JEP88" s="993"/>
      <c r="JEQ88" s="993"/>
      <c r="JER88" s="993"/>
      <c r="JES88" s="993"/>
      <c r="JET88" s="993"/>
      <c r="JEU88" s="993"/>
      <c r="JEV88" s="993"/>
      <c r="JEW88" s="993"/>
      <c r="JEX88" s="993"/>
      <c r="JEY88" s="993"/>
      <c r="JEZ88" s="993"/>
      <c r="JFA88" s="993"/>
      <c r="JFB88" s="993"/>
      <c r="JFC88" s="993"/>
      <c r="JFD88" s="993"/>
      <c r="JFE88" s="993"/>
      <c r="JFF88" s="993"/>
      <c r="JFG88" s="993"/>
      <c r="JFH88" s="993"/>
      <c r="JFI88" s="993"/>
      <c r="JFJ88" s="993"/>
      <c r="JFK88" s="993"/>
      <c r="JFL88" s="993"/>
      <c r="JFM88" s="993"/>
      <c r="JFN88" s="993"/>
      <c r="JFO88" s="993"/>
      <c r="JFP88" s="993"/>
      <c r="JFQ88" s="993"/>
      <c r="JFR88" s="993"/>
      <c r="JFS88" s="993"/>
      <c r="JFT88" s="993"/>
      <c r="JFU88" s="993"/>
      <c r="JFV88" s="993"/>
      <c r="JFW88" s="993"/>
      <c r="JFX88" s="993"/>
      <c r="JFY88" s="993"/>
      <c r="JFZ88" s="993"/>
      <c r="JGA88" s="993"/>
      <c r="JGB88" s="993"/>
      <c r="JGC88" s="993"/>
      <c r="JGD88" s="993"/>
      <c r="JGE88" s="993"/>
      <c r="JGF88" s="993"/>
      <c r="JGG88" s="993"/>
      <c r="JGH88" s="993"/>
      <c r="JGI88" s="993"/>
      <c r="JGJ88" s="993"/>
      <c r="JGK88" s="993"/>
      <c r="JGL88" s="993"/>
      <c r="JGM88" s="993"/>
      <c r="JGN88" s="993"/>
      <c r="JGO88" s="993"/>
      <c r="JGP88" s="993"/>
      <c r="JGQ88" s="993"/>
      <c r="JGR88" s="993"/>
      <c r="JGS88" s="993"/>
      <c r="JGT88" s="993"/>
      <c r="JGU88" s="993"/>
      <c r="JGV88" s="993"/>
      <c r="JGW88" s="993"/>
      <c r="JGX88" s="993"/>
      <c r="JGY88" s="993"/>
      <c r="JGZ88" s="993"/>
      <c r="JHA88" s="993"/>
      <c r="JHB88" s="993"/>
      <c r="JHC88" s="993"/>
      <c r="JHD88" s="993"/>
      <c r="JHE88" s="993"/>
      <c r="JHF88" s="993"/>
      <c r="JHG88" s="993"/>
      <c r="JHH88" s="993"/>
      <c r="JHI88" s="993"/>
      <c r="JHJ88" s="993"/>
      <c r="JHK88" s="993"/>
      <c r="JHL88" s="993"/>
      <c r="JHM88" s="993"/>
      <c r="JHN88" s="993"/>
      <c r="JHO88" s="993"/>
      <c r="JHP88" s="993"/>
      <c r="JHQ88" s="993"/>
      <c r="JHR88" s="993"/>
      <c r="JHS88" s="993"/>
      <c r="JHT88" s="993"/>
      <c r="JHU88" s="993"/>
      <c r="JHV88" s="993"/>
      <c r="JHW88" s="993"/>
      <c r="JHX88" s="993"/>
      <c r="JHY88" s="993"/>
      <c r="JHZ88" s="993"/>
      <c r="JIA88" s="993"/>
      <c r="JIB88" s="993"/>
      <c r="JIC88" s="993"/>
      <c r="JID88" s="993"/>
      <c r="JIE88" s="993"/>
      <c r="JIF88" s="993"/>
      <c r="JIG88" s="993"/>
      <c r="JIH88" s="993"/>
      <c r="JII88" s="993"/>
      <c r="JIJ88" s="993"/>
      <c r="JIK88" s="993"/>
      <c r="JIL88" s="993"/>
      <c r="JIM88" s="993"/>
      <c r="JIN88" s="993"/>
      <c r="JIO88" s="993"/>
      <c r="JIP88" s="993"/>
      <c r="JIQ88" s="993"/>
      <c r="JIR88" s="993"/>
      <c r="JIS88" s="993"/>
      <c r="JIT88" s="993"/>
      <c r="JIU88" s="993"/>
      <c r="JIV88" s="993"/>
      <c r="JIW88" s="993"/>
      <c r="JIX88" s="993"/>
      <c r="JIY88" s="993"/>
      <c r="JIZ88" s="993"/>
      <c r="JJA88" s="993"/>
      <c r="JJB88" s="993"/>
      <c r="JJC88" s="993"/>
      <c r="JJD88" s="993"/>
      <c r="JJE88" s="993"/>
      <c r="JJF88" s="993"/>
      <c r="JJG88" s="993"/>
      <c r="JJH88" s="993"/>
      <c r="JJI88" s="993"/>
      <c r="JJJ88" s="993"/>
      <c r="JJK88" s="993"/>
      <c r="JJL88" s="993"/>
      <c r="JJM88" s="993"/>
      <c r="JJN88" s="993"/>
      <c r="JJO88" s="993"/>
      <c r="JJP88" s="993"/>
      <c r="JJQ88" s="993"/>
      <c r="JJR88" s="993"/>
      <c r="JJS88" s="993"/>
      <c r="JJT88" s="993"/>
      <c r="JJU88" s="993"/>
      <c r="JJV88" s="993"/>
      <c r="JJW88" s="993"/>
      <c r="JJX88" s="993"/>
      <c r="JJY88" s="993"/>
      <c r="JJZ88" s="993"/>
      <c r="JKA88" s="993"/>
      <c r="JKB88" s="993"/>
      <c r="JKC88" s="993"/>
      <c r="JKD88" s="993"/>
      <c r="JKE88" s="993"/>
      <c r="JKF88" s="993"/>
      <c r="JKG88" s="993"/>
      <c r="JKH88" s="993"/>
      <c r="JKI88" s="993"/>
      <c r="JKJ88" s="993"/>
      <c r="JKK88" s="993"/>
      <c r="JKL88" s="993"/>
      <c r="JKM88" s="993"/>
      <c r="JKN88" s="993"/>
      <c r="JKO88" s="993"/>
      <c r="JKP88" s="993"/>
      <c r="JKQ88" s="993"/>
      <c r="JKR88" s="993"/>
      <c r="JKS88" s="993"/>
      <c r="JKT88" s="993"/>
      <c r="JKU88" s="993"/>
      <c r="JKV88" s="993"/>
      <c r="JKW88" s="993"/>
      <c r="JKX88" s="993"/>
      <c r="JKY88" s="993"/>
      <c r="JKZ88" s="993"/>
      <c r="JLA88" s="993"/>
      <c r="JLB88" s="993"/>
      <c r="JLC88" s="993"/>
      <c r="JLD88" s="993"/>
      <c r="JLE88" s="993"/>
      <c r="JLF88" s="993"/>
      <c r="JLG88" s="993"/>
      <c r="JLH88" s="993"/>
      <c r="JLI88" s="993"/>
      <c r="JLJ88" s="993"/>
      <c r="JLK88" s="993"/>
      <c r="JLL88" s="993"/>
      <c r="JLM88" s="993"/>
      <c r="JLN88" s="993"/>
      <c r="JLO88" s="993"/>
      <c r="JLP88" s="993"/>
      <c r="JLQ88" s="993"/>
      <c r="JLR88" s="993"/>
      <c r="JLS88" s="993"/>
      <c r="JLT88" s="993"/>
      <c r="JLU88" s="993"/>
      <c r="JLV88" s="993"/>
      <c r="JLW88" s="993"/>
      <c r="JLX88" s="993"/>
      <c r="JLY88" s="993"/>
      <c r="JLZ88" s="993"/>
      <c r="JMA88" s="993"/>
      <c r="JMB88" s="993"/>
      <c r="JMC88" s="993"/>
      <c r="JMD88" s="993"/>
      <c r="JME88" s="993"/>
      <c r="JMF88" s="993"/>
      <c r="JMG88" s="993"/>
      <c r="JMH88" s="993"/>
      <c r="JMI88" s="993"/>
      <c r="JMJ88" s="993"/>
      <c r="JMK88" s="993"/>
      <c r="JML88" s="993"/>
      <c r="JMM88" s="993"/>
      <c r="JMN88" s="993"/>
      <c r="JMO88" s="993"/>
      <c r="JMP88" s="993"/>
      <c r="JMQ88" s="993"/>
      <c r="JMR88" s="993"/>
      <c r="JMS88" s="993"/>
      <c r="JMT88" s="993"/>
      <c r="JMU88" s="993"/>
      <c r="JMV88" s="993"/>
      <c r="JMW88" s="993"/>
      <c r="JMX88" s="993"/>
      <c r="JMY88" s="993"/>
      <c r="JMZ88" s="993"/>
      <c r="JNA88" s="993"/>
      <c r="JNB88" s="993"/>
      <c r="JNC88" s="993"/>
      <c r="JND88" s="993"/>
      <c r="JNE88" s="993"/>
      <c r="JNF88" s="993"/>
      <c r="JNG88" s="993"/>
      <c r="JNH88" s="993"/>
      <c r="JNI88" s="993"/>
      <c r="JNJ88" s="993"/>
      <c r="JNK88" s="993"/>
      <c r="JNL88" s="993"/>
      <c r="JNM88" s="993"/>
      <c r="JNN88" s="993"/>
      <c r="JNO88" s="993"/>
      <c r="JNP88" s="993"/>
      <c r="JNQ88" s="993"/>
      <c r="JNR88" s="993"/>
      <c r="JNS88" s="993"/>
      <c r="JNT88" s="993"/>
      <c r="JNU88" s="993"/>
      <c r="JNV88" s="993"/>
      <c r="JNW88" s="993"/>
      <c r="JNX88" s="993"/>
      <c r="JNY88" s="993"/>
      <c r="JNZ88" s="993"/>
      <c r="JOA88" s="993"/>
      <c r="JOB88" s="993"/>
      <c r="JOC88" s="993"/>
      <c r="JOD88" s="993"/>
      <c r="JOE88" s="993"/>
      <c r="JOF88" s="993"/>
      <c r="JOG88" s="993"/>
      <c r="JOH88" s="993"/>
      <c r="JOI88" s="993"/>
      <c r="JOJ88" s="993"/>
      <c r="JOK88" s="993"/>
      <c r="JOL88" s="993"/>
      <c r="JOM88" s="993"/>
      <c r="JON88" s="993"/>
      <c r="JOO88" s="993"/>
      <c r="JOP88" s="993"/>
      <c r="JOQ88" s="993"/>
      <c r="JOR88" s="993"/>
      <c r="JOS88" s="993"/>
      <c r="JOT88" s="993"/>
      <c r="JOU88" s="993"/>
      <c r="JOV88" s="993"/>
      <c r="JOW88" s="993"/>
      <c r="JOX88" s="993"/>
      <c r="JOY88" s="993"/>
      <c r="JOZ88" s="993"/>
      <c r="JPA88" s="993"/>
      <c r="JPB88" s="993"/>
      <c r="JPC88" s="993"/>
      <c r="JPD88" s="993"/>
      <c r="JPE88" s="993"/>
      <c r="JPF88" s="993"/>
      <c r="JPG88" s="993"/>
      <c r="JPH88" s="993"/>
      <c r="JPI88" s="993"/>
      <c r="JPJ88" s="993"/>
      <c r="JPK88" s="993"/>
      <c r="JPL88" s="993"/>
      <c r="JPM88" s="993"/>
      <c r="JPN88" s="993"/>
      <c r="JPO88" s="993"/>
      <c r="JPP88" s="993"/>
      <c r="JPQ88" s="993"/>
      <c r="JPR88" s="993"/>
      <c r="JPS88" s="993"/>
      <c r="JPT88" s="993"/>
      <c r="JPU88" s="993"/>
      <c r="JPV88" s="993"/>
      <c r="JPW88" s="993"/>
      <c r="JPX88" s="993"/>
      <c r="JPY88" s="993"/>
      <c r="JPZ88" s="993"/>
      <c r="JQA88" s="993"/>
      <c r="JQB88" s="993"/>
      <c r="JQC88" s="993"/>
      <c r="JQD88" s="993"/>
      <c r="JQE88" s="993"/>
      <c r="JQF88" s="993"/>
      <c r="JQG88" s="993"/>
      <c r="JQH88" s="993"/>
      <c r="JQI88" s="993"/>
      <c r="JQJ88" s="993"/>
      <c r="JQK88" s="993"/>
      <c r="JQL88" s="993"/>
      <c r="JQM88" s="993"/>
      <c r="JQN88" s="993"/>
      <c r="JQO88" s="993"/>
      <c r="JQP88" s="993"/>
      <c r="JQQ88" s="993"/>
      <c r="JQR88" s="993"/>
      <c r="JQS88" s="993"/>
      <c r="JQT88" s="993"/>
      <c r="JQU88" s="993"/>
      <c r="JQV88" s="993"/>
      <c r="JQW88" s="993"/>
      <c r="JQX88" s="993"/>
      <c r="JQY88" s="993"/>
      <c r="JQZ88" s="993"/>
      <c r="JRA88" s="993"/>
      <c r="JRB88" s="993"/>
      <c r="JRC88" s="993"/>
      <c r="JRD88" s="993"/>
      <c r="JRE88" s="993"/>
      <c r="JRF88" s="993"/>
      <c r="JRG88" s="993"/>
      <c r="JRH88" s="993"/>
      <c r="JRI88" s="993"/>
      <c r="JRJ88" s="993"/>
      <c r="JRK88" s="993"/>
      <c r="JRL88" s="993"/>
      <c r="JRM88" s="993"/>
      <c r="JRN88" s="993"/>
      <c r="JRO88" s="993"/>
      <c r="JRP88" s="993"/>
      <c r="JRQ88" s="993"/>
      <c r="JRR88" s="993"/>
      <c r="JRS88" s="993"/>
      <c r="JRT88" s="993"/>
      <c r="JRU88" s="993"/>
      <c r="JRV88" s="993"/>
      <c r="JRW88" s="993"/>
      <c r="JRX88" s="993"/>
      <c r="JRY88" s="993"/>
      <c r="JRZ88" s="993"/>
      <c r="JSA88" s="993"/>
      <c r="JSB88" s="993"/>
      <c r="JSC88" s="993"/>
      <c r="JSD88" s="993"/>
      <c r="JSE88" s="993"/>
      <c r="JSF88" s="993"/>
      <c r="JSG88" s="993"/>
      <c r="JSH88" s="993"/>
      <c r="JSI88" s="993"/>
      <c r="JSJ88" s="993"/>
      <c r="JSK88" s="993"/>
      <c r="JSL88" s="993"/>
      <c r="JSM88" s="993"/>
      <c r="JSN88" s="993"/>
      <c r="JSO88" s="993"/>
      <c r="JSP88" s="993"/>
      <c r="JSQ88" s="993"/>
      <c r="JSR88" s="993"/>
      <c r="JSS88" s="993"/>
      <c r="JST88" s="993"/>
      <c r="JSU88" s="993"/>
      <c r="JSV88" s="993"/>
      <c r="JSW88" s="993"/>
      <c r="JSX88" s="993"/>
      <c r="JSY88" s="993"/>
      <c r="JSZ88" s="993"/>
      <c r="JTA88" s="993"/>
      <c r="JTB88" s="993"/>
      <c r="JTC88" s="993"/>
      <c r="JTD88" s="993"/>
      <c r="JTE88" s="993"/>
      <c r="JTF88" s="993"/>
      <c r="JTG88" s="993"/>
      <c r="JTH88" s="993"/>
      <c r="JTI88" s="993"/>
      <c r="JTJ88" s="993"/>
      <c r="JTK88" s="993"/>
      <c r="JTL88" s="993"/>
      <c r="JTM88" s="993"/>
      <c r="JTN88" s="993"/>
      <c r="JTO88" s="993"/>
      <c r="JTP88" s="993"/>
      <c r="JTQ88" s="993"/>
      <c r="JTR88" s="993"/>
      <c r="JTS88" s="993"/>
      <c r="JTT88" s="993"/>
      <c r="JTU88" s="993"/>
      <c r="JTV88" s="993"/>
      <c r="JTW88" s="993"/>
      <c r="JTX88" s="993"/>
      <c r="JTY88" s="993"/>
      <c r="JTZ88" s="993"/>
      <c r="JUA88" s="993"/>
      <c r="JUB88" s="993"/>
      <c r="JUC88" s="993"/>
      <c r="JUD88" s="993"/>
      <c r="JUE88" s="993"/>
      <c r="JUF88" s="993"/>
      <c r="JUG88" s="993"/>
      <c r="JUH88" s="993"/>
      <c r="JUI88" s="993"/>
      <c r="JUJ88" s="993"/>
      <c r="JUK88" s="993"/>
      <c r="JUL88" s="993"/>
      <c r="JUM88" s="993"/>
      <c r="JUN88" s="993"/>
      <c r="JUO88" s="993"/>
      <c r="JUP88" s="993"/>
      <c r="JUQ88" s="993"/>
      <c r="JUR88" s="993"/>
      <c r="JUS88" s="993"/>
      <c r="JUT88" s="993"/>
      <c r="JUU88" s="993"/>
      <c r="JUV88" s="993"/>
      <c r="JUW88" s="993"/>
      <c r="JUX88" s="993"/>
      <c r="JUY88" s="993"/>
      <c r="JUZ88" s="993"/>
      <c r="JVA88" s="993"/>
      <c r="JVB88" s="993"/>
      <c r="JVC88" s="993"/>
      <c r="JVD88" s="993"/>
      <c r="JVE88" s="993"/>
      <c r="JVF88" s="993"/>
      <c r="JVG88" s="993"/>
      <c r="JVH88" s="993"/>
      <c r="JVI88" s="993"/>
      <c r="JVJ88" s="993"/>
      <c r="JVK88" s="993"/>
      <c r="JVL88" s="993"/>
      <c r="JVM88" s="993"/>
      <c r="JVN88" s="993"/>
      <c r="JVO88" s="993"/>
      <c r="JVP88" s="993"/>
      <c r="JVQ88" s="993"/>
      <c r="JVR88" s="993"/>
      <c r="JVS88" s="993"/>
      <c r="JVT88" s="993"/>
      <c r="JVU88" s="993"/>
      <c r="JVV88" s="993"/>
      <c r="JVW88" s="993"/>
      <c r="JVX88" s="993"/>
      <c r="JVY88" s="993"/>
      <c r="JVZ88" s="993"/>
      <c r="JWA88" s="993"/>
      <c r="JWB88" s="993"/>
      <c r="JWC88" s="993"/>
      <c r="JWD88" s="993"/>
      <c r="JWE88" s="993"/>
      <c r="JWF88" s="993"/>
      <c r="JWG88" s="993"/>
      <c r="JWH88" s="993"/>
      <c r="JWI88" s="993"/>
      <c r="JWJ88" s="993"/>
      <c r="JWK88" s="993"/>
      <c r="JWL88" s="993"/>
      <c r="JWM88" s="993"/>
      <c r="JWN88" s="993"/>
      <c r="JWO88" s="993"/>
      <c r="JWP88" s="993"/>
      <c r="JWQ88" s="993"/>
      <c r="JWR88" s="993"/>
      <c r="JWS88" s="993"/>
      <c r="JWT88" s="993"/>
      <c r="JWU88" s="993"/>
      <c r="JWV88" s="993"/>
      <c r="JWW88" s="993"/>
      <c r="JWX88" s="993"/>
      <c r="JWY88" s="993"/>
      <c r="JWZ88" s="993"/>
      <c r="JXA88" s="993"/>
      <c r="JXB88" s="993"/>
      <c r="JXC88" s="993"/>
      <c r="JXD88" s="993"/>
      <c r="JXE88" s="993"/>
      <c r="JXF88" s="993"/>
      <c r="JXG88" s="993"/>
      <c r="JXH88" s="993"/>
      <c r="JXI88" s="993"/>
      <c r="JXJ88" s="993"/>
      <c r="JXK88" s="993"/>
      <c r="JXL88" s="993"/>
      <c r="JXM88" s="993"/>
      <c r="JXN88" s="993"/>
      <c r="JXO88" s="993"/>
      <c r="JXP88" s="993"/>
      <c r="JXQ88" s="993"/>
      <c r="JXR88" s="993"/>
      <c r="JXS88" s="993"/>
      <c r="JXT88" s="993"/>
      <c r="JXU88" s="993"/>
      <c r="JXV88" s="993"/>
      <c r="JXW88" s="993"/>
      <c r="JXX88" s="993"/>
      <c r="JXY88" s="993"/>
      <c r="JXZ88" s="993"/>
      <c r="JYA88" s="993"/>
      <c r="JYB88" s="993"/>
      <c r="JYC88" s="993"/>
      <c r="JYD88" s="993"/>
      <c r="JYE88" s="993"/>
      <c r="JYF88" s="993"/>
      <c r="JYG88" s="993"/>
      <c r="JYH88" s="993"/>
      <c r="JYI88" s="993"/>
      <c r="JYJ88" s="993"/>
      <c r="JYK88" s="993"/>
      <c r="JYL88" s="993"/>
      <c r="JYM88" s="993"/>
      <c r="JYN88" s="993"/>
      <c r="JYO88" s="993"/>
      <c r="JYP88" s="993"/>
      <c r="JYQ88" s="993"/>
      <c r="JYR88" s="993"/>
      <c r="JYS88" s="993"/>
      <c r="JYT88" s="993"/>
      <c r="JYU88" s="993"/>
      <c r="JYV88" s="993"/>
      <c r="JYW88" s="993"/>
      <c r="JYX88" s="993"/>
      <c r="JYY88" s="993"/>
      <c r="JYZ88" s="993"/>
      <c r="JZA88" s="993"/>
      <c r="JZB88" s="993"/>
      <c r="JZC88" s="993"/>
      <c r="JZD88" s="993"/>
      <c r="JZE88" s="993"/>
      <c r="JZF88" s="993"/>
      <c r="JZG88" s="993"/>
      <c r="JZH88" s="993"/>
      <c r="JZI88" s="993"/>
      <c r="JZJ88" s="993"/>
      <c r="JZK88" s="993"/>
      <c r="JZL88" s="993"/>
      <c r="JZM88" s="993"/>
      <c r="JZN88" s="993"/>
      <c r="JZO88" s="993"/>
      <c r="JZP88" s="993"/>
      <c r="JZQ88" s="993"/>
      <c r="JZR88" s="993"/>
      <c r="JZS88" s="993"/>
      <c r="JZT88" s="993"/>
      <c r="JZU88" s="993"/>
      <c r="JZV88" s="993"/>
      <c r="JZW88" s="993"/>
      <c r="JZX88" s="993"/>
      <c r="JZY88" s="993"/>
      <c r="JZZ88" s="993"/>
      <c r="KAA88" s="993"/>
      <c r="KAB88" s="993"/>
      <c r="KAC88" s="993"/>
      <c r="KAD88" s="993"/>
      <c r="KAE88" s="993"/>
      <c r="KAF88" s="993"/>
      <c r="KAG88" s="993"/>
      <c r="KAH88" s="993"/>
      <c r="KAI88" s="993"/>
      <c r="KAJ88" s="993"/>
      <c r="KAK88" s="993"/>
      <c r="KAL88" s="993"/>
      <c r="KAM88" s="993"/>
      <c r="KAN88" s="993"/>
      <c r="KAO88" s="993"/>
      <c r="KAP88" s="993"/>
      <c r="KAQ88" s="993"/>
      <c r="KAR88" s="993"/>
      <c r="KAS88" s="993"/>
      <c r="KAT88" s="993"/>
      <c r="KAU88" s="993"/>
      <c r="KAV88" s="993"/>
      <c r="KAW88" s="993"/>
      <c r="KAX88" s="993"/>
      <c r="KAY88" s="993"/>
      <c r="KAZ88" s="993"/>
      <c r="KBA88" s="993"/>
      <c r="KBB88" s="993"/>
      <c r="KBC88" s="993"/>
      <c r="KBD88" s="993"/>
      <c r="KBE88" s="993"/>
      <c r="KBF88" s="993"/>
      <c r="KBG88" s="993"/>
      <c r="KBH88" s="993"/>
      <c r="KBI88" s="993"/>
      <c r="KBJ88" s="993"/>
      <c r="KBK88" s="993"/>
      <c r="KBL88" s="993"/>
      <c r="KBM88" s="993"/>
      <c r="KBN88" s="993"/>
      <c r="KBO88" s="993"/>
      <c r="KBP88" s="993"/>
      <c r="KBQ88" s="993"/>
      <c r="KBR88" s="993"/>
      <c r="KBS88" s="993"/>
      <c r="KBT88" s="993"/>
      <c r="KBU88" s="993"/>
      <c r="KBV88" s="993"/>
      <c r="KBW88" s="993"/>
      <c r="KBX88" s="993"/>
      <c r="KBY88" s="993"/>
      <c r="KBZ88" s="993"/>
      <c r="KCA88" s="993"/>
      <c r="KCB88" s="993"/>
      <c r="KCC88" s="993"/>
      <c r="KCD88" s="993"/>
      <c r="KCE88" s="993"/>
      <c r="KCF88" s="993"/>
      <c r="KCG88" s="993"/>
      <c r="KCH88" s="993"/>
      <c r="KCI88" s="993"/>
      <c r="KCJ88" s="993"/>
      <c r="KCK88" s="993"/>
      <c r="KCL88" s="993"/>
      <c r="KCM88" s="993"/>
      <c r="KCN88" s="993"/>
      <c r="KCO88" s="993"/>
      <c r="KCP88" s="993"/>
      <c r="KCQ88" s="993"/>
      <c r="KCR88" s="993"/>
      <c r="KCS88" s="993"/>
      <c r="KCT88" s="993"/>
      <c r="KCU88" s="993"/>
      <c r="KCV88" s="993"/>
      <c r="KCW88" s="993"/>
      <c r="KCX88" s="993"/>
      <c r="KCY88" s="993"/>
      <c r="KCZ88" s="993"/>
      <c r="KDA88" s="993"/>
      <c r="KDB88" s="993"/>
      <c r="KDC88" s="993"/>
      <c r="KDD88" s="993"/>
      <c r="KDE88" s="993"/>
      <c r="KDF88" s="993"/>
      <c r="KDG88" s="993"/>
      <c r="KDH88" s="993"/>
      <c r="KDI88" s="993"/>
      <c r="KDJ88" s="993"/>
      <c r="KDK88" s="993"/>
      <c r="KDL88" s="993"/>
      <c r="KDM88" s="993"/>
      <c r="KDN88" s="993"/>
      <c r="KDO88" s="993"/>
      <c r="KDP88" s="993"/>
      <c r="KDQ88" s="993"/>
      <c r="KDR88" s="993"/>
      <c r="KDS88" s="993"/>
      <c r="KDT88" s="993"/>
      <c r="KDU88" s="993"/>
      <c r="KDV88" s="993"/>
      <c r="KDW88" s="993"/>
      <c r="KDX88" s="993"/>
      <c r="KDY88" s="993"/>
      <c r="KDZ88" s="993"/>
      <c r="KEA88" s="993"/>
      <c r="KEB88" s="993"/>
      <c r="KEC88" s="993"/>
      <c r="KED88" s="993"/>
      <c r="KEE88" s="993"/>
      <c r="KEF88" s="993"/>
      <c r="KEG88" s="993"/>
      <c r="KEH88" s="993"/>
      <c r="KEI88" s="993"/>
      <c r="KEJ88" s="993"/>
      <c r="KEK88" s="993"/>
      <c r="KEL88" s="993"/>
      <c r="KEM88" s="993"/>
      <c r="KEN88" s="993"/>
      <c r="KEO88" s="993"/>
      <c r="KEP88" s="993"/>
      <c r="KEQ88" s="993"/>
      <c r="KER88" s="993"/>
      <c r="KES88" s="993"/>
      <c r="KET88" s="993"/>
      <c r="KEU88" s="993"/>
      <c r="KEV88" s="993"/>
      <c r="KEW88" s="993"/>
      <c r="KEX88" s="993"/>
      <c r="KEY88" s="993"/>
      <c r="KEZ88" s="993"/>
      <c r="KFA88" s="993"/>
      <c r="KFB88" s="993"/>
      <c r="KFC88" s="993"/>
      <c r="KFD88" s="993"/>
      <c r="KFE88" s="993"/>
      <c r="KFF88" s="993"/>
      <c r="KFG88" s="993"/>
      <c r="KFH88" s="993"/>
      <c r="KFI88" s="993"/>
      <c r="KFJ88" s="993"/>
      <c r="KFK88" s="993"/>
      <c r="KFL88" s="993"/>
      <c r="KFM88" s="993"/>
      <c r="KFN88" s="993"/>
      <c r="KFO88" s="993"/>
      <c r="KFP88" s="993"/>
      <c r="KFQ88" s="993"/>
      <c r="KFR88" s="993"/>
      <c r="KFS88" s="993"/>
      <c r="KFT88" s="993"/>
      <c r="KFU88" s="993"/>
      <c r="KFV88" s="993"/>
      <c r="KFW88" s="993"/>
      <c r="KFX88" s="993"/>
      <c r="KFY88" s="993"/>
      <c r="KFZ88" s="993"/>
      <c r="KGA88" s="993"/>
      <c r="KGB88" s="993"/>
      <c r="KGC88" s="993"/>
      <c r="KGD88" s="993"/>
      <c r="KGE88" s="993"/>
      <c r="KGF88" s="993"/>
      <c r="KGG88" s="993"/>
      <c r="KGH88" s="993"/>
      <c r="KGI88" s="993"/>
      <c r="KGJ88" s="993"/>
      <c r="KGK88" s="993"/>
      <c r="KGL88" s="993"/>
      <c r="KGM88" s="993"/>
      <c r="KGN88" s="993"/>
      <c r="KGO88" s="993"/>
      <c r="KGP88" s="993"/>
      <c r="KGQ88" s="993"/>
      <c r="KGR88" s="993"/>
      <c r="KGS88" s="993"/>
      <c r="KGT88" s="993"/>
      <c r="KGU88" s="993"/>
      <c r="KGV88" s="993"/>
      <c r="KGW88" s="993"/>
      <c r="KGX88" s="993"/>
      <c r="KGY88" s="993"/>
      <c r="KGZ88" s="993"/>
      <c r="KHA88" s="993"/>
      <c r="KHB88" s="993"/>
      <c r="KHC88" s="993"/>
      <c r="KHD88" s="993"/>
      <c r="KHE88" s="993"/>
      <c r="KHF88" s="993"/>
      <c r="KHG88" s="993"/>
      <c r="KHH88" s="993"/>
      <c r="KHI88" s="993"/>
      <c r="KHJ88" s="993"/>
      <c r="KHK88" s="993"/>
      <c r="KHL88" s="993"/>
      <c r="KHM88" s="993"/>
      <c r="KHN88" s="993"/>
      <c r="KHO88" s="993"/>
      <c r="KHP88" s="993"/>
      <c r="KHQ88" s="993"/>
      <c r="KHR88" s="993"/>
      <c r="KHS88" s="993"/>
      <c r="KHT88" s="993"/>
      <c r="KHU88" s="993"/>
      <c r="KHV88" s="993"/>
      <c r="KHW88" s="993"/>
      <c r="KHX88" s="993"/>
      <c r="KHY88" s="993"/>
      <c r="KHZ88" s="993"/>
      <c r="KIA88" s="993"/>
      <c r="KIB88" s="993"/>
      <c r="KIC88" s="993"/>
      <c r="KID88" s="993"/>
      <c r="KIE88" s="993"/>
      <c r="KIF88" s="993"/>
      <c r="KIG88" s="993"/>
      <c r="KIH88" s="993"/>
      <c r="KII88" s="993"/>
      <c r="KIJ88" s="993"/>
      <c r="KIK88" s="993"/>
      <c r="KIL88" s="993"/>
      <c r="KIM88" s="993"/>
      <c r="KIN88" s="993"/>
      <c r="KIO88" s="993"/>
      <c r="KIP88" s="993"/>
      <c r="KIQ88" s="993"/>
      <c r="KIR88" s="993"/>
      <c r="KIS88" s="993"/>
      <c r="KIT88" s="993"/>
      <c r="KIU88" s="993"/>
      <c r="KIV88" s="993"/>
      <c r="KIW88" s="993"/>
      <c r="KIX88" s="993"/>
      <c r="KIY88" s="993"/>
      <c r="KIZ88" s="993"/>
      <c r="KJA88" s="993"/>
      <c r="KJB88" s="993"/>
      <c r="KJC88" s="993"/>
      <c r="KJD88" s="993"/>
      <c r="KJE88" s="993"/>
      <c r="KJF88" s="993"/>
      <c r="KJG88" s="993"/>
      <c r="KJH88" s="993"/>
      <c r="KJI88" s="993"/>
      <c r="KJJ88" s="993"/>
      <c r="KJK88" s="993"/>
      <c r="KJL88" s="993"/>
      <c r="KJM88" s="993"/>
      <c r="KJN88" s="993"/>
      <c r="KJO88" s="993"/>
      <c r="KJP88" s="993"/>
      <c r="KJQ88" s="993"/>
      <c r="KJR88" s="993"/>
      <c r="KJS88" s="993"/>
      <c r="KJT88" s="993"/>
      <c r="KJU88" s="993"/>
      <c r="KJV88" s="993"/>
      <c r="KJW88" s="993"/>
      <c r="KJX88" s="993"/>
      <c r="KJY88" s="993"/>
      <c r="KJZ88" s="993"/>
      <c r="KKA88" s="993"/>
      <c r="KKB88" s="993"/>
      <c r="KKC88" s="993"/>
      <c r="KKD88" s="993"/>
      <c r="KKE88" s="993"/>
      <c r="KKF88" s="993"/>
      <c r="KKG88" s="993"/>
      <c r="KKH88" s="993"/>
      <c r="KKI88" s="993"/>
      <c r="KKJ88" s="993"/>
      <c r="KKK88" s="993"/>
      <c r="KKL88" s="993"/>
      <c r="KKM88" s="993"/>
      <c r="KKN88" s="993"/>
      <c r="KKO88" s="993"/>
      <c r="KKP88" s="993"/>
      <c r="KKQ88" s="993"/>
      <c r="KKR88" s="993"/>
      <c r="KKS88" s="993"/>
      <c r="KKT88" s="993"/>
      <c r="KKU88" s="993"/>
      <c r="KKV88" s="993"/>
      <c r="KKW88" s="993"/>
      <c r="KKX88" s="993"/>
      <c r="KKY88" s="993"/>
      <c r="KKZ88" s="993"/>
      <c r="KLA88" s="993"/>
      <c r="KLB88" s="993"/>
      <c r="KLC88" s="993"/>
      <c r="KLD88" s="993"/>
      <c r="KLE88" s="993"/>
      <c r="KLF88" s="993"/>
      <c r="KLG88" s="993"/>
      <c r="KLH88" s="993"/>
      <c r="KLI88" s="993"/>
      <c r="KLJ88" s="993"/>
      <c r="KLK88" s="993"/>
      <c r="KLL88" s="993"/>
      <c r="KLM88" s="993"/>
      <c r="KLN88" s="993"/>
      <c r="KLO88" s="993"/>
      <c r="KLP88" s="993"/>
      <c r="KLQ88" s="993"/>
      <c r="KLR88" s="993"/>
      <c r="KLS88" s="993"/>
      <c r="KLT88" s="993"/>
      <c r="KLU88" s="993"/>
      <c r="KLV88" s="993"/>
      <c r="KLW88" s="993"/>
      <c r="KLX88" s="993"/>
      <c r="KLY88" s="993"/>
      <c r="KLZ88" s="993"/>
      <c r="KMA88" s="993"/>
      <c r="KMB88" s="993"/>
      <c r="KMC88" s="993"/>
      <c r="KMD88" s="993"/>
      <c r="KME88" s="993"/>
      <c r="KMF88" s="993"/>
      <c r="KMG88" s="993"/>
      <c r="KMH88" s="993"/>
      <c r="KMI88" s="993"/>
      <c r="KMJ88" s="993"/>
      <c r="KMK88" s="993"/>
      <c r="KML88" s="993"/>
      <c r="KMM88" s="993"/>
      <c r="KMN88" s="993"/>
      <c r="KMO88" s="993"/>
      <c r="KMP88" s="993"/>
      <c r="KMQ88" s="993"/>
      <c r="KMR88" s="993"/>
      <c r="KMS88" s="993"/>
      <c r="KMT88" s="993"/>
      <c r="KMU88" s="993"/>
      <c r="KMV88" s="993"/>
      <c r="KMW88" s="993"/>
      <c r="KMX88" s="993"/>
      <c r="KMY88" s="993"/>
      <c r="KMZ88" s="993"/>
      <c r="KNA88" s="993"/>
      <c r="KNB88" s="993"/>
      <c r="KNC88" s="993"/>
      <c r="KND88" s="993"/>
      <c r="KNE88" s="993"/>
      <c r="KNF88" s="993"/>
      <c r="KNG88" s="993"/>
      <c r="KNH88" s="993"/>
      <c r="KNI88" s="993"/>
      <c r="KNJ88" s="993"/>
      <c r="KNK88" s="993"/>
      <c r="KNL88" s="993"/>
      <c r="KNM88" s="993"/>
      <c r="KNN88" s="993"/>
      <c r="KNO88" s="993"/>
      <c r="KNP88" s="993"/>
      <c r="KNQ88" s="993"/>
      <c r="KNR88" s="993"/>
      <c r="KNS88" s="993"/>
      <c r="KNT88" s="993"/>
      <c r="KNU88" s="993"/>
      <c r="KNV88" s="993"/>
      <c r="KNW88" s="993"/>
      <c r="KNX88" s="993"/>
      <c r="KNY88" s="993"/>
      <c r="KNZ88" s="993"/>
      <c r="KOA88" s="993"/>
      <c r="KOB88" s="993"/>
      <c r="KOC88" s="993"/>
      <c r="KOD88" s="993"/>
      <c r="KOE88" s="993"/>
      <c r="KOF88" s="993"/>
      <c r="KOG88" s="993"/>
      <c r="KOH88" s="993"/>
      <c r="KOI88" s="993"/>
      <c r="KOJ88" s="993"/>
      <c r="KOK88" s="993"/>
      <c r="KOL88" s="993"/>
      <c r="KOM88" s="993"/>
      <c r="KON88" s="993"/>
      <c r="KOO88" s="993"/>
      <c r="KOP88" s="993"/>
      <c r="KOQ88" s="993"/>
      <c r="KOR88" s="993"/>
      <c r="KOS88" s="993"/>
      <c r="KOT88" s="993"/>
      <c r="KOU88" s="993"/>
      <c r="KOV88" s="993"/>
      <c r="KOW88" s="993"/>
      <c r="KOX88" s="993"/>
      <c r="KOY88" s="993"/>
      <c r="KOZ88" s="993"/>
      <c r="KPA88" s="993"/>
      <c r="KPB88" s="993"/>
      <c r="KPC88" s="993"/>
      <c r="KPD88" s="993"/>
      <c r="KPE88" s="993"/>
      <c r="KPF88" s="993"/>
      <c r="KPG88" s="993"/>
      <c r="KPH88" s="993"/>
      <c r="KPI88" s="993"/>
      <c r="KPJ88" s="993"/>
      <c r="KPK88" s="993"/>
      <c r="KPL88" s="993"/>
      <c r="KPM88" s="993"/>
      <c r="KPN88" s="993"/>
      <c r="KPO88" s="993"/>
      <c r="KPP88" s="993"/>
      <c r="KPQ88" s="993"/>
      <c r="KPR88" s="993"/>
      <c r="KPS88" s="993"/>
      <c r="KPT88" s="993"/>
      <c r="KPU88" s="993"/>
      <c r="KPV88" s="993"/>
      <c r="KPW88" s="993"/>
      <c r="KPX88" s="993"/>
      <c r="KPY88" s="993"/>
      <c r="KPZ88" s="993"/>
      <c r="KQA88" s="993"/>
      <c r="KQB88" s="993"/>
      <c r="KQC88" s="993"/>
      <c r="KQD88" s="993"/>
      <c r="KQE88" s="993"/>
      <c r="KQF88" s="993"/>
      <c r="KQG88" s="993"/>
      <c r="KQH88" s="993"/>
      <c r="KQI88" s="993"/>
      <c r="KQJ88" s="993"/>
      <c r="KQK88" s="993"/>
      <c r="KQL88" s="993"/>
      <c r="KQM88" s="993"/>
      <c r="KQN88" s="993"/>
      <c r="KQO88" s="993"/>
      <c r="KQP88" s="993"/>
      <c r="KQQ88" s="993"/>
      <c r="KQR88" s="993"/>
      <c r="KQS88" s="993"/>
      <c r="KQT88" s="993"/>
      <c r="KQU88" s="993"/>
      <c r="KQV88" s="993"/>
      <c r="KQW88" s="993"/>
      <c r="KQX88" s="993"/>
      <c r="KQY88" s="993"/>
      <c r="KQZ88" s="993"/>
      <c r="KRA88" s="993"/>
      <c r="KRB88" s="993"/>
      <c r="KRC88" s="993"/>
      <c r="KRD88" s="993"/>
      <c r="KRE88" s="993"/>
      <c r="KRF88" s="993"/>
      <c r="KRG88" s="993"/>
      <c r="KRH88" s="993"/>
      <c r="KRI88" s="993"/>
      <c r="KRJ88" s="993"/>
      <c r="KRK88" s="993"/>
      <c r="KRL88" s="993"/>
      <c r="KRM88" s="993"/>
      <c r="KRN88" s="993"/>
      <c r="KRO88" s="993"/>
      <c r="KRP88" s="993"/>
      <c r="KRQ88" s="993"/>
      <c r="KRR88" s="993"/>
      <c r="KRS88" s="993"/>
      <c r="KRT88" s="993"/>
      <c r="KRU88" s="993"/>
      <c r="KRV88" s="993"/>
      <c r="KRW88" s="993"/>
      <c r="KRX88" s="993"/>
      <c r="KRY88" s="993"/>
      <c r="KRZ88" s="993"/>
      <c r="KSA88" s="993"/>
      <c r="KSB88" s="993"/>
      <c r="KSC88" s="993"/>
      <c r="KSD88" s="993"/>
      <c r="KSE88" s="993"/>
      <c r="KSF88" s="993"/>
      <c r="KSG88" s="993"/>
      <c r="KSH88" s="993"/>
      <c r="KSI88" s="993"/>
      <c r="KSJ88" s="993"/>
      <c r="KSK88" s="993"/>
      <c r="KSL88" s="993"/>
      <c r="KSM88" s="993"/>
      <c r="KSN88" s="993"/>
      <c r="KSO88" s="993"/>
      <c r="KSP88" s="993"/>
      <c r="KSQ88" s="993"/>
      <c r="KSR88" s="993"/>
      <c r="KSS88" s="993"/>
      <c r="KST88" s="993"/>
      <c r="KSU88" s="993"/>
      <c r="KSV88" s="993"/>
      <c r="KSW88" s="993"/>
      <c r="KSX88" s="993"/>
      <c r="KSY88" s="993"/>
      <c r="KSZ88" s="993"/>
      <c r="KTA88" s="993"/>
      <c r="KTB88" s="993"/>
      <c r="KTC88" s="993"/>
      <c r="KTD88" s="993"/>
      <c r="KTE88" s="993"/>
      <c r="KTF88" s="993"/>
      <c r="KTG88" s="993"/>
      <c r="KTH88" s="993"/>
      <c r="KTI88" s="993"/>
      <c r="KTJ88" s="993"/>
      <c r="KTK88" s="993"/>
      <c r="KTL88" s="993"/>
      <c r="KTM88" s="993"/>
      <c r="KTN88" s="993"/>
      <c r="KTO88" s="993"/>
      <c r="KTP88" s="993"/>
      <c r="KTQ88" s="993"/>
      <c r="KTR88" s="993"/>
      <c r="KTS88" s="993"/>
      <c r="KTT88" s="993"/>
      <c r="KTU88" s="993"/>
      <c r="KTV88" s="993"/>
      <c r="KTW88" s="993"/>
      <c r="KTX88" s="993"/>
      <c r="KTY88" s="993"/>
      <c r="KTZ88" s="993"/>
      <c r="KUA88" s="993"/>
      <c r="KUB88" s="993"/>
      <c r="KUC88" s="993"/>
      <c r="KUD88" s="993"/>
      <c r="KUE88" s="993"/>
      <c r="KUF88" s="993"/>
      <c r="KUG88" s="993"/>
      <c r="KUH88" s="993"/>
      <c r="KUI88" s="993"/>
      <c r="KUJ88" s="993"/>
      <c r="KUK88" s="993"/>
      <c r="KUL88" s="993"/>
      <c r="KUM88" s="993"/>
      <c r="KUN88" s="993"/>
      <c r="KUO88" s="993"/>
      <c r="KUP88" s="993"/>
      <c r="KUQ88" s="993"/>
      <c r="KUR88" s="993"/>
      <c r="KUS88" s="993"/>
      <c r="KUT88" s="993"/>
      <c r="KUU88" s="993"/>
      <c r="KUV88" s="993"/>
      <c r="KUW88" s="993"/>
      <c r="KUX88" s="993"/>
      <c r="KUY88" s="993"/>
      <c r="KUZ88" s="993"/>
      <c r="KVA88" s="993"/>
      <c r="KVB88" s="993"/>
      <c r="KVC88" s="993"/>
      <c r="KVD88" s="993"/>
      <c r="KVE88" s="993"/>
      <c r="KVF88" s="993"/>
      <c r="KVG88" s="993"/>
      <c r="KVH88" s="993"/>
      <c r="KVI88" s="993"/>
      <c r="KVJ88" s="993"/>
      <c r="KVK88" s="993"/>
      <c r="KVL88" s="993"/>
      <c r="KVM88" s="993"/>
      <c r="KVN88" s="993"/>
      <c r="KVO88" s="993"/>
      <c r="KVP88" s="993"/>
      <c r="KVQ88" s="993"/>
      <c r="KVR88" s="993"/>
      <c r="KVS88" s="993"/>
      <c r="KVT88" s="993"/>
      <c r="KVU88" s="993"/>
      <c r="KVV88" s="993"/>
      <c r="KVW88" s="993"/>
      <c r="KVX88" s="993"/>
      <c r="KVY88" s="993"/>
      <c r="KVZ88" s="993"/>
      <c r="KWA88" s="993"/>
      <c r="KWB88" s="993"/>
      <c r="KWC88" s="993"/>
      <c r="KWD88" s="993"/>
      <c r="KWE88" s="993"/>
      <c r="KWF88" s="993"/>
      <c r="KWG88" s="993"/>
      <c r="KWH88" s="993"/>
      <c r="KWI88" s="993"/>
      <c r="KWJ88" s="993"/>
      <c r="KWK88" s="993"/>
      <c r="KWL88" s="993"/>
      <c r="KWM88" s="993"/>
      <c r="KWN88" s="993"/>
      <c r="KWO88" s="993"/>
      <c r="KWP88" s="993"/>
      <c r="KWQ88" s="993"/>
      <c r="KWR88" s="993"/>
      <c r="KWS88" s="993"/>
      <c r="KWT88" s="993"/>
      <c r="KWU88" s="993"/>
      <c r="KWV88" s="993"/>
      <c r="KWW88" s="993"/>
      <c r="KWX88" s="993"/>
      <c r="KWY88" s="993"/>
      <c r="KWZ88" s="993"/>
      <c r="KXA88" s="993"/>
      <c r="KXB88" s="993"/>
      <c r="KXC88" s="993"/>
      <c r="KXD88" s="993"/>
      <c r="KXE88" s="993"/>
      <c r="KXF88" s="993"/>
      <c r="KXG88" s="993"/>
      <c r="KXH88" s="993"/>
      <c r="KXI88" s="993"/>
      <c r="KXJ88" s="993"/>
      <c r="KXK88" s="993"/>
      <c r="KXL88" s="993"/>
      <c r="KXM88" s="993"/>
      <c r="KXN88" s="993"/>
      <c r="KXO88" s="993"/>
      <c r="KXP88" s="993"/>
      <c r="KXQ88" s="993"/>
      <c r="KXR88" s="993"/>
      <c r="KXS88" s="993"/>
      <c r="KXT88" s="993"/>
      <c r="KXU88" s="993"/>
      <c r="KXV88" s="993"/>
      <c r="KXW88" s="993"/>
      <c r="KXX88" s="993"/>
      <c r="KXY88" s="993"/>
      <c r="KXZ88" s="993"/>
      <c r="KYA88" s="993"/>
      <c r="KYB88" s="993"/>
      <c r="KYC88" s="993"/>
      <c r="KYD88" s="993"/>
      <c r="KYE88" s="993"/>
      <c r="KYF88" s="993"/>
      <c r="KYG88" s="993"/>
      <c r="KYH88" s="993"/>
      <c r="KYI88" s="993"/>
      <c r="KYJ88" s="993"/>
      <c r="KYK88" s="993"/>
      <c r="KYL88" s="993"/>
      <c r="KYM88" s="993"/>
      <c r="KYN88" s="993"/>
      <c r="KYO88" s="993"/>
      <c r="KYP88" s="993"/>
      <c r="KYQ88" s="993"/>
      <c r="KYR88" s="993"/>
      <c r="KYS88" s="993"/>
      <c r="KYT88" s="993"/>
      <c r="KYU88" s="993"/>
      <c r="KYV88" s="993"/>
      <c r="KYW88" s="993"/>
      <c r="KYX88" s="993"/>
      <c r="KYY88" s="993"/>
      <c r="KYZ88" s="993"/>
      <c r="KZA88" s="993"/>
      <c r="KZB88" s="993"/>
      <c r="KZC88" s="993"/>
      <c r="KZD88" s="993"/>
      <c r="KZE88" s="993"/>
      <c r="KZF88" s="993"/>
      <c r="KZG88" s="993"/>
      <c r="KZH88" s="993"/>
      <c r="KZI88" s="993"/>
      <c r="KZJ88" s="993"/>
      <c r="KZK88" s="993"/>
      <c r="KZL88" s="993"/>
      <c r="KZM88" s="993"/>
      <c r="KZN88" s="993"/>
      <c r="KZO88" s="993"/>
      <c r="KZP88" s="993"/>
      <c r="KZQ88" s="993"/>
      <c r="KZR88" s="993"/>
      <c r="KZS88" s="993"/>
      <c r="KZT88" s="993"/>
      <c r="KZU88" s="993"/>
      <c r="KZV88" s="993"/>
      <c r="KZW88" s="993"/>
      <c r="KZX88" s="993"/>
      <c r="KZY88" s="993"/>
      <c r="KZZ88" s="993"/>
      <c r="LAA88" s="993"/>
      <c r="LAB88" s="993"/>
      <c r="LAC88" s="993"/>
      <c r="LAD88" s="993"/>
      <c r="LAE88" s="993"/>
      <c r="LAF88" s="993"/>
      <c r="LAG88" s="993"/>
      <c r="LAH88" s="993"/>
      <c r="LAI88" s="993"/>
      <c r="LAJ88" s="993"/>
      <c r="LAK88" s="993"/>
      <c r="LAL88" s="993"/>
      <c r="LAM88" s="993"/>
      <c r="LAN88" s="993"/>
      <c r="LAO88" s="993"/>
      <c r="LAP88" s="993"/>
      <c r="LAQ88" s="993"/>
      <c r="LAR88" s="993"/>
      <c r="LAS88" s="993"/>
      <c r="LAT88" s="993"/>
      <c r="LAU88" s="993"/>
      <c r="LAV88" s="993"/>
      <c r="LAW88" s="993"/>
      <c r="LAX88" s="993"/>
      <c r="LAY88" s="993"/>
      <c r="LAZ88" s="993"/>
      <c r="LBA88" s="993"/>
      <c r="LBB88" s="993"/>
      <c r="LBC88" s="993"/>
      <c r="LBD88" s="993"/>
      <c r="LBE88" s="993"/>
      <c r="LBF88" s="993"/>
      <c r="LBG88" s="993"/>
      <c r="LBH88" s="993"/>
      <c r="LBI88" s="993"/>
      <c r="LBJ88" s="993"/>
      <c r="LBK88" s="993"/>
      <c r="LBL88" s="993"/>
      <c r="LBM88" s="993"/>
      <c r="LBN88" s="993"/>
      <c r="LBO88" s="993"/>
      <c r="LBP88" s="993"/>
      <c r="LBQ88" s="993"/>
      <c r="LBR88" s="993"/>
      <c r="LBS88" s="993"/>
      <c r="LBT88" s="993"/>
      <c r="LBU88" s="993"/>
      <c r="LBV88" s="993"/>
      <c r="LBW88" s="993"/>
      <c r="LBX88" s="993"/>
      <c r="LBY88" s="993"/>
      <c r="LBZ88" s="993"/>
      <c r="LCA88" s="993"/>
      <c r="LCB88" s="993"/>
      <c r="LCC88" s="993"/>
      <c r="LCD88" s="993"/>
      <c r="LCE88" s="993"/>
      <c r="LCF88" s="993"/>
      <c r="LCG88" s="993"/>
      <c r="LCH88" s="993"/>
      <c r="LCI88" s="993"/>
      <c r="LCJ88" s="993"/>
      <c r="LCK88" s="993"/>
      <c r="LCL88" s="993"/>
      <c r="LCM88" s="993"/>
      <c r="LCN88" s="993"/>
      <c r="LCO88" s="993"/>
      <c r="LCP88" s="993"/>
      <c r="LCQ88" s="993"/>
      <c r="LCR88" s="993"/>
      <c r="LCS88" s="993"/>
      <c r="LCT88" s="993"/>
      <c r="LCU88" s="993"/>
      <c r="LCV88" s="993"/>
      <c r="LCW88" s="993"/>
      <c r="LCX88" s="993"/>
      <c r="LCY88" s="993"/>
      <c r="LCZ88" s="993"/>
      <c r="LDA88" s="993"/>
      <c r="LDB88" s="993"/>
      <c r="LDC88" s="993"/>
      <c r="LDD88" s="993"/>
      <c r="LDE88" s="993"/>
      <c r="LDF88" s="993"/>
      <c r="LDG88" s="993"/>
      <c r="LDH88" s="993"/>
      <c r="LDI88" s="993"/>
      <c r="LDJ88" s="993"/>
      <c r="LDK88" s="993"/>
      <c r="LDL88" s="993"/>
      <c r="LDM88" s="993"/>
      <c r="LDN88" s="993"/>
      <c r="LDO88" s="993"/>
      <c r="LDP88" s="993"/>
      <c r="LDQ88" s="993"/>
      <c r="LDR88" s="993"/>
      <c r="LDS88" s="993"/>
      <c r="LDT88" s="993"/>
      <c r="LDU88" s="993"/>
      <c r="LDV88" s="993"/>
      <c r="LDW88" s="993"/>
      <c r="LDX88" s="993"/>
      <c r="LDY88" s="993"/>
      <c r="LDZ88" s="993"/>
      <c r="LEA88" s="993"/>
      <c r="LEB88" s="993"/>
      <c r="LEC88" s="993"/>
      <c r="LED88" s="993"/>
      <c r="LEE88" s="993"/>
      <c r="LEF88" s="993"/>
      <c r="LEG88" s="993"/>
      <c r="LEH88" s="993"/>
      <c r="LEI88" s="993"/>
      <c r="LEJ88" s="993"/>
      <c r="LEK88" s="993"/>
      <c r="LEL88" s="993"/>
      <c r="LEM88" s="993"/>
      <c r="LEN88" s="993"/>
      <c r="LEO88" s="993"/>
      <c r="LEP88" s="993"/>
      <c r="LEQ88" s="993"/>
      <c r="LER88" s="993"/>
      <c r="LES88" s="993"/>
      <c r="LET88" s="993"/>
      <c r="LEU88" s="993"/>
      <c r="LEV88" s="993"/>
      <c r="LEW88" s="993"/>
      <c r="LEX88" s="993"/>
      <c r="LEY88" s="993"/>
      <c r="LEZ88" s="993"/>
      <c r="LFA88" s="993"/>
      <c r="LFB88" s="993"/>
      <c r="LFC88" s="993"/>
      <c r="LFD88" s="993"/>
      <c r="LFE88" s="993"/>
      <c r="LFF88" s="993"/>
      <c r="LFG88" s="993"/>
      <c r="LFH88" s="993"/>
      <c r="LFI88" s="993"/>
      <c r="LFJ88" s="993"/>
      <c r="LFK88" s="993"/>
      <c r="LFL88" s="993"/>
      <c r="LFM88" s="993"/>
      <c r="LFN88" s="993"/>
      <c r="LFO88" s="993"/>
      <c r="LFP88" s="993"/>
      <c r="LFQ88" s="993"/>
      <c r="LFR88" s="993"/>
      <c r="LFS88" s="993"/>
      <c r="LFT88" s="993"/>
      <c r="LFU88" s="993"/>
      <c r="LFV88" s="993"/>
      <c r="LFW88" s="993"/>
      <c r="LFX88" s="993"/>
      <c r="LFY88" s="993"/>
      <c r="LFZ88" s="993"/>
      <c r="LGA88" s="993"/>
      <c r="LGB88" s="993"/>
      <c r="LGC88" s="993"/>
      <c r="LGD88" s="993"/>
      <c r="LGE88" s="993"/>
      <c r="LGF88" s="993"/>
      <c r="LGG88" s="993"/>
      <c r="LGH88" s="993"/>
      <c r="LGI88" s="993"/>
      <c r="LGJ88" s="993"/>
      <c r="LGK88" s="993"/>
      <c r="LGL88" s="993"/>
      <c r="LGM88" s="993"/>
      <c r="LGN88" s="993"/>
      <c r="LGO88" s="993"/>
      <c r="LGP88" s="993"/>
      <c r="LGQ88" s="993"/>
      <c r="LGR88" s="993"/>
      <c r="LGS88" s="993"/>
      <c r="LGT88" s="993"/>
      <c r="LGU88" s="993"/>
      <c r="LGV88" s="993"/>
      <c r="LGW88" s="993"/>
      <c r="LGX88" s="993"/>
      <c r="LGY88" s="993"/>
      <c r="LGZ88" s="993"/>
      <c r="LHA88" s="993"/>
      <c r="LHB88" s="993"/>
      <c r="LHC88" s="993"/>
      <c r="LHD88" s="993"/>
      <c r="LHE88" s="993"/>
      <c r="LHF88" s="993"/>
      <c r="LHG88" s="993"/>
      <c r="LHH88" s="993"/>
      <c r="LHI88" s="993"/>
      <c r="LHJ88" s="993"/>
      <c r="LHK88" s="993"/>
      <c r="LHL88" s="993"/>
      <c r="LHM88" s="993"/>
      <c r="LHN88" s="993"/>
      <c r="LHO88" s="993"/>
      <c r="LHP88" s="993"/>
      <c r="LHQ88" s="993"/>
      <c r="LHR88" s="993"/>
      <c r="LHS88" s="993"/>
      <c r="LHT88" s="993"/>
      <c r="LHU88" s="993"/>
      <c r="LHV88" s="993"/>
      <c r="LHW88" s="993"/>
      <c r="LHX88" s="993"/>
      <c r="LHY88" s="993"/>
      <c r="LHZ88" s="993"/>
      <c r="LIA88" s="993"/>
      <c r="LIB88" s="993"/>
      <c r="LIC88" s="993"/>
      <c r="LID88" s="993"/>
      <c r="LIE88" s="993"/>
      <c r="LIF88" s="993"/>
      <c r="LIG88" s="993"/>
      <c r="LIH88" s="993"/>
      <c r="LII88" s="993"/>
      <c r="LIJ88" s="993"/>
      <c r="LIK88" s="993"/>
      <c r="LIL88" s="993"/>
      <c r="LIM88" s="993"/>
      <c r="LIN88" s="993"/>
      <c r="LIO88" s="993"/>
      <c r="LIP88" s="993"/>
      <c r="LIQ88" s="993"/>
      <c r="LIR88" s="993"/>
      <c r="LIS88" s="993"/>
      <c r="LIT88" s="993"/>
      <c r="LIU88" s="993"/>
      <c r="LIV88" s="993"/>
      <c r="LIW88" s="993"/>
      <c r="LIX88" s="993"/>
      <c r="LIY88" s="993"/>
      <c r="LIZ88" s="993"/>
      <c r="LJA88" s="993"/>
      <c r="LJB88" s="993"/>
      <c r="LJC88" s="993"/>
      <c r="LJD88" s="993"/>
      <c r="LJE88" s="993"/>
      <c r="LJF88" s="993"/>
      <c r="LJG88" s="993"/>
      <c r="LJH88" s="993"/>
      <c r="LJI88" s="993"/>
      <c r="LJJ88" s="993"/>
      <c r="LJK88" s="993"/>
      <c r="LJL88" s="993"/>
      <c r="LJM88" s="993"/>
      <c r="LJN88" s="993"/>
      <c r="LJO88" s="993"/>
      <c r="LJP88" s="993"/>
      <c r="LJQ88" s="993"/>
      <c r="LJR88" s="993"/>
      <c r="LJS88" s="993"/>
      <c r="LJT88" s="993"/>
      <c r="LJU88" s="993"/>
      <c r="LJV88" s="993"/>
      <c r="LJW88" s="993"/>
      <c r="LJX88" s="993"/>
      <c r="LJY88" s="993"/>
      <c r="LJZ88" s="993"/>
      <c r="LKA88" s="993"/>
      <c r="LKB88" s="993"/>
      <c r="LKC88" s="993"/>
      <c r="LKD88" s="993"/>
      <c r="LKE88" s="993"/>
      <c r="LKF88" s="993"/>
      <c r="LKG88" s="993"/>
      <c r="LKH88" s="993"/>
      <c r="LKI88" s="993"/>
      <c r="LKJ88" s="993"/>
      <c r="LKK88" s="993"/>
      <c r="LKL88" s="993"/>
      <c r="LKM88" s="993"/>
      <c r="LKN88" s="993"/>
      <c r="LKO88" s="993"/>
      <c r="LKP88" s="993"/>
      <c r="LKQ88" s="993"/>
      <c r="LKR88" s="993"/>
      <c r="LKS88" s="993"/>
      <c r="LKT88" s="993"/>
      <c r="LKU88" s="993"/>
      <c r="LKV88" s="993"/>
      <c r="LKW88" s="993"/>
      <c r="LKX88" s="993"/>
      <c r="LKY88" s="993"/>
      <c r="LKZ88" s="993"/>
      <c r="LLA88" s="993"/>
      <c r="LLB88" s="993"/>
      <c r="LLC88" s="993"/>
      <c r="LLD88" s="993"/>
      <c r="LLE88" s="993"/>
      <c r="LLF88" s="993"/>
      <c r="LLG88" s="993"/>
      <c r="LLH88" s="993"/>
      <c r="LLI88" s="993"/>
      <c r="LLJ88" s="993"/>
      <c r="LLK88" s="993"/>
      <c r="LLL88" s="993"/>
      <c r="LLM88" s="993"/>
      <c r="LLN88" s="993"/>
      <c r="LLO88" s="993"/>
      <c r="LLP88" s="993"/>
      <c r="LLQ88" s="993"/>
      <c r="LLR88" s="993"/>
      <c r="LLS88" s="993"/>
      <c r="LLT88" s="993"/>
      <c r="LLU88" s="993"/>
      <c r="LLV88" s="993"/>
      <c r="LLW88" s="993"/>
      <c r="LLX88" s="993"/>
      <c r="LLY88" s="993"/>
      <c r="LLZ88" s="993"/>
      <c r="LMA88" s="993"/>
      <c r="LMB88" s="993"/>
      <c r="LMC88" s="993"/>
      <c r="LMD88" s="993"/>
      <c r="LME88" s="993"/>
      <c r="LMF88" s="993"/>
      <c r="LMG88" s="993"/>
      <c r="LMH88" s="993"/>
      <c r="LMI88" s="993"/>
      <c r="LMJ88" s="993"/>
      <c r="LMK88" s="993"/>
      <c r="LML88" s="993"/>
      <c r="LMM88" s="993"/>
      <c r="LMN88" s="993"/>
      <c r="LMO88" s="993"/>
      <c r="LMP88" s="993"/>
      <c r="LMQ88" s="993"/>
      <c r="LMR88" s="993"/>
      <c r="LMS88" s="993"/>
      <c r="LMT88" s="993"/>
      <c r="LMU88" s="993"/>
      <c r="LMV88" s="993"/>
      <c r="LMW88" s="993"/>
      <c r="LMX88" s="993"/>
      <c r="LMY88" s="993"/>
      <c r="LMZ88" s="993"/>
      <c r="LNA88" s="993"/>
      <c r="LNB88" s="993"/>
      <c r="LNC88" s="993"/>
      <c r="LND88" s="993"/>
      <c r="LNE88" s="993"/>
      <c r="LNF88" s="993"/>
      <c r="LNG88" s="993"/>
      <c r="LNH88" s="993"/>
      <c r="LNI88" s="993"/>
      <c r="LNJ88" s="993"/>
      <c r="LNK88" s="993"/>
      <c r="LNL88" s="993"/>
      <c r="LNM88" s="993"/>
      <c r="LNN88" s="993"/>
      <c r="LNO88" s="993"/>
      <c r="LNP88" s="993"/>
      <c r="LNQ88" s="993"/>
      <c r="LNR88" s="993"/>
      <c r="LNS88" s="993"/>
      <c r="LNT88" s="993"/>
      <c r="LNU88" s="993"/>
      <c r="LNV88" s="993"/>
      <c r="LNW88" s="993"/>
      <c r="LNX88" s="993"/>
      <c r="LNY88" s="993"/>
      <c r="LNZ88" s="993"/>
      <c r="LOA88" s="993"/>
      <c r="LOB88" s="993"/>
      <c r="LOC88" s="993"/>
      <c r="LOD88" s="993"/>
      <c r="LOE88" s="993"/>
      <c r="LOF88" s="993"/>
      <c r="LOG88" s="993"/>
      <c r="LOH88" s="993"/>
      <c r="LOI88" s="993"/>
      <c r="LOJ88" s="993"/>
      <c r="LOK88" s="993"/>
      <c r="LOL88" s="993"/>
      <c r="LOM88" s="993"/>
      <c r="LON88" s="993"/>
      <c r="LOO88" s="993"/>
      <c r="LOP88" s="993"/>
      <c r="LOQ88" s="993"/>
      <c r="LOR88" s="993"/>
      <c r="LOS88" s="993"/>
      <c r="LOT88" s="993"/>
      <c r="LOU88" s="993"/>
      <c r="LOV88" s="993"/>
      <c r="LOW88" s="993"/>
      <c r="LOX88" s="993"/>
      <c r="LOY88" s="993"/>
      <c r="LOZ88" s="993"/>
      <c r="LPA88" s="993"/>
      <c r="LPB88" s="993"/>
      <c r="LPC88" s="993"/>
      <c r="LPD88" s="993"/>
      <c r="LPE88" s="993"/>
      <c r="LPF88" s="993"/>
      <c r="LPG88" s="993"/>
      <c r="LPH88" s="993"/>
      <c r="LPI88" s="993"/>
      <c r="LPJ88" s="993"/>
      <c r="LPK88" s="993"/>
      <c r="LPL88" s="993"/>
      <c r="LPM88" s="993"/>
      <c r="LPN88" s="993"/>
      <c r="LPO88" s="993"/>
      <c r="LPP88" s="993"/>
      <c r="LPQ88" s="993"/>
      <c r="LPR88" s="993"/>
      <c r="LPS88" s="993"/>
      <c r="LPT88" s="993"/>
      <c r="LPU88" s="993"/>
      <c r="LPV88" s="993"/>
      <c r="LPW88" s="993"/>
      <c r="LPX88" s="993"/>
      <c r="LPY88" s="993"/>
      <c r="LPZ88" s="993"/>
      <c r="LQA88" s="993"/>
      <c r="LQB88" s="993"/>
      <c r="LQC88" s="993"/>
      <c r="LQD88" s="993"/>
      <c r="LQE88" s="993"/>
      <c r="LQF88" s="993"/>
      <c r="LQG88" s="993"/>
      <c r="LQH88" s="993"/>
      <c r="LQI88" s="993"/>
      <c r="LQJ88" s="993"/>
      <c r="LQK88" s="993"/>
      <c r="LQL88" s="993"/>
      <c r="LQM88" s="993"/>
      <c r="LQN88" s="993"/>
      <c r="LQO88" s="993"/>
      <c r="LQP88" s="993"/>
      <c r="LQQ88" s="993"/>
      <c r="LQR88" s="993"/>
      <c r="LQS88" s="993"/>
      <c r="LQT88" s="993"/>
      <c r="LQU88" s="993"/>
      <c r="LQV88" s="993"/>
      <c r="LQW88" s="993"/>
      <c r="LQX88" s="993"/>
      <c r="LQY88" s="993"/>
      <c r="LQZ88" s="993"/>
      <c r="LRA88" s="993"/>
      <c r="LRB88" s="993"/>
      <c r="LRC88" s="993"/>
      <c r="LRD88" s="993"/>
      <c r="LRE88" s="993"/>
      <c r="LRF88" s="993"/>
      <c r="LRG88" s="993"/>
      <c r="LRH88" s="993"/>
      <c r="LRI88" s="993"/>
      <c r="LRJ88" s="993"/>
      <c r="LRK88" s="993"/>
      <c r="LRL88" s="993"/>
      <c r="LRM88" s="993"/>
      <c r="LRN88" s="993"/>
      <c r="LRO88" s="993"/>
      <c r="LRP88" s="993"/>
      <c r="LRQ88" s="993"/>
      <c r="LRR88" s="993"/>
      <c r="LRS88" s="993"/>
      <c r="LRT88" s="993"/>
      <c r="LRU88" s="993"/>
      <c r="LRV88" s="993"/>
      <c r="LRW88" s="993"/>
      <c r="LRX88" s="993"/>
      <c r="LRY88" s="993"/>
      <c r="LRZ88" s="993"/>
      <c r="LSA88" s="993"/>
      <c r="LSB88" s="993"/>
      <c r="LSC88" s="993"/>
      <c r="LSD88" s="993"/>
      <c r="LSE88" s="993"/>
      <c r="LSF88" s="993"/>
      <c r="LSG88" s="993"/>
      <c r="LSH88" s="993"/>
      <c r="LSI88" s="993"/>
      <c r="LSJ88" s="993"/>
      <c r="LSK88" s="993"/>
      <c r="LSL88" s="993"/>
      <c r="LSM88" s="993"/>
      <c r="LSN88" s="993"/>
      <c r="LSO88" s="993"/>
      <c r="LSP88" s="993"/>
      <c r="LSQ88" s="993"/>
      <c r="LSR88" s="993"/>
      <c r="LSS88" s="993"/>
      <c r="LST88" s="993"/>
      <c r="LSU88" s="993"/>
      <c r="LSV88" s="993"/>
      <c r="LSW88" s="993"/>
      <c r="LSX88" s="993"/>
      <c r="LSY88" s="993"/>
      <c r="LSZ88" s="993"/>
      <c r="LTA88" s="993"/>
      <c r="LTB88" s="993"/>
      <c r="LTC88" s="993"/>
      <c r="LTD88" s="993"/>
      <c r="LTE88" s="993"/>
      <c r="LTF88" s="993"/>
      <c r="LTG88" s="993"/>
      <c r="LTH88" s="993"/>
      <c r="LTI88" s="993"/>
      <c r="LTJ88" s="993"/>
      <c r="LTK88" s="993"/>
      <c r="LTL88" s="993"/>
      <c r="LTM88" s="993"/>
      <c r="LTN88" s="993"/>
      <c r="LTO88" s="993"/>
      <c r="LTP88" s="993"/>
      <c r="LTQ88" s="993"/>
      <c r="LTR88" s="993"/>
      <c r="LTS88" s="993"/>
      <c r="LTT88" s="993"/>
      <c r="LTU88" s="993"/>
      <c r="LTV88" s="993"/>
      <c r="LTW88" s="993"/>
      <c r="LTX88" s="993"/>
      <c r="LTY88" s="993"/>
      <c r="LTZ88" s="993"/>
      <c r="LUA88" s="993"/>
      <c r="LUB88" s="993"/>
      <c r="LUC88" s="993"/>
      <c r="LUD88" s="993"/>
      <c r="LUE88" s="993"/>
      <c r="LUF88" s="993"/>
      <c r="LUG88" s="993"/>
      <c r="LUH88" s="993"/>
      <c r="LUI88" s="993"/>
      <c r="LUJ88" s="993"/>
      <c r="LUK88" s="993"/>
      <c r="LUL88" s="993"/>
      <c r="LUM88" s="993"/>
      <c r="LUN88" s="993"/>
      <c r="LUO88" s="993"/>
      <c r="LUP88" s="993"/>
      <c r="LUQ88" s="993"/>
      <c r="LUR88" s="993"/>
      <c r="LUS88" s="993"/>
      <c r="LUT88" s="993"/>
      <c r="LUU88" s="993"/>
      <c r="LUV88" s="993"/>
      <c r="LUW88" s="993"/>
      <c r="LUX88" s="993"/>
      <c r="LUY88" s="993"/>
      <c r="LUZ88" s="993"/>
      <c r="LVA88" s="993"/>
      <c r="LVB88" s="993"/>
      <c r="LVC88" s="993"/>
      <c r="LVD88" s="993"/>
      <c r="LVE88" s="993"/>
      <c r="LVF88" s="993"/>
      <c r="LVG88" s="993"/>
      <c r="LVH88" s="993"/>
      <c r="LVI88" s="993"/>
      <c r="LVJ88" s="993"/>
      <c r="LVK88" s="993"/>
      <c r="LVL88" s="993"/>
      <c r="LVM88" s="993"/>
      <c r="LVN88" s="993"/>
      <c r="LVO88" s="993"/>
      <c r="LVP88" s="993"/>
      <c r="LVQ88" s="993"/>
      <c r="LVR88" s="993"/>
      <c r="LVS88" s="993"/>
      <c r="LVT88" s="993"/>
      <c r="LVU88" s="993"/>
      <c r="LVV88" s="993"/>
      <c r="LVW88" s="993"/>
      <c r="LVX88" s="993"/>
      <c r="LVY88" s="993"/>
      <c r="LVZ88" s="993"/>
      <c r="LWA88" s="993"/>
      <c r="LWB88" s="993"/>
      <c r="LWC88" s="993"/>
      <c r="LWD88" s="993"/>
      <c r="LWE88" s="993"/>
      <c r="LWF88" s="993"/>
      <c r="LWG88" s="993"/>
      <c r="LWH88" s="993"/>
      <c r="LWI88" s="993"/>
      <c r="LWJ88" s="993"/>
      <c r="LWK88" s="993"/>
      <c r="LWL88" s="993"/>
      <c r="LWM88" s="993"/>
      <c r="LWN88" s="993"/>
      <c r="LWO88" s="993"/>
      <c r="LWP88" s="993"/>
      <c r="LWQ88" s="993"/>
      <c r="LWR88" s="993"/>
      <c r="LWS88" s="993"/>
      <c r="LWT88" s="993"/>
      <c r="LWU88" s="993"/>
      <c r="LWV88" s="993"/>
      <c r="LWW88" s="993"/>
      <c r="LWX88" s="993"/>
      <c r="LWY88" s="993"/>
      <c r="LWZ88" s="993"/>
      <c r="LXA88" s="993"/>
      <c r="LXB88" s="993"/>
      <c r="LXC88" s="993"/>
      <c r="LXD88" s="993"/>
      <c r="LXE88" s="993"/>
      <c r="LXF88" s="993"/>
      <c r="LXG88" s="993"/>
      <c r="LXH88" s="993"/>
      <c r="LXI88" s="993"/>
      <c r="LXJ88" s="993"/>
      <c r="LXK88" s="993"/>
      <c r="LXL88" s="993"/>
      <c r="LXM88" s="993"/>
      <c r="LXN88" s="993"/>
      <c r="LXO88" s="993"/>
      <c r="LXP88" s="993"/>
      <c r="LXQ88" s="993"/>
      <c r="LXR88" s="993"/>
      <c r="LXS88" s="993"/>
      <c r="LXT88" s="993"/>
      <c r="LXU88" s="993"/>
      <c r="LXV88" s="993"/>
      <c r="LXW88" s="993"/>
      <c r="LXX88" s="993"/>
      <c r="LXY88" s="993"/>
      <c r="LXZ88" s="993"/>
      <c r="LYA88" s="993"/>
      <c r="LYB88" s="993"/>
      <c r="LYC88" s="993"/>
      <c r="LYD88" s="993"/>
      <c r="LYE88" s="993"/>
      <c r="LYF88" s="993"/>
      <c r="LYG88" s="993"/>
      <c r="LYH88" s="993"/>
      <c r="LYI88" s="993"/>
      <c r="LYJ88" s="993"/>
      <c r="LYK88" s="993"/>
      <c r="LYL88" s="993"/>
      <c r="LYM88" s="993"/>
      <c r="LYN88" s="993"/>
      <c r="LYO88" s="993"/>
      <c r="LYP88" s="993"/>
      <c r="LYQ88" s="993"/>
      <c r="LYR88" s="993"/>
      <c r="LYS88" s="993"/>
      <c r="LYT88" s="993"/>
      <c r="LYU88" s="993"/>
      <c r="LYV88" s="993"/>
      <c r="LYW88" s="993"/>
      <c r="LYX88" s="993"/>
      <c r="LYY88" s="993"/>
      <c r="LYZ88" s="993"/>
      <c r="LZA88" s="993"/>
      <c r="LZB88" s="993"/>
      <c r="LZC88" s="993"/>
      <c r="LZD88" s="993"/>
      <c r="LZE88" s="993"/>
      <c r="LZF88" s="993"/>
      <c r="LZG88" s="993"/>
      <c r="LZH88" s="993"/>
      <c r="LZI88" s="993"/>
      <c r="LZJ88" s="993"/>
      <c r="LZK88" s="993"/>
      <c r="LZL88" s="993"/>
      <c r="LZM88" s="993"/>
      <c r="LZN88" s="993"/>
      <c r="LZO88" s="993"/>
      <c r="LZP88" s="993"/>
      <c r="LZQ88" s="993"/>
      <c r="LZR88" s="993"/>
      <c r="LZS88" s="993"/>
      <c r="LZT88" s="993"/>
      <c r="LZU88" s="993"/>
      <c r="LZV88" s="993"/>
      <c r="LZW88" s="993"/>
      <c r="LZX88" s="993"/>
      <c r="LZY88" s="993"/>
      <c r="LZZ88" s="993"/>
      <c r="MAA88" s="993"/>
      <c r="MAB88" s="993"/>
      <c r="MAC88" s="993"/>
      <c r="MAD88" s="993"/>
      <c r="MAE88" s="993"/>
      <c r="MAF88" s="993"/>
      <c r="MAG88" s="993"/>
      <c r="MAH88" s="993"/>
      <c r="MAI88" s="993"/>
      <c r="MAJ88" s="993"/>
      <c r="MAK88" s="993"/>
      <c r="MAL88" s="993"/>
      <c r="MAM88" s="993"/>
      <c r="MAN88" s="993"/>
      <c r="MAO88" s="993"/>
      <c r="MAP88" s="993"/>
      <c r="MAQ88" s="993"/>
      <c r="MAR88" s="993"/>
      <c r="MAS88" s="993"/>
      <c r="MAT88" s="993"/>
      <c r="MAU88" s="993"/>
      <c r="MAV88" s="993"/>
      <c r="MAW88" s="993"/>
      <c r="MAX88" s="993"/>
      <c r="MAY88" s="993"/>
      <c r="MAZ88" s="993"/>
      <c r="MBA88" s="993"/>
      <c r="MBB88" s="993"/>
      <c r="MBC88" s="993"/>
      <c r="MBD88" s="993"/>
      <c r="MBE88" s="993"/>
      <c r="MBF88" s="993"/>
      <c r="MBG88" s="993"/>
      <c r="MBH88" s="993"/>
      <c r="MBI88" s="993"/>
      <c r="MBJ88" s="993"/>
      <c r="MBK88" s="993"/>
      <c r="MBL88" s="993"/>
      <c r="MBM88" s="993"/>
      <c r="MBN88" s="993"/>
      <c r="MBO88" s="993"/>
      <c r="MBP88" s="993"/>
      <c r="MBQ88" s="993"/>
      <c r="MBR88" s="993"/>
      <c r="MBS88" s="993"/>
      <c r="MBT88" s="993"/>
      <c r="MBU88" s="993"/>
      <c r="MBV88" s="993"/>
      <c r="MBW88" s="993"/>
      <c r="MBX88" s="993"/>
      <c r="MBY88" s="993"/>
      <c r="MBZ88" s="993"/>
      <c r="MCA88" s="993"/>
      <c r="MCB88" s="993"/>
      <c r="MCC88" s="993"/>
      <c r="MCD88" s="993"/>
      <c r="MCE88" s="993"/>
      <c r="MCF88" s="993"/>
      <c r="MCG88" s="993"/>
      <c r="MCH88" s="993"/>
      <c r="MCI88" s="993"/>
      <c r="MCJ88" s="993"/>
      <c r="MCK88" s="993"/>
      <c r="MCL88" s="993"/>
      <c r="MCM88" s="993"/>
      <c r="MCN88" s="993"/>
      <c r="MCO88" s="993"/>
      <c r="MCP88" s="993"/>
      <c r="MCQ88" s="993"/>
      <c r="MCR88" s="993"/>
      <c r="MCS88" s="993"/>
      <c r="MCT88" s="993"/>
      <c r="MCU88" s="993"/>
      <c r="MCV88" s="993"/>
      <c r="MCW88" s="993"/>
      <c r="MCX88" s="993"/>
      <c r="MCY88" s="993"/>
      <c r="MCZ88" s="993"/>
      <c r="MDA88" s="993"/>
      <c r="MDB88" s="993"/>
      <c r="MDC88" s="993"/>
      <c r="MDD88" s="993"/>
      <c r="MDE88" s="993"/>
      <c r="MDF88" s="993"/>
      <c r="MDG88" s="993"/>
      <c r="MDH88" s="993"/>
      <c r="MDI88" s="993"/>
      <c r="MDJ88" s="993"/>
      <c r="MDK88" s="993"/>
      <c r="MDL88" s="993"/>
      <c r="MDM88" s="993"/>
      <c r="MDN88" s="993"/>
      <c r="MDO88" s="993"/>
      <c r="MDP88" s="993"/>
      <c r="MDQ88" s="993"/>
      <c r="MDR88" s="993"/>
      <c r="MDS88" s="993"/>
      <c r="MDT88" s="993"/>
      <c r="MDU88" s="993"/>
      <c r="MDV88" s="993"/>
      <c r="MDW88" s="993"/>
      <c r="MDX88" s="993"/>
      <c r="MDY88" s="993"/>
      <c r="MDZ88" s="993"/>
      <c r="MEA88" s="993"/>
      <c r="MEB88" s="993"/>
      <c r="MEC88" s="993"/>
      <c r="MED88" s="993"/>
      <c r="MEE88" s="993"/>
      <c r="MEF88" s="993"/>
      <c r="MEG88" s="993"/>
      <c r="MEH88" s="993"/>
      <c r="MEI88" s="993"/>
      <c r="MEJ88" s="993"/>
      <c r="MEK88" s="993"/>
      <c r="MEL88" s="993"/>
      <c r="MEM88" s="993"/>
      <c r="MEN88" s="993"/>
      <c r="MEO88" s="993"/>
      <c r="MEP88" s="993"/>
      <c r="MEQ88" s="993"/>
      <c r="MER88" s="993"/>
      <c r="MES88" s="993"/>
      <c r="MET88" s="993"/>
      <c r="MEU88" s="993"/>
      <c r="MEV88" s="993"/>
      <c r="MEW88" s="993"/>
      <c r="MEX88" s="993"/>
      <c r="MEY88" s="993"/>
      <c r="MEZ88" s="993"/>
      <c r="MFA88" s="993"/>
      <c r="MFB88" s="993"/>
      <c r="MFC88" s="993"/>
      <c r="MFD88" s="993"/>
      <c r="MFE88" s="993"/>
      <c r="MFF88" s="993"/>
      <c r="MFG88" s="993"/>
      <c r="MFH88" s="993"/>
      <c r="MFI88" s="993"/>
      <c r="MFJ88" s="993"/>
      <c r="MFK88" s="993"/>
      <c r="MFL88" s="993"/>
      <c r="MFM88" s="993"/>
      <c r="MFN88" s="993"/>
      <c r="MFO88" s="993"/>
      <c r="MFP88" s="993"/>
      <c r="MFQ88" s="993"/>
      <c r="MFR88" s="993"/>
      <c r="MFS88" s="993"/>
      <c r="MFT88" s="993"/>
      <c r="MFU88" s="993"/>
      <c r="MFV88" s="993"/>
      <c r="MFW88" s="993"/>
      <c r="MFX88" s="993"/>
      <c r="MFY88" s="993"/>
      <c r="MFZ88" s="993"/>
      <c r="MGA88" s="993"/>
      <c r="MGB88" s="993"/>
      <c r="MGC88" s="993"/>
      <c r="MGD88" s="993"/>
      <c r="MGE88" s="993"/>
      <c r="MGF88" s="993"/>
      <c r="MGG88" s="993"/>
      <c r="MGH88" s="993"/>
      <c r="MGI88" s="993"/>
      <c r="MGJ88" s="993"/>
      <c r="MGK88" s="993"/>
      <c r="MGL88" s="993"/>
      <c r="MGM88" s="993"/>
      <c r="MGN88" s="993"/>
      <c r="MGO88" s="993"/>
      <c r="MGP88" s="993"/>
      <c r="MGQ88" s="993"/>
      <c r="MGR88" s="993"/>
      <c r="MGS88" s="993"/>
      <c r="MGT88" s="993"/>
      <c r="MGU88" s="993"/>
      <c r="MGV88" s="993"/>
      <c r="MGW88" s="993"/>
      <c r="MGX88" s="993"/>
      <c r="MGY88" s="993"/>
      <c r="MGZ88" s="993"/>
      <c r="MHA88" s="993"/>
      <c r="MHB88" s="993"/>
      <c r="MHC88" s="993"/>
      <c r="MHD88" s="993"/>
      <c r="MHE88" s="993"/>
      <c r="MHF88" s="993"/>
      <c r="MHG88" s="993"/>
      <c r="MHH88" s="993"/>
      <c r="MHI88" s="993"/>
      <c r="MHJ88" s="993"/>
      <c r="MHK88" s="993"/>
      <c r="MHL88" s="993"/>
      <c r="MHM88" s="993"/>
      <c r="MHN88" s="993"/>
      <c r="MHO88" s="993"/>
      <c r="MHP88" s="993"/>
      <c r="MHQ88" s="993"/>
      <c r="MHR88" s="993"/>
      <c r="MHS88" s="993"/>
      <c r="MHT88" s="993"/>
      <c r="MHU88" s="993"/>
      <c r="MHV88" s="993"/>
      <c r="MHW88" s="993"/>
      <c r="MHX88" s="993"/>
      <c r="MHY88" s="993"/>
      <c r="MHZ88" s="993"/>
      <c r="MIA88" s="993"/>
      <c r="MIB88" s="993"/>
      <c r="MIC88" s="993"/>
      <c r="MID88" s="993"/>
      <c r="MIE88" s="993"/>
      <c r="MIF88" s="993"/>
      <c r="MIG88" s="993"/>
      <c r="MIH88" s="993"/>
      <c r="MII88" s="993"/>
      <c r="MIJ88" s="993"/>
      <c r="MIK88" s="993"/>
      <c r="MIL88" s="993"/>
      <c r="MIM88" s="993"/>
      <c r="MIN88" s="993"/>
      <c r="MIO88" s="993"/>
      <c r="MIP88" s="993"/>
      <c r="MIQ88" s="993"/>
      <c r="MIR88" s="993"/>
      <c r="MIS88" s="993"/>
      <c r="MIT88" s="993"/>
      <c r="MIU88" s="993"/>
      <c r="MIV88" s="993"/>
      <c r="MIW88" s="993"/>
      <c r="MIX88" s="993"/>
      <c r="MIY88" s="993"/>
      <c r="MIZ88" s="993"/>
      <c r="MJA88" s="993"/>
      <c r="MJB88" s="993"/>
      <c r="MJC88" s="993"/>
      <c r="MJD88" s="993"/>
      <c r="MJE88" s="993"/>
      <c r="MJF88" s="993"/>
      <c r="MJG88" s="993"/>
      <c r="MJH88" s="993"/>
      <c r="MJI88" s="993"/>
      <c r="MJJ88" s="993"/>
      <c r="MJK88" s="993"/>
      <c r="MJL88" s="993"/>
      <c r="MJM88" s="993"/>
      <c r="MJN88" s="993"/>
      <c r="MJO88" s="993"/>
      <c r="MJP88" s="993"/>
      <c r="MJQ88" s="993"/>
      <c r="MJR88" s="993"/>
      <c r="MJS88" s="993"/>
      <c r="MJT88" s="993"/>
      <c r="MJU88" s="993"/>
      <c r="MJV88" s="993"/>
      <c r="MJW88" s="993"/>
      <c r="MJX88" s="993"/>
      <c r="MJY88" s="993"/>
      <c r="MJZ88" s="993"/>
      <c r="MKA88" s="993"/>
      <c r="MKB88" s="993"/>
      <c r="MKC88" s="993"/>
      <c r="MKD88" s="993"/>
      <c r="MKE88" s="993"/>
      <c r="MKF88" s="993"/>
      <c r="MKG88" s="993"/>
      <c r="MKH88" s="993"/>
      <c r="MKI88" s="993"/>
      <c r="MKJ88" s="993"/>
      <c r="MKK88" s="993"/>
      <c r="MKL88" s="993"/>
      <c r="MKM88" s="993"/>
      <c r="MKN88" s="993"/>
      <c r="MKO88" s="993"/>
      <c r="MKP88" s="993"/>
      <c r="MKQ88" s="993"/>
      <c r="MKR88" s="993"/>
      <c r="MKS88" s="993"/>
      <c r="MKT88" s="993"/>
      <c r="MKU88" s="993"/>
      <c r="MKV88" s="993"/>
      <c r="MKW88" s="993"/>
      <c r="MKX88" s="993"/>
      <c r="MKY88" s="993"/>
      <c r="MKZ88" s="993"/>
      <c r="MLA88" s="993"/>
      <c r="MLB88" s="993"/>
      <c r="MLC88" s="993"/>
      <c r="MLD88" s="993"/>
      <c r="MLE88" s="993"/>
      <c r="MLF88" s="993"/>
      <c r="MLG88" s="993"/>
      <c r="MLH88" s="993"/>
      <c r="MLI88" s="993"/>
      <c r="MLJ88" s="993"/>
      <c r="MLK88" s="993"/>
      <c r="MLL88" s="993"/>
      <c r="MLM88" s="993"/>
      <c r="MLN88" s="993"/>
      <c r="MLO88" s="993"/>
      <c r="MLP88" s="993"/>
      <c r="MLQ88" s="993"/>
      <c r="MLR88" s="993"/>
      <c r="MLS88" s="993"/>
      <c r="MLT88" s="993"/>
      <c r="MLU88" s="993"/>
      <c r="MLV88" s="993"/>
      <c r="MLW88" s="993"/>
      <c r="MLX88" s="993"/>
      <c r="MLY88" s="993"/>
      <c r="MLZ88" s="993"/>
      <c r="MMA88" s="993"/>
      <c r="MMB88" s="993"/>
      <c r="MMC88" s="993"/>
      <c r="MMD88" s="993"/>
      <c r="MME88" s="993"/>
      <c r="MMF88" s="993"/>
      <c r="MMG88" s="993"/>
      <c r="MMH88" s="993"/>
      <c r="MMI88" s="993"/>
      <c r="MMJ88" s="993"/>
      <c r="MMK88" s="993"/>
      <c r="MML88" s="993"/>
      <c r="MMM88" s="993"/>
      <c r="MMN88" s="993"/>
      <c r="MMO88" s="993"/>
      <c r="MMP88" s="993"/>
      <c r="MMQ88" s="993"/>
      <c r="MMR88" s="993"/>
      <c r="MMS88" s="993"/>
      <c r="MMT88" s="993"/>
      <c r="MMU88" s="993"/>
      <c r="MMV88" s="993"/>
      <c r="MMW88" s="993"/>
      <c r="MMX88" s="993"/>
      <c r="MMY88" s="993"/>
      <c r="MMZ88" s="993"/>
      <c r="MNA88" s="993"/>
      <c r="MNB88" s="993"/>
      <c r="MNC88" s="993"/>
      <c r="MND88" s="993"/>
      <c r="MNE88" s="993"/>
      <c r="MNF88" s="993"/>
      <c r="MNG88" s="993"/>
      <c r="MNH88" s="993"/>
      <c r="MNI88" s="993"/>
      <c r="MNJ88" s="993"/>
      <c r="MNK88" s="993"/>
      <c r="MNL88" s="993"/>
      <c r="MNM88" s="993"/>
      <c r="MNN88" s="993"/>
      <c r="MNO88" s="993"/>
      <c r="MNP88" s="993"/>
      <c r="MNQ88" s="993"/>
      <c r="MNR88" s="993"/>
      <c r="MNS88" s="993"/>
      <c r="MNT88" s="993"/>
      <c r="MNU88" s="993"/>
      <c r="MNV88" s="993"/>
      <c r="MNW88" s="993"/>
      <c r="MNX88" s="993"/>
      <c r="MNY88" s="993"/>
      <c r="MNZ88" s="993"/>
      <c r="MOA88" s="993"/>
      <c r="MOB88" s="993"/>
      <c r="MOC88" s="993"/>
      <c r="MOD88" s="993"/>
      <c r="MOE88" s="993"/>
      <c r="MOF88" s="993"/>
      <c r="MOG88" s="993"/>
      <c r="MOH88" s="993"/>
      <c r="MOI88" s="993"/>
      <c r="MOJ88" s="993"/>
      <c r="MOK88" s="993"/>
      <c r="MOL88" s="993"/>
      <c r="MOM88" s="993"/>
      <c r="MON88" s="993"/>
      <c r="MOO88" s="993"/>
      <c r="MOP88" s="993"/>
      <c r="MOQ88" s="993"/>
      <c r="MOR88" s="993"/>
      <c r="MOS88" s="993"/>
      <c r="MOT88" s="993"/>
      <c r="MOU88" s="993"/>
      <c r="MOV88" s="993"/>
      <c r="MOW88" s="993"/>
      <c r="MOX88" s="993"/>
      <c r="MOY88" s="993"/>
      <c r="MOZ88" s="993"/>
      <c r="MPA88" s="993"/>
      <c r="MPB88" s="993"/>
      <c r="MPC88" s="993"/>
      <c r="MPD88" s="993"/>
      <c r="MPE88" s="993"/>
      <c r="MPF88" s="993"/>
      <c r="MPG88" s="993"/>
      <c r="MPH88" s="993"/>
      <c r="MPI88" s="993"/>
      <c r="MPJ88" s="993"/>
      <c r="MPK88" s="993"/>
      <c r="MPL88" s="993"/>
      <c r="MPM88" s="993"/>
      <c r="MPN88" s="993"/>
      <c r="MPO88" s="993"/>
      <c r="MPP88" s="993"/>
      <c r="MPQ88" s="993"/>
      <c r="MPR88" s="993"/>
      <c r="MPS88" s="993"/>
      <c r="MPT88" s="993"/>
      <c r="MPU88" s="993"/>
      <c r="MPV88" s="993"/>
      <c r="MPW88" s="993"/>
      <c r="MPX88" s="993"/>
      <c r="MPY88" s="993"/>
      <c r="MPZ88" s="993"/>
      <c r="MQA88" s="993"/>
      <c r="MQB88" s="993"/>
      <c r="MQC88" s="993"/>
      <c r="MQD88" s="993"/>
      <c r="MQE88" s="993"/>
      <c r="MQF88" s="993"/>
      <c r="MQG88" s="993"/>
      <c r="MQH88" s="993"/>
      <c r="MQI88" s="993"/>
      <c r="MQJ88" s="993"/>
      <c r="MQK88" s="993"/>
      <c r="MQL88" s="993"/>
      <c r="MQM88" s="993"/>
      <c r="MQN88" s="993"/>
      <c r="MQO88" s="993"/>
      <c r="MQP88" s="993"/>
      <c r="MQQ88" s="993"/>
      <c r="MQR88" s="993"/>
      <c r="MQS88" s="993"/>
      <c r="MQT88" s="993"/>
      <c r="MQU88" s="993"/>
      <c r="MQV88" s="993"/>
      <c r="MQW88" s="993"/>
      <c r="MQX88" s="993"/>
      <c r="MQY88" s="993"/>
      <c r="MQZ88" s="993"/>
      <c r="MRA88" s="993"/>
      <c r="MRB88" s="993"/>
      <c r="MRC88" s="993"/>
      <c r="MRD88" s="993"/>
      <c r="MRE88" s="993"/>
      <c r="MRF88" s="993"/>
      <c r="MRG88" s="993"/>
      <c r="MRH88" s="993"/>
      <c r="MRI88" s="993"/>
      <c r="MRJ88" s="993"/>
      <c r="MRK88" s="993"/>
      <c r="MRL88" s="993"/>
      <c r="MRM88" s="993"/>
      <c r="MRN88" s="993"/>
      <c r="MRO88" s="993"/>
      <c r="MRP88" s="993"/>
      <c r="MRQ88" s="993"/>
      <c r="MRR88" s="993"/>
      <c r="MRS88" s="993"/>
      <c r="MRT88" s="993"/>
      <c r="MRU88" s="993"/>
      <c r="MRV88" s="993"/>
      <c r="MRW88" s="993"/>
      <c r="MRX88" s="993"/>
      <c r="MRY88" s="993"/>
      <c r="MRZ88" s="993"/>
      <c r="MSA88" s="993"/>
      <c r="MSB88" s="993"/>
      <c r="MSC88" s="993"/>
      <c r="MSD88" s="993"/>
      <c r="MSE88" s="993"/>
      <c r="MSF88" s="993"/>
      <c r="MSG88" s="993"/>
      <c r="MSH88" s="993"/>
      <c r="MSI88" s="993"/>
      <c r="MSJ88" s="993"/>
      <c r="MSK88" s="993"/>
      <c r="MSL88" s="993"/>
      <c r="MSM88" s="993"/>
      <c r="MSN88" s="993"/>
      <c r="MSO88" s="993"/>
      <c r="MSP88" s="993"/>
      <c r="MSQ88" s="993"/>
      <c r="MSR88" s="993"/>
      <c r="MSS88" s="993"/>
      <c r="MST88" s="993"/>
      <c r="MSU88" s="993"/>
      <c r="MSV88" s="993"/>
      <c r="MSW88" s="993"/>
      <c r="MSX88" s="993"/>
      <c r="MSY88" s="993"/>
      <c r="MSZ88" s="993"/>
      <c r="MTA88" s="993"/>
      <c r="MTB88" s="993"/>
      <c r="MTC88" s="993"/>
      <c r="MTD88" s="993"/>
      <c r="MTE88" s="993"/>
      <c r="MTF88" s="993"/>
      <c r="MTG88" s="993"/>
      <c r="MTH88" s="993"/>
      <c r="MTI88" s="993"/>
      <c r="MTJ88" s="993"/>
      <c r="MTK88" s="993"/>
      <c r="MTL88" s="993"/>
      <c r="MTM88" s="993"/>
      <c r="MTN88" s="993"/>
      <c r="MTO88" s="993"/>
      <c r="MTP88" s="993"/>
      <c r="MTQ88" s="993"/>
      <c r="MTR88" s="993"/>
      <c r="MTS88" s="993"/>
      <c r="MTT88" s="993"/>
      <c r="MTU88" s="993"/>
      <c r="MTV88" s="993"/>
      <c r="MTW88" s="993"/>
      <c r="MTX88" s="993"/>
      <c r="MTY88" s="993"/>
      <c r="MTZ88" s="993"/>
      <c r="MUA88" s="993"/>
      <c r="MUB88" s="993"/>
      <c r="MUC88" s="993"/>
      <c r="MUD88" s="993"/>
      <c r="MUE88" s="993"/>
      <c r="MUF88" s="993"/>
      <c r="MUG88" s="993"/>
      <c r="MUH88" s="993"/>
      <c r="MUI88" s="993"/>
      <c r="MUJ88" s="993"/>
      <c r="MUK88" s="993"/>
      <c r="MUL88" s="993"/>
      <c r="MUM88" s="993"/>
      <c r="MUN88" s="993"/>
      <c r="MUO88" s="993"/>
      <c r="MUP88" s="993"/>
      <c r="MUQ88" s="993"/>
      <c r="MUR88" s="993"/>
      <c r="MUS88" s="993"/>
      <c r="MUT88" s="993"/>
      <c r="MUU88" s="993"/>
      <c r="MUV88" s="993"/>
      <c r="MUW88" s="993"/>
      <c r="MUX88" s="993"/>
      <c r="MUY88" s="993"/>
      <c r="MUZ88" s="993"/>
      <c r="MVA88" s="993"/>
      <c r="MVB88" s="993"/>
      <c r="MVC88" s="993"/>
      <c r="MVD88" s="993"/>
      <c r="MVE88" s="993"/>
      <c r="MVF88" s="993"/>
      <c r="MVG88" s="993"/>
      <c r="MVH88" s="993"/>
      <c r="MVI88" s="993"/>
      <c r="MVJ88" s="993"/>
      <c r="MVK88" s="993"/>
      <c r="MVL88" s="993"/>
      <c r="MVM88" s="993"/>
      <c r="MVN88" s="993"/>
      <c r="MVO88" s="993"/>
      <c r="MVP88" s="993"/>
      <c r="MVQ88" s="993"/>
      <c r="MVR88" s="993"/>
      <c r="MVS88" s="993"/>
      <c r="MVT88" s="993"/>
      <c r="MVU88" s="993"/>
      <c r="MVV88" s="993"/>
      <c r="MVW88" s="993"/>
      <c r="MVX88" s="993"/>
      <c r="MVY88" s="993"/>
      <c r="MVZ88" s="993"/>
      <c r="MWA88" s="993"/>
      <c r="MWB88" s="993"/>
      <c r="MWC88" s="993"/>
      <c r="MWD88" s="993"/>
      <c r="MWE88" s="993"/>
      <c r="MWF88" s="993"/>
      <c r="MWG88" s="993"/>
      <c r="MWH88" s="993"/>
      <c r="MWI88" s="993"/>
      <c r="MWJ88" s="993"/>
      <c r="MWK88" s="993"/>
      <c r="MWL88" s="993"/>
      <c r="MWM88" s="993"/>
      <c r="MWN88" s="993"/>
      <c r="MWO88" s="993"/>
      <c r="MWP88" s="993"/>
      <c r="MWQ88" s="993"/>
      <c r="MWR88" s="993"/>
      <c r="MWS88" s="993"/>
      <c r="MWT88" s="993"/>
      <c r="MWU88" s="993"/>
      <c r="MWV88" s="993"/>
      <c r="MWW88" s="993"/>
      <c r="MWX88" s="993"/>
      <c r="MWY88" s="993"/>
      <c r="MWZ88" s="993"/>
      <c r="MXA88" s="993"/>
      <c r="MXB88" s="993"/>
      <c r="MXC88" s="993"/>
      <c r="MXD88" s="993"/>
      <c r="MXE88" s="993"/>
      <c r="MXF88" s="993"/>
      <c r="MXG88" s="993"/>
      <c r="MXH88" s="993"/>
      <c r="MXI88" s="993"/>
      <c r="MXJ88" s="993"/>
      <c r="MXK88" s="993"/>
      <c r="MXL88" s="993"/>
      <c r="MXM88" s="993"/>
      <c r="MXN88" s="993"/>
      <c r="MXO88" s="993"/>
      <c r="MXP88" s="993"/>
      <c r="MXQ88" s="993"/>
      <c r="MXR88" s="993"/>
      <c r="MXS88" s="993"/>
      <c r="MXT88" s="993"/>
      <c r="MXU88" s="993"/>
      <c r="MXV88" s="993"/>
      <c r="MXW88" s="993"/>
      <c r="MXX88" s="993"/>
      <c r="MXY88" s="993"/>
      <c r="MXZ88" s="993"/>
      <c r="MYA88" s="993"/>
      <c r="MYB88" s="993"/>
      <c r="MYC88" s="993"/>
      <c r="MYD88" s="993"/>
      <c r="MYE88" s="993"/>
      <c r="MYF88" s="993"/>
      <c r="MYG88" s="993"/>
      <c r="MYH88" s="993"/>
      <c r="MYI88" s="993"/>
      <c r="MYJ88" s="993"/>
      <c r="MYK88" s="993"/>
      <c r="MYL88" s="993"/>
      <c r="MYM88" s="993"/>
      <c r="MYN88" s="993"/>
      <c r="MYO88" s="993"/>
      <c r="MYP88" s="993"/>
      <c r="MYQ88" s="993"/>
      <c r="MYR88" s="993"/>
      <c r="MYS88" s="993"/>
      <c r="MYT88" s="993"/>
      <c r="MYU88" s="993"/>
      <c r="MYV88" s="993"/>
      <c r="MYW88" s="993"/>
      <c r="MYX88" s="993"/>
      <c r="MYY88" s="993"/>
      <c r="MYZ88" s="993"/>
      <c r="MZA88" s="993"/>
      <c r="MZB88" s="993"/>
      <c r="MZC88" s="993"/>
      <c r="MZD88" s="993"/>
      <c r="MZE88" s="993"/>
      <c r="MZF88" s="993"/>
      <c r="MZG88" s="993"/>
      <c r="MZH88" s="993"/>
      <c r="MZI88" s="993"/>
      <c r="MZJ88" s="993"/>
      <c r="MZK88" s="993"/>
      <c r="MZL88" s="993"/>
      <c r="MZM88" s="993"/>
      <c r="MZN88" s="993"/>
      <c r="MZO88" s="993"/>
      <c r="MZP88" s="993"/>
      <c r="MZQ88" s="993"/>
      <c r="MZR88" s="993"/>
      <c r="MZS88" s="993"/>
      <c r="MZT88" s="993"/>
      <c r="MZU88" s="993"/>
      <c r="MZV88" s="993"/>
      <c r="MZW88" s="993"/>
      <c r="MZX88" s="993"/>
      <c r="MZY88" s="993"/>
      <c r="MZZ88" s="993"/>
      <c r="NAA88" s="993"/>
      <c r="NAB88" s="993"/>
      <c r="NAC88" s="993"/>
      <c r="NAD88" s="993"/>
      <c r="NAE88" s="993"/>
      <c r="NAF88" s="993"/>
      <c r="NAG88" s="993"/>
      <c r="NAH88" s="993"/>
      <c r="NAI88" s="993"/>
      <c r="NAJ88" s="993"/>
      <c r="NAK88" s="993"/>
      <c r="NAL88" s="993"/>
      <c r="NAM88" s="993"/>
      <c r="NAN88" s="993"/>
      <c r="NAO88" s="993"/>
      <c r="NAP88" s="993"/>
      <c r="NAQ88" s="993"/>
      <c r="NAR88" s="993"/>
      <c r="NAS88" s="993"/>
      <c r="NAT88" s="993"/>
      <c r="NAU88" s="993"/>
      <c r="NAV88" s="993"/>
      <c r="NAW88" s="993"/>
      <c r="NAX88" s="993"/>
      <c r="NAY88" s="993"/>
      <c r="NAZ88" s="993"/>
      <c r="NBA88" s="993"/>
      <c r="NBB88" s="993"/>
      <c r="NBC88" s="993"/>
      <c r="NBD88" s="993"/>
      <c r="NBE88" s="993"/>
      <c r="NBF88" s="993"/>
      <c r="NBG88" s="993"/>
      <c r="NBH88" s="993"/>
      <c r="NBI88" s="993"/>
      <c r="NBJ88" s="993"/>
      <c r="NBK88" s="993"/>
      <c r="NBL88" s="993"/>
      <c r="NBM88" s="993"/>
      <c r="NBN88" s="993"/>
      <c r="NBO88" s="993"/>
      <c r="NBP88" s="993"/>
      <c r="NBQ88" s="993"/>
      <c r="NBR88" s="993"/>
      <c r="NBS88" s="993"/>
      <c r="NBT88" s="993"/>
      <c r="NBU88" s="993"/>
      <c r="NBV88" s="993"/>
      <c r="NBW88" s="993"/>
      <c r="NBX88" s="993"/>
      <c r="NBY88" s="993"/>
      <c r="NBZ88" s="993"/>
      <c r="NCA88" s="993"/>
      <c r="NCB88" s="993"/>
      <c r="NCC88" s="993"/>
      <c r="NCD88" s="993"/>
      <c r="NCE88" s="993"/>
      <c r="NCF88" s="993"/>
      <c r="NCG88" s="993"/>
      <c r="NCH88" s="993"/>
      <c r="NCI88" s="993"/>
      <c r="NCJ88" s="993"/>
      <c r="NCK88" s="993"/>
      <c r="NCL88" s="993"/>
      <c r="NCM88" s="993"/>
      <c r="NCN88" s="993"/>
      <c r="NCO88" s="993"/>
      <c r="NCP88" s="993"/>
      <c r="NCQ88" s="993"/>
      <c r="NCR88" s="993"/>
      <c r="NCS88" s="993"/>
      <c r="NCT88" s="993"/>
      <c r="NCU88" s="993"/>
      <c r="NCV88" s="993"/>
      <c r="NCW88" s="993"/>
      <c r="NCX88" s="993"/>
      <c r="NCY88" s="993"/>
      <c r="NCZ88" s="993"/>
      <c r="NDA88" s="993"/>
      <c r="NDB88" s="993"/>
      <c r="NDC88" s="993"/>
      <c r="NDD88" s="993"/>
      <c r="NDE88" s="993"/>
      <c r="NDF88" s="993"/>
      <c r="NDG88" s="993"/>
      <c r="NDH88" s="993"/>
      <c r="NDI88" s="993"/>
      <c r="NDJ88" s="993"/>
      <c r="NDK88" s="993"/>
      <c r="NDL88" s="993"/>
      <c r="NDM88" s="993"/>
      <c r="NDN88" s="993"/>
      <c r="NDO88" s="993"/>
      <c r="NDP88" s="993"/>
      <c r="NDQ88" s="993"/>
      <c r="NDR88" s="993"/>
      <c r="NDS88" s="993"/>
      <c r="NDT88" s="993"/>
      <c r="NDU88" s="993"/>
      <c r="NDV88" s="993"/>
      <c r="NDW88" s="993"/>
      <c r="NDX88" s="993"/>
      <c r="NDY88" s="993"/>
      <c r="NDZ88" s="993"/>
      <c r="NEA88" s="993"/>
      <c r="NEB88" s="993"/>
      <c r="NEC88" s="993"/>
      <c r="NED88" s="993"/>
      <c r="NEE88" s="993"/>
      <c r="NEF88" s="993"/>
      <c r="NEG88" s="993"/>
      <c r="NEH88" s="993"/>
      <c r="NEI88" s="993"/>
      <c r="NEJ88" s="993"/>
      <c r="NEK88" s="993"/>
      <c r="NEL88" s="993"/>
      <c r="NEM88" s="993"/>
      <c r="NEN88" s="993"/>
      <c r="NEO88" s="993"/>
      <c r="NEP88" s="993"/>
      <c r="NEQ88" s="993"/>
      <c r="NER88" s="993"/>
      <c r="NES88" s="993"/>
      <c r="NET88" s="993"/>
      <c r="NEU88" s="993"/>
      <c r="NEV88" s="993"/>
      <c r="NEW88" s="993"/>
      <c r="NEX88" s="993"/>
      <c r="NEY88" s="993"/>
      <c r="NEZ88" s="993"/>
      <c r="NFA88" s="993"/>
      <c r="NFB88" s="993"/>
      <c r="NFC88" s="993"/>
      <c r="NFD88" s="993"/>
      <c r="NFE88" s="993"/>
      <c r="NFF88" s="993"/>
      <c r="NFG88" s="993"/>
      <c r="NFH88" s="993"/>
      <c r="NFI88" s="993"/>
      <c r="NFJ88" s="993"/>
      <c r="NFK88" s="993"/>
      <c r="NFL88" s="993"/>
      <c r="NFM88" s="993"/>
      <c r="NFN88" s="993"/>
      <c r="NFO88" s="993"/>
      <c r="NFP88" s="993"/>
      <c r="NFQ88" s="993"/>
      <c r="NFR88" s="993"/>
      <c r="NFS88" s="993"/>
      <c r="NFT88" s="993"/>
      <c r="NFU88" s="993"/>
      <c r="NFV88" s="993"/>
      <c r="NFW88" s="993"/>
      <c r="NFX88" s="993"/>
      <c r="NFY88" s="993"/>
      <c r="NFZ88" s="993"/>
      <c r="NGA88" s="993"/>
      <c r="NGB88" s="993"/>
      <c r="NGC88" s="993"/>
      <c r="NGD88" s="993"/>
      <c r="NGE88" s="993"/>
      <c r="NGF88" s="993"/>
      <c r="NGG88" s="993"/>
      <c r="NGH88" s="993"/>
      <c r="NGI88" s="993"/>
      <c r="NGJ88" s="993"/>
      <c r="NGK88" s="993"/>
      <c r="NGL88" s="993"/>
      <c r="NGM88" s="993"/>
      <c r="NGN88" s="993"/>
      <c r="NGO88" s="993"/>
      <c r="NGP88" s="993"/>
      <c r="NGQ88" s="993"/>
      <c r="NGR88" s="993"/>
      <c r="NGS88" s="993"/>
      <c r="NGT88" s="993"/>
      <c r="NGU88" s="993"/>
      <c r="NGV88" s="993"/>
      <c r="NGW88" s="993"/>
      <c r="NGX88" s="993"/>
      <c r="NGY88" s="993"/>
      <c r="NGZ88" s="993"/>
      <c r="NHA88" s="993"/>
      <c r="NHB88" s="993"/>
      <c r="NHC88" s="993"/>
      <c r="NHD88" s="993"/>
      <c r="NHE88" s="993"/>
      <c r="NHF88" s="993"/>
      <c r="NHG88" s="993"/>
      <c r="NHH88" s="993"/>
      <c r="NHI88" s="993"/>
      <c r="NHJ88" s="993"/>
      <c r="NHK88" s="993"/>
      <c r="NHL88" s="993"/>
      <c r="NHM88" s="993"/>
      <c r="NHN88" s="993"/>
      <c r="NHO88" s="993"/>
      <c r="NHP88" s="993"/>
      <c r="NHQ88" s="993"/>
      <c r="NHR88" s="993"/>
      <c r="NHS88" s="993"/>
      <c r="NHT88" s="993"/>
      <c r="NHU88" s="993"/>
      <c r="NHV88" s="993"/>
      <c r="NHW88" s="993"/>
      <c r="NHX88" s="993"/>
      <c r="NHY88" s="993"/>
      <c r="NHZ88" s="993"/>
      <c r="NIA88" s="993"/>
      <c r="NIB88" s="993"/>
      <c r="NIC88" s="993"/>
      <c r="NID88" s="993"/>
      <c r="NIE88" s="993"/>
      <c r="NIF88" s="993"/>
      <c r="NIG88" s="993"/>
      <c r="NIH88" s="993"/>
      <c r="NII88" s="993"/>
      <c r="NIJ88" s="993"/>
      <c r="NIK88" s="993"/>
      <c r="NIL88" s="993"/>
      <c r="NIM88" s="993"/>
      <c r="NIN88" s="993"/>
      <c r="NIO88" s="993"/>
      <c r="NIP88" s="993"/>
      <c r="NIQ88" s="993"/>
      <c r="NIR88" s="993"/>
      <c r="NIS88" s="993"/>
      <c r="NIT88" s="993"/>
      <c r="NIU88" s="993"/>
      <c r="NIV88" s="993"/>
      <c r="NIW88" s="993"/>
      <c r="NIX88" s="993"/>
      <c r="NIY88" s="993"/>
      <c r="NIZ88" s="993"/>
      <c r="NJA88" s="993"/>
      <c r="NJB88" s="993"/>
      <c r="NJC88" s="993"/>
      <c r="NJD88" s="993"/>
      <c r="NJE88" s="993"/>
      <c r="NJF88" s="993"/>
      <c r="NJG88" s="993"/>
      <c r="NJH88" s="993"/>
      <c r="NJI88" s="993"/>
      <c r="NJJ88" s="993"/>
      <c r="NJK88" s="993"/>
      <c r="NJL88" s="993"/>
      <c r="NJM88" s="993"/>
      <c r="NJN88" s="993"/>
      <c r="NJO88" s="993"/>
      <c r="NJP88" s="993"/>
      <c r="NJQ88" s="993"/>
      <c r="NJR88" s="993"/>
      <c r="NJS88" s="993"/>
      <c r="NJT88" s="993"/>
      <c r="NJU88" s="993"/>
      <c r="NJV88" s="993"/>
      <c r="NJW88" s="993"/>
      <c r="NJX88" s="993"/>
      <c r="NJY88" s="993"/>
      <c r="NJZ88" s="993"/>
      <c r="NKA88" s="993"/>
      <c r="NKB88" s="993"/>
      <c r="NKC88" s="993"/>
      <c r="NKD88" s="993"/>
      <c r="NKE88" s="993"/>
      <c r="NKF88" s="993"/>
      <c r="NKG88" s="993"/>
      <c r="NKH88" s="993"/>
      <c r="NKI88" s="993"/>
      <c r="NKJ88" s="993"/>
      <c r="NKK88" s="993"/>
      <c r="NKL88" s="993"/>
      <c r="NKM88" s="993"/>
      <c r="NKN88" s="993"/>
      <c r="NKO88" s="993"/>
      <c r="NKP88" s="993"/>
      <c r="NKQ88" s="993"/>
      <c r="NKR88" s="993"/>
      <c r="NKS88" s="993"/>
      <c r="NKT88" s="993"/>
      <c r="NKU88" s="993"/>
      <c r="NKV88" s="993"/>
      <c r="NKW88" s="993"/>
      <c r="NKX88" s="993"/>
      <c r="NKY88" s="993"/>
      <c r="NKZ88" s="993"/>
      <c r="NLA88" s="993"/>
      <c r="NLB88" s="993"/>
      <c r="NLC88" s="993"/>
      <c r="NLD88" s="993"/>
      <c r="NLE88" s="993"/>
      <c r="NLF88" s="993"/>
      <c r="NLG88" s="993"/>
      <c r="NLH88" s="993"/>
      <c r="NLI88" s="993"/>
      <c r="NLJ88" s="993"/>
      <c r="NLK88" s="993"/>
      <c r="NLL88" s="993"/>
      <c r="NLM88" s="993"/>
      <c r="NLN88" s="993"/>
      <c r="NLO88" s="993"/>
      <c r="NLP88" s="993"/>
      <c r="NLQ88" s="993"/>
      <c r="NLR88" s="993"/>
      <c r="NLS88" s="993"/>
      <c r="NLT88" s="993"/>
      <c r="NLU88" s="993"/>
      <c r="NLV88" s="993"/>
      <c r="NLW88" s="993"/>
      <c r="NLX88" s="993"/>
      <c r="NLY88" s="993"/>
      <c r="NLZ88" s="993"/>
      <c r="NMA88" s="993"/>
      <c r="NMB88" s="993"/>
      <c r="NMC88" s="993"/>
      <c r="NMD88" s="993"/>
      <c r="NME88" s="993"/>
      <c r="NMF88" s="993"/>
      <c r="NMG88" s="993"/>
      <c r="NMH88" s="993"/>
      <c r="NMI88" s="993"/>
      <c r="NMJ88" s="993"/>
      <c r="NMK88" s="993"/>
      <c r="NML88" s="993"/>
      <c r="NMM88" s="993"/>
      <c r="NMN88" s="993"/>
      <c r="NMO88" s="993"/>
      <c r="NMP88" s="993"/>
      <c r="NMQ88" s="993"/>
      <c r="NMR88" s="993"/>
      <c r="NMS88" s="993"/>
      <c r="NMT88" s="993"/>
      <c r="NMU88" s="993"/>
      <c r="NMV88" s="993"/>
      <c r="NMW88" s="993"/>
      <c r="NMX88" s="993"/>
      <c r="NMY88" s="993"/>
      <c r="NMZ88" s="993"/>
      <c r="NNA88" s="993"/>
      <c r="NNB88" s="993"/>
      <c r="NNC88" s="993"/>
      <c r="NND88" s="993"/>
      <c r="NNE88" s="993"/>
      <c r="NNF88" s="993"/>
      <c r="NNG88" s="993"/>
      <c r="NNH88" s="993"/>
      <c r="NNI88" s="993"/>
      <c r="NNJ88" s="993"/>
      <c r="NNK88" s="993"/>
      <c r="NNL88" s="993"/>
      <c r="NNM88" s="993"/>
      <c r="NNN88" s="993"/>
      <c r="NNO88" s="993"/>
      <c r="NNP88" s="993"/>
      <c r="NNQ88" s="993"/>
      <c r="NNR88" s="993"/>
      <c r="NNS88" s="993"/>
      <c r="NNT88" s="993"/>
      <c r="NNU88" s="993"/>
      <c r="NNV88" s="993"/>
      <c r="NNW88" s="993"/>
      <c r="NNX88" s="993"/>
      <c r="NNY88" s="993"/>
      <c r="NNZ88" s="993"/>
      <c r="NOA88" s="993"/>
      <c r="NOB88" s="993"/>
      <c r="NOC88" s="993"/>
      <c r="NOD88" s="993"/>
      <c r="NOE88" s="993"/>
      <c r="NOF88" s="993"/>
      <c r="NOG88" s="993"/>
      <c r="NOH88" s="993"/>
      <c r="NOI88" s="993"/>
      <c r="NOJ88" s="993"/>
      <c r="NOK88" s="993"/>
      <c r="NOL88" s="993"/>
      <c r="NOM88" s="993"/>
      <c r="NON88" s="993"/>
      <c r="NOO88" s="993"/>
      <c r="NOP88" s="993"/>
      <c r="NOQ88" s="993"/>
      <c r="NOR88" s="993"/>
      <c r="NOS88" s="993"/>
      <c r="NOT88" s="993"/>
      <c r="NOU88" s="993"/>
      <c r="NOV88" s="993"/>
      <c r="NOW88" s="993"/>
      <c r="NOX88" s="993"/>
      <c r="NOY88" s="993"/>
      <c r="NOZ88" s="993"/>
      <c r="NPA88" s="993"/>
      <c r="NPB88" s="993"/>
      <c r="NPC88" s="993"/>
      <c r="NPD88" s="993"/>
      <c r="NPE88" s="993"/>
      <c r="NPF88" s="993"/>
      <c r="NPG88" s="993"/>
      <c r="NPH88" s="993"/>
      <c r="NPI88" s="993"/>
      <c r="NPJ88" s="993"/>
      <c r="NPK88" s="993"/>
      <c r="NPL88" s="993"/>
      <c r="NPM88" s="993"/>
      <c r="NPN88" s="993"/>
      <c r="NPO88" s="993"/>
      <c r="NPP88" s="993"/>
      <c r="NPQ88" s="993"/>
      <c r="NPR88" s="993"/>
      <c r="NPS88" s="993"/>
      <c r="NPT88" s="993"/>
      <c r="NPU88" s="993"/>
      <c r="NPV88" s="993"/>
      <c r="NPW88" s="993"/>
      <c r="NPX88" s="993"/>
      <c r="NPY88" s="993"/>
      <c r="NPZ88" s="993"/>
      <c r="NQA88" s="993"/>
      <c r="NQB88" s="993"/>
      <c r="NQC88" s="993"/>
      <c r="NQD88" s="993"/>
      <c r="NQE88" s="993"/>
      <c r="NQF88" s="993"/>
      <c r="NQG88" s="993"/>
      <c r="NQH88" s="993"/>
      <c r="NQI88" s="993"/>
      <c r="NQJ88" s="993"/>
      <c r="NQK88" s="993"/>
      <c r="NQL88" s="993"/>
      <c r="NQM88" s="993"/>
      <c r="NQN88" s="993"/>
      <c r="NQO88" s="993"/>
      <c r="NQP88" s="993"/>
      <c r="NQQ88" s="993"/>
      <c r="NQR88" s="993"/>
      <c r="NQS88" s="993"/>
      <c r="NQT88" s="993"/>
      <c r="NQU88" s="993"/>
      <c r="NQV88" s="993"/>
      <c r="NQW88" s="993"/>
      <c r="NQX88" s="993"/>
      <c r="NQY88" s="993"/>
      <c r="NQZ88" s="993"/>
      <c r="NRA88" s="993"/>
      <c r="NRB88" s="993"/>
      <c r="NRC88" s="993"/>
      <c r="NRD88" s="993"/>
      <c r="NRE88" s="993"/>
      <c r="NRF88" s="993"/>
      <c r="NRG88" s="993"/>
      <c r="NRH88" s="993"/>
      <c r="NRI88" s="993"/>
      <c r="NRJ88" s="993"/>
      <c r="NRK88" s="993"/>
      <c r="NRL88" s="993"/>
      <c r="NRM88" s="993"/>
      <c r="NRN88" s="993"/>
      <c r="NRO88" s="993"/>
      <c r="NRP88" s="993"/>
      <c r="NRQ88" s="993"/>
      <c r="NRR88" s="993"/>
      <c r="NRS88" s="993"/>
      <c r="NRT88" s="993"/>
      <c r="NRU88" s="993"/>
      <c r="NRV88" s="993"/>
      <c r="NRW88" s="993"/>
      <c r="NRX88" s="993"/>
      <c r="NRY88" s="993"/>
      <c r="NRZ88" s="993"/>
      <c r="NSA88" s="993"/>
      <c r="NSB88" s="993"/>
      <c r="NSC88" s="993"/>
      <c r="NSD88" s="993"/>
      <c r="NSE88" s="993"/>
      <c r="NSF88" s="993"/>
      <c r="NSG88" s="993"/>
      <c r="NSH88" s="993"/>
      <c r="NSI88" s="993"/>
      <c r="NSJ88" s="993"/>
      <c r="NSK88" s="993"/>
      <c r="NSL88" s="993"/>
      <c r="NSM88" s="993"/>
      <c r="NSN88" s="993"/>
      <c r="NSO88" s="993"/>
      <c r="NSP88" s="993"/>
      <c r="NSQ88" s="993"/>
      <c r="NSR88" s="993"/>
      <c r="NSS88" s="993"/>
      <c r="NST88" s="993"/>
      <c r="NSU88" s="993"/>
      <c r="NSV88" s="993"/>
      <c r="NSW88" s="993"/>
      <c r="NSX88" s="993"/>
      <c r="NSY88" s="993"/>
      <c r="NSZ88" s="993"/>
      <c r="NTA88" s="993"/>
      <c r="NTB88" s="993"/>
      <c r="NTC88" s="993"/>
      <c r="NTD88" s="993"/>
      <c r="NTE88" s="993"/>
      <c r="NTF88" s="993"/>
      <c r="NTG88" s="993"/>
      <c r="NTH88" s="993"/>
      <c r="NTI88" s="993"/>
      <c r="NTJ88" s="993"/>
      <c r="NTK88" s="993"/>
      <c r="NTL88" s="993"/>
      <c r="NTM88" s="993"/>
      <c r="NTN88" s="993"/>
      <c r="NTO88" s="993"/>
      <c r="NTP88" s="993"/>
      <c r="NTQ88" s="993"/>
      <c r="NTR88" s="993"/>
      <c r="NTS88" s="993"/>
      <c r="NTT88" s="993"/>
      <c r="NTU88" s="993"/>
      <c r="NTV88" s="993"/>
      <c r="NTW88" s="993"/>
      <c r="NTX88" s="993"/>
      <c r="NTY88" s="993"/>
      <c r="NTZ88" s="993"/>
      <c r="NUA88" s="993"/>
      <c r="NUB88" s="993"/>
      <c r="NUC88" s="993"/>
      <c r="NUD88" s="993"/>
      <c r="NUE88" s="993"/>
      <c r="NUF88" s="993"/>
      <c r="NUG88" s="993"/>
      <c r="NUH88" s="993"/>
      <c r="NUI88" s="993"/>
      <c r="NUJ88" s="993"/>
      <c r="NUK88" s="993"/>
      <c r="NUL88" s="993"/>
      <c r="NUM88" s="993"/>
      <c r="NUN88" s="993"/>
      <c r="NUO88" s="993"/>
      <c r="NUP88" s="993"/>
      <c r="NUQ88" s="993"/>
      <c r="NUR88" s="993"/>
      <c r="NUS88" s="993"/>
      <c r="NUT88" s="993"/>
      <c r="NUU88" s="993"/>
      <c r="NUV88" s="993"/>
      <c r="NUW88" s="993"/>
      <c r="NUX88" s="993"/>
      <c r="NUY88" s="993"/>
      <c r="NUZ88" s="993"/>
      <c r="NVA88" s="993"/>
      <c r="NVB88" s="993"/>
      <c r="NVC88" s="993"/>
      <c r="NVD88" s="993"/>
      <c r="NVE88" s="993"/>
      <c r="NVF88" s="993"/>
      <c r="NVG88" s="993"/>
      <c r="NVH88" s="993"/>
      <c r="NVI88" s="993"/>
      <c r="NVJ88" s="993"/>
      <c r="NVK88" s="993"/>
      <c r="NVL88" s="993"/>
      <c r="NVM88" s="993"/>
      <c r="NVN88" s="993"/>
      <c r="NVO88" s="993"/>
      <c r="NVP88" s="993"/>
      <c r="NVQ88" s="993"/>
      <c r="NVR88" s="993"/>
      <c r="NVS88" s="993"/>
      <c r="NVT88" s="993"/>
      <c r="NVU88" s="993"/>
      <c r="NVV88" s="993"/>
      <c r="NVW88" s="993"/>
      <c r="NVX88" s="993"/>
      <c r="NVY88" s="993"/>
      <c r="NVZ88" s="993"/>
      <c r="NWA88" s="993"/>
      <c r="NWB88" s="993"/>
      <c r="NWC88" s="993"/>
      <c r="NWD88" s="993"/>
      <c r="NWE88" s="993"/>
      <c r="NWF88" s="993"/>
      <c r="NWG88" s="993"/>
      <c r="NWH88" s="993"/>
      <c r="NWI88" s="993"/>
      <c r="NWJ88" s="993"/>
      <c r="NWK88" s="993"/>
      <c r="NWL88" s="993"/>
      <c r="NWM88" s="993"/>
      <c r="NWN88" s="993"/>
      <c r="NWO88" s="993"/>
      <c r="NWP88" s="993"/>
      <c r="NWQ88" s="993"/>
      <c r="NWR88" s="993"/>
      <c r="NWS88" s="993"/>
      <c r="NWT88" s="993"/>
      <c r="NWU88" s="993"/>
      <c r="NWV88" s="993"/>
      <c r="NWW88" s="993"/>
      <c r="NWX88" s="993"/>
      <c r="NWY88" s="993"/>
      <c r="NWZ88" s="993"/>
      <c r="NXA88" s="993"/>
      <c r="NXB88" s="993"/>
      <c r="NXC88" s="993"/>
      <c r="NXD88" s="993"/>
      <c r="NXE88" s="993"/>
      <c r="NXF88" s="993"/>
      <c r="NXG88" s="993"/>
      <c r="NXH88" s="993"/>
      <c r="NXI88" s="993"/>
      <c r="NXJ88" s="993"/>
      <c r="NXK88" s="993"/>
      <c r="NXL88" s="993"/>
      <c r="NXM88" s="993"/>
      <c r="NXN88" s="993"/>
      <c r="NXO88" s="993"/>
      <c r="NXP88" s="993"/>
      <c r="NXQ88" s="993"/>
      <c r="NXR88" s="993"/>
      <c r="NXS88" s="993"/>
      <c r="NXT88" s="993"/>
      <c r="NXU88" s="993"/>
      <c r="NXV88" s="993"/>
      <c r="NXW88" s="993"/>
      <c r="NXX88" s="993"/>
      <c r="NXY88" s="993"/>
      <c r="NXZ88" s="993"/>
      <c r="NYA88" s="993"/>
      <c r="NYB88" s="993"/>
      <c r="NYC88" s="993"/>
      <c r="NYD88" s="993"/>
      <c r="NYE88" s="993"/>
      <c r="NYF88" s="993"/>
      <c r="NYG88" s="993"/>
      <c r="NYH88" s="993"/>
      <c r="NYI88" s="993"/>
      <c r="NYJ88" s="993"/>
      <c r="NYK88" s="993"/>
      <c r="NYL88" s="993"/>
      <c r="NYM88" s="993"/>
      <c r="NYN88" s="993"/>
      <c r="NYO88" s="993"/>
      <c r="NYP88" s="993"/>
      <c r="NYQ88" s="993"/>
      <c r="NYR88" s="993"/>
      <c r="NYS88" s="993"/>
      <c r="NYT88" s="993"/>
      <c r="NYU88" s="993"/>
      <c r="NYV88" s="993"/>
      <c r="NYW88" s="993"/>
      <c r="NYX88" s="993"/>
      <c r="NYY88" s="993"/>
      <c r="NYZ88" s="993"/>
      <c r="NZA88" s="993"/>
      <c r="NZB88" s="993"/>
      <c r="NZC88" s="993"/>
      <c r="NZD88" s="993"/>
      <c r="NZE88" s="993"/>
      <c r="NZF88" s="993"/>
      <c r="NZG88" s="993"/>
      <c r="NZH88" s="993"/>
      <c r="NZI88" s="993"/>
      <c r="NZJ88" s="993"/>
      <c r="NZK88" s="993"/>
      <c r="NZL88" s="993"/>
      <c r="NZM88" s="993"/>
      <c r="NZN88" s="993"/>
      <c r="NZO88" s="993"/>
      <c r="NZP88" s="993"/>
      <c r="NZQ88" s="993"/>
      <c r="NZR88" s="993"/>
      <c r="NZS88" s="993"/>
      <c r="NZT88" s="993"/>
      <c r="NZU88" s="993"/>
      <c r="NZV88" s="993"/>
      <c r="NZW88" s="993"/>
      <c r="NZX88" s="993"/>
      <c r="NZY88" s="993"/>
      <c r="NZZ88" s="993"/>
      <c r="OAA88" s="993"/>
      <c r="OAB88" s="993"/>
      <c r="OAC88" s="993"/>
      <c r="OAD88" s="993"/>
      <c r="OAE88" s="993"/>
      <c r="OAF88" s="993"/>
      <c r="OAG88" s="993"/>
      <c r="OAH88" s="993"/>
      <c r="OAI88" s="993"/>
      <c r="OAJ88" s="993"/>
      <c r="OAK88" s="993"/>
      <c r="OAL88" s="993"/>
      <c r="OAM88" s="993"/>
      <c r="OAN88" s="993"/>
      <c r="OAO88" s="993"/>
      <c r="OAP88" s="993"/>
      <c r="OAQ88" s="993"/>
      <c r="OAR88" s="993"/>
      <c r="OAS88" s="993"/>
      <c r="OAT88" s="993"/>
      <c r="OAU88" s="993"/>
      <c r="OAV88" s="993"/>
      <c r="OAW88" s="993"/>
      <c r="OAX88" s="993"/>
      <c r="OAY88" s="993"/>
      <c r="OAZ88" s="993"/>
      <c r="OBA88" s="993"/>
      <c r="OBB88" s="993"/>
      <c r="OBC88" s="993"/>
      <c r="OBD88" s="993"/>
      <c r="OBE88" s="993"/>
      <c r="OBF88" s="993"/>
      <c r="OBG88" s="993"/>
      <c r="OBH88" s="993"/>
      <c r="OBI88" s="993"/>
      <c r="OBJ88" s="993"/>
      <c r="OBK88" s="993"/>
      <c r="OBL88" s="993"/>
      <c r="OBM88" s="993"/>
      <c r="OBN88" s="993"/>
      <c r="OBO88" s="993"/>
      <c r="OBP88" s="993"/>
      <c r="OBQ88" s="993"/>
      <c r="OBR88" s="993"/>
      <c r="OBS88" s="993"/>
      <c r="OBT88" s="993"/>
      <c r="OBU88" s="993"/>
      <c r="OBV88" s="993"/>
      <c r="OBW88" s="993"/>
      <c r="OBX88" s="993"/>
      <c r="OBY88" s="993"/>
      <c r="OBZ88" s="993"/>
      <c r="OCA88" s="993"/>
      <c r="OCB88" s="993"/>
      <c r="OCC88" s="993"/>
      <c r="OCD88" s="993"/>
      <c r="OCE88" s="993"/>
      <c r="OCF88" s="993"/>
      <c r="OCG88" s="993"/>
      <c r="OCH88" s="993"/>
      <c r="OCI88" s="993"/>
      <c r="OCJ88" s="993"/>
      <c r="OCK88" s="993"/>
      <c r="OCL88" s="993"/>
      <c r="OCM88" s="993"/>
      <c r="OCN88" s="993"/>
      <c r="OCO88" s="993"/>
      <c r="OCP88" s="993"/>
      <c r="OCQ88" s="993"/>
      <c r="OCR88" s="993"/>
      <c r="OCS88" s="993"/>
      <c r="OCT88" s="993"/>
      <c r="OCU88" s="993"/>
      <c r="OCV88" s="993"/>
      <c r="OCW88" s="993"/>
      <c r="OCX88" s="993"/>
      <c r="OCY88" s="993"/>
      <c r="OCZ88" s="993"/>
      <c r="ODA88" s="993"/>
      <c r="ODB88" s="993"/>
      <c r="ODC88" s="993"/>
      <c r="ODD88" s="993"/>
      <c r="ODE88" s="993"/>
      <c r="ODF88" s="993"/>
      <c r="ODG88" s="993"/>
      <c r="ODH88" s="993"/>
      <c r="ODI88" s="993"/>
      <c r="ODJ88" s="993"/>
      <c r="ODK88" s="993"/>
      <c r="ODL88" s="993"/>
      <c r="ODM88" s="993"/>
      <c r="ODN88" s="993"/>
      <c r="ODO88" s="993"/>
      <c r="ODP88" s="993"/>
      <c r="ODQ88" s="993"/>
      <c r="ODR88" s="993"/>
      <c r="ODS88" s="993"/>
      <c r="ODT88" s="993"/>
      <c r="ODU88" s="993"/>
      <c r="ODV88" s="993"/>
      <c r="ODW88" s="993"/>
      <c r="ODX88" s="993"/>
      <c r="ODY88" s="993"/>
      <c r="ODZ88" s="993"/>
      <c r="OEA88" s="993"/>
      <c r="OEB88" s="993"/>
      <c r="OEC88" s="993"/>
      <c r="OED88" s="993"/>
      <c r="OEE88" s="993"/>
      <c r="OEF88" s="993"/>
      <c r="OEG88" s="993"/>
      <c r="OEH88" s="993"/>
      <c r="OEI88" s="993"/>
      <c r="OEJ88" s="993"/>
      <c r="OEK88" s="993"/>
      <c r="OEL88" s="993"/>
      <c r="OEM88" s="993"/>
      <c r="OEN88" s="993"/>
      <c r="OEO88" s="993"/>
      <c r="OEP88" s="993"/>
      <c r="OEQ88" s="993"/>
      <c r="OER88" s="993"/>
      <c r="OES88" s="993"/>
      <c r="OET88" s="993"/>
      <c r="OEU88" s="993"/>
      <c r="OEV88" s="993"/>
      <c r="OEW88" s="993"/>
      <c r="OEX88" s="993"/>
      <c r="OEY88" s="993"/>
      <c r="OEZ88" s="993"/>
      <c r="OFA88" s="993"/>
      <c r="OFB88" s="993"/>
      <c r="OFC88" s="993"/>
      <c r="OFD88" s="993"/>
      <c r="OFE88" s="993"/>
      <c r="OFF88" s="993"/>
      <c r="OFG88" s="993"/>
      <c r="OFH88" s="993"/>
      <c r="OFI88" s="993"/>
      <c r="OFJ88" s="993"/>
      <c r="OFK88" s="993"/>
      <c r="OFL88" s="993"/>
      <c r="OFM88" s="993"/>
      <c r="OFN88" s="993"/>
      <c r="OFO88" s="993"/>
      <c r="OFP88" s="993"/>
      <c r="OFQ88" s="993"/>
      <c r="OFR88" s="993"/>
      <c r="OFS88" s="993"/>
      <c r="OFT88" s="993"/>
      <c r="OFU88" s="993"/>
      <c r="OFV88" s="993"/>
      <c r="OFW88" s="993"/>
      <c r="OFX88" s="993"/>
      <c r="OFY88" s="993"/>
      <c r="OFZ88" s="993"/>
      <c r="OGA88" s="993"/>
      <c r="OGB88" s="993"/>
      <c r="OGC88" s="993"/>
      <c r="OGD88" s="993"/>
      <c r="OGE88" s="993"/>
      <c r="OGF88" s="993"/>
      <c r="OGG88" s="993"/>
      <c r="OGH88" s="993"/>
      <c r="OGI88" s="993"/>
      <c r="OGJ88" s="993"/>
      <c r="OGK88" s="993"/>
      <c r="OGL88" s="993"/>
      <c r="OGM88" s="993"/>
      <c r="OGN88" s="993"/>
      <c r="OGO88" s="993"/>
      <c r="OGP88" s="993"/>
      <c r="OGQ88" s="993"/>
      <c r="OGR88" s="993"/>
      <c r="OGS88" s="993"/>
      <c r="OGT88" s="993"/>
      <c r="OGU88" s="993"/>
      <c r="OGV88" s="993"/>
      <c r="OGW88" s="993"/>
      <c r="OGX88" s="993"/>
      <c r="OGY88" s="993"/>
      <c r="OGZ88" s="993"/>
      <c r="OHA88" s="993"/>
      <c r="OHB88" s="993"/>
      <c r="OHC88" s="993"/>
      <c r="OHD88" s="993"/>
      <c r="OHE88" s="993"/>
      <c r="OHF88" s="993"/>
      <c r="OHG88" s="993"/>
      <c r="OHH88" s="993"/>
      <c r="OHI88" s="993"/>
      <c r="OHJ88" s="993"/>
      <c r="OHK88" s="993"/>
      <c r="OHL88" s="993"/>
      <c r="OHM88" s="993"/>
      <c r="OHN88" s="993"/>
      <c r="OHO88" s="993"/>
      <c r="OHP88" s="993"/>
      <c r="OHQ88" s="993"/>
      <c r="OHR88" s="993"/>
      <c r="OHS88" s="993"/>
      <c r="OHT88" s="993"/>
      <c r="OHU88" s="993"/>
      <c r="OHV88" s="993"/>
      <c r="OHW88" s="993"/>
      <c r="OHX88" s="993"/>
      <c r="OHY88" s="993"/>
      <c r="OHZ88" s="993"/>
      <c r="OIA88" s="993"/>
      <c r="OIB88" s="993"/>
      <c r="OIC88" s="993"/>
      <c r="OID88" s="993"/>
      <c r="OIE88" s="993"/>
      <c r="OIF88" s="993"/>
      <c r="OIG88" s="993"/>
      <c r="OIH88" s="993"/>
      <c r="OII88" s="993"/>
      <c r="OIJ88" s="993"/>
      <c r="OIK88" s="993"/>
      <c r="OIL88" s="993"/>
      <c r="OIM88" s="993"/>
      <c r="OIN88" s="993"/>
      <c r="OIO88" s="993"/>
      <c r="OIP88" s="993"/>
      <c r="OIQ88" s="993"/>
      <c r="OIR88" s="993"/>
      <c r="OIS88" s="993"/>
      <c r="OIT88" s="993"/>
      <c r="OIU88" s="993"/>
      <c r="OIV88" s="993"/>
      <c r="OIW88" s="993"/>
      <c r="OIX88" s="993"/>
      <c r="OIY88" s="993"/>
      <c r="OIZ88" s="993"/>
      <c r="OJA88" s="993"/>
      <c r="OJB88" s="993"/>
      <c r="OJC88" s="993"/>
      <c r="OJD88" s="993"/>
      <c r="OJE88" s="993"/>
      <c r="OJF88" s="993"/>
      <c r="OJG88" s="993"/>
      <c r="OJH88" s="993"/>
      <c r="OJI88" s="993"/>
      <c r="OJJ88" s="993"/>
      <c r="OJK88" s="993"/>
      <c r="OJL88" s="993"/>
      <c r="OJM88" s="993"/>
      <c r="OJN88" s="993"/>
      <c r="OJO88" s="993"/>
      <c r="OJP88" s="993"/>
      <c r="OJQ88" s="993"/>
      <c r="OJR88" s="993"/>
      <c r="OJS88" s="993"/>
      <c r="OJT88" s="993"/>
      <c r="OJU88" s="993"/>
      <c r="OJV88" s="993"/>
      <c r="OJW88" s="993"/>
      <c r="OJX88" s="993"/>
      <c r="OJY88" s="993"/>
      <c r="OJZ88" s="993"/>
      <c r="OKA88" s="993"/>
      <c r="OKB88" s="993"/>
      <c r="OKC88" s="993"/>
      <c r="OKD88" s="993"/>
      <c r="OKE88" s="993"/>
      <c r="OKF88" s="993"/>
      <c r="OKG88" s="993"/>
      <c r="OKH88" s="993"/>
      <c r="OKI88" s="993"/>
      <c r="OKJ88" s="993"/>
      <c r="OKK88" s="993"/>
      <c r="OKL88" s="993"/>
      <c r="OKM88" s="993"/>
      <c r="OKN88" s="993"/>
      <c r="OKO88" s="993"/>
      <c r="OKP88" s="993"/>
      <c r="OKQ88" s="993"/>
      <c r="OKR88" s="993"/>
      <c r="OKS88" s="993"/>
      <c r="OKT88" s="993"/>
      <c r="OKU88" s="993"/>
      <c r="OKV88" s="993"/>
      <c r="OKW88" s="993"/>
      <c r="OKX88" s="993"/>
      <c r="OKY88" s="993"/>
      <c r="OKZ88" s="993"/>
      <c r="OLA88" s="993"/>
      <c r="OLB88" s="993"/>
      <c r="OLC88" s="993"/>
      <c r="OLD88" s="993"/>
      <c r="OLE88" s="993"/>
      <c r="OLF88" s="993"/>
      <c r="OLG88" s="993"/>
      <c r="OLH88" s="993"/>
      <c r="OLI88" s="993"/>
      <c r="OLJ88" s="993"/>
      <c r="OLK88" s="993"/>
      <c r="OLL88" s="993"/>
      <c r="OLM88" s="993"/>
      <c r="OLN88" s="993"/>
      <c r="OLO88" s="993"/>
      <c r="OLP88" s="993"/>
      <c r="OLQ88" s="993"/>
      <c r="OLR88" s="993"/>
      <c r="OLS88" s="993"/>
      <c r="OLT88" s="993"/>
      <c r="OLU88" s="993"/>
      <c r="OLV88" s="993"/>
      <c r="OLW88" s="993"/>
      <c r="OLX88" s="993"/>
      <c r="OLY88" s="993"/>
      <c r="OLZ88" s="993"/>
      <c r="OMA88" s="993"/>
      <c r="OMB88" s="993"/>
      <c r="OMC88" s="993"/>
      <c r="OMD88" s="993"/>
      <c r="OME88" s="993"/>
      <c r="OMF88" s="993"/>
      <c r="OMG88" s="993"/>
      <c r="OMH88" s="993"/>
      <c r="OMI88" s="993"/>
      <c r="OMJ88" s="993"/>
      <c r="OMK88" s="993"/>
      <c r="OML88" s="993"/>
      <c r="OMM88" s="993"/>
      <c r="OMN88" s="993"/>
      <c r="OMO88" s="993"/>
      <c r="OMP88" s="993"/>
      <c r="OMQ88" s="993"/>
      <c r="OMR88" s="993"/>
      <c r="OMS88" s="993"/>
      <c r="OMT88" s="993"/>
      <c r="OMU88" s="993"/>
      <c r="OMV88" s="993"/>
      <c r="OMW88" s="993"/>
      <c r="OMX88" s="993"/>
      <c r="OMY88" s="993"/>
      <c r="OMZ88" s="993"/>
      <c r="ONA88" s="993"/>
      <c r="ONB88" s="993"/>
      <c r="ONC88" s="993"/>
      <c r="OND88" s="993"/>
      <c r="ONE88" s="993"/>
      <c r="ONF88" s="993"/>
      <c r="ONG88" s="993"/>
      <c r="ONH88" s="993"/>
      <c r="ONI88" s="993"/>
      <c r="ONJ88" s="993"/>
      <c r="ONK88" s="993"/>
      <c r="ONL88" s="993"/>
      <c r="ONM88" s="993"/>
      <c r="ONN88" s="993"/>
      <c r="ONO88" s="993"/>
      <c r="ONP88" s="993"/>
      <c r="ONQ88" s="993"/>
      <c r="ONR88" s="993"/>
      <c r="ONS88" s="993"/>
      <c r="ONT88" s="993"/>
      <c r="ONU88" s="993"/>
      <c r="ONV88" s="993"/>
      <c r="ONW88" s="993"/>
      <c r="ONX88" s="993"/>
      <c r="ONY88" s="993"/>
      <c r="ONZ88" s="993"/>
      <c r="OOA88" s="993"/>
      <c r="OOB88" s="993"/>
      <c r="OOC88" s="993"/>
      <c r="OOD88" s="993"/>
      <c r="OOE88" s="993"/>
      <c r="OOF88" s="993"/>
      <c r="OOG88" s="993"/>
      <c r="OOH88" s="993"/>
      <c r="OOI88" s="993"/>
      <c r="OOJ88" s="993"/>
      <c r="OOK88" s="993"/>
      <c r="OOL88" s="993"/>
      <c r="OOM88" s="993"/>
      <c r="OON88" s="993"/>
      <c r="OOO88" s="993"/>
      <c r="OOP88" s="993"/>
      <c r="OOQ88" s="993"/>
      <c r="OOR88" s="993"/>
      <c r="OOS88" s="993"/>
      <c r="OOT88" s="993"/>
      <c r="OOU88" s="993"/>
      <c r="OOV88" s="993"/>
      <c r="OOW88" s="993"/>
      <c r="OOX88" s="993"/>
      <c r="OOY88" s="993"/>
      <c r="OOZ88" s="993"/>
      <c r="OPA88" s="993"/>
      <c r="OPB88" s="993"/>
      <c r="OPC88" s="993"/>
      <c r="OPD88" s="993"/>
      <c r="OPE88" s="993"/>
      <c r="OPF88" s="993"/>
      <c r="OPG88" s="993"/>
      <c r="OPH88" s="993"/>
      <c r="OPI88" s="993"/>
      <c r="OPJ88" s="993"/>
      <c r="OPK88" s="993"/>
      <c r="OPL88" s="993"/>
      <c r="OPM88" s="993"/>
      <c r="OPN88" s="993"/>
      <c r="OPO88" s="993"/>
      <c r="OPP88" s="993"/>
      <c r="OPQ88" s="993"/>
      <c r="OPR88" s="993"/>
      <c r="OPS88" s="993"/>
      <c r="OPT88" s="993"/>
      <c r="OPU88" s="993"/>
      <c r="OPV88" s="993"/>
      <c r="OPW88" s="993"/>
      <c r="OPX88" s="993"/>
      <c r="OPY88" s="993"/>
      <c r="OPZ88" s="993"/>
      <c r="OQA88" s="993"/>
      <c r="OQB88" s="993"/>
      <c r="OQC88" s="993"/>
      <c r="OQD88" s="993"/>
      <c r="OQE88" s="993"/>
      <c r="OQF88" s="993"/>
      <c r="OQG88" s="993"/>
      <c r="OQH88" s="993"/>
      <c r="OQI88" s="993"/>
      <c r="OQJ88" s="993"/>
      <c r="OQK88" s="993"/>
      <c r="OQL88" s="993"/>
      <c r="OQM88" s="993"/>
      <c r="OQN88" s="993"/>
      <c r="OQO88" s="993"/>
      <c r="OQP88" s="993"/>
      <c r="OQQ88" s="993"/>
      <c r="OQR88" s="993"/>
      <c r="OQS88" s="993"/>
      <c r="OQT88" s="993"/>
      <c r="OQU88" s="993"/>
      <c r="OQV88" s="993"/>
      <c r="OQW88" s="993"/>
      <c r="OQX88" s="993"/>
      <c r="OQY88" s="993"/>
      <c r="OQZ88" s="993"/>
      <c r="ORA88" s="993"/>
      <c r="ORB88" s="993"/>
      <c r="ORC88" s="993"/>
      <c r="ORD88" s="993"/>
      <c r="ORE88" s="993"/>
      <c r="ORF88" s="993"/>
      <c r="ORG88" s="993"/>
      <c r="ORH88" s="993"/>
      <c r="ORI88" s="993"/>
      <c r="ORJ88" s="993"/>
      <c r="ORK88" s="993"/>
      <c r="ORL88" s="993"/>
      <c r="ORM88" s="993"/>
      <c r="ORN88" s="993"/>
      <c r="ORO88" s="993"/>
      <c r="ORP88" s="993"/>
      <c r="ORQ88" s="993"/>
      <c r="ORR88" s="993"/>
      <c r="ORS88" s="993"/>
      <c r="ORT88" s="993"/>
      <c r="ORU88" s="993"/>
      <c r="ORV88" s="993"/>
      <c r="ORW88" s="993"/>
      <c r="ORX88" s="993"/>
      <c r="ORY88" s="993"/>
      <c r="ORZ88" s="993"/>
      <c r="OSA88" s="993"/>
      <c r="OSB88" s="993"/>
      <c r="OSC88" s="993"/>
      <c r="OSD88" s="993"/>
      <c r="OSE88" s="993"/>
      <c r="OSF88" s="993"/>
      <c r="OSG88" s="993"/>
      <c r="OSH88" s="993"/>
      <c r="OSI88" s="993"/>
      <c r="OSJ88" s="993"/>
      <c r="OSK88" s="993"/>
      <c r="OSL88" s="993"/>
      <c r="OSM88" s="993"/>
      <c r="OSN88" s="993"/>
      <c r="OSO88" s="993"/>
      <c r="OSP88" s="993"/>
      <c r="OSQ88" s="993"/>
      <c r="OSR88" s="993"/>
      <c r="OSS88" s="993"/>
      <c r="OST88" s="993"/>
      <c r="OSU88" s="993"/>
      <c r="OSV88" s="993"/>
      <c r="OSW88" s="993"/>
      <c r="OSX88" s="993"/>
      <c r="OSY88" s="993"/>
      <c r="OSZ88" s="993"/>
      <c r="OTA88" s="993"/>
      <c r="OTB88" s="993"/>
      <c r="OTC88" s="993"/>
      <c r="OTD88" s="993"/>
      <c r="OTE88" s="993"/>
      <c r="OTF88" s="993"/>
      <c r="OTG88" s="993"/>
      <c r="OTH88" s="993"/>
      <c r="OTI88" s="993"/>
      <c r="OTJ88" s="993"/>
      <c r="OTK88" s="993"/>
      <c r="OTL88" s="993"/>
      <c r="OTM88" s="993"/>
      <c r="OTN88" s="993"/>
      <c r="OTO88" s="993"/>
      <c r="OTP88" s="993"/>
      <c r="OTQ88" s="993"/>
      <c r="OTR88" s="993"/>
      <c r="OTS88" s="993"/>
      <c r="OTT88" s="993"/>
      <c r="OTU88" s="993"/>
      <c r="OTV88" s="993"/>
      <c r="OTW88" s="993"/>
      <c r="OTX88" s="993"/>
      <c r="OTY88" s="993"/>
      <c r="OTZ88" s="993"/>
      <c r="OUA88" s="993"/>
      <c r="OUB88" s="993"/>
      <c r="OUC88" s="993"/>
      <c r="OUD88" s="993"/>
      <c r="OUE88" s="993"/>
      <c r="OUF88" s="993"/>
      <c r="OUG88" s="993"/>
      <c r="OUH88" s="993"/>
      <c r="OUI88" s="993"/>
      <c r="OUJ88" s="993"/>
      <c r="OUK88" s="993"/>
      <c r="OUL88" s="993"/>
      <c r="OUM88" s="993"/>
      <c r="OUN88" s="993"/>
      <c r="OUO88" s="993"/>
      <c r="OUP88" s="993"/>
      <c r="OUQ88" s="993"/>
      <c r="OUR88" s="993"/>
      <c r="OUS88" s="993"/>
      <c r="OUT88" s="993"/>
      <c r="OUU88" s="993"/>
      <c r="OUV88" s="993"/>
      <c r="OUW88" s="993"/>
      <c r="OUX88" s="993"/>
      <c r="OUY88" s="993"/>
      <c r="OUZ88" s="993"/>
      <c r="OVA88" s="993"/>
      <c r="OVB88" s="993"/>
      <c r="OVC88" s="993"/>
      <c r="OVD88" s="993"/>
      <c r="OVE88" s="993"/>
      <c r="OVF88" s="993"/>
      <c r="OVG88" s="993"/>
      <c r="OVH88" s="993"/>
      <c r="OVI88" s="993"/>
      <c r="OVJ88" s="993"/>
      <c r="OVK88" s="993"/>
      <c r="OVL88" s="993"/>
      <c r="OVM88" s="993"/>
      <c r="OVN88" s="993"/>
      <c r="OVO88" s="993"/>
      <c r="OVP88" s="993"/>
      <c r="OVQ88" s="993"/>
      <c r="OVR88" s="993"/>
      <c r="OVS88" s="993"/>
      <c r="OVT88" s="993"/>
      <c r="OVU88" s="993"/>
      <c r="OVV88" s="993"/>
      <c r="OVW88" s="993"/>
      <c r="OVX88" s="993"/>
      <c r="OVY88" s="993"/>
      <c r="OVZ88" s="993"/>
      <c r="OWA88" s="993"/>
      <c r="OWB88" s="993"/>
      <c r="OWC88" s="993"/>
      <c r="OWD88" s="993"/>
      <c r="OWE88" s="993"/>
      <c r="OWF88" s="993"/>
      <c r="OWG88" s="993"/>
      <c r="OWH88" s="993"/>
      <c r="OWI88" s="993"/>
      <c r="OWJ88" s="993"/>
      <c r="OWK88" s="993"/>
      <c r="OWL88" s="993"/>
      <c r="OWM88" s="993"/>
      <c r="OWN88" s="993"/>
      <c r="OWO88" s="993"/>
      <c r="OWP88" s="993"/>
      <c r="OWQ88" s="993"/>
      <c r="OWR88" s="993"/>
      <c r="OWS88" s="993"/>
      <c r="OWT88" s="993"/>
      <c r="OWU88" s="993"/>
      <c r="OWV88" s="993"/>
      <c r="OWW88" s="993"/>
      <c r="OWX88" s="993"/>
      <c r="OWY88" s="993"/>
      <c r="OWZ88" s="993"/>
      <c r="OXA88" s="993"/>
      <c r="OXB88" s="993"/>
      <c r="OXC88" s="993"/>
      <c r="OXD88" s="993"/>
      <c r="OXE88" s="993"/>
      <c r="OXF88" s="993"/>
      <c r="OXG88" s="993"/>
      <c r="OXH88" s="993"/>
      <c r="OXI88" s="993"/>
      <c r="OXJ88" s="993"/>
      <c r="OXK88" s="993"/>
      <c r="OXL88" s="993"/>
      <c r="OXM88" s="993"/>
      <c r="OXN88" s="993"/>
      <c r="OXO88" s="993"/>
      <c r="OXP88" s="993"/>
      <c r="OXQ88" s="993"/>
      <c r="OXR88" s="993"/>
      <c r="OXS88" s="993"/>
      <c r="OXT88" s="993"/>
      <c r="OXU88" s="993"/>
      <c r="OXV88" s="993"/>
      <c r="OXW88" s="993"/>
      <c r="OXX88" s="993"/>
      <c r="OXY88" s="993"/>
      <c r="OXZ88" s="993"/>
      <c r="OYA88" s="993"/>
      <c r="OYB88" s="993"/>
      <c r="OYC88" s="993"/>
      <c r="OYD88" s="993"/>
      <c r="OYE88" s="993"/>
      <c r="OYF88" s="993"/>
      <c r="OYG88" s="993"/>
      <c r="OYH88" s="993"/>
      <c r="OYI88" s="993"/>
      <c r="OYJ88" s="993"/>
      <c r="OYK88" s="993"/>
      <c r="OYL88" s="993"/>
      <c r="OYM88" s="993"/>
      <c r="OYN88" s="993"/>
      <c r="OYO88" s="993"/>
      <c r="OYP88" s="993"/>
      <c r="OYQ88" s="993"/>
      <c r="OYR88" s="993"/>
      <c r="OYS88" s="993"/>
      <c r="OYT88" s="993"/>
      <c r="OYU88" s="993"/>
      <c r="OYV88" s="993"/>
      <c r="OYW88" s="993"/>
      <c r="OYX88" s="993"/>
      <c r="OYY88" s="993"/>
      <c r="OYZ88" s="993"/>
      <c r="OZA88" s="993"/>
      <c r="OZB88" s="993"/>
      <c r="OZC88" s="993"/>
      <c r="OZD88" s="993"/>
      <c r="OZE88" s="993"/>
      <c r="OZF88" s="993"/>
      <c r="OZG88" s="993"/>
      <c r="OZH88" s="993"/>
      <c r="OZI88" s="993"/>
      <c r="OZJ88" s="993"/>
      <c r="OZK88" s="993"/>
      <c r="OZL88" s="993"/>
      <c r="OZM88" s="993"/>
      <c r="OZN88" s="993"/>
      <c r="OZO88" s="993"/>
      <c r="OZP88" s="993"/>
      <c r="OZQ88" s="993"/>
      <c r="OZR88" s="993"/>
      <c r="OZS88" s="993"/>
      <c r="OZT88" s="993"/>
      <c r="OZU88" s="993"/>
      <c r="OZV88" s="993"/>
      <c r="OZW88" s="993"/>
      <c r="OZX88" s="993"/>
      <c r="OZY88" s="993"/>
      <c r="OZZ88" s="993"/>
      <c r="PAA88" s="993"/>
      <c r="PAB88" s="993"/>
      <c r="PAC88" s="993"/>
      <c r="PAD88" s="993"/>
      <c r="PAE88" s="993"/>
      <c r="PAF88" s="993"/>
      <c r="PAG88" s="993"/>
      <c r="PAH88" s="993"/>
      <c r="PAI88" s="993"/>
      <c r="PAJ88" s="993"/>
      <c r="PAK88" s="993"/>
      <c r="PAL88" s="993"/>
      <c r="PAM88" s="993"/>
      <c r="PAN88" s="993"/>
      <c r="PAO88" s="993"/>
      <c r="PAP88" s="993"/>
      <c r="PAQ88" s="993"/>
      <c r="PAR88" s="993"/>
      <c r="PAS88" s="993"/>
      <c r="PAT88" s="993"/>
      <c r="PAU88" s="993"/>
      <c r="PAV88" s="993"/>
      <c r="PAW88" s="993"/>
      <c r="PAX88" s="993"/>
      <c r="PAY88" s="993"/>
      <c r="PAZ88" s="993"/>
      <c r="PBA88" s="993"/>
      <c r="PBB88" s="993"/>
      <c r="PBC88" s="993"/>
      <c r="PBD88" s="993"/>
      <c r="PBE88" s="993"/>
      <c r="PBF88" s="993"/>
      <c r="PBG88" s="993"/>
      <c r="PBH88" s="993"/>
      <c r="PBI88" s="993"/>
      <c r="PBJ88" s="993"/>
      <c r="PBK88" s="993"/>
      <c r="PBL88" s="993"/>
      <c r="PBM88" s="993"/>
      <c r="PBN88" s="993"/>
      <c r="PBO88" s="993"/>
      <c r="PBP88" s="993"/>
      <c r="PBQ88" s="993"/>
      <c r="PBR88" s="993"/>
      <c r="PBS88" s="993"/>
      <c r="PBT88" s="993"/>
      <c r="PBU88" s="993"/>
      <c r="PBV88" s="993"/>
      <c r="PBW88" s="993"/>
      <c r="PBX88" s="993"/>
      <c r="PBY88" s="993"/>
      <c r="PBZ88" s="993"/>
      <c r="PCA88" s="993"/>
      <c r="PCB88" s="993"/>
      <c r="PCC88" s="993"/>
      <c r="PCD88" s="993"/>
      <c r="PCE88" s="993"/>
      <c r="PCF88" s="993"/>
      <c r="PCG88" s="993"/>
      <c r="PCH88" s="993"/>
      <c r="PCI88" s="993"/>
      <c r="PCJ88" s="993"/>
      <c r="PCK88" s="993"/>
      <c r="PCL88" s="993"/>
      <c r="PCM88" s="993"/>
      <c r="PCN88" s="993"/>
      <c r="PCO88" s="993"/>
      <c r="PCP88" s="993"/>
      <c r="PCQ88" s="993"/>
      <c r="PCR88" s="993"/>
      <c r="PCS88" s="993"/>
      <c r="PCT88" s="993"/>
      <c r="PCU88" s="993"/>
      <c r="PCV88" s="993"/>
      <c r="PCW88" s="993"/>
      <c r="PCX88" s="993"/>
      <c r="PCY88" s="993"/>
      <c r="PCZ88" s="993"/>
      <c r="PDA88" s="993"/>
      <c r="PDB88" s="993"/>
      <c r="PDC88" s="993"/>
      <c r="PDD88" s="993"/>
      <c r="PDE88" s="993"/>
      <c r="PDF88" s="993"/>
      <c r="PDG88" s="993"/>
      <c r="PDH88" s="993"/>
      <c r="PDI88" s="993"/>
      <c r="PDJ88" s="993"/>
      <c r="PDK88" s="993"/>
      <c r="PDL88" s="993"/>
      <c r="PDM88" s="993"/>
      <c r="PDN88" s="993"/>
      <c r="PDO88" s="993"/>
      <c r="PDP88" s="993"/>
      <c r="PDQ88" s="993"/>
      <c r="PDR88" s="993"/>
      <c r="PDS88" s="993"/>
      <c r="PDT88" s="993"/>
      <c r="PDU88" s="993"/>
      <c r="PDV88" s="993"/>
      <c r="PDW88" s="993"/>
      <c r="PDX88" s="993"/>
      <c r="PDY88" s="993"/>
      <c r="PDZ88" s="993"/>
      <c r="PEA88" s="993"/>
      <c r="PEB88" s="993"/>
      <c r="PEC88" s="993"/>
      <c r="PED88" s="993"/>
      <c r="PEE88" s="993"/>
      <c r="PEF88" s="993"/>
      <c r="PEG88" s="993"/>
      <c r="PEH88" s="993"/>
      <c r="PEI88" s="993"/>
      <c r="PEJ88" s="993"/>
      <c r="PEK88" s="993"/>
      <c r="PEL88" s="993"/>
      <c r="PEM88" s="993"/>
      <c r="PEN88" s="993"/>
      <c r="PEO88" s="993"/>
      <c r="PEP88" s="993"/>
      <c r="PEQ88" s="993"/>
      <c r="PER88" s="993"/>
      <c r="PES88" s="993"/>
      <c r="PET88" s="993"/>
      <c r="PEU88" s="993"/>
      <c r="PEV88" s="993"/>
      <c r="PEW88" s="993"/>
      <c r="PEX88" s="993"/>
      <c r="PEY88" s="993"/>
      <c r="PEZ88" s="993"/>
      <c r="PFA88" s="993"/>
      <c r="PFB88" s="993"/>
      <c r="PFC88" s="993"/>
      <c r="PFD88" s="993"/>
      <c r="PFE88" s="993"/>
      <c r="PFF88" s="993"/>
      <c r="PFG88" s="993"/>
      <c r="PFH88" s="993"/>
      <c r="PFI88" s="993"/>
      <c r="PFJ88" s="993"/>
      <c r="PFK88" s="993"/>
      <c r="PFL88" s="993"/>
      <c r="PFM88" s="993"/>
      <c r="PFN88" s="993"/>
      <c r="PFO88" s="993"/>
      <c r="PFP88" s="993"/>
      <c r="PFQ88" s="993"/>
      <c r="PFR88" s="993"/>
      <c r="PFS88" s="993"/>
      <c r="PFT88" s="993"/>
      <c r="PFU88" s="993"/>
      <c r="PFV88" s="993"/>
      <c r="PFW88" s="993"/>
      <c r="PFX88" s="993"/>
      <c r="PFY88" s="993"/>
      <c r="PFZ88" s="993"/>
      <c r="PGA88" s="993"/>
      <c r="PGB88" s="993"/>
      <c r="PGC88" s="993"/>
      <c r="PGD88" s="993"/>
      <c r="PGE88" s="993"/>
      <c r="PGF88" s="993"/>
      <c r="PGG88" s="993"/>
      <c r="PGH88" s="993"/>
      <c r="PGI88" s="993"/>
      <c r="PGJ88" s="993"/>
      <c r="PGK88" s="993"/>
      <c r="PGL88" s="993"/>
      <c r="PGM88" s="993"/>
      <c r="PGN88" s="993"/>
      <c r="PGO88" s="993"/>
      <c r="PGP88" s="993"/>
      <c r="PGQ88" s="993"/>
      <c r="PGR88" s="993"/>
      <c r="PGS88" s="993"/>
      <c r="PGT88" s="993"/>
      <c r="PGU88" s="993"/>
      <c r="PGV88" s="993"/>
      <c r="PGW88" s="993"/>
      <c r="PGX88" s="993"/>
      <c r="PGY88" s="993"/>
      <c r="PGZ88" s="993"/>
      <c r="PHA88" s="993"/>
      <c r="PHB88" s="993"/>
      <c r="PHC88" s="993"/>
      <c r="PHD88" s="993"/>
      <c r="PHE88" s="993"/>
      <c r="PHF88" s="993"/>
      <c r="PHG88" s="993"/>
      <c r="PHH88" s="993"/>
      <c r="PHI88" s="993"/>
      <c r="PHJ88" s="993"/>
      <c r="PHK88" s="993"/>
      <c r="PHL88" s="993"/>
      <c r="PHM88" s="993"/>
      <c r="PHN88" s="993"/>
      <c r="PHO88" s="993"/>
      <c r="PHP88" s="993"/>
      <c r="PHQ88" s="993"/>
      <c r="PHR88" s="993"/>
      <c r="PHS88" s="993"/>
      <c r="PHT88" s="993"/>
      <c r="PHU88" s="993"/>
      <c r="PHV88" s="993"/>
      <c r="PHW88" s="993"/>
      <c r="PHX88" s="993"/>
      <c r="PHY88" s="993"/>
      <c r="PHZ88" s="993"/>
      <c r="PIA88" s="993"/>
      <c r="PIB88" s="993"/>
      <c r="PIC88" s="993"/>
      <c r="PID88" s="993"/>
      <c r="PIE88" s="993"/>
      <c r="PIF88" s="993"/>
      <c r="PIG88" s="993"/>
      <c r="PIH88" s="993"/>
      <c r="PII88" s="993"/>
      <c r="PIJ88" s="993"/>
      <c r="PIK88" s="993"/>
      <c r="PIL88" s="993"/>
      <c r="PIM88" s="993"/>
      <c r="PIN88" s="993"/>
      <c r="PIO88" s="993"/>
      <c r="PIP88" s="993"/>
      <c r="PIQ88" s="993"/>
      <c r="PIR88" s="993"/>
      <c r="PIS88" s="993"/>
      <c r="PIT88" s="993"/>
      <c r="PIU88" s="993"/>
      <c r="PIV88" s="993"/>
      <c r="PIW88" s="993"/>
      <c r="PIX88" s="993"/>
      <c r="PIY88" s="993"/>
      <c r="PIZ88" s="993"/>
      <c r="PJA88" s="993"/>
      <c r="PJB88" s="993"/>
      <c r="PJC88" s="993"/>
      <c r="PJD88" s="993"/>
      <c r="PJE88" s="993"/>
      <c r="PJF88" s="993"/>
      <c r="PJG88" s="993"/>
      <c r="PJH88" s="993"/>
      <c r="PJI88" s="993"/>
      <c r="PJJ88" s="993"/>
      <c r="PJK88" s="993"/>
      <c r="PJL88" s="993"/>
      <c r="PJM88" s="993"/>
      <c r="PJN88" s="993"/>
      <c r="PJO88" s="993"/>
      <c r="PJP88" s="993"/>
      <c r="PJQ88" s="993"/>
      <c r="PJR88" s="993"/>
      <c r="PJS88" s="993"/>
      <c r="PJT88" s="993"/>
      <c r="PJU88" s="993"/>
      <c r="PJV88" s="993"/>
      <c r="PJW88" s="993"/>
      <c r="PJX88" s="993"/>
      <c r="PJY88" s="993"/>
      <c r="PJZ88" s="993"/>
      <c r="PKA88" s="993"/>
      <c r="PKB88" s="993"/>
      <c r="PKC88" s="993"/>
      <c r="PKD88" s="993"/>
      <c r="PKE88" s="993"/>
      <c r="PKF88" s="993"/>
      <c r="PKG88" s="993"/>
      <c r="PKH88" s="993"/>
      <c r="PKI88" s="993"/>
      <c r="PKJ88" s="993"/>
      <c r="PKK88" s="993"/>
      <c r="PKL88" s="993"/>
      <c r="PKM88" s="993"/>
      <c r="PKN88" s="993"/>
      <c r="PKO88" s="993"/>
      <c r="PKP88" s="993"/>
      <c r="PKQ88" s="993"/>
      <c r="PKR88" s="993"/>
      <c r="PKS88" s="993"/>
      <c r="PKT88" s="993"/>
      <c r="PKU88" s="993"/>
      <c r="PKV88" s="993"/>
      <c r="PKW88" s="993"/>
      <c r="PKX88" s="993"/>
      <c r="PKY88" s="993"/>
      <c r="PKZ88" s="993"/>
      <c r="PLA88" s="993"/>
      <c r="PLB88" s="993"/>
      <c r="PLC88" s="993"/>
      <c r="PLD88" s="993"/>
      <c r="PLE88" s="993"/>
      <c r="PLF88" s="993"/>
      <c r="PLG88" s="993"/>
      <c r="PLH88" s="993"/>
      <c r="PLI88" s="993"/>
      <c r="PLJ88" s="993"/>
      <c r="PLK88" s="993"/>
      <c r="PLL88" s="993"/>
      <c r="PLM88" s="993"/>
      <c r="PLN88" s="993"/>
      <c r="PLO88" s="993"/>
      <c r="PLP88" s="993"/>
      <c r="PLQ88" s="993"/>
      <c r="PLR88" s="993"/>
      <c r="PLS88" s="993"/>
      <c r="PLT88" s="993"/>
      <c r="PLU88" s="993"/>
      <c r="PLV88" s="993"/>
      <c r="PLW88" s="993"/>
      <c r="PLX88" s="993"/>
      <c r="PLY88" s="993"/>
      <c r="PLZ88" s="993"/>
      <c r="PMA88" s="993"/>
      <c r="PMB88" s="993"/>
      <c r="PMC88" s="993"/>
      <c r="PMD88" s="993"/>
      <c r="PME88" s="993"/>
      <c r="PMF88" s="993"/>
      <c r="PMG88" s="993"/>
      <c r="PMH88" s="993"/>
      <c r="PMI88" s="993"/>
      <c r="PMJ88" s="993"/>
      <c r="PMK88" s="993"/>
      <c r="PML88" s="993"/>
      <c r="PMM88" s="993"/>
      <c r="PMN88" s="993"/>
      <c r="PMO88" s="993"/>
      <c r="PMP88" s="993"/>
      <c r="PMQ88" s="993"/>
      <c r="PMR88" s="993"/>
      <c r="PMS88" s="993"/>
      <c r="PMT88" s="993"/>
      <c r="PMU88" s="993"/>
      <c r="PMV88" s="993"/>
      <c r="PMW88" s="993"/>
      <c r="PMX88" s="993"/>
      <c r="PMY88" s="993"/>
      <c r="PMZ88" s="993"/>
      <c r="PNA88" s="993"/>
      <c r="PNB88" s="993"/>
      <c r="PNC88" s="993"/>
      <c r="PND88" s="993"/>
      <c r="PNE88" s="993"/>
      <c r="PNF88" s="993"/>
      <c r="PNG88" s="993"/>
      <c r="PNH88" s="993"/>
      <c r="PNI88" s="993"/>
      <c r="PNJ88" s="993"/>
      <c r="PNK88" s="993"/>
      <c r="PNL88" s="993"/>
      <c r="PNM88" s="993"/>
      <c r="PNN88" s="993"/>
      <c r="PNO88" s="993"/>
      <c r="PNP88" s="993"/>
      <c r="PNQ88" s="993"/>
      <c r="PNR88" s="993"/>
      <c r="PNS88" s="993"/>
      <c r="PNT88" s="993"/>
      <c r="PNU88" s="993"/>
      <c r="PNV88" s="993"/>
      <c r="PNW88" s="993"/>
      <c r="PNX88" s="993"/>
      <c r="PNY88" s="993"/>
      <c r="PNZ88" s="993"/>
      <c r="POA88" s="993"/>
      <c r="POB88" s="993"/>
      <c r="POC88" s="993"/>
      <c r="POD88" s="993"/>
      <c r="POE88" s="993"/>
      <c r="POF88" s="993"/>
      <c r="POG88" s="993"/>
      <c r="POH88" s="993"/>
      <c r="POI88" s="993"/>
      <c r="POJ88" s="993"/>
      <c r="POK88" s="993"/>
      <c r="POL88" s="993"/>
      <c r="POM88" s="993"/>
      <c r="PON88" s="993"/>
      <c r="POO88" s="993"/>
      <c r="POP88" s="993"/>
      <c r="POQ88" s="993"/>
      <c r="POR88" s="993"/>
      <c r="POS88" s="993"/>
      <c r="POT88" s="993"/>
      <c r="POU88" s="993"/>
      <c r="POV88" s="993"/>
      <c r="POW88" s="993"/>
      <c r="POX88" s="993"/>
      <c r="POY88" s="993"/>
      <c r="POZ88" s="993"/>
      <c r="PPA88" s="993"/>
      <c r="PPB88" s="993"/>
      <c r="PPC88" s="993"/>
      <c r="PPD88" s="993"/>
      <c r="PPE88" s="993"/>
      <c r="PPF88" s="993"/>
      <c r="PPG88" s="993"/>
      <c r="PPH88" s="993"/>
      <c r="PPI88" s="993"/>
      <c r="PPJ88" s="993"/>
      <c r="PPK88" s="993"/>
      <c r="PPL88" s="993"/>
      <c r="PPM88" s="993"/>
      <c r="PPN88" s="993"/>
      <c r="PPO88" s="993"/>
      <c r="PPP88" s="993"/>
      <c r="PPQ88" s="993"/>
      <c r="PPR88" s="993"/>
      <c r="PPS88" s="993"/>
      <c r="PPT88" s="993"/>
      <c r="PPU88" s="993"/>
      <c r="PPV88" s="993"/>
      <c r="PPW88" s="993"/>
      <c r="PPX88" s="993"/>
      <c r="PPY88" s="993"/>
      <c r="PPZ88" s="993"/>
      <c r="PQA88" s="993"/>
      <c r="PQB88" s="993"/>
      <c r="PQC88" s="993"/>
      <c r="PQD88" s="993"/>
      <c r="PQE88" s="993"/>
      <c r="PQF88" s="993"/>
      <c r="PQG88" s="993"/>
      <c r="PQH88" s="993"/>
      <c r="PQI88" s="993"/>
      <c r="PQJ88" s="993"/>
      <c r="PQK88" s="993"/>
      <c r="PQL88" s="993"/>
      <c r="PQM88" s="993"/>
      <c r="PQN88" s="993"/>
      <c r="PQO88" s="993"/>
      <c r="PQP88" s="993"/>
      <c r="PQQ88" s="993"/>
      <c r="PQR88" s="993"/>
      <c r="PQS88" s="993"/>
      <c r="PQT88" s="993"/>
      <c r="PQU88" s="993"/>
      <c r="PQV88" s="993"/>
      <c r="PQW88" s="993"/>
      <c r="PQX88" s="993"/>
      <c r="PQY88" s="993"/>
      <c r="PQZ88" s="993"/>
      <c r="PRA88" s="993"/>
      <c r="PRB88" s="993"/>
      <c r="PRC88" s="993"/>
      <c r="PRD88" s="993"/>
      <c r="PRE88" s="993"/>
      <c r="PRF88" s="993"/>
      <c r="PRG88" s="993"/>
      <c r="PRH88" s="993"/>
      <c r="PRI88" s="993"/>
      <c r="PRJ88" s="993"/>
      <c r="PRK88" s="993"/>
      <c r="PRL88" s="993"/>
      <c r="PRM88" s="993"/>
      <c r="PRN88" s="993"/>
      <c r="PRO88" s="993"/>
      <c r="PRP88" s="993"/>
      <c r="PRQ88" s="993"/>
      <c r="PRR88" s="993"/>
      <c r="PRS88" s="993"/>
      <c r="PRT88" s="993"/>
      <c r="PRU88" s="993"/>
      <c r="PRV88" s="993"/>
      <c r="PRW88" s="993"/>
      <c r="PRX88" s="993"/>
      <c r="PRY88" s="993"/>
      <c r="PRZ88" s="993"/>
      <c r="PSA88" s="993"/>
      <c r="PSB88" s="993"/>
      <c r="PSC88" s="993"/>
      <c r="PSD88" s="993"/>
      <c r="PSE88" s="993"/>
      <c r="PSF88" s="993"/>
      <c r="PSG88" s="993"/>
      <c r="PSH88" s="993"/>
      <c r="PSI88" s="993"/>
      <c r="PSJ88" s="993"/>
      <c r="PSK88" s="993"/>
      <c r="PSL88" s="993"/>
      <c r="PSM88" s="993"/>
      <c r="PSN88" s="993"/>
      <c r="PSO88" s="993"/>
      <c r="PSP88" s="993"/>
      <c r="PSQ88" s="993"/>
      <c r="PSR88" s="993"/>
      <c r="PSS88" s="993"/>
      <c r="PST88" s="993"/>
      <c r="PSU88" s="993"/>
      <c r="PSV88" s="993"/>
      <c r="PSW88" s="993"/>
      <c r="PSX88" s="993"/>
      <c r="PSY88" s="993"/>
      <c r="PSZ88" s="993"/>
      <c r="PTA88" s="993"/>
      <c r="PTB88" s="993"/>
      <c r="PTC88" s="993"/>
      <c r="PTD88" s="993"/>
      <c r="PTE88" s="993"/>
      <c r="PTF88" s="993"/>
      <c r="PTG88" s="993"/>
      <c r="PTH88" s="993"/>
      <c r="PTI88" s="993"/>
      <c r="PTJ88" s="993"/>
      <c r="PTK88" s="993"/>
      <c r="PTL88" s="993"/>
      <c r="PTM88" s="993"/>
      <c r="PTN88" s="993"/>
      <c r="PTO88" s="993"/>
      <c r="PTP88" s="993"/>
      <c r="PTQ88" s="993"/>
      <c r="PTR88" s="993"/>
      <c r="PTS88" s="993"/>
      <c r="PTT88" s="993"/>
      <c r="PTU88" s="993"/>
      <c r="PTV88" s="993"/>
      <c r="PTW88" s="993"/>
      <c r="PTX88" s="993"/>
      <c r="PTY88" s="993"/>
      <c r="PTZ88" s="993"/>
      <c r="PUA88" s="993"/>
      <c r="PUB88" s="993"/>
      <c r="PUC88" s="993"/>
      <c r="PUD88" s="993"/>
      <c r="PUE88" s="993"/>
      <c r="PUF88" s="993"/>
      <c r="PUG88" s="993"/>
      <c r="PUH88" s="993"/>
      <c r="PUI88" s="993"/>
      <c r="PUJ88" s="993"/>
      <c r="PUK88" s="993"/>
      <c r="PUL88" s="993"/>
      <c r="PUM88" s="993"/>
      <c r="PUN88" s="993"/>
      <c r="PUO88" s="993"/>
      <c r="PUP88" s="993"/>
      <c r="PUQ88" s="993"/>
      <c r="PUR88" s="993"/>
      <c r="PUS88" s="993"/>
      <c r="PUT88" s="993"/>
      <c r="PUU88" s="993"/>
      <c r="PUV88" s="993"/>
      <c r="PUW88" s="993"/>
      <c r="PUX88" s="993"/>
      <c r="PUY88" s="993"/>
      <c r="PUZ88" s="993"/>
      <c r="PVA88" s="993"/>
      <c r="PVB88" s="993"/>
      <c r="PVC88" s="993"/>
      <c r="PVD88" s="993"/>
      <c r="PVE88" s="993"/>
      <c r="PVF88" s="993"/>
      <c r="PVG88" s="993"/>
      <c r="PVH88" s="993"/>
      <c r="PVI88" s="993"/>
      <c r="PVJ88" s="993"/>
      <c r="PVK88" s="993"/>
      <c r="PVL88" s="993"/>
      <c r="PVM88" s="993"/>
      <c r="PVN88" s="993"/>
      <c r="PVO88" s="993"/>
      <c r="PVP88" s="993"/>
      <c r="PVQ88" s="993"/>
      <c r="PVR88" s="993"/>
      <c r="PVS88" s="993"/>
      <c r="PVT88" s="993"/>
      <c r="PVU88" s="993"/>
      <c r="PVV88" s="993"/>
      <c r="PVW88" s="993"/>
      <c r="PVX88" s="993"/>
      <c r="PVY88" s="993"/>
      <c r="PVZ88" s="993"/>
      <c r="PWA88" s="993"/>
      <c r="PWB88" s="993"/>
      <c r="PWC88" s="993"/>
      <c r="PWD88" s="993"/>
      <c r="PWE88" s="993"/>
      <c r="PWF88" s="993"/>
      <c r="PWG88" s="993"/>
      <c r="PWH88" s="993"/>
      <c r="PWI88" s="993"/>
      <c r="PWJ88" s="993"/>
      <c r="PWK88" s="993"/>
      <c r="PWL88" s="993"/>
      <c r="PWM88" s="993"/>
      <c r="PWN88" s="993"/>
      <c r="PWO88" s="993"/>
      <c r="PWP88" s="993"/>
      <c r="PWQ88" s="993"/>
      <c r="PWR88" s="993"/>
      <c r="PWS88" s="993"/>
      <c r="PWT88" s="993"/>
      <c r="PWU88" s="993"/>
      <c r="PWV88" s="993"/>
      <c r="PWW88" s="993"/>
      <c r="PWX88" s="993"/>
      <c r="PWY88" s="993"/>
      <c r="PWZ88" s="993"/>
      <c r="PXA88" s="993"/>
      <c r="PXB88" s="993"/>
      <c r="PXC88" s="993"/>
      <c r="PXD88" s="993"/>
      <c r="PXE88" s="993"/>
      <c r="PXF88" s="993"/>
      <c r="PXG88" s="993"/>
      <c r="PXH88" s="993"/>
      <c r="PXI88" s="993"/>
      <c r="PXJ88" s="993"/>
      <c r="PXK88" s="993"/>
      <c r="PXL88" s="993"/>
      <c r="PXM88" s="993"/>
      <c r="PXN88" s="993"/>
      <c r="PXO88" s="993"/>
      <c r="PXP88" s="993"/>
      <c r="PXQ88" s="993"/>
      <c r="PXR88" s="993"/>
      <c r="PXS88" s="993"/>
      <c r="PXT88" s="993"/>
      <c r="PXU88" s="993"/>
      <c r="PXV88" s="993"/>
      <c r="PXW88" s="993"/>
      <c r="PXX88" s="993"/>
      <c r="PXY88" s="993"/>
      <c r="PXZ88" s="993"/>
      <c r="PYA88" s="993"/>
      <c r="PYB88" s="993"/>
      <c r="PYC88" s="993"/>
      <c r="PYD88" s="993"/>
      <c r="PYE88" s="993"/>
      <c r="PYF88" s="993"/>
      <c r="PYG88" s="993"/>
      <c r="PYH88" s="993"/>
      <c r="PYI88" s="993"/>
      <c r="PYJ88" s="993"/>
      <c r="PYK88" s="993"/>
      <c r="PYL88" s="993"/>
      <c r="PYM88" s="993"/>
      <c r="PYN88" s="993"/>
      <c r="PYO88" s="993"/>
      <c r="PYP88" s="993"/>
      <c r="PYQ88" s="993"/>
      <c r="PYR88" s="993"/>
      <c r="PYS88" s="993"/>
      <c r="PYT88" s="993"/>
      <c r="PYU88" s="993"/>
      <c r="PYV88" s="993"/>
      <c r="PYW88" s="993"/>
      <c r="PYX88" s="993"/>
      <c r="PYY88" s="993"/>
      <c r="PYZ88" s="993"/>
      <c r="PZA88" s="993"/>
      <c r="PZB88" s="993"/>
      <c r="PZC88" s="993"/>
      <c r="PZD88" s="993"/>
      <c r="PZE88" s="993"/>
      <c r="PZF88" s="993"/>
      <c r="PZG88" s="993"/>
      <c r="PZH88" s="993"/>
      <c r="PZI88" s="993"/>
      <c r="PZJ88" s="993"/>
      <c r="PZK88" s="993"/>
      <c r="PZL88" s="993"/>
      <c r="PZM88" s="993"/>
      <c r="PZN88" s="993"/>
      <c r="PZO88" s="993"/>
      <c r="PZP88" s="993"/>
      <c r="PZQ88" s="993"/>
      <c r="PZR88" s="993"/>
      <c r="PZS88" s="993"/>
      <c r="PZT88" s="993"/>
      <c r="PZU88" s="993"/>
      <c r="PZV88" s="993"/>
      <c r="PZW88" s="993"/>
      <c r="PZX88" s="993"/>
      <c r="PZY88" s="993"/>
      <c r="PZZ88" s="993"/>
      <c r="QAA88" s="993"/>
      <c r="QAB88" s="993"/>
      <c r="QAC88" s="993"/>
      <c r="QAD88" s="993"/>
      <c r="QAE88" s="993"/>
      <c r="QAF88" s="993"/>
      <c r="QAG88" s="993"/>
      <c r="QAH88" s="993"/>
      <c r="QAI88" s="993"/>
      <c r="QAJ88" s="993"/>
      <c r="QAK88" s="993"/>
      <c r="QAL88" s="993"/>
      <c r="QAM88" s="993"/>
      <c r="QAN88" s="993"/>
      <c r="QAO88" s="993"/>
      <c r="QAP88" s="993"/>
      <c r="QAQ88" s="993"/>
      <c r="QAR88" s="993"/>
      <c r="QAS88" s="993"/>
      <c r="QAT88" s="993"/>
      <c r="QAU88" s="993"/>
      <c r="QAV88" s="993"/>
      <c r="QAW88" s="993"/>
      <c r="QAX88" s="993"/>
      <c r="QAY88" s="993"/>
      <c r="QAZ88" s="993"/>
      <c r="QBA88" s="993"/>
      <c r="QBB88" s="993"/>
      <c r="QBC88" s="993"/>
      <c r="QBD88" s="993"/>
      <c r="QBE88" s="993"/>
      <c r="QBF88" s="993"/>
      <c r="QBG88" s="993"/>
      <c r="QBH88" s="993"/>
      <c r="QBI88" s="993"/>
      <c r="QBJ88" s="993"/>
      <c r="QBK88" s="993"/>
      <c r="QBL88" s="993"/>
      <c r="QBM88" s="993"/>
      <c r="QBN88" s="993"/>
      <c r="QBO88" s="993"/>
      <c r="QBP88" s="993"/>
      <c r="QBQ88" s="993"/>
      <c r="QBR88" s="993"/>
      <c r="QBS88" s="993"/>
      <c r="QBT88" s="993"/>
      <c r="QBU88" s="993"/>
      <c r="QBV88" s="993"/>
      <c r="QBW88" s="993"/>
      <c r="QBX88" s="993"/>
      <c r="QBY88" s="993"/>
      <c r="QBZ88" s="993"/>
      <c r="QCA88" s="993"/>
      <c r="QCB88" s="993"/>
      <c r="QCC88" s="993"/>
      <c r="QCD88" s="993"/>
      <c r="QCE88" s="993"/>
      <c r="QCF88" s="993"/>
      <c r="QCG88" s="993"/>
      <c r="QCH88" s="993"/>
      <c r="QCI88" s="993"/>
      <c r="QCJ88" s="993"/>
      <c r="QCK88" s="993"/>
      <c r="QCL88" s="993"/>
      <c r="QCM88" s="993"/>
      <c r="QCN88" s="993"/>
      <c r="QCO88" s="993"/>
      <c r="QCP88" s="993"/>
      <c r="QCQ88" s="993"/>
      <c r="QCR88" s="993"/>
      <c r="QCS88" s="993"/>
      <c r="QCT88" s="993"/>
      <c r="QCU88" s="993"/>
      <c r="QCV88" s="993"/>
      <c r="QCW88" s="993"/>
      <c r="QCX88" s="993"/>
      <c r="QCY88" s="993"/>
      <c r="QCZ88" s="993"/>
      <c r="QDA88" s="993"/>
      <c r="QDB88" s="993"/>
      <c r="QDC88" s="993"/>
      <c r="QDD88" s="993"/>
      <c r="QDE88" s="993"/>
      <c r="QDF88" s="993"/>
      <c r="QDG88" s="993"/>
      <c r="QDH88" s="993"/>
      <c r="QDI88" s="993"/>
      <c r="QDJ88" s="993"/>
      <c r="QDK88" s="993"/>
      <c r="QDL88" s="993"/>
      <c r="QDM88" s="993"/>
      <c r="QDN88" s="993"/>
      <c r="QDO88" s="993"/>
      <c r="QDP88" s="993"/>
      <c r="QDQ88" s="993"/>
      <c r="QDR88" s="993"/>
      <c r="QDS88" s="993"/>
      <c r="QDT88" s="993"/>
      <c r="QDU88" s="993"/>
      <c r="QDV88" s="993"/>
      <c r="QDW88" s="993"/>
      <c r="QDX88" s="993"/>
      <c r="QDY88" s="993"/>
      <c r="QDZ88" s="993"/>
      <c r="QEA88" s="993"/>
      <c r="QEB88" s="993"/>
      <c r="QEC88" s="993"/>
      <c r="QED88" s="993"/>
      <c r="QEE88" s="993"/>
      <c r="QEF88" s="993"/>
      <c r="QEG88" s="993"/>
      <c r="QEH88" s="993"/>
      <c r="QEI88" s="993"/>
      <c r="QEJ88" s="993"/>
      <c r="QEK88" s="993"/>
      <c r="QEL88" s="993"/>
      <c r="QEM88" s="993"/>
      <c r="QEN88" s="993"/>
      <c r="QEO88" s="993"/>
      <c r="QEP88" s="993"/>
      <c r="QEQ88" s="993"/>
      <c r="QER88" s="993"/>
      <c r="QES88" s="993"/>
      <c r="QET88" s="993"/>
      <c r="QEU88" s="993"/>
      <c r="QEV88" s="993"/>
      <c r="QEW88" s="993"/>
      <c r="QEX88" s="993"/>
      <c r="QEY88" s="993"/>
      <c r="QEZ88" s="993"/>
      <c r="QFA88" s="993"/>
      <c r="QFB88" s="993"/>
      <c r="QFC88" s="993"/>
      <c r="QFD88" s="993"/>
      <c r="QFE88" s="993"/>
      <c r="QFF88" s="993"/>
      <c r="QFG88" s="993"/>
      <c r="QFH88" s="993"/>
      <c r="QFI88" s="993"/>
      <c r="QFJ88" s="993"/>
      <c r="QFK88" s="993"/>
      <c r="QFL88" s="993"/>
      <c r="QFM88" s="993"/>
      <c r="QFN88" s="993"/>
      <c r="QFO88" s="993"/>
      <c r="QFP88" s="993"/>
      <c r="QFQ88" s="993"/>
      <c r="QFR88" s="993"/>
      <c r="QFS88" s="993"/>
      <c r="QFT88" s="993"/>
      <c r="QFU88" s="993"/>
      <c r="QFV88" s="993"/>
      <c r="QFW88" s="993"/>
      <c r="QFX88" s="993"/>
      <c r="QFY88" s="993"/>
      <c r="QFZ88" s="993"/>
      <c r="QGA88" s="993"/>
      <c r="QGB88" s="993"/>
      <c r="QGC88" s="993"/>
      <c r="QGD88" s="993"/>
      <c r="QGE88" s="993"/>
      <c r="QGF88" s="993"/>
      <c r="QGG88" s="993"/>
      <c r="QGH88" s="993"/>
      <c r="QGI88" s="993"/>
      <c r="QGJ88" s="993"/>
      <c r="QGK88" s="993"/>
      <c r="QGL88" s="993"/>
      <c r="QGM88" s="993"/>
      <c r="QGN88" s="993"/>
      <c r="QGO88" s="993"/>
      <c r="QGP88" s="993"/>
      <c r="QGQ88" s="993"/>
      <c r="QGR88" s="993"/>
      <c r="QGS88" s="993"/>
      <c r="QGT88" s="993"/>
      <c r="QGU88" s="993"/>
      <c r="QGV88" s="993"/>
      <c r="QGW88" s="993"/>
      <c r="QGX88" s="993"/>
      <c r="QGY88" s="993"/>
      <c r="QGZ88" s="993"/>
      <c r="QHA88" s="993"/>
      <c r="QHB88" s="993"/>
      <c r="QHC88" s="993"/>
      <c r="QHD88" s="993"/>
      <c r="QHE88" s="993"/>
      <c r="QHF88" s="993"/>
      <c r="QHG88" s="993"/>
      <c r="QHH88" s="993"/>
      <c r="QHI88" s="993"/>
      <c r="QHJ88" s="993"/>
      <c r="QHK88" s="993"/>
      <c r="QHL88" s="993"/>
      <c r="QHM88" s="993"/>
      <c r="QHN88" s="993"/>
      <c r="QHO88" s="993"/>
      <c r="QHP88" s="993"/>
      <c r="QHQ88" s="993"/>
      <c r="QHR88" s="993"/>
      <c r="QHS88" s="993"/>
      <c r="QHT88" s="993"/>
      <c r="QHU88" s="993"/>
      <c r="QHV88" s="993"/>
      <c r="QHW88" s="993"/>
      <c r="QHX88" s="993"/>
      <c r="QHY88" s="993"/>
      <c r="QHZ88" s="993"/>
      <c r="QIA88" s="993"/>
      <c r="QIB88" s="993"/>
      <c r="QIC88" s="993"/>
      <c r="QID88" s="993"/>
      <c r="QIE88" s="993"/>
      <c r="QIF88" s="993"/>
      <c r="QIG88" s="993"/>
      <c r="QIH88" s="993"/>
      <c r="QII88" s="993"/>
      <c r="QIJ88" s="993"/>
      <c r="QIK88" s="993"/>
      <c r="QIL88" s="993"/>
      <c r="QIM88" s="993"/>
      <c r="QIN88" s="993"/>
      <c r="QIO88" s="993"/>
      <c r="QIP88" s="993"/>
      <c r="QIQ88" s="993"/>
      <c r="QIR88" s="993"/>
      <c r="QIS88" s="993"/>
      <c r="QIT88" s="993"/>
      <c r="QIU88" s="993"/>
      <c r="QIV88" s="993"/>
      <c r="QIW88" s="993"/>
      <c r="QIX88" s="993"/>
      <c r="QIY88" s="993"/>
      <c r="QIZ88" s="993"/>
      <c r="QJA88" s="993"/>
      <c r="QJB88" s="993"/>
      <c r="QJC88" s="993"/>
      <c r="QJD88" s="993"/>
      <c r="QJE88" s="993"/>
      <c r="QJF88" s="993"/>
      <c r="QJG88" s="993"/>
      <c r="QJH88" s="993"/>
      <c r="QJI88" s="993"/>
      <c r="QJJ88" s="993"/>
      <c r="QJK88" s="993"/>
      <c r="QJL88" s="993"/>
      <c r="QJM88" s="993"/>
      <c r="QJN88" s="993"/>
      <c r="QJO88" s="993"/>
      <c r="QJP88" s="993"/>
      <c r="QJQ88" s="993"/>
      <c r="QJR88" s="993"/>
      <c r="QJS88" s="993"/>
      <c r="QJT88" s="993"/>
      <c r="QJU88" s="993"/>
      <c r="QJV88" s="993"/>
      <c r="QJW88" s="993"/>
      <c r="QJX88" s="993"/>
      <c r="QJY88" s="993"/>
      <c r="QJZ88" s="993"/>
      <c r="QKA88" s="993"/>
      <c r="QKB88" s="993"/>
      <c r="QKC88" s="993"/>
      <c r="QKD88" s="993"/>
      <c r="QKE88" s="993"/>
      <c r="QKF88" s="993"/>
      <c r="QKG88" s="993"/>
      <c r="QKH88" s="993"/>
      <c r="QKI88" s="993"/>
      <c r="QKJ88" s="993"/>
      <c r="QKK88" s="993"/>
      <c r="QKL88" s="993"/>
      <c r="QKM88" s="993"/>
      <c r="QKN88" s="993"/>
      <c r="QKO88" s="993"/>
      <c r="QKP88" s="993"/>
      <c r="QKQ88" s="993"/>
      <c r="QKR88" s="993"/>
      <c r="QKS88" s="993"/>
      <c r="QKT88" s="993"/>
      <c r="QKU88" s="993"/>
      <c r="QKV88" s="993"/>
      <c r="QKW88" s="993"/>
      <c r="QKX88" s="993"/>
      <c r="QKY88" s="993"/>
      <c r="QKZ88" s="993"/>
      <c r="QLA88" s="993"/>
      <c r="QLB88" s="993"/>
      <c r="QLC88" s="993"/>
      <c r="QLD88" s="993"/>
      <c r="QLE88" s="993"/>
      <c r="QLF88" s="993"/>
      <c r="QLG88" s="993"/>
      <c r="QLH88" s="993"/>
      <c r="QLI88" s="993"/>
      <c r="QLJ88" s="993"/>
      <c r="QLK88" s="993"/>
      <c r="QLL88" s="993"/>
      <c r="QLM88" s="993"/>
      <c r="QLN88" s="993"/>
      <c r="QLO88" s="993"/>
      <c r="QLP88" s="993"/>
      <c r="QLQ88" s="993"/>
      <c r="QLR88" s="993"/>
      <c r="QLS88" s="993"/>
      <c r="QLT88" s="993"/>
      <c r="QLU88" s="993"/>
      <c r="QLV88" s="993"/>
      <c r="QLW88" s="993"/>
      <c r="QLX88" s="993"/>
      <c r="QLY88" s="993"/>
      <c r="QLZ88" s="993"/>
      <c r="QMA88" s="993"/>
      <c r="QMB88" s="993"/>
      <c r="QMC88" s="993"/>
      <c r="QMD88" s="993"/>
      <c r="QME88" s="993"/>
      <c r="QMF88" s="993"/>
      <c r="QMG88" s="993"/>
      <c r="QMH88" s="993"/>
      <c r="QMI88" s="993"/>
      <c r="QMJ88" s="993"/>
      <c r="QMK88" s="993"/>
      <c r="QML88" s="993"/>
      <c r="QMM88" s="993"/>
      <c r="QMN88" s="993"/>
      <c r="QMO88" s="993"/>
      <c r="QMP88" s="993"/>
      <c r="QMQ88" s="993"/>
      <c r="QMR88" s="993"/>
      <c r="QMS88" s="993"/>
      <c r="QMT88" s="993"/>
      <c r="QMU88" s="993"/>
      <c r="QMV88" s="993"/>
      <c r="QMW88" s="993"/>
      <c r="QMX88" s="993"/>
      <c r="QMY88" s="993"/>
      <c r="QMZ88" s="993"/>
      <c r="QNA88" s="993"/>
      <c r="QNB88" s="993"/>
      <c r="QNC88" s="993"/>
      <c r="QND88" s="993"/>
      <c r="QNE88" s="993"/>
      <c r="QNF88" s="993"/>
      <c r="QNG88" s="993"/>
      <c r="QNH88" s="993"/>
      <c r="QNI88" s="993"/>
      <c r="QNJ88" s="993"/>
      <c r="QNK88" s="993"/>
      <c r="QNL88" s="993"/>
      <c r="QNM88" s="993"/>
      <c r="QNN88" s="993"/>
      <c r="QNO88" s="993"/>
      <c r="QNP88" s="993"/>
      <c r="QNQ88" s="993"/>
      <c r="QNR88" s="993"/>
      <c r="QNS88" s="993"/>
      <c r="QNT88" s="993"/>
      <c r="QNU88" s="993"/>
      <c r="QNV88" s="993"/>
      <c r="QNW88" s="993"/>
      <c r="QNX88" s="993"/>
      <c r="QNY88" s="993"/>
      <c r="QNZ88" s="993"/>
      <c r="QOA88" s="993"/>
      <c r="QOB88" s="993"/>
      <c r="QOC88" s="993"/>
      <c r="QOD88" s="993"/>
      <c r="QOE88" s="993"/>
      <c r="QOF88" s="993"/>
      <c r="QOG88" s="993"/>
      <c r="QOH88" s="993"/>
      <c r="QOI88" s="993"/>
      <c r="QOJ88" s="993"/>
      <c r="QOK88" s="993"/>
      <c r="QOL88" s="993"/>
      <c r="QOM88" s="993"/>
      <c r="QON88" s="993"/>
      <c r="QOO88" s="993"/>
      <c r="QOP88" s="993"/>
      <c r="QOQ88" s="993"/>
      <c r="QOR88" s="993"/>
      <c r="QOS88" s="993"/>
      <c r="QOT88" s="993"/>
      <c r="QOU88" s="993"/>
      <c r="QOV88" s="993"/>
      <c r="QOW88" s="993"/>
      <c r="QOX88" s="993"/>
      <c r="QOY88" s="993"/>
      <c r="QOZ88" s="993"/>
      <c r="QPA88" s="993"/>
      <c r="QPB88" s="993"/>
      <c r="QPC88" s="993"/>
      <c r="QPD88" s="993"/>
      <c r="QPE88" s="993"/>
      <c r="QPF88" s="993"/>
      <c r="QPG88" s="993"/>
      <c r="QPH88" s="993"/>
      <c r="QPI88" s="993"/>
      <c r="QPJ88" s="993"/>
      <c r="QPK88" s="993"/>
      <c r="QPL88" s="993"/>
      <c r="QPM88" s="993"/>
      <c r="QPN88" s="993"/>
      <c r="QPO88" s="993"/>
      <c r="QPP88" s="993"/>
      <c r="QPQ88" s="993"/>
      <c r="QPR88" s="993"/>
      <c r="QPS88" s="993"/>
      <c r="QPT88" s="993"/>
      <c r="QPU88" s="993"/>
      <c r="QPV88" s="993"/>
      <c r="QPW88" s="993"/>
      <c r="QPX88" s="993"/>
      <c r="QPY88" s="993"/>
      <c r="QPZ88" s="993"/>
      <c r="QQA88" s="993"/>
      <c r="QQB88" s="993"/>
      <c r="QQC88" s="993"/>
      <c r="QQD88" s="993"/>
      <c r="QQE88" s="993"/>
      <c r="QQF88" s="993"/>
      <c r="QQG88" s="993"/>
      <c r="QQH88" s="993"/>
      <c r="QQI88" s="993"/>
      <c r="QQJ88" s="993"/>
      <c r="QQK88" s="993"/>
      <c r="QQL88" s="993"/>
      <c r="QQM88" s="993"/>
      <c r="QQN88" s="993"/>
      <c r="QQO88" s="993"/>
      <c r="QQP88" s="993"/>
      <c r="QQQ88" s="993"/>
      <c r="QQR88" s="993"/>
      <c r="QQS88" s="993"/>
      <c r="QQT88" s="993"/>
      <c r="QQU88" s="993"/>
      <c r="QQV88" s="993"/>
      <c r="QQW88" s="993"/>
      <c r="QQX88" s="993"/>
      <c r="QQY88" s="993"/>
      <c r="QQZ88" s="993"/>
      <c r="QRA88" s="993"/>
      <c r="QRB88" s="993"/>
      <c r="QRC88" s="993"/>
      <c r="QRD88" s="993"/>
      <c r="QRE88" s="993"/>
      <c r="QRF88" s="993"/>
      <c r="QRG88" s="993"/>
      <c r="QRH88" s="993"/>
      <c r="QRI88" s="993"/>
      <c r="QRJ88" s="993"/>
      <c r="QRK88" s="993"/>
      <c r="QRL88" s="993"/>
      <c r="QRM88" s="993"/>
      <c r="QRN88" s="993"/>
      <c r="QRO88" s="993"/>
      <c r="QRP88" s="993"/>
      <c r="QRQ88" s="993"/>
      <c r="QRR88" s="993"/>
      <c r="QRS88" s="993"/>
      <c r="QRT88" s="993"/>
      <c r="QRU88" s="993"/>
      <c r="QRV88" s="993"/>
      <c r="QRW88" s="993"/>
      <c r="QRX88" s="993"/>
      <c r="QRY88" s="993"/>
      <c r="QRZ88" s="993"/>
      <c r="QSA88" s="993"/>
      <c r="QSB88" s="993"/>
      <c r="QSC88" s="993"/>
      <c r="QSD88" s="993"/>
      <c r="QSE88" s="993"/>
      <c r="QSF88" s="993"/>
      <c r="QSG88" s="993"/>
      <c r="QSH88" s="993"/>
      <c r="QSI88" s="993"/>
      <c r="QSJ88" s="993"/>
      <c r="QSK88" s="993"/>
      <c r="QSL88" s="993"/>
      <c r="QSM88" s="993"/>
      <c r="QSN88" s="993"/>
      <c r="QSO88" s="993"/>
      <c r="QSP88" s="993"/>
      <c r="QSQ88" s="993"/>
      <c r="QSR88" s="993"/>
      <c r="QSS88" s="993"/>
      <c r="QST88" s="993"/>
      <c r="QSU88" s="993"/>
      <c r="QSV88" s="993"/>
      <c r="QSW88" s="993"/>
      <c r="QSX88" s="993"/>
      <c r="QSY88" s="993"/>
      <c r="QSZ88" s="993"/>
      <c r="QTA88" s="993"/>
      <c r="QTB88" s="993"/>
      <c r="QTC88" s="993"/>
      <c r="QTD88" s="993"/>
      <c r="QTE88" s="993"/>
      <c r="QTF88" s="993"/>
      <c r="QTG88" s="993"/>
      <c r="QTH88" s="993"/>
      <c r="QTI88" s="993"/>
      <c r="QTJ88" s="993"/>
      <c r="QTK88" s="993"/>
      <c r="QTL88" s="993"/>
      <c r="QTM88" s="993"/>
      <c r="QTN88" s="993"/>
      <c r="QTO88" s="993"/>
      <c r="QTP88" s="993"/>
      <c r="QTQ88" s="993"/>
      <c r="QTR88" s="993"/>
      <c r="QTS88" s="993"/>
      <c r="QTT88" s="993"/>
      <c r="QTU88" s="993"/>
      <c r="QTV88" s="993"/>
      <c r="QTW88" s="993"/>
      <c r="QTX88" s="993"/>
      <c r="QTY88" s="993"/>
      <c r="QTZ88" s="993"/>
      <c r="QUA88" s="993"/>
      <c r="QUB88" s="993"/>
      <c r="QUC88" s="993"/>
      <c r="QUD88" s="993"/>
      <c r="QUE88" s="993"/>
      <c r="QUF88" s="993"/>
      <c r="QUG88" s="993"/>
      <c r="QUH88" s="993"/>
      <c r="QUI88" s="993"/>
      <c r="QUJ88" s="993"/>
      <c r="QUK88" s="993"/>
      <c r="QUL88" s="993"/>
      <c r="QUM88" s="993"/>
      <c r="QUN88" s="993"/>
      <c r="QUO88" s="993"/>
      <c r="QUP88" s="993"/>
      <c r="QUQ88" s="993"/>
      <c r="QUR88" s="993"/>
      <c r="QUS88" s="993"/>
      <c r="QUT88" s="993"/>
      <c r="QUU88" s="993"/>
      <c r="QUV88" s="993"/>
      <c r="QUW88" s="993"/>
      <c r="QUX88" s="993"/>
      <c r="QUY88" s="993"/>
      <c r="QUZ88" s="993"/>
      <c r="QVA88" s="993"/>
      <c r="QVB88" s="993"/>
      <c r="QVC88" s="993"/>
      <c r="QVD88" s="993"/>
      <c r="QVE88" s="993"/>
      <c r="QVF88" s="993"/>
      <c r="QVG88" s="993"/>
      <c r="QVH88" s="993"/>
      <c r="QVI88" s="993"/>
      <c r="QVJ88" s="993"/>
      <c r="QVK88" s="993"/>
      <c r="QVL88" s="993"/>
      <c r="QVM88" s="993"/>
      <c r="QVN88" s="993"/>
      <c r="QVO88" s="993"/>
      <c r="QVP88" s="993"/>
      <c r="QVQ88" s="993"/>
      <c r="QVR88" s="993"/>
      <c r="QVS88" s="993"/>
      <c r="QVT88" s="993"/>
      <c r="QVU88" s="993"/>
      <c r="QVV88" s="993"/>
      <c r="QVW88" s="993"/>
      <c r="QVX88" s="993"/>
      <c r="QVY88" s="993"/>
      <c r="QVZ88" s="993"/>
      <c r="QWA88" s="993"/>
      <c r="QWB88" s="993"/>
      <c r="QWC88" s="993"/>
      <c r="QWD88" s="993"/>
      <c r="QWE88" s="993"/>
      <c r="QWF88" s="993"/>
      <c r="QWG88" s="993"/>
      <c r="QWH88" s="993"/>
      <c r="QWI88" s="993"/>
      <c r="QWJ88" s="993"/>
      <c r="QWK88" s="993"/>
      <c r="QWL88" s="993"/>
      <c r="QWM88" s="993"/>
      <c r="QWN88" s="993"/>
      <c r="QWO88" s="993"/>
      <c r="QWP88" s="993"/>
      <c r="QWQ88" s="993"/>
      <c r="QWR88" s="993"/>
      <c r="QWS88" s="993"/>
      <c r="QWT88" s="993"/>
      <c r="QWU88" s="993"/>
      <c r="QWV88" s="993"/>
      <c r="QWW88" s="993"/>
      <c r="QWX88" s="993"/>
      <c r="QWY88" s="993"/>
      <c r="QWZ88" s="993"/>
      <c r="QXA88" s="993"/>
      <c r="QXB88" s="993"/>
      <c r="QXC88" s="993"/>
      <c r="QXD88" s="993"/>
      <c r="QXE88" s="993"/>
      <c r="QXF88" s="993"/>
      <c r="QXG88" s="993"/>
      <c r="QXH88" s="993"/>
      <c r="QXI88" s="993"/>
      <c r="QXJ88" s="993"/>
      <c r="QXK88" s="993"/>
      <c r="QXL88" s="993"/>
      <c r="QXM88" s="993"/>
      <c r="QXN88" s="993"/>
      <c r="QXO88" s="993"/>
      <c r="QXP88" s="993"/>
      <c r="QXQ88" s="993"/>
      <c r="QXR88" s="993"/>
      <c r="QXS88" s="993"/>
      <c r="QXT88" s="993"/>
      <c r="QXU88" s="993"/>
      <c r="QXV88" s="993"/>
      <c r="QXW88" s="993"/>
      <c r="QXX88" s="993"/>
      <c r="QXY88" s="993"/>
      <c r="QXZ88" s="993"/>
      <c r="QYA88" s="993"/>
      <c r="QYB88" s="993"/>
      <c r="QYC88" s="993"/>
      <c r="QYD88" s="993"/>
      <c r="QYE88" s="993"/>
      <c r="QYF88" s="993"/>
      <c r="QYG88" s="993"/>
      <c r="QYH88" s="993"/>
      <c r="QYI88" s="993"/>
      <c r="QYJ88" s="993"/>
      <c r="QYK88" s="993"/>
      <c r="QYL88" s="993"/>
      <c r="QYM88" s="993"/>
      <c r="QYN88" s="993"/>
      <c r="QYO88" s="993"/>
      <c r="QYP88" s="993"/>
      <c r="QYQ88" s="993"/>
      <c r="QYR88" s="993"/>
      <c r="QYS88" s="993"/>
      <c r="QYT88" s="993"/>
      <c r="QYU88" s="993"/>
      <c r="QYV88" s="993"/>
      <c r="QYW88" s="993"/>
      <c r="QYX88" s="993"/>
      <c r="QYY88" s="993"/>
      <c r="QYZ88" s="993"/>
      <c r="QZA88" s="993"/>
      <c r="QZB88" s="993"/>
      <c r="QZC88" s="993"/>
      <c r="QZD88" s="993"/>
      <c r="QZE88" s="993"/>
      <c r="QZF88" s="993"/>
      <c r="QZG88" s="993"/>
      <c r="QZH88" s="993"/>
      <c r="QZI88" s="993"/>
      <c r="QZJ88" s="993"/>
      <c r="QZK88" s="993"/>
      <c r="QZL88" s="993"/>
      <c r="QZM88" s="993"/>
      <c r="QZN88" s="993"/>
      <c r="QZO88" s="993"/>
      <c r="QZP88" s="993"/>
      <c r="QZQ88" s="993"/>
      <c r="QZR88" s="993"/>
      <c r="QZS88" s="993"/>
      <c r="QZT88" s="993"/>
      <c r="QZU88" s="993"/>
      <c r="QZV88" s="993"/>
      <c r="QZW88" s="993"/>
      <c r="QZX88" s="993"/>
      <c r="QZY88" s="993"/>
      <c r="QZZ88" s="993"/>
      <c r="RAA88" s="993"/>
      <c r="RAB88" s="993"/>
      <c r="RAC88" s="993"/>
      <c r="RAD88" s="993"/>
      <c r="RAE88" s="993"/>
      <c r="RAF88" s="993"/>
      <c r="RAG88" s="993"/>
      <c r="RAH88" s="993"/>
      <c r="RAI88" s="993"/>
      <c r="RAJ88" s="993"/>
      <c r="RAK88" s="993"/>
      <c r="RAL88" s="993"/>
      <c r="RAM88" s="993"/>
      <c r="RAN88" s="993"/>
      <c r="RAO88" s="993"/>
      <c r="RAP88" s="993"/>
      <c r="RAQ88" s="993"/>
      <c r="RAR88" s="993"/>
      <c r="RAS88" s="993"/>
      <c r="RAT88" s="993"/>
      <c r="RAU88" s="993"/>
      <c r="RAV88" s="993"/>
      <c r="RAW88" s="993"/>
      <c r="RAX88" s="993"/>
      <c r="RAY88" s="993"/>
      <c r="RAZ88" s="993"/>
      <c r="RBA88" s="993"/>
      <c r="RBB88" s="993"/>
      <c r="RBC88" s="993"/>
      <c r="RBD88" s="993"/>
      <c r="RBE88" s="993"/>
      <c r="RBF88" s="993"/>
      <c r="RBG88" s="993"/>
      <c r="RBH88" s="993"/>
      <c r="RBI88" s="993"/>
      <c r="RBJ88" s="993"/>
      <c r="RBK88" s="993"/>
      <c r="RBL88" s="993"/>
      <c r="RBM88" s="993"/>
      <c r="RBN88" s="993"/>
      <c r="RBO88" s="993"/>
      <c r="RBP88" s="993"/>
      <c r="RBQ88" s="993"/>
      <c r="RBR88" s="993"/>
      <c r="RBS88" s="993"/>
      <c r="RBT88" s="993"/>
      <c r="RBU88" s="993"/>
      <c r="RBV88" s="993"/>
      <c r="RBW88" s="993"/>
      <c r="RBX88" s="993"/>
      <c r="RBY88" s="993"/>
      <c r="RBZ88" s="993"/>
      <c r="RCA88" s="993"/>
      <c r="RCB88" s="993"/>
      <c r="RCC88" s="993"/>
      <c r="RCD88" s="993"/>
      <c r="RCE88" s="993"/>
      <c r="RCF88" s="993"/>
      <c r="RCG88" s="993"/>
      <c r="RCH88" s="993"/>
      <c r="RCI88" s="993"/>
      <c r="RCJ88" s="993"/>
      <c r="RCK88" s="993"/>
      <c r="RCL88" s="993"/>
      <c r="RCM88" s="993"/>
      <c r="RCN88" s="993"/>
      <c r="RCO88" s="993"/>
      <c r="RCP88" s="993"/>
      <c r="RCQ88" s="993"/>
      <c r="RCR88" s="993"/>
      <c r="RCS88" s="993"/>
      <c r="RCT88" s="993"/>
      <c r="RCU88" s="993"/>
      <c r="RCV88" s="993"/>
      <c r="RCW88" s="993"/>
      <c r="RCX88" s="993"/>
      <c r="RCY88" s="993"/>
      <c r="RCZ88" s="993"/>
      <c r="RDA88" s="993"/>
      <c r="RDB88" s="993"/>
      <c r="RDC88" s="993"/>
      <c r="RDD88" s="993"/>
      <c r="RDE88" s="993"/>
      <c r="RDF88" s="993"/>
      <c r="RDG88" s="993"/>
      <c r="RDH88" s="993"/>
      <c r="RDI88" s="993"/>
      <c r="RDJ88" s="993"/>
      <c r="RDK88" s="993"/>
      <c r="RDL88" s="993"/>
      <c r="RDM88" s="993"/>
      <c r="RDN88" s="993"/>
      <c r="RDO88" s="993"/>
      <c r="RDP88" s="993"/>
      <c r="RDQ88" s="993"/>
      <c r="RDR88" s="993"/>
      <c r="RDS88" s="993"/>
      <c r="RDT88" s="993"/>
      <c r="RDU88" s="993"/>
      <c r="RDV88" s="993"/>
      <c r="RDW88" s="993"/>
      <c r="RDX88" s="993"/>
      <c r="RDY88" s="993"/>
      <c r="RDZ88" s="993"/>
      <c r="REA88" s="993"/>
      <c r="REB88" s="993"/>
      <c r="REC88" s="993"/>
      <c r="RED88" s="993"/>
      <c r="REE88" s="993"/>
      <c r="REF88" s="993"/>
      <c r="REG88" s="993"/>
      <c r="REH88" s="993"/>
      <c r="REI88" s="993"/>
      <c r="REJ88" s="993"/>
      <c r="REK88" s="993"/>
      <c r="REL88" s="993"/>
      <c r="REM88" s="993"/>
      <c r="REN88" s="993"/>
      <c r="REO88" s="993"/>
      <c r="REP88" s="993"/>
      <c r="REQ88" s="993"/>
      <c r="RER88" s="993"/>
      <c r="RES88" s="993"/>
      <c r="RET88" s="993"/>
      <c r="REU88" s="993"/>
      <c r="REV88" s="993"/>
      <c r="REW88" s="993"/>
      <c r="REX88" s="993"/>
      <c r="REY88" s="993"/>
      <c r="REZ88" s="993"/>
      <c r="RFA88" s="993"/>
      <c r="RFB88" s="993"/>
      <c r="RFC88" s="993"/>
      <c r="RFD88" s="993"/>
      <c r="RFE88" s="993"/>
      <c r="RFF88" s="993"/>
      <c r="RFG88" s="993"/>
      <c r="RFH88" s="993"/>
      <c r="RFI88" s="993"/>
      <c r="RFJ88" s="993"/>
      <c r="RFK88" s="993"/>
      <c r="RFL88" s="993"/>
      <c r="RFM88" s="993"/>
      <c r="RFN88" s="993"/>
      <c r="RFO88" s="993"/>
      <c r="RFP88" s="993"/>
      <c r="RFQ88" s="993"/>
      <c r="RFR88" s="993"/>
      <c r="RFS88" s="993"/>
      <c r="RFT88" s="993"/>
      <c r="RFU88" s="993"/>
      <c r="RFV88" s="993"/>
      <c r="RFW88" s="993"/>
      <c r="RFX88" s="993"/>
      <c r="RFY88" s="993"/>
      <c r="RFZ88" s="993"/>
      <c r="RGA88" s="993"/>
      <c r="RGB88" s="993"/>
      <c r="RGC88" s="993"/>
      <c r="RGD88" s="993"/>
      <c r="RGE88" s="993"/>
      <c r="RGF88" s="993"/>
      <c r="RGG88" s="993"/>
      <c r="RGH88" s="993"/>
      <c r="RGI88" s="993"/>
      <c r="RGJ88" s="993"/>
      <c r="RGK88" s="993"/>
      <c r="RGL88" s="993"/>
      <c r="RGM88" s="993"/>
      <c r="RGN88" s="993"/>
      <c r="RGO88" s="993"/>
      <c r="RGP88" s="993"/>
      <c r="RGQ88" s="993"/>
      <c r="RGR88" s="993"/>
      <c r="RGS88" s="993"/>
      <c r="RGT88" s="993"/>
      <c r="RGU88" s="993"/>
      <c r="RGV88" s="993"/>
      <c r="RGW88" s="993"/>
      <c r="RGX88" s="993"/>
      <c r="RGY88" s="993"/>
      <c r="RGZ88" s="993"/>
      <c r="RHA88" s="993"/>
      <c r="RHB88" s="993"/>
      <c r="RHC88" s="993"/>
      <c r="RHD88" s="993"/>
      <c r="RHE88" s="993"/>
      <c r="RHF88" s="993"/>
      <c r="RHG88" s="993"/>
      <c r="RHH88" s="993"/>
      <c r="RHI88" s="993"/>
      <c r="RHJ88" s="993"/>
      <c r="RHK88" s="993"/>
      <c r="RHL88" s="993"/>
      <c r="RHM88" s="993"/>
      <c r="RHN88" s="993"/>
      <c r="RHO88" s="993"/>
      <c r="RHP88" s="993"/>
      <c r="RHQ88" s="993"/>
      <c r="RHR88" s="993"/>
      <c r="RHS88" s="993"/>
      <c r="RHT88" s="993"/>
      <c r="RHU88" s="993"/>
      <c r="RHV88" s="993"/>
      <c r="RHW88" s="993"/>
      <c r="RHX88" s="993"/>
      <c r="RHY88" s="993"/>
      <c r="RHZ88" s="993"/>
      <c r="RIA88" s="993"/>
      <c r="RIB88" s="993"/>
      <c r="RIC88" s="993"/>
      <c r="RID88" s="993"/>
      <c r="RIE88" s="993"/>
      <c r="RIF88" s="993"/>
      <c r="RIG88" s="993"/>
      <c r="RIH88" s="993"/>
      <c r="RII88" s="993"/>
      <c r="RIJ88" s="993"/>
      <c r="RIK88" s="993"/>
      <c r="RIL88" s="993"/>
      <c r="RIM88" s="993"/>
      <c r="RIN88" s="993"/>
      <c r="RIO88" s="993"/>
      <c r="RIP88" s="993"/>
      <c r="RIQ88" s="993"/>
      <c r="RIR88" s="993"/>
      <c r="RIS88" s="993"/>
      <c r="RIT88" s="993"/>
      <c r="RIU88" s="993"/>
      <c r="RIV88" s="993"/>
      <c r="RIW88" s="993"/>
      <c r="RIX88" s="993"/>
      <c r="RIY88" s="993"/>
      <c r="RIZ88" s="993"/>
      <c r="RJA88" s="993"/>
      <c r="RJB88" s="993"/>
      <c r="RJC88" s="993"/>
      <c r="RJD88" s="993"/>
      <c r="RJE88" s="993"/>
      <c r="RJF88" s="993"/>
      <c r="RJG88" s="993"/>
      <c r="RJH88" s="993"/>
      <c r="RJI88" s="993"/>
      <c r="RJJ88" s="993"/>
      <c r="RJK88" s="993"/>
      <c r="RJL88" s="993"/>
      <c r="RJM88" s="993"/>
      <c r="RJN88" s="993"/>
      <c r="RJO88" s="993"/>
      <c r="RJP88" s="993"/>
      <c r="RJQ88" s="993"/>
      <c r="RJR88" s="993"/>
      <c r="RJS88" s="993"/>
      <c r="RJT88" s="993"/>
      <c r="RJU88" s="993"/>
      <c r="RJV88" s="993"/>
      <c r="RJW88" s="993"/>
      <c r="RJX88" s="993"/>
      <c r="RJY88" s="993"/>
      <c r="RJZ88" s="993"/>
      <c r="RKA88" s="993"/>
      <c r="RKB88" s="993"/>
      <c r="RKC88" s="993"/>
      <c r="RKD88" s="993"/>
      <c r="RKE88" s="993"/>
      <c r="RKF88" s="993"/>
      <c r="RKG88" s="993"/>
      <c r="RKH88" s="993"/>
      <c r="RKI88" s="993"/>
      <c r="RKJ88" s="993"/>
      <c r="RKK88" s="993"/>
      <c r="RKL88" s="993"/>
      <c r="RKM88" s="993"/>
      <c r="RKN88" s="993"/>
      <c r="RKO88" s="993"/>
      <c r="RKP88" s="993"/>
      <c r="RKQ88" s="993"/>
      <c r="RKR88" s="993"/>
      <c r="RKS88" s="993"/>
      <c r="RKT88" s="993"/>
      <c r="RKU88" s="993"/>
      <c r="RKV88" s="993"/>
      <c r="RKW88" s="993"/>
      <c r="RKX88" s="993"/>
      <c r="RKY88" s="993"/>
      <c r="RKZ88" s="993"/>
      <c r="RLA88" s="993"/>
      <c r="RLB88" s="993"/>
      <c r="RLC88" s="993"/>
      <c r="RLD88" s="993"/>
      <c r="RLE88" s="993"/>
      <c r="RLF88" s="993"/>
      <c r="RLG88" s="993"/>
      <c r="RLH88" s="993"/>
      <c r="RLI88" s="993"/>
      <c r="RLJ88" s="993"/>
      <c r="RLK88" s="993"/>
      <c r="RLL88" s="993"/>
      <c r="RLM88" s="993"/>
      <c r="RLN88" s="993"/>
      <c r="RLO88" s="993"/>
      <c r="RLP88" s="993"/>
      <c r="RLQ88" s="993"/>
      <c r="RLR88" s="993"/>
      <c r="RLS88" s="993"/>
      <c r="RLT88" s="993"/>
      <c r="RLU88" s="993"/>
      <c r="RLV88" s="993"/>
      <c r="RLW88" s="993"/>
      <c r="RLX88" s="993"/>
      <c r="RLY88" s="993"/>
      <c r="RLZ88" s="993"/>
      <c r="RMA88" s="993"/>
      <c r="RMB88" s="993"/>
      <c r="RMC88" s="993"/>
      <c r="RMD88" s="993"/>
      <c r="RME88" s="993"/>
      <c r="RMF88" s="993"/>
      <c r="RMG88" s="993"/>
      <c r="RMH88" s="993"/>
      <c r="RMI88" s="993"/>
      <c r="RMJ88" s="993"/>
      <c r="RMK88" s="993"/>
      <c r="RML88" s="993"/>
      <c r="RMM88" s="993"/>
      <c r="RMN88" s="993"/>
      <c r="RMO88" s="993"/>
      <c r="RMP88" s="993"/>
      <c r="RMQ88" s="993"/>
      <c r="RMR88" s="993"/>
      <c r="RMS88" s="993"/>
      <c r="RMT88" s="993"/>
      <c r="RMU88" s="993"/>
      <c r="RMV88" s="993"/>
      <c r="RMW88" s="993"/>
      <c r="RMX88" s="993"/>
      <c r="RMY88" s="993"/>
      <c r="RMZ88" s="993"/>
      <c r="RNA88" s="993"/>
      <c r="RNB88" s="993"/>
      <c r="RNC88" s="993"/>
      <c r="RND88" s="993"/>
      <c r="RNE88" s="993"/>
      <c r="RNF88" s="993"/>
      <c r="RNG88" s="993"/>
      <c r="RNH88" s="993"/>
      <c r="RNI88" s="993"/>
      <c r="RNJ88" s="993"/>
      <c r="RNK88" s="993"/>
      <c r="RNL88" s="993"/>
      <c r="RNM88" s="993"/>
      <c r="RNN88" s="993"/>
      <c r="RNO88" s="993"/>
      <c r="RNP88" s="993"/>
      <c r="RNQ88" s="993"/>
      <c r="RNR88" s="993"/>
      <c r="RNS88" s="993"/>
      <c r="RNT88" s="993"/>
      <c r="RNU88" s="993"/>
      <c r="RNV88" s="993"/>
      <c r="RNW88" s="993"/>
      <c r="RNX88" s="993"/>
      <c r="RNY88" s="993"/>
      <c r="RNZ88" s="993"/>
      <c r="ROA88" s="993"/>
      <c r="ROB88" s="993"/>
      <c r="ROC88" s="993"/>
      <c r="ROD88" s="993"/>
      <c r="ROE88" s="993"/>
      <c r="ROF88" s="993"/>
      <c r="ROG88" s="993"/>
      <c r="ROH88" s="993"/>
      <c r="ROI88" s="993"/>
      <c r="ROJ88" s="993"/>
      <c r="ROK88" s="993"/>
      <c r="ROL88" s="993"/>
      <c r="ROM88" s="993"/>
      <c r="RON88" s="993"/>
      <c r="ROO88" s="993"/>
      <c r="ROP88" s="993"/>
      <c r="ROQ88" s="993"/>
      <c r="ROR88" s="993"/>
      <c r="ROS88" s="993"/>
      <c r="ROT88" s="993"/>
      <c r="ROU88" s="993"/>
      <c r="ROV88" s="993"/>
      <c r="ROW88" s="993"/>
      <c r="ROX88" s="993"/>
      <c r="ROY88" s="993"/>
      <c r="ROZ88" s="993"/>
      <c r="RPA88" s="993"/>
      <c r="RPB88" s="993"/>
      <c r="RPC88" s="993"/>
      <c r="RPD88" s="993"/>
      <c r="RPE88" s="993"/>
      <c r="RPF88" s="993"/>
      <c r="RPG88" s="993"/>
      <c r="RPH88" s="993"/>
      <c r="RPI88" s="993"/>
      <c r="RPJ88" s="993"/>
      <c r="RPK88" s="993"/>
      <c r="RPL88" s="993"/>
      <c r="RPM88" s="993"/>
      <c r="RPN88" s="993"/>
      <c r="RPO88" s="993"/>
      <c r="RPP88" s="993"/>
      <c r="RPQ88" s="993"/>
      <c r="RPR88" s="993"/>
      <c r="RPS88" s="993"/>
      <c r="RPT88" s="993"/>
      <c r="RPU88" s="993"/>
      <c r="RPV88" s="993"/>
      <c r="RPW88" s="993"/>
      <c r="RPX88" s="993"/>
      <c r="RPY88" s="993"/>
      <c r="RPZ88" s="993"/>
      <c r="RQA88" s="993"/>
      <c r="RQB88" s="993"/>
      <c r="RQC88" s="993"/>
      <c r="RQD88" s="993"/>
      <c r="RQE88" s="993"/>
      <c r="RQF88" s="993"/>
      <c r="RQG88" s="993"/>
      <c r="RQH88" s="993"/>
      <c r="RQI88" s="993"/>
      <c r="RQJ88" s="993"/>
      <c r="RQK88" s="993"/>
      <c r="RQL88" s="993"/>
      <c r="RQM88" s="993"/>
      <c r="RQN88" s="993"/>
      <c r="RQO88" s="993"/>
      <c r="RQP88" s="993"/>
      <c r="RQQ88" s="993"/>
      <c r="RQR88" s="993"/>
      <c r="RQS88" s="993"/>
      <c r="RQT88" s="993"/>
      <c r="RQU88" s="993"/>
      <c r="RQV88" s="993"/>
      <c r="RQW88" s="993"/>
      <c r="RQX88" s="993"/>
      <c r="RQY88" s="993"/>
      <c r="RQZ88" s="993"/>
      <c r="RRA88" s="993"/>
      <c r="RRB88" s="993"/>
      <c r="RRC88" s="993"/>
      <c r="RRD88" s="993"/>
      <c r="RRE88" s="993"/>
      <c r="RRF88" s="993"/>
      <c r="RRG88" s="993"/>
      <c r="RRH88" s="993"/>
      <c r="RRI88" s="993"/>
      <c r="RRJ88" s="993"/>
      <c r="RRK88" s="993"/>
      <c r="RRL88" s="993"/>
      <c r="RRM88" s="993"/>
      <c r="RRN88" s="993"/>
      <c r="RRO88" s="993"/>
      <c r="RRP88" s="993"/>
      <c r="RRQ88" s="993"/>
      <c r="RRR88" s="993"/>
      <c r="RRS88" s="993"/>
      <c r="RRT88" s="993"/>
      <c r="RRU88" s="993"/>
      <c r="RRV88" s="993"/>
      <c r="RRW88" s="993"/>
      <c r="RRX88" s="993"/>
      <c r="RRY88" s="993"/>
      <c r="RRZ88" s="993"/>
      <c r="RSA88" s="993"/>
      <c r="RSB88" s="993"/>
      <c r="RSC88" s="993"/>
      <c r="RSD88" s="993"/>
      <c r="RSE88" s="993"/>
      <c r="RSF88" s="993"/>
      <c r="RSG88" s="993"/>
      <c r="RSH88" s="993"/>
      <c r="RSI88" s="993"/>
      <c r="RSJ88" s="993"/>
      <c r="RSK88" s="993"/>
      <c r="RSL88" s="993"/>
      <c r="RSM88" s="993"/>
      <c r="RSN88" s="993"/>
      <c r="RSO88" s="993"/>
      <c r="RSP88" s="993"/>
      <c r="RSQ88" s="993"/>
      <c r="RSR88" s="993"/>
      <c r="RSS88" s="993"/>
      <c r="RST88" s="993"/>
      <c r="RSU88" s="993"/>
      <c r="RSV88" s="993"/>
      <c r="RSW88" s="993"/>
      <c r="RSX88" s="993"/>
      <c r="RSY88" s="993"/>
      <c r="RSZ88" s="993"/>
      <c r="RTA88" s="993"/>
      <c r="RTB88" s="993"/>
      <c r="RTC88" s="993"/>
      <c r="RTD88" s="993"/>
      <c r="RTE88" s="993"/>
      <c r="RTF88" s="993"/>
      <c r="RTG88" s="993"/>
      <c r="RTH88" s="993"/>
      <c r="RTI88" s="993"/>
      <c r="RTJ88" s="993"/>
      <c r="RTK88" s="993"/>
      <c r="RTL88" s="993"/>
      <c r="RTM88" s="993"/>
      <c r="RTN88" s="993"/>
      <c r="RTO88" s="993"/>
      <c r="RTP88" s="993"/>
      <c r="RTQ88" s="993"/>
      <c r="RTR88" s="993"/>
      <c r="RTS88" s="993"/>
      <c r="RTT88" s="993"/>
      <c r="RTU88" s="993"/>
      <c r="RTV88" s="993"/>
      <c r="RTW88" s="993"/>
      <c r="RTX88" s="993"/>
      <c r="RTY88" s="993"/>
      <c r="RTZ88" s="993"/>
      <c r="RUA88" s="993"/>
      <c r="RUB88" s="993"/>
      <c r="RUC88" s="993"/>
      <c r="RUD88" s="993"/>
      <c r="RUE88" s="993"/>
      <c r="RUF88" s="993"/>
      <c r="RUG88" s="993"/>
      <c r="RUH88" s="993"/>
      <c r="RUI88" s="993"/>
      <c r="RUJ88" s="993"/>
      <c r="RUK88" s="993"/>
      <c r="RUL88" s="993"/>
      <c r="RUM88" s="993"/>
      <c r="RUN88" s="993"/>
      <c r="RUO88" s="993"/>
      <c r="RUP88" s="993"/>
      <c r="RUQ88" s="993"/>
      <c r="RUR88" s="993"/>
      <c r="RUS88" s="993"/>
      <c r="RUT88" s="993"/>
      <c r="RUU88" s="993"/>
      <c r="RUV88" s="993"/>
      <c r="RUW88" s="993"/>
      <c r="RUX88" s="993"/>
      <c r="RUY88" s="993"/>
      <c r="RUZ88" s="993"/>
      <c r="RVA88" s="993"/>
      <c r="RVB88" s="993"/>
      <c r="RVC88" s="993"/>
      <c r="RVD88" s="993"/>
      <c r="RVE88" s="993"/>
      <c r="RVF88" s="993"/>
      <c r="RVG88" s="993"/>
      <c r="RVH88" s="993"/>
      <c r="RVI88" s="993"/>
      <c r="RVJ88" s="993"/>
      <c r="RVK88" s="993"/>
      <c r="RVL88" s="993"/>
      <c r="RVM88" s="993"/>
      <c r="RVN88" s="993"/>
      <c r="RVO88" s="993"/>
      <c r="RVP88" s="993"/>
      <c r="RVQ88" s="993"/>
      <c r="RVR88" s="993"/>
      <c r="RVS88" s="993"/>
      <c r="RVT88" s="993"/>
      <c r="RVU88" s="993"/>
      <c r="RVV88" s="993"/>
      <c r="RVW88" s="993"/>
      <c r="RVX88" s="993"/>
      <c r="RVY88" s="993"/>
      <c r="RVZ88" s="993"/>
      <c r="RWA88" s="993"/>
      <c r="RWB88" s="993"/>
      <c r="RWC88" s="993"/>
      <c r="RWD88" s="993"/>
      <c r="RWE88" s="993"/>
      <c r="RWF88" s="993"/>
      <c r="RWG88" s="993"/>
      <c r="RWH88" s="993"/>
      <c r="RWI88" s="993"/>
      <c r="RWJ88" s="993"/>
      <c r="RWK88" s="993"/>
      <c r="RWL88" s="993"/>
      <c r="RWM88" s="993"/>
      <c r="RWN88" s="993"/>
      <c r="RWO88" s="993"/>
      <c r="RWP88" s="993"/>
      <c r="RWQ88" s="993"/>
      <c r="RWR88" s="993"/>
      <c r="RWS88" s="993"/>
      <c r="RWT88" s="993"/>
      <c r="RWU88" s="993"/>
      <c r="RWV88" s="993"/>
      <c r="RWW88" s="993"/>
      <c r="RWX88" s="993"/>
      <c r="RWY88" s="993"/>
      <c r="RWZ88" s="993"/>
      <c r="RXA88" s="993"/>
      <c r="RXB88" s="993"/>
      <c r="RXC88" s="993"/>
      <c r="RXD88" s="993"/>
      <c r="RXE88" s="993"/>
      <c r="RXF88" s="993"/>
      <c r="RXG88" s="993"/>
      <c r="RXH88" s="993"/>
      <c r="RXI88" s="993"/>
      <c r="RXJ88" s="993"/>
      <c r="RXK88" s="993"/>
      <c r="RXL88" s="993"/>
      <c r="RXM88" s="993"/>
      <c r="RXN88" s="993"/>
      <c r="RXO88" s="993"/>
      <c r="RXP88" s="993"/>
      <c r="RXQ88" s="993"/>
      <c r="RXR88" s="993"/>
      <c r="RXS88" s="993"/>
      <c r="RXT88" s="993"/>
      <c r="RXU88" s="993"/>
      <c r="RXV88" s="993"/>
      <c r="RXW88" s="993"/>
      <c r="RXX88" s="993"/>
      <c r="RXY88" s="993"/>
      <c r="RXZ88" s="993"/>
      <c r="RYA88" s="993"/>
      <c r="RYB88" s="993"/>
      <c r="RYC88" s="993"/>
      <c r="RYD88" s="993"/>
      <c r="RYE88" s="993"/>
      <c r="RYF88" s="993"/>
      <c r="RYG88" s="993"/>
      <c r="RYH88" s="993"/>
      <c r="RYI88" s="993"/>
      <c r="RYJ88" s="993"/>
      <c r="RYK88" s="993"/>
      <c r="RYL88" s="993"/>
      <c r="RYM88" s="993"/>
      <c r="RYN88" s="993"/>
      <c r="RYO88" s="993"/>
      <c r="RYP88" s="993"/>
      <c r="RYQ88" s="993"/>
      <c r="RYR88" s="993"/>
      <c r="RYS88" s="993"/>
      <c r="RYT88" s="993"/>
      <c r="RYU88" s="993"/>
      <c r="RYV88" s="993"/>
      <c r="RYW88" s="993"/>
      <c r="RYX88" s="993"/>
      <c r="RYY88" s="993"/>
      <c r="RYZ88" s="993"/>
      <c r="RZA88" s="993"/>
      <c r="RZB88" s="993"/>
      <c r="RZC88" s="993"/>
      <c r="RZD88" s="993"/>
      <c r="RZE88" s="993"/>
      <c r="RZF88" s="993"/>
      <c r="RZG88" s="993"/>
      <c r="RZH88" s="993"/>
      <c r="RZI88" s="993"/>
      <c r="RZJ88" s="993"/>
      <c r="RZK88" s="993"/>
      <c r="RZL88" s="993"/>
      <c r="RZM88" s="993"/>
      <c r="RZN88" s="993"/>
      <c r="RZO88" s="993"/>
      <c r="RZP88" s="993"/>
      <c r="RZQ88" s="993"/>
      <c r="RZR88" s="993"/>
      <c r="RZS88" s="993"/>
      <c r="RZT88" s="993"/>
      <c r="RZU88" s="993"/>
      <c r="RZV88" s="993"/>
      <c r="RZW88" s="993"/>
      <c r="RZX88" s="993"/>
      <c r="RZY88" s="993"/>
      <c r="RZZ88" s="993"/>
      <c r="SAA88" s="993"/>
      <c r="SAB88" s="993"/>
      <c r="SAC88" s="993"/>
      <c r="SAD88" s="993"/>
      <c r="SAE88" s="993"/>
      <c r="SAF88" s="993"/>
      <c r="SAG88" s="993"/>
      <c r="SAH88" s="993"/>
      <c r="SAI88" s="993"/>
      <c r="SAJ88" s="993"/>
      <c r="SAK88" s="993"/>
      <c r="SAL88" s="993"/>
      <c r="SAM88" s="993"/>
      <c r="SAN88" s="993"/>
      <c r="SAO88" s="993"/>
      <c r="SAP88" s="993"/>
      <c r="SAQ88" s="993"/>
      <c r="SAR88" s="993"/>
      <c r="SAS88" s="993"/>
      <c r="SAT88" s="993"/>
      <c r="SAU88" s="993"/>
      <c r="SAV88" s="993"/>
      <c r="SAW88" s="993"/>
      <c r="SAX88" s="993"/>
      <c r="SAY88" s="993"/>
      <c r="SAZ88" s="993"/>
      <c r="SBA88" s="993"/>
      <c r="SBB88" s="993"/>
      <c r="SBC88" s="993"/>
      <c r="SBD88" s="993"/>
      <c r="SBE88" s="993"/>
      <c r="SBF88" s="993"/>
      <c r="SBG88" s="993"/>
      <c r="SBH88" s="993"/>
      <c r="SBI88" s="993"/>
      <c r="SBJ88" s="993"/>
      <c r="SBK88" s="993"/>
      <c r="SBL88" s="993"/>
      <c r="SBM88" s="993"/>
      <c r="SBN88" s="993"/>
      <c r="SBO88" s="993"/>
      <c r="SBP88" s="993"/>
      <c r="SBQ88" s="993"/>
      <c r="SBR88" s="993"/>
      <c r="SBS88" s="993"/>
      <c r="SBT88" s="993"/>
      <c r="SBU88" s="993"/>
      <c r="SBV88" s="993"/>
      <c r="SBW88" s="993"/>
      <c r="SBX88" s="993"/>
      <c r="SBY88" s="993"/>
      <c r="SBZ88" s="993"/>
      <c r="SCA88" s="993"/>
      <c r="SCB88" s="993"/>
      <c r="SCC88" s="993"/>
      <c r="SCD88" s="993"/>
      <c r="SCE88" s="993"/>
      <c r="SCF88" s="993"/>
      <c r="SCG88" s="993"/>
      <c r="SCH88" s="993"/>
      <c r="SCI88" s="993"/>
      <c r="SCJ88" s="993"/>
      <c r="SCK88" s="993"/>
      <c r="SCL88" s="993"/>
      <c r="SCM88" s="993"/>
      <c r="SCN88" s="993"/>
      <c r="SCO88" s="993"/>
      <c r="SCP88" s="993"/>
      <c r="SCQ88" s="993"/>
      <c r="SCR88" s="993"/>
      <c r="SCS88" s="993"/>
      <c r="SCT88" s="993"/>
      <c r="SCU88" s="993"/>
      <c r="SCV88" s="993"/>
      <c r="SCW88" s="993"/>
      <c r="SCX88" s="993"/>
      <c r="SCY88" s="993"/>
      <c r="SCZ88" s="993"/>
      <c r="SDA88" s="993"/>
      <c r="SDB88" s="993"/>
      <c r="SDC88" s="993"/>
      <c r="SDD88" s="993"/>
      <c r="SDE88" s="993"/>
      <c r="SDF88" s="993"/>
      <c r="SDG88" s="993"/>
      <c r="SDH88" s="993"/>
      <c r="SDI88" s="993"/>
      <c r="SDJ88" s="993"/>
      <c r="SDK88" s="993"/>
      <c r="SDL88" s="993"/>
      <c r="SDM88" s="993"/>
      <c r="SDN88" s="993"/>
      <c r="SDO88" s="993"/>
      <c r="SDP88" s="993"/>
      <c r="SDQ88" s="993"/>
      <c r="SDR88" s="993"/>
      <c r="SDS88" s="993"/>
      <c r="SDT88" s="993"/>
      <c r="SDU88" s="993"/>
      <c r="SDV88" s="993"/>
      <c r="SDW88" s="993"/>
      <c r="SDX88" s="993"/>
      <c r="SDY88" s="993"/>
      <c r="SDZ88" s="993"/>
      <c r="SEA88" s="993"/>
      <c r="SEB88" s="993"/>
      <c r="SEC88" s="993"/>
      <c r="SED88" s="993"/>
      <c r="SEE88" s="993"/>
      <c r="SEF88" s="993"/>
      <c r="SEG88" s="993"/>
      <c r="SEH88" s="993"/>
      <c r="SEI88" s="993"/>
      <c r="SEJ88" s="993"/>
      <c r="SEK88" s="993"/>
      <c r="SEL88" s="993"/>
      <c r="SEM88" s="993"/>
      <c r="SEN88" s="993"/>
      <c r="SEO88" s="993"/>
      <c r="SEP88" s="993"/>
      <c r="SEQ88" s="993"/>
      <c r="SER88" s="993"/>
      <c r="SES88" s="993"/>
      <c r="SET88" s="993"/>
      <c r="SEU88" s="993"/>
      <c r="SEV88" s="993"/>
      <c r="SEW88" s="993"/>
      <c r="SEX88" s="993"/>
      <c r="SEY88" s="993"/>
      <c r="SEZ88" s="993"/>
      <c r="SFA88" s="993"/>
      <c r="SFB88" s="993"/>
      <c r="SFC88" s="993"/>
      <c r="SFD88" s="993"/>
      <c r="SFE88" s="993"/>
      <c r="SFF88" s="993"/>
      <c r="SFG88" s="993"/>
      <c r="SFH88" s="993"/>
      <c r="SFI88" s="993"/>
      <c r="SFJ88" s="993"/>
      <c r="SFK88" s="993"/>
      <c r="SFL88" s="993"/>
      <c r="SFM88" s="993"/>
      <c r="SFN88" s="993"/>
      <c r="SFO88" s="993"/>
      <c r="SFP88" s="993"/>
      <c r="SFQ88" s="993"/>
      <c r="SFR88" s="993"/>
      <c r="SFS88" s="993"/>
      <c r="SFT88" s="993"/>
      <c r="SFU88" s="993"/>
      <c r="SFV88" s="993"/>
      <c r="SFW88" s="993"/>
      <c r="SFX88" s="993"/>
      <c r="SFY88" s="993"/>
      <c r="SFZ88" s="993"/>
      <c r="SGA88" s="993"/>
      <c r="SGB88" s="993"/>
      <c r="SGC88" s="993"/>
      <c r="SGD88" s="993"/>
      <c r="SGE88" s="993"/>
      <c r="SGF88" s="993"/>
      <c r="SGG88" s="993"/>
      <c r="SGH88" s="993"/>
      <c r="SGI88" s="993"/>
      <c r="SGJ88" s="993"/>
      <c r="SGK88" s="993"/>
      <c r="SGL88" s="993"/>
      <c r="SGM88" s="993"/>
      <c r="SGN88" s="993"/>
      <c r="SGO88" s="993"/>
      <c r="SGP88" s="993"/>
      <c r="SGQ88" s="993"/>
      <c r="SGR88" s="993"/>
      <c r="SGS88" s="993"/>
      <c r="SGT88" s="993"/>
      <c r="SGU88" s="993"/>
      <c r="SGV88" s="993"/>
      <c r="SGW88" s="993"/>
      <c r="SGX88" s="993"/>
      <c r="SGY88" s="993"/>
      <c r="SGZ88" s="993"/>
      <c r="SHA88" s="993"/>
      <c r="SHB88" s="993"/>
      <c r="SHC88" s="993"/>
      <c r="SHD88" s="993"/>
      <c r="SHE88" s="993"/>
      <c r="SHF88" s="993"/>
      <c r="SHG88" s="993"/>
      <c r="SHH88" s="993"/>
      <c r="SHI88" s="993"/>
      <c r="SHJ88" s="993"/>
      <c r="SHK88" s="993"/>
      <c r="SHL88" s="993"/>
      <c r="SHM88" s="993"/>
      <c r="SHN88" s="993"/>
      <c r="SHO88" s="993"/>
      <c r="SHP88" s="993"/>
      <c r="SHQ88" s="993"/>
      <c r="SHR88" s="993"/>
      <c r="SHS88" s="993"/>
      <c r="SHT88" s="993"/>
      <c r="SHU88" s="993"/>
      <c r="SHV88" s="993"/>
      <c r="SHW88" s="993"/>
      <c r="SHX88" s="993"/>
      <c r="SHY88" s="993"/>
      <c r="SHZ88" s="993"/>
      <c r="SIA88" s="993"/>
      <c r="SIB88" s="993"/>
      <c r="SIC88" s="993"/>
      <c r="SID88" s="993"/>
      <c r="SIE88" s="993"/>
      <c r="SIF88" s="993"/>
      <c r="SIG88" s="993"/>
      <c r="SIH88" s="993"/>
      <c r="SII88" s="993"/>
      <c r="SIJ88" s="993"/>
      <c r="SIK88" s="993"/>
      <c r="SIL88" s="993"/>
      <c r="SIM88" s="993"/>
      <c r="SIN88" s="993"/>
      <c r="SIO88" s="993"/>
      <c r="SIP88" s="993"/>
      <c r="SIQ88" s="993"/>
      <c r="SIR88" s="993"/>
      <c r="SIS88" s="993"/>
      <c r="SIT88" s="993"/>
      <c r="SIU88" s="993"/>
      <c r="SIV88" s="993"/>
      <c r="SIW88" s="993"/>
      <c r="SIX88" s="993"/>
      <c r="SIY88" s="993"/>
      <c r="SIZ88" s="993"/>
      <c r="SJA88" s="993"/>
      <c r="SJB88" s="993"/>
      <c r="SJC88" s="993"/>
      <c r="SJD88" s="993"/>
      <c r="SJE88" s="993"/>
      <c r="SJF88" s="993"/>
      <c r="SJG88" s="993"/>
      <c r="SJH88" s="993"/>
      <c r="SJI88" s="993"/>
      <c r="SJJ88" s="993"/>
      <c r="SJK88" s="993"/>
      <c r="SJL88" s="993"/>
      <c r="SJM88" s="993"/>
      <c r="SJN88" s="993"/>
      <c r="SJO88" s="993"/>
      <c r="SJP88" s="993"/>
      <c r="SJQ88" s="993"/>
      <c r="SJR88" s="993"/>
      <c r="SJS88" s="993"/>
      <c r="SJT88" s="993"/>
      <c r="SJU88" s="993"/>
      <c r="SJV88" s="993"/>
      <c r="SJW88" s="993"/>
      <c r="SJX88" s="993"/>
      <c r="SJY88" s="993"/>
      <c r="SJZ88" s="993"/>
      <c r="SKA88" s="993"/>
      <c r="SKB88" s="993"/>
      <c r="SKC88" s="993"/>
      <c r="SKD88" s="993"/>
      <c r="SKE88" s="993"/>
      <c r="SKF88" s="993"/>
      <c r="SKG88" s="993"/>
      <c r="SKH88" s="993"/>
      <c r="SKI88" s="993"/>
      <c r="SKJ88" s="993"/>
      <c r="SKK88" s="993"/>
      <c r="SKL88" s="993"/>
      <c r="SKM88" s="993"/>
      <c r="SKN88" s="993"/>
      <c r="SKO88" s="993"/>
      <c r="SKP88" s="993"/>
      <c r="SKQ88" s="993"/>
      <c r="SKR88" s="993"/>
      <c r="SKS88" s="993"/>
      <c r="SKT88" s="993"/>
      <c r="SKU88" s="993"/>
      <c r="SKV88" s="993"/>
      <c r="SKW88" s="993"/>
      <c r="SKX88" s="993"/>
      <c r="SKY88" s="993"/>
      <c r="SKZ88" s="993"/>
      <c r="SLA88" s="993"/>
      <c r="SLB88" s="993"/>
      <c r="SLC88" s="993"/>
      <c r="SLD88" s="993"/>
      <c r="SLE88" s="993"/>
      <c r="SLF88" s="993"/>
      <c r="SLG88" s="993"/>
      <c r="SLH88" s="993"/>
      <c r="SLI88" s="993"/>
      <c r="SLJ88" s="993"/>
      <c r="SLK88" s="993"/>
      <c r="SLL88" s="993"/>
      <c r="SLM88" s="993"/>
      <c r="SLN88" s="993"/>
      <c r="SLO88" s="993"/>
      <c r="SLP88" s="993"/>
      <c r="SLQ88" s="993"/>
      <c r="SLR88" s="993"/>
      <c r="SLS88" s="993"/>
      <c r="SLT88" s="993"/>
      <c r="SLU88" s="993"/>
      <c r="SLV88" s="993"/>
      <c r="SLW88" s="993"/>
      <c r="SLX88" s="993"/>
      <c r="SLY88" s="993"/>
      <c r="SLZ88" s="993"/>
      <c r="SMA88" s="993"/>
      <c r="SMB88" s="993"/>
      <c r="SMC88" s="993"/>
      <c r="SMD88" s="993"/>
      <c r="SME88" s="993"/>
      <c r="SMF88" s="993"/>
      <c r="SMG88" s="993"/>
      <c r="SMH88" s="993"/>
      <c r="SMI88" s="993"/>
      <c r="SMJ88" s="993"/>
      <c r="SMK88" s="993"/>
      <c r="SML88" s="993"/>
      <c r="SMM88" s="993"/>
      <c r="SMN88" s="993"/>
      <c r="SMO88" s="993"/>
      <c r="SMP88" s="993"/>
      <c r="SMQ88" s="993"/>
      <c r="SMR88" s="993"/>
      <c r="SMS88" s="993"/>
      <c r="SMT88" s="993"/>
      <c r="SMU88" s="993"/>
      <c r="SMV88" s="993"/>
      <c r="SMW88" s="993"/>
      <c r="SMX88" s="993"/>
      <c r="SMY88" s="993"/>
      <c r="SMZ88" s="993"/>
      <c r="SNA88" s="993"/>
      <c r="SNB88" s="993"/>
      <c r="SNC88" s="993"/>
      <c r="SND88" s="993"/>
      <c r="SNE88" s="993"/>
      <c r="SNF88" s="993"/>
      <c r="SNG88" s="993"/>
      <c r="SNH88" s="993"/>
      <c r="SNI88" s="993"/>
      <c r="SNJ88" s="993"/>
      <c r="SNK88" s="993"/>
      <c r="SNL88" s="993"/>
      <c r="SNM88" s="993"/>
      <c r="SNN88" s="993"/>
      <c r="SNO88" s="993"/>
      <c r="SNP88" s="993"/>
      <c r="SNQ88" s="993"/>
      <c r="SNR88" s="993"/>
      <c r="SNS88" s="993"/>
      <c r="SNT88" s="993"/>
      <c r="SNU88" s="993"/>
      <c r="SNV88" s="993"/>
      <c r="SNW88" s="993"/>
      <c r="SNX88" s="993"/>
      <c r="SNY88" s="993"/>
      <c r="SNZ88" s="993"/>
      <c r="SOA88" s="993"/>
      <c r="SOB88" s="993"/>
      <c r="SOC88" s="993"/>
      <c r="SOD88" s="993"/>
      <c r="SOE88" s="993"/>
      <c r="SOF88" s="993"/>
      <c r="SOG88" s="993"/>
      <c r="SOH88" s="993"/>
      <c r="SOI88" s="993"/>
      <c r="SOJ88" s="993"/>
      <c r="SOK88" s="993"/>
      <c r="SOL88" s="993"/>
      <c r="SOM88" s="993"/>
      <c r="SON88" s="993"/>
      <c r="SOO88" s="993"/>
      <c r="SOP88" s="993"/>
      <c r="SOQ88" s="993"/>
      <c r="SOR88" s="993"/>
      <c r="SOS88" s="993"/>
      <c r="SOT88" s="993"/>
      <c r="SOU88" s="993"/>
      <c r="SOV88" s="993"/>
      <c r="SOW88" s="993"/>
      <c r="SOX88" s="993"/>
      <c r="SOY88" s="993"/>
      <c r="SOZ88" s="993"/>
      <c r="SPA88" s="993"/>
      <c r="SPB88" s="993"/>
      <c r="SPC88" s="993"/>
      <c r="SPD88" s="993"/>
      <c r="SPE88" s="993"/>
      <c r="SPF88" s="993"/>
      <c r="SPG88" s="993"/>
      <c r="SPH88" s="993"/>
      <c r="SPI88" s="993"/>
      <c r="SPJ88" s="993"/>
      <c r="SPK88" s="993"/>
      <c r="SPL88" s="993"/>
      <c r="SPM88" s="993"/>
      <c r="SPN88" s="993"/>
      <c r="SPO88" s="993"/>
      <c r="SPP88" s="993"/>
      <c r="SPQ88" s="993"/>
      <c r="SPR88" s="993"/>
      <c r="SPS88" s="993"/>
      <c r="SPT88" s="993"/>
      <c r="SPU88" s="993"/>
      <c r="SPV88" s="993"/>
      <c r="SPW88" s="993"/>
      <c r="SPX88" s="993"/>
      <c r="SPY88" s="993"/>
      <c r="SPZ88" s="993"/>
      <c r="SQA88" s="993"/>
      <c r="SQB88" s="993"/>
      <c r="SQC88" s="993"/>
      <c r="SQD88" s="993"/>
      <c r="SQE88" s="993"/>
      <c r="SQF88" s="993"/>
      <c r="SQG88" s="993"/>
      <c r="SQH88" s="993"/>
      <c r="SQI88" s="993"/>
      <c r="SQJ88" s="993"/>
      <c r="SQK88" s="993"/>
      <c r="SQL88" s="993"/>
      <c r="SQM88" s="993"/>
      <c r="SQN88" s="993"/>
      <c r="SQO88" s="993"/>
      <c r="SQP88" s="993"/>
      <c r="SQQ88" s="993"/>
      <c r="SQR88" s="993"/>
      <c r="SQS88" s="993"/>
      <c r="SQT88" s="993"/>
      <c r="SQU88" s="993"/>
      <c r="SQV88" s="993"/>
      <c r="SQW88" s="993"/>
      <c r="SQX88" s="993"/>
      <c r="SQY88" s="993"/>
      <c r="SQZ88" s="993"/>
      <c r="SRA88" s="993"/>
      <c r="SRB88" s="993"/>
      <c r="SRC88" s="993"/>
      <c r="SRD88" s="993"/>
      <c r="SRE88" s="993"/>
      <c r="SRF88" s="993"/>
      <c r="SRG88" s="993"/>
      <c r="SRH88" s="993"/>
      <c r="SRI88" s="993"/>
      <c r="SRJ88" s="993"/>
      <c r="SRK88" s="993"/>
      <c r="SRL88" s="993"/>
      <c r="SRM88" s="993"/>
      <c r="SRN88" s="993"/>
      <c r="SRO88" s="993"/>
      <c r="SRP88" s="993"/>
      <c r="SRQ88" s="993"/>
      <c r="SRR88" s="993"/>
      <c r="SRS88" s="993"/>
      <c r="SRT88" s="993"/>
      <c r="SRU88" s="993"/>
      <c r="SRV88" s="993"/>
      <c r="SRW88" s="993"/>
      <c r="SRX88" s="993"/>
      <c r="SRY88" s="993"/>
      <c r="SRZ88" s="993"/>
      <c r="SSA88" s="993"/>
      <c r="SSB88" s="993"/>
      <c r="SSC88" s="993"/>
      <c r="SSD88" s="993"/>
      <c r="SSE88" s="993"/>
      <c r="SSF88" s="993"/>
      <c r="SSG88" s="993"/>
      <c r="SSH88" s="993"/>
      <c r="SSI88" s="993"/>
      <c r="SSJ88" s="993"/>
      <c r="SSK88" s="993"/>
      <c r="SSL88" s="993"/>
      <c r="SSM88" s="993"/>
      <c r="SSN88" s="993"/>
      <c r="SSO88" s="993"/>
      <c r="SSP88" s="993"/>
      <c r="SSQ88" s="993"/>
      <c r="SSR88" s="993"/>
      <c r="SSS88" s="993"/>
      <c r="SST88" s="993"/>
      <c r="SSU88" s="993"/>
      <c r="SSV88" s="993"/>
      <c r="SSW88" s="993"/>
      <c r="SSX88" s="993"/>
      <c r="SSY88" s="993"/>
      <c r="SSZ88" s="993"/>
      <c r="STA88" s="993"/>
      <c r="STB88" s="993"/>
      <c r="STC88" s="993"/>
      <c r="STD88" s="993"/>
      <c r="STE88" s="993"/>
      <c r="STF88" s="993"/>
      <c r="STG88" s="993"/>
      <c r="STH88" s="993"/>
      <c r="STI88" s="993"/>
      <c r="STJ88" s="993"/>
      <c r="STK88" s="993"/>
      <c r="STL88" s="993"/>
      <c r="STM88" s="993"/>
      <c r="STN88" s="993"/>
      <c r="STO88" s="993"/>
      <c r="STP88" s="993"/>
      <c r="STQ88" s="993"/>
      <c r="STR88" s="993"/>
      <c r="STS88" s="993"/>
      <c r="STT88" s="993"/>
      <c r="STU88" s="993"/>
      <c r="STV88" s="993"/>
      <c r="STW88" s="993"/>
      <c r="STX88" s="993"/>
      <c r="STY88" s="993"/>
      <c r="STZ88" s="993"/>
      <c r="SUA88" s="993"/>
      <c r="SUB88" s="993"/>
      <c r="SUC88" s="993"/>
      <c r="SUD88" s="993"/>
      <c r="SUE88" s="993"/>
      <c r="SUF88" s="993"/>
      <c r="SUG88" s="993"/>
      <c r="SUH88" s="993"/>
      <c r="SUI88" s="993"/>
      <c r="SUJ88" s="993"/>
      <c r="SUK88" s="993"/>
      <c r="SUL88" s="993"/>
      <c r="SUM88" s="993"/>
      <c r="SUN88" s="993"/>
      <c r="SUO88" s="993"/>
      <c r="SUP88" s="993"/>
      <c r="SUQ88" s="993"/>
      <c r="SUR88" s="993"/>
      <c r="SUS88" s="993"/>
      <c r="SUT88" s="993"/>
      <c r="SUU88" s="993"/>
      <c r="SUV88" s="993"/>
      <c r="SUW88" s="993"/>
      <c r="SUX88" s="993"/>
      <c r="SUY88" s="993"/>
      <c r="SUZ88" s="993"/>
      <c r="SVA88" s="993"/>
      <c r="SVB88" s="993"/>
      <c r="SVC88" s="993"/>
      <c r="SVD88" s="993"/>
      <c r="SVE88" s="993"/>
      <c r="SVF88" s="993"/>
      <c r="SVG88" s="993"/>
      <c r="SVH88" s="993"/>
      <c r="SVI88" s="993"/>
      <c r="SVJ88" s="993"/>
      <c r="SVK88" s="993"/>
      <c r="SVL88" s="993"/>
      <c r="SVM88" s="993"/>
      <c r="SVN88" s="993"/>
      <c r="SVO88" s="993"/>
      <c r="SVP88" s="993"/>
      <c r="SVQ88" s="993"/>
      <c r="SVR88" s="993"/>
      <c r="SVS88" s="993"/>
      <c r="SVT88" s="993"/>
      <c r="SVU88" s="993"/>
      <c r="SVV88" s="993"/>
      <c r="SVW88" s="993"/>
      <c r="SVX88" s="993"/>
      <c r="SVY88" s="993"/>
      <c r="SVZ88" s="993"/>
      <c r="SWA88" s="993"/>
      <c r="SWB88" s="993"/>
      <c r="SWC88" s="993"/>
      <c r="SWD88" s="993"/>
      <c r="SWE88" s="993"/>
      <c r="SWF88" s="993"/>
      <c r="SWG88" s="993"/>
      <c r="SWH88" s="993"/>
      <c r="SWI88" s="993"/>
      <c r="SWJ88" s="993"/>
      <c r="SWK88" s="993"/>
      <c r="SWL88" s="993"/>
      <c r="SWM88" s="993"/>
      <c r="SWN88" s="993"/>
      <c r="SWO88" s="993"/>
      <c r="SWP88" s="993"/>
      <c r="SWQ88" s="993"/>
      <c r="SWR88" s="993"/>
      <c r="SWS88" s="993"/>
      <c r="SWT88" s="993"/>
      <c r="SWU88" s="993"/>
      <c r="SWV88" s="993"/>
      <c r="SWW88" s="993"/>
      <c r="SWX88" s="993"/>
      <c r="SWY88" s="993"/>
      <c r="SWZ88" s="993"/>
      <c r="SXA88" s="993"/>
      <c r="SXB88" s="993"/>
      <c r="SXC88" s="993"/>
      <c r="SXD88" s="993"/>
      <c r="SXE88" s="993"/>
      <c r="SXF88" s="993"/>
      <c r="SXG88" s="993"/>
      <c r="SXH88" s="993"/>
      <c r="SXI88" s="993"/>
      <c r="SXJ88" s="993"/>
      <c r="SXK88" s="993"/>
      <c r="SXL88" s="993"/>
      <c r="SXM88" s="993"/>
      <c r="SXN88" s="993"/>
      <c r="SXO88" s="993"/>
      <c r="SXP88" s="993"/>
      <c r="SXQ88" s="993"/>
      <c r="SXR88" s="993"/>
      <c r="SXS88" s="993"/>
      <c r="SXT88" s="993"/>
      <c r="SXU88" s="993"/>
      <c r="SXV88" s="993"/>
      <c r="SXW88" s="993"/>
      <c r="SXX88" s="993"/>
      <c r="SXY88" s="993"/>
      <c r="SXZ88" s="993"/>
      <c r="SYA88" s="993"/>
      <c r="SYB88" s="993"/>
      <c r="SYC88" s="993"/>
      <c r="SYD88" s="993"/>
      <c r="SYE88" s="993"/>
      <c r="SYF88" s="993"/>
      <c r="SYG88" s="993"/>
      <c r="SYH88" s="993"/>
      <c r="SYI88" s="993"/>
      <c r="SYJ88" s="993"/>
      <c r="SYK88" s="993"/>
      <c r="SYL88" s="993"/>
      <c r="SYM88" s="993"/>
      <c r="SYN88" s="993"/>
      <c r="SYO88" s="993"/>
      <c r="SYP88" s="993"/>
      <c r="SYQ88" s="993"/>
      <c r="SYR88" s="993"/>
      <c r="SYS88" s="993"/>
      <c r="SYT88" s="993"/>
      <c r="SYU88" s="993"/>
      <c r="SYV88" s="993"/>
      <c r="SYW88" s="993"/>
      <c r="SYX88" s="993"/>
      <c r="SYY88" s="993"/>
      <c r="SYZ88" s="993"/>
      <c r="SZA88" s="993"/>
      <c r="SZB88" s="993"/>
      <c r="SZC88" s="993"/>
      <c r="SZD88" s="993"/>
      <c r="SZE88" s="993"/>
      <c r="SZF88" s="993"/>
      <c r="SZG88" s="993"/>
      <c r="SZH88" s="993"/>
      <c r="SZI88" s="993"/>
      <c r="SZJ88" s="993"/>
      <c r="SZK88" s="993"/>
      <c r="SZL88" s="993"/>
      <c r="SZM88" s="993"/>
      <c r="SZN88" s="993"/>
      <c r="SZO88" s="993"/>
      <c r="SZP88" s="993"/>
      <c r="SZQ88" s="993"/>
      <c r="SZR88" s="993"/>
      <c r="SZS88" s="993"/>
      <c r="SZT88" s="993"/>
      <c r="SZU88" s="993"/>
      <c r="SZV88" s="993"/>
      <c r="SZW88" s="993"/>
      <c r="SZX88" s="993"/>
      <c r="SZY88" s="993"/>
      <c r="SZZ88" s="993"/>
      <c r="TAA88" s="993"/>
      <c r="TAB88" s="993"/>
      <c r="TAC88" s="993"/>
      <c r="TAD88" s="993"/>
      <c r="TAE88" s="993"/>
      <c r="TAF88" s="993"/>
      <c r="TAG88" s="993"/>
      <c r="TAH88" s="993"/>
      <c r="TAI88" s="993"/>
      <c r="TAJ88" s="993"/>
      <c r="TAK88" s="993"/>
      <c r="TAL88" s="993"/>
      <c r="TAM88" s="993"/>
      <c r="TAN88" s="993"/>
      <c r="TAO88" s="993"/>
      <c r="TAP88" s="993"/>
      <c r="TAQ88" s="993"/>
      <c r="TAR88" s="993"/>
      <c r="TAS88" s="993"/>
      <c r="TAT88" s="993"/>
      <c r="TAU88" s="993"/>
      <c r="TAV88" s="993"/>
      <c r="TAW88" s="993"/>
      <c r="TAX88" s="993"/>
      <c r="TAY88" s="993"/>
      <c r="TAZ88" s="993"/>
      <c r="TBA88" s="993"/>
      <c r="TBB88" s="993"/>
      <c r="TBC88" s="993"/>
      <c r="TBD88" s="993"/>
      <c r="TBE88" s="993"/>
      <c r="TBF88" s="993"/>
      <c r="TBG88" s="993"/>
      <c r="TBH88" s="993"/>
      <c r="TBI88" s="993"/>
      <c r="TBJ88" s="993"/>
      <c r="TBK88" s="993"/>
      <c r="TBL88" s="993"/>
      <c r="TBM88" s="993"/>
      <c r="TBN88" s="993"/>
      <c r="TBO88" s="993"/>
      <c r="TBP88" s="993"/>
      <c r="TBQ88" s="993"/>
      <c r="TBR88" s="993"/>
      <c r="TBS88" s="993"/>
      <c r="TBT88" s="993"/>
      <c r="TBU88" s="993"/>
      <c r="TBV88" s="993"/>
      <c r="TBW88" s="993"/>
      <c r="TBX88" s="993"/>
      <c r="TBY88" s="993"/>
      <c r="TBZ88" s="993"/>
      <c r="TCA88" s="993"/>
      <c r="TCB88" s="993"/>
      <c r="TCC88" s="993"/>
      <c r="TCD88" s="993"/>
      <c r="TCE88" s="993"/>
      <c r="TCF88" s="993"/>
      <c r="TCG88" s="993"/>
      <c r="TCH88" s="993"/>
      <c r="TCI88" s="993"/>
      <c r="TCJ88" s="993"/>
      <c r="TCK88" s="993"/>
      <c r="TCL88" s="993"/>
      <c r="TCM88" s="993"/>
      <c r="TCN88" s="993"/>
      <c r="TCO88" s="993"/>
      <c r="TCP88" s="993"/>
      <c r="TCQ88" s="993"/>
      <c r="TCR88" s="993"/>
      <c r="TCS88" s="993"/>
      <c r="TCT88" s="993"/>
      <c r="TCU88" s="993"/>
      <c r="TCV88" s="993"/>
      <c r="TCW88" s="993"/>
      <c r="TCX88" s="993"/>
      <c r="TCY88" s="993"/>
      <c r="TCZ88" s="993"/>
      <c r="TDA88" s="993"/>
      <c r="TDB88" s="993"/>
      <c r="TDC88" s="993"/>
      <c r="TDD88" s="993"/>
      <c r="TDE88" s="993"/>
      <c r="TDF88" s="993"/>
      <c r="TDG88" s="993"/>
      <c r="TDH88" s="993"/>
      <c r="TDI88" s="993"/>
      <c r="TDJ88" s="993"/>
      <c r="TDK88" s="993"/>
      <c r="TDL88" s="993"/>
      <c r="TDM88" s="993"/>
      <c r="TDN88" s="993"/>
      <c r="TDO88" s="993"/>
      <c r="TDP88" s="993"/>
      <c r="TDQ88" s="993"/>
      <c r="TDR88" s="993"/>
      <c r="TDS88" s="993"/>
      <c r="TDT88" s="993"/>
      <c r="TDU88" s="993"/>
      <c r="TDV88" s="993"/>
      <c r="TDW88" s="993"/>
      <c r="TDX88" s="993"/>
      <c r="TDY88" s="993"/>
      <c r="TDZ88" s="993"/>
      <c r="TEA88" s="993"/>
      <c r="TEB88" s="993"/>
      <c r="TEC88" s="993"/>
      <c r="TED88" s="993"/>
      <c r="TEE88" s="993"/>
      <c r="TEF88" s="993"/>
      <c r="TEG88" s="993"/>
      <c r="TEH88" s="993"/>
      <c r="TEI88" s="993"/>
      <c r="TEJ88" s="993"/>
      <c r="TEK88" s="993"/>
      <c r="TEL88" s="993"/>
      <c r="TEM88" s="993"/>
      <c r="TEN88" s="993"/>
      <c r="TEO88" s="993"/>
      <c r="TEP88" s="993"/>
      <c r="TEQ88" s="993"/>
      <c r="TER88" s="993"/>
      <c r="TES88" s="993"/>
      <c r="TET88" s="993"/>
      <c r="TEU88" s="993"/>
      <c r="TEV88" s="993"/>
      <c r="TEW88" s="993"/>
      <c r="TEX88" s="993"/>
      <c r="TEY88" s="993"/>
      <c r="TEZ88" s="993"/>
      <c r="TFA88" s="993"/>
      <c r="TFB88" s="993"/>
      <c r="TFC88" s="993"/>
      <c r="TFD88" s="993"/>
      <c r="TFE88" s="993"/>
      <c r="TFF88" s="993"/>
      <c r="TFG88" s="993"/>
      <c r="TFH88" s="993"/>
      <c r="TFI88" s="993"/>
      <c r="TFJ88" s="993"/>
      <c r="TFK88" s="993"/>
      <c r="TFL88" s="993"/>
      <c r="TFM88" s="993"/>
      <c r="TFN88" s="993"/>
      <c r="TFO88" s="993"/>
      <c r="TFP88" s="993"/>
      <c r="TFQ88" s="993"/>
      <c r="TFR88" s="993"/>
      <c r="TFS88" s="993"/>
      <c r="TFT88" s="993"/>
      <c r="TFU88" s="993"/>
      <c r="TFV88" s="993"/>
      <c r="TFW88" s="993"/>
      <c r="TFX88" s="993"/>
      <c r="TFY88" s="993"/>
      <c r="TFZ88" s="993"/>
      <c r="TGA88" s="993"/>
      <c r="TGB88" s="993"/>
      <c r="TGC88" s="993"/>
      <c r="TGD88" s="993"/>
      <c r="TGE88" s="993"/>
      <c r="TGF88" s="993"/>
      <c r="TGG88" s="993"/>
      <c r="TGH88" s="993"/>
      <c r="TGI88" s="993"/>
      <c r="TGJ88" s="993"/>
      <c r="TGK88" s="993"/>
      <c r="TGL88" s="993"/>
      <c r="TGM88" s="993"/>
      <c r="TGN88" s="993"/>
      <c r="TGO88" s="993"/>
      <c r="TGP88" s="993"/>
      <c r="TGQ88" s="993"/>
      <c r="TGR88" s="993"/>
      <c r="TGS88" s="993"/>
      <c r="TGT88" s="993"/>
      <c r="TGU88" s="993"/>
      <c r="TGV88" s="993"/>
      <c r="TGW88" s="993"/>
      <c r="TGX88" s="993"/>
      <c r="TGY88" s="993"/>
      <c r="TGZ88" s="993"/>
      <c r="THA88" s="993"/>
      <c r="THB88" s="993"/>
      <c r="THC88" s="993"/>
      <c r="THD88" s="993"/>
      <c r="THE88" s="993"/>
      <c r="THF88" s="993"/>
      <c r="THG88" s="993"/>
      <c r="THH88" s="993"/>
      <c r="THI88" s="993"/>
      <c r="THJ88" s="993"/>
      <c r="THK88" s="993"/>
      <c r="THL88" s="993"/>
      <c r="THM88" s="993"/>
      <c r="THN88" s="993"/>
      <c r="THO88" s="993"/>
      <c r="THP88" s="993"/>
      <c r="THQ88" s="993"/>
      <c r="THR88" s="993"/>
      <c r="THS88" s="993"/>
      <c r="THT88" s="993"/>
      <c r="THU88" s="993"/>
      <c r="THV88" s="993"/>
      <c r="THW88" s="993"/>
      <c r="THX88" s="993"/>
      <c r="THY88" s="993"/>
      <c r="THZ88" s="993"/>
      <c r="TIA88" s="993"/>
      <c r="TIB88" s="993"/>
      <c r="TIC88" s="993"/>
      <c r="TID88" s="993"/>
      <c r="TIE88" s="993"/>
      <c r="TIF88" s="993"/>
      <c r="TIG88" s="993"/>
      <c r="TIH88" s="993"/>
      <c r="TII88" s="993"/>
      <c r="TIJ88" s="993"/>
      <c r="TIK88" s="993"/>
      <c r="TIL88" s="993"/>
      <c r="TIM88" s="993"/>
      <c r="TIN88" s="993"/>
      <c r="TIO88" s="993"/>
      <c r="TIP88" s="993"/>
      <c r="TIQ88" s="993"/>
      <c r="TIR88" s="993"/>
      <c r="TIS88" s="993"/>
      <c r="TIT88" s="993"/>
      <c r="TIU88" s="993"/>
      <c r="TIV88" s="993"/>
      <c r="TIW88" s="993"/>
      <c r="TIX88" s="993"/>
      <c r="TIY88" s="993"/>
      <c r="TIZ88" s="993"/>
      <c r="TJA88" s="993"/>
      <c r="TJB88" s="993"/>
      <c r="TJC88" s="993"/>
      <c r="TJD88" s="993"/>
      <c r="TJE88" s="993"/>
      <c r="TJF88" s="993"/>
      <c r="TJG88" s="993"/>
      <c r="TJH88" s="993"/>
      <c r="TJI88" s="993"/>
      <c r="TJJ88" s="993"/>
      <c r="TJK88" s="993"/>
      <c r="TJL88" s="993"/>
      <c r="TJM88" s="993"/>
      <c r="TJN88" s="993"/>
      <c r="TJO88" s="993"/>
      <c r="TJP88" s="993"/>
      <c r="TJQ88" s="993"/>
      <c r="TJR88" s="993"/>
      <c r="TJS88" s="993"/>
      <c r="TJT88" s="993"/>
      <c r="TJU88" s="993"/>
      <c r="TJV88" s="993"/>
      <c r="TJW88" s="993"/>
      <c r="TJX88" s="993"/>
      <c r="TJY88" s="993"/>
      <c r="TJZ88" s="993"/>
      <c r="TKA88" s="993"/>
      <c r="TKB88" s="993"/>
      <c r="TKC88" s="993"/>
      <c r="TKD88" s="993"/>
      <c r="TKE88" s="993"/>
      <c r="TKF88" s="993"/>
      <c r="TKG88" s="993"/>
      <c r="TKH88" s="993"/>
      <c r="TKI88" s="993"/>
      <c r="TKJ88" s="993"/>
      <c r="TKK88" s="993"/>
      <c r="TKL88" s="993"/>
      <c r="TKM88" s="993"/>
      <c r="TKN88" s="993"/>
      <c r="TKO88" s="993"/>
      <c r="TKP88" s="993"/>
      <c r="TKQ88" s="993"/>
      <c r="TKR88" s="993"/>
      <c r="TKS88" s="993"/>
      <c r="TKT88" s="993"/>
      <c r="TKU88" s="993"/>
      <c r="TKV88" s="993"/>
      <c r="TKW88" s="993"/>
      <c r="TKX88" s="993"/>
      <c r="TKY88" s="993"/>
      <c r="TKZ88" s="993"/>
      <c r="TLA88" s="993"/>
      <c r="TLB88" s="993"/>
      <c r="TLC88" s="993"/>
      <c r="TLD88" s="993"/>
      <c r="TLE88" s="993"/>
      <c r="TLF88" s="993"/>
      <c r="TLG88" s="993"/>
      <c r="TLH88" s="993"/>
      <c r="TLI88" s="993"/>
      <c r="TLJ88" s="993"/>
      <c r="TLK88" s="993"/>
      <c r="TLL88" s="993"/>
      <c r="TLM88" s="993"/>
      <c r="TLN88" s="993"/>
      <c r="TLO88" s="993"/>
      <c r="TLP88" s="993"/>
      <c r="TLQ88" s="993"/>
      <c r="TLR88" s="993"/>
      <c r="TLS88" s="993"/>
      <c r="TLT88" s="993"/>
      <c r="TLU88" s="993"/>
      <c r="TLV88" s="993"/>
      <c r="TLW88" s="993"/>
      <c r="TLX88" s="993"/>
      <c r="TLY88" s="993"/>
      <c r="TLZ88" s="993"/>
      <c r="TMA88" s="993"/>
      <c r="TMB88" s="993"/>
      <c r="TMC88" s="993"/>
      <c r="TMD88" s="993"/>
      <c r="TME88" s="993"/>
      <c r="TMF88" s="993"/>
      <c r="TMG88" s="993"/>
      <c r="TMH88" s="993"/>
      <c r="TMI88" s="993"/>
      <c r="TMJ88" s="993"/>
      <c r="TMK88" s="993"/>
      <c r="TML88" s="993"/>
      <c r="TMM88" s="993"/>
      <c r="TMN88" s="993"/>
      <c r="TMO88" s="993"/>
      <c r="TMP88" s="993"/>
      <c r="TMQ88" s="993"/>
      <c r="TMR88" s="993"/>
      <c r="TMS88" s="993"/>
      <c r="TMT88" s="993"/>
      <c r="TMU88" s="993"/>
      <c r="TMV88" s="993"/>
      <c r="TMW88" s="993"/>
      <c r="TMX88" s="993"/>
      <c r="TMY88" s="993"/>
      <c r="TMZ88" s="993"/>
      <c r="TNA88" s="993"/>
      <c r="TNB88" s="993"/>
      <c r="TNC88" s="993"/>
      <c r="TND88" s="993"/>
      <c r="TNE88" s="993"/>
      <c r="TNF88" s="993"/>
      <c r="TNG88" s="993"/>
      <c r="TNH88" s="993"/>
      <c r="TNI88" s="993"/>
      <c r="TNJ88" s="993"/>
      <c r="TNK88" s="993"/>
      <c r="TNL88" s="993"/>
      <c r="TNM88" s="993"/>
      <c r="TNN88" s="993"/>
      <c r="TNO88" s="993"/>
      <c r="TNP88" s="993"/>
      <c r="TNQ88" s="993"/>
      <c r="TNR88" s="993"/>
      <c r="TNS88" s="993"/>
      <c r="TNT88" s="993"/>
      <c r="TNU88" s="993"/>
      <c r="TNV88" s="993"/>
      <c r="TNW88" s="993"/>
      <c r="TNX88" s="993"/>
      <c r="TNY88" s="993"/>
      <c r="TNZ88" s="993"/>
      <c r="TOA88" s="993"/>
      <c r="TOB88" s="993"/>
      <c r="TOC88" s="993"/>
      <c r="TOD88" s="993"/>
      <c r="TOE88" s="993"/>
      <c r="TOF88" s="993"/>
      <c r="TOG88" s="993"/>
      <c r="TOH88" s="993"/>
      <c r="TOI88" s="993"/>
      <c r="TOJ88" s="993"/>
      <c r="TOK88" s="993"/>
      <c r="TOL88" s="993"/>
      <c r="TOM88" s="993"/>
      <c r="TON88" s="993"/>
      <c r="TOO88" s="993"/>
      <c r="TOP88" s="993"/>
      <c r="TOQ88" s="993"/>
      <c r="TOR88" s="993"/>
      <c r="TOS88" s="993"/>
      <c r="TOT88" s="993"/>
      <c r="TOU88" s="993"/>
      <c r="TOV88" s="993"/>
      <c r="TOW88" s="993"/>
      <c r="TOX88" s="993"/>
      <c r="TOY88" s="993"/>
      <c r="TOZ88" s="993"/>
      <c r="TPA88" s="993"/>
      <c r="TPB88" s="993"/>
      <c r="TPC88" s="993"/>
      <c r="TPD88" s="993"/>
      <c r="TPE88" s="993"/>
      <c r="TPF88" s="993"/>
      <c r="TPG88" s="993"/>
      <c r="TPH88" s="993"/>
      <c r="TPI88" s="993"/>
      <c r="TPJ88" s="993"/>
      <c r="TPK88" s="993"/>
      <c r="TPL88" s="993"/>
      <c r="TPM88" s="993"/>
      <c r="TPN88" s="993"/>
      <c r="TPO88" s="993"/>
      <c r="TPP88" s="993"/>
      <c r="TPQ88" s="993"/>
      <c r="TPR88" s="993"/>
      <c r="TPS88" s="993"/>
      <c r="TPT88" s="993"/>
      <c r="TPU88" s="993"/>
      <c r="TPV88" s="993"/>
      <c r="TPW88" s="993"/>
      <c r="TPX88" s="993"/>
      <c r="TPY88" s="993"/>
      <c r="TPZ88" s="993"/>
      <c r="TQA88" s="993"/>
      <c r="TQB88" s="993"/>
      <c r="TQC88" s="993"/>
      <c r="TQD88" s="993"/>
      <c r="TQE88" s="993"/>
      <c r="TQF88" s="993"/>
      <c r="TQG88" s="993"/>
      <c r="TQH88" s="993"/>
      <c r="TQI88" s="993"/>
      <c r="TQJ88" s="993"/>
      <c r="TQK88" s="993"/>
      <c r="TQL88" s="993"/>
      <c r="TQM88" s="993"/>
      <c r="TQN88" s="993"/>
      <c r="TQO88" s="993"/>
      <c r="TQP88" s="993"/>
      <c r="TQQ88" s="993"/>
      <c r="TQR88" s="993"/>
      <c r="TQS88" s="993"/>
      <c r="TQT88" s="993"/>
      <c r="TQU88" s="993"/>
      <c r="TQV88" s="993"/>
      <c r="TQW88" s="993"/>
      <c r="TQX88" s="993"/>
      <c r="TQY88" s="993"/>
      <c r="TQZ88" s="993"/>
      <c r="TRA88" s="993"/>
      <c r="TRB88" s="993"/>
      <c r="TRC88" s="993"/>
      <c r="TRD88" s="993"/>
      <c r="TRE88" s="993"/>
      <c r="TRF88" s="993"/>
      <c r="TRG88" s="993"/>
      <c r="TRH88" s="993"/>
      <c r="TRI88" s="993"/>
      <c r="TRJ88" s="993"/>
      <c r="TRK88" s="993"/>
      <c r="TRL88" s="993"/>
      <c r="TRM88" s="993"/>
      <c r="TRN88" s="993"/>
      <c r="TRO88" s="993"/>
      <c r="TRP88" s="993"/>
      <c r="TRQ88" s="993"/>
      <c r="TRR88" s="993"/>
      <c r="TRS88" s="993"/>
      <c r="TRT88" s="993"/>
      <c r="TRU88" s="993"/>
      <c r="TRV88" s="993"/>
      <c r="TRW88" s="993"/>
      <c r="TRX88" s="993"/>
      <c r="TRY88" s="993"/>
      <c r="TRZ88" s="993"/>
      <c r="TSA88" s="993"/>
      <c r="TSB88" s="993"/>
      <c r="TSC88" s="993"/>
      <c r="TSD88" s="993"/>
      <c r="TSE88" s="993"/>
      <c r="TSF88" s="993"/>
      <c r="TSG88" s="993"/>
      <c r="TSH88" s="993"/>
      <c r="TSI88" s="993"/>
      <c r="TSJ88" s="993"/>
      <c r="TSK88" s="993"/>
      <c r="TSL88" s="993"/>
      <c r="TSM88" s="993"/>
      <c r="TSN88" s="993"/>
      <c r="TSO88" s="993"/>
      <c r="TSP88" s="993"/>
      <c r="TSQ88" s="993"/>
      <c r="TSR88" s="993"/>
      <c r="TSS88" s="993"/>
      <c r="TST88" s="993"/>
      <c r="TSU88" s="993"/>
      <c r="TSV88" s="993"/>
      <c r="TSW88" s="993"/>
      <c r="TSX88" s="993"/>
      <c r="TSY88" s="993"/>
      <c r="TSZ88" s="993"/>
      <c r="TTA88" s="993"/>
      <c r="TTB88" s="993"/>
      <c r="TTC88" s="993"/>
      <c r="TTD88" s="993"/>
      <c r="TTE88" s="993"/>
      <c r="TTF88" s="993"/>
      <c r="TTG88" s="993"/>
      <c r="TTH88" s="993"/>
      <c r="TTI88" s="993"/>
      <c r="TTJ88" s="993"/>
      <c r="TTK88" s="993"/>
      <c r="TTL88" s="993"/>
      <c r="TTM88" s="993"/>
      <c r="TTN88" s="993"/>
      <c r="TTO88" s="993"/>
      <c r="TTP88" s="993"/>
      <c r="TTQ88" s="993"/>
      <c r="TTR88" s="993"/>
      <c r="TTS88" s="993"/>
      <c r="TTT88" s="993"/>
      <c r="TTU88" s="993"/>
      <c r="TTV88" s="993"/>
      <c r="TTW88" s="993"/>
      <c r="TTX88" s="993"/>
      <c r="TTY88" s="993"/>
      <c r="TTZ88" s="993"/>
      <c r="TUA88" s="993"/>
      <c r="TUB88" s="993"/>
      <c r="TUC88" s="993"/>
      <c r="TUD88" s="993"/>
      <c r="TUE88" s="993"/>
      <c r="TUF88" s="993"/>
      <c r="TUG88" s="993"/>
      <c r="TUH88" s="993"/>
      <c r="TUI88" s="993"/>
      <c r="TUJ88" s="993"/>
      <c r="TUK88" s="993"/>
      <c r="TUL88" s="993"/>
      <c r="TUM88" s="993"/>
      <c r="TUN88" s="993"/>
      <c r="TUO88" s="993"/>
      <c r="TUP88" s="993"/>
      <c r="TUQ88" s="993"/>
      <c r="TUR88" s="993"/>
      <c r="TUS88" s="993"/>
      <c r="TUT88" s="993"/>
      <c r="TUU88" s="993"/>
      <c r="TUV88" s="993"/>
      <c r="TUW88" s="993"/>
      <c r="TUX88" s="993"/>
      <c r="TUY88" s="993"/>
      <c r="TUZ88" s="993"/>
      <c r="TVA88" s="993"/>
      <c r="TVB88" s="993"/>
      <c r="TVC88" s="993"/>
      <c r="TVD88" s="993"/>
      <c r="TVE88" s="993"/>
      <c r="TVF88" s="993"/>
      <c r="TVG88" s="993"/>
      <c r="TVH88" s="993"/>
      <c r="TVI88" s="993"/>
      <c r="TVJ88" s="993"/>
      <c r="TVK88" s="993"/>
      <c r="TVL88" s="993"/>
      <c r="TVM88" s="993"/>
      <c r="TVN88" s="993"/>
      <c r="TVO88" s="993"/>
      <c r="TVP88" s="993"/>
      <c r="TVQ88" s="993"/>
      <c r="TVR88" s="993"/>
      <c r="TVS88" s="993"/>
      <c r="TVT88" s="993"/>
      <c r="TVU88" s="993"/>
      <c r="TVV88" s="993"/>
      <c r="TVW88" s="993"/>
      <c r="TVX88" s="993"/>
      <c r="TVY88" s="993"/>
      <c r="TVZ88" s="993"/>
      <c r="TWA88" s="993"/>
      <c r="TWB88" s="993"/>
      <c r="TWC88" s="993"/>
      <c r="TWD88" s="993"/>
      <c r="TWE88" s="993"/>
      <c r="TWF88" s="993"/>
      <c r="TWG88" s="993"/>
      <c r="TWH88" s="993"/>
      <c r="TWI88" s="993"/>
      <c r="TWJ88" s="993"/>
      <c r="TWK88" s="993"/>
      <c r="TWL88" s="993"/>
      <c r="TWM88" s="993"/>
      <c r="TWN88" s="993"/>
      <c r="TWO88" s="993"/>
      <c r="TWP88" s="993"/>
      <c r="TWQ88" s="993"/>
      <c r="TWR88" s="993"/>
      <c r="TWS88" s="993"/>
      <c r="TWT88" s="993"/>
      <c r="TWU88" s="993"/>
      <c r="TWV88" s="993"/>
      <c r="TWW88" s="993"/>
      <c r="TWX88" s="993"/>
      <c r="TWY88" s="993"/>
      <c r="TWZ88" s="993"/>
      <c r="TXA88" s="993"/>
      <c r="TXB88" s="993"/>
      <c r="TXC88" s="993"/>
      <c r="TXD88" s="993"/>
      <c r="TXE88" s="993"/>
      <c r="TXF88" s="993"/>
      <c r="TXG88" s="993"/>
      <c r="TXH88" s="993"/>
      <c r="TXI88" s="993"/>
      <c r="TXJ88" s="993"/>
      <c r="TXK88" s="993"/>
      <c r="TXL88" s="993"/>
      <c r="TXM88" s="993"/>
      <c r="TXN88" s="993"/>
      <c r="TXO88" s="993"/>
      <c r="TXP88" s="993"/>
      <c r="TXQ88" s="993"/>
      <c r="TXR88" s="993"/>
      <c r="TXS88" s="993"/>
      <c r="TXT88" s="993"/>
      <c r="TXU88" s="993"/>
      <c r="TXV88" s="993"/>
      <c r="TXW88" s="993"/>
      <c r="TXX88" s="993"/>
      <c r="TXY88" s="993"/>
      <c r="TXZ88" s="993"/>
      <c r="TYA88" s="993"/>
      <c r="TYB88" s="993"/>
      <c r="TYC88" s="993"/>
      <c r="TYD88" s="993"/>
      <c r="TYE88" s="993"/>
      <c r="TYF88" s="993"/>
      <c r="TYG88" s="993"/>
      <c r="TYH88" s="993"/>
      <c r="TYI88" s="993"/>
      <c r="TYJ88" s="993"/>
      <c r="TYK88" s="993"/>
      <c r="TYL88" s="993"/>
      <c r="TYM88" s="993"/>
      <c r="TYN88" s="993"/>
      <c r="TYO88" s="993"/>
      <c r="TYP88" s="993"/>
      <c r="TYQ88" s="993"/>
      <c r="TYR88" s="993"/>
      <c r="TYS88" s="993"/>
      <c r="TYT88" s="993"/>
      <c r="TYU88" s="993"/>
      <c r="TYV88" s="993"/>
      <c r="TYW88" s="993"/>
      <c r="TYX88" s="993"/>
      <c r="TYY88" s="993"/>
      <c r="TYZ88" s="993"/>
      <c r="TZA88" s="993"/>
      <c r="TZB88" s="993"/>
      <c r="TZC88" s="993"/>
      <c r="TZD88" s="993"/>
      <c r="TZE88" s="993"/>
      <c r="TZF88" s="993"/>
      <c r="TZG88" s="993"/>
      <c r="TZH88" s="993"/>
      <c r="TZI88" s="993"/>
      <c r="TZJ88" s="993"/>
      <c r="TZK88" s="993"/>
      <c r="TZL88" s="993"/>
      <c r="TZM88" s="993"/>
      <c r="TZN88" s="993"/>
      <c r="TZO88" s="993"/>
      <c r="TZP88" s="993"/>
      <c r="TZQ88" s="993"/>
      <c r="TZR88" s="993"/>
      <c r="TZS88" s="993"/>
      <c r="TZT88" s="993"/>
      <c r="TZU88" s="993"/>
      <c r="TZV88" s="993"/>
      <c r="TZW88" s="993"/>
      <c r="TZX88" s="993"/>
      <c r="TZY88" s="993"/>
      <c r="TZZ88" s="993"/>
      <c r="UAA88" s="993"/>
      <c r="UAB88" s="993"/>
      <c r="UAC88" s="993"/>
      <c r="UAD88" s="993"/>
      <c r="UAE88" s="993"/>
      <c r="UAF88" s="993"/>
      <c r="UAG88" s="993"/>
      <c r="UAH88" s="993"/>
      <c r="UAI88" s="993"/>
      <c r="UAJ88" s="993"/>
      <c r="UAK88" s="993"/>
      <c r="UAL88" s="993"/>
      <c r="UAM88" s="993"/>
      <c r="UAN88" s="993"/>
      <c r="UAO88" s="993"/>
      <c r="UAP88" s="993"/>
      <c r="UAQ88" s="993"/>
      <c r="UAR88" s="993"/>
      <c r="UAS88" s="993"/>
      <c r="UAT88" s="993"/>
      <c r="UAU88" s="993"/>
      <c r="UAV88" s="993"/>
      <c r="UAW88" s="993"/>
      <c r="UAX88" s="993"/>
      <c r="UAY88" s="993"/>
      <c r="UAZ88" s="993"/>
      <c r="UBA88" s="993"/>
      <c r="UBB88" s="993"/>
      <c r="UBC88" s="993"/>
      <c r="UBD88" s="993"/>
      <c r="UBE88" s="993"/>
      <c r="UBF88" s="993"/>
      <c r="UBG88" s="993"/>
      <c r="UBH88" s="993"/>
      <c r="UBI88" s="993"/>
      <c r="UBJ88" s="993"/>
      <c r="UBK88" s="993"/>
      <c r="UBL88" s="993"/>
      <c r="UBM88" s="993"/>
      <c r="UBN88" s="993"/>
      <c r="UBO88" s="993"/>
      <c r="UBP88" s="993"/>
      <c r="UBQ88" s="993"/>
      <c r="UBR88" s="993"/>
      <c r="UBS88" s="993"/>
      <c r="UBT88" s="993"/>
      <c r="UBU88" s="993"/>
      <c r="UBV88" s="993"/>
      <c r="UBW88" s="993"/>
      <c r="UBX88" s="993"/>
      <c r="UBY88" s="993"/>
      <c r="UBZ88" s="993"/>
      <c r="UCA88" s="993"/>
      <c r="UCB88" s="993"/>
      <c r="UCC88" s="993"/>
      <c r="UCD88" s="993"/>
      <c r="UCE88" s="993"/>
      <c r="UCF88" s="993"/>
      <c r="UCG88" s="993"/>
      <c r="UCH88" s="993"/>
      <c r="UCI88" s="993"/>
      <c r="UCJ88" s="993"/>
      <c r="UCK88" s="993"/>
      <c r="UCL88" s="993"/>
      <c r="UCM88" s="993"/>
      <c r="UCN88" s="993"/>
      <c r="UCO88" s="993"/>
      <c r="UCP88" s="993"/>
      <c r="UCQ88" s="993"/>
      <c r="UCR88" s="993"/>
      <c r="UCS88" s="993"/>
      <c r="UCT88" s="993"/>
      <c r="UCU88" s="993"/>
      <c r="UCV88" s="993"/>
      <c r="UCW88" s="993"/>
      <c r="UCX88" s="993"/>
      <c r="UCY88" s="993"/>
      <c r="UCZ88" s="993"/>
      <c r="UDA88" s="993"/>
      <c r="UDB88" s="993"/>
      <c r="UDC88" s="993"/>
      <c r="UDD88" s="993"/>
      <c r="UDE88" s="993"/>
      <c r="UDF88" s="993"/>
      <c r="UDG88" s="993"/>
      <c r="UDH88" s="993"/>
      <c r="UDI88" s="993"/>
      <c r="UDJ88" s="993"/>
      <c r="UDK88" s="993"/>
      <c r="UDL88" s="993"/>
      <c r="UDM88" s="993"/>
      <c r="UDN88" s="993"/>
      <c r="UDO88" s="993"/>
      <c r="UDP88" s="993"/>
      <c r="UDQ88" s="993"/>
      <c r="UDR88" s="993"/>
      <c r="UDS88" s="993"/>
      <c r="UDT88" s="993"/>
      <c r="UDU88" s="993"/>
      <c r="UDV88" s="993"/>
      <c r="UDW88" s="993"/>
      <c r="UDX88" s="993"/>
      <c r="UDY88" s="993"/>
      <c r="UDZ88" s="993"/>
      <c r="UEA88" s="993"/>
      <c r="UEB88" s="993"/>
      <c r="UEC88" s="993"/>
      <c r="UED88" s="993"/>
      <c r="UEE88" s="993"/>
      <c r="UEF88" s="993"/>
      <c r="UEG88" s="993"/>
      <c r="UEH88" s="993"/>
      <c r="UEI88" s="993"/>
      <c r="UEJ88" s="993"/>
      <c r="UEK88" s="993"/>
      <c r="UEL88" s="993"/>
      <c r="UEM88" s="993"/>
      <c r="UEN88" s="993"/>
      <c r="UEO88" s="993"/>
      <c r="UEP88" s="993"/>
      <c r="UEQ88" s="993"/>
      <c r="UER88" s="993"/>
      <c r="UES88" s="993"/>
      <c r="UET88" s="993"/>
      <c r="UEU88" s="993"/>
      <c r="UEV88" s="993"/>
      <c r="UEW88" s="993"/>
      <c r="UEX88" s="993"/>
      <c r="UEY88" s="993"/>
      <c r="UEZ88" s="993"/>
      <c r="UFA88" s="993"/>
      <c r="UFB88" s="993"/>
      <c r="UFC88" s="993"/>
      <c r="UFD88" s="993"/>
      <c r="UFE88" s="993"/>
      <c r="UFF88" s="993"/>
      <c r="UFG88" s="993"/>
      <c r="UFH88" s="993"/>
      <c r="UFI88" s="993"/>
      <c r="UFJ88" s="993"/>
      <c r="UFK88" s="993"/>
      <c r="UFL88" s="993"/>
      <c r="UFM88" s="993"/>
      <c r="UFN88" s="993"/>
      <c r="UFO88" s="993"/>
      <c r="UFP88" s="993"/>
      <c r="UFQ88" s="993"/>
      <c r="UFR88" s="993"/>
      <c r="UFS88" s="993"/>
      <c r="UFT88" s="993"/>
      <c r="UFU88" s="993"/>
      <c r="UFV88" s="993"/>
      <c r="UFW88" s="993"/>
      <c r="UFX88" s="993"/>
      <c r="UFY88" s="993"/>
      <c r="UFZ88" s="993"/>
      <c r="UGA88" s="993"/>
      <c r="UGB88" s="993"/>
      <c r="UGC88" s="993"/>
      <c r="UGD88" s="993"/>
      <c r="UGE88" s="993"/>
      <c r="UGF88" s="993"/>
      <c r="UGG88" s="993"/>
      <c r="UGH88" s="993"/>
      <c r="UGI88" s="993"/>
      <c r="UGJ88" s="993"/>
      <c r="UGK88" s="993"/>
      <c r="UGL88" s="993"/>
      <c r="UGM88" s="993"/>
      <c r="UGN88" s="993"/>
      <c r="UGO88" s="993"/>
      <c r="UGP88" s="993"/>
      <c r="UGQ88" s="993"/>
      <c r="UGR88" s="993"/>
      <c r="UGS88" s="993"/>
      <c r="UGT88" s="993"/>
      <c r="UGU88" s="993"/>
      <c r="UGV88" s="993"/>
      <c r="UGW88" s="993"/>
      <c r="UGX88" s="993"/>
      <c r="UGY88" s="993"/>
      <c r="UGZ88" s="993"/>
      <c r="UHA88" s="993"/>
      <c r="UHB88" s="993"/>
      <c r="UHC88" s="993"/>
      <c r="UHD88" s="993"/>
      <c r="UHE88" s="993"/>
      <c r="UHF88" s="993"/>
      <c r="UHG88" s="993"/>
      <c r="UHH88" s="993"/>
      <c r="UHI88" s="993"/>
      <c r="UHJ88" s="993"/>
      <c r="UHK88" s="993"/>
      <c r="UHL88" s="993"/>
      <c r="UHM88" s="993"/>
      <c r="UHN88" s="993"/>
      <c r="UHO88" s="993"/>
      <c r="UHP88" s="993"/>
      <c r="UHQ88" s="993"/>
      <c r="UHR88" s="993"/>
      <c r="UHS88" s="993"/>
      <c r="UHT88" s="993"/>
      <c r="UHU88" s="993"/>
      <c r="UHV88" s="993"/>
      <c r="UHW88" s="993"/>
      <c r="UHX88" s="993"/>
      <c r="UHY88" s="993"/>
      <c r="UHZ88" s="993"/>
      <c r="UIA88" s="993"/>
      <c r="UIB88" s="993"/>
      <c r="UIC88" s="993"/>
      <c r="UID88" s="993"/>
      <c r="UIE88" s="993"/>
      <c r="UIF88" s="993"/>
      <c r="UIG88" s="993"/>
      <c r="UIH88" s="993"/>
      <c r="UII88" s="993"/>
      <c r="UIJ88" s="993"/>
      <c r="UIK88" s="993"/>
      <c r="UIL88" s="993"/>
      <c r="UIM88" s="993"/>
      <c r="UIN88" s="993"/>
      <c r="UIO88" s="993"/>
      <c r="UIP88" s="993"/>
      <c r="UIQ88" s="993"/>
      <c r="UIR88" s="993"/>
      <c r="UIS88" s="993"/>
      <c r="UIT88" s="993"/>
      <c r="UIU88" s="993"/>
      <c r="UIV88" s="993"/>
      <c r="UIW88" s="993"/>
      <c r="UIX88" s="993"/>
      <c r="UIY88" s="993"/>
      <c r="UIZ88" s="993"/>
      <c r="UJA88" s="993"/>
      <c r="UJB88" s="993"/>
      <c r="UJC88" s="993"/>
      <c r="UJD88" s="993"/>
      <c r="UJE88" s="993"/>
      <c r="UJF88" s="993"/>
      <c r="UJG88" s="993"/>
      <c r="UJH88" s="993"/>
      <c r="UJI88" s="993"/>
      <c r="UJJ88" s="993"/>
      <c r="UJK88" s="993"/>
      <c r="UJL88" s="993"/>
      <c r="UJM88" s="993"/>
      <c r="UJN88" s="993"/>
      <c r="UJO88" s="993"/>
      <c r="UJP88" s="993"/>
      <c r="UJQ88" s="993"/>
      <c r="UJR88" s="993"/>
      <c r="UJS88" s="993"/>
      <c r="UJT88" s="993"/>
      <c r="UJU88" s="993"/>
      <c r="UJV88" s="993"/>
      <c r="UJW88" s="993"/>
      <c r="UJX88" s="993"/>
      <c r="UJY88" s="993"/>
      <c r="UJZ88" s="993"/>
      <c r="UKA88" s="993"/>
      <c r="UKB88" s="993"/>
      <c r="UKC88" s="993"/>
      <c r="UKD88" s="993"/>
      <c r="UKE88" s="993"/>
      <c r="UKF88" s="993"/>
      <c r="UKG88" s="993"/>
      <c r="UKH88" s="993"/>
      <c r="UKI88" s="993"/>
      <c r="UKJ88" s="993"/>
      <c r="UKK88" s="993"/>
      <c r="UKL88" s="993"/>
      <c r="UKM88" s="993"/>
      <c r="UKN88" s="993"/>
      <c r="UKO88" s="993"/>
      <c r="UKP88" s="993"/>
      <c r="UKQ88" s="993"/>
      <c r="UKR88" s="993"/>
      <c r="UKS88" s="993"/>
      <c r="UKT88" s="993"/>
      <c r="UKU88" s="993"/>
      <c r="UKV88" s="993"/>
      <c r="UKW88" s="993"/>
      <c r="UKX88" s="993"/>
      <c r="UKY88" s="993"/>
      <c r="UKZ88" s="993"/>
      <c r="ULA88" s="993"/>
      <c r="ULB88" s="993"/>
      <c r="ULC88" s="993"/>
      <c r="ULD88" s="993"/>
      <c r="ULE88" s="993"/>
      <c r="ULF88" s="993"/>
      <c r="ULG88" s="993"/>
      <c r="ULH88" s="993"/>
      <c r="ULI88" s="993"/>
      <c r="ULJ88" s="993"/>
      <c r="ULK88" s="993"/>
      <c r="ULL88" s="993"/>
      <c r="ULM88" s="993"/>
      <c r="ULN88" s="993"/>
      <c r="ULO88" s="993"/>
      <c r="ULP88" s="993"/>
      <c r="ULQ88" s="993"/>
      <c r="ULR88" s="993"/>
      <c r="ULS88" s="993"/>
      <c r="ULT88" s="993"/>
      <c r="ULU88" s="993"/>
      <c r="ULV88" s="993"/>
      <c r="ULW88" s="993"/>
      <c r="ULX88" s="993"/>
      <c r="ULY88" s="993"/>
      <c r="ULZ88" s="993"/>
      <c r="UMA88" s="993"/>
      <c r="UMB88" s="993"/>
      <c r="UMC88" s="993"/>
      <c r="UMD88" s="993"/>
      <c r="UME88" s="993"/>
      <c r="UMF88" s="993"/>
      <c r="UMG88" s="993"/>
      <c r="UMH88" s="993"/>
      <c r="UMI88" s="993"/>
      <c r="UMJ88" s="993"/>
      <c r="UMK88" s="993"/>
      <c r="UML88" s="993"/>
      <c r="UMM88" s="993"/>
      <c r="UMN88" s="993"/>
      <c r="UMO88" s="993"/>
      <c r="UMP88" s="993"/>
      <c r="UMQ88" s="993"/>
      <c r="UMR88" s="993"/>
      <c r="UMS88" s="993"/>
      <c r="UMT88" s="993"/>
      <c r="UMU88" s="993"/>
      <c r="UMV88" s="993"/>
      <c r="UMW88" s="993"/>
      <c r="UMX88" s="993"/>
      <c r="UMY88" s="993"/>
      <c r="UMZ88" s="993"/>
      <c r="UNA88" s="993"/>
      <c r="UNB88" s="993"/>
      <c r="UNC88" s="993"/>
      <c r="UND88" s="993"/>
      <c r="UNE88" s="993"/>
      <c r="UNF88" s="993"/>
      <c r="UNG88" s="993"/>
      <c r="UNH88" s="993"/>
      <c r="UNI88" s="993"/>
      <c r="UNJ88" s="993"/>
      <c r="UNK88" s="993"/>
      <c r="UNL88" s="993"/>
      <c r="UNM88" s="993"/>
      <c r="UNN88" s="993"/>
      <c r="UNO88" s="993"/>
      <c r="UNP88" s="993"/>
      <c r="UNQ88" s="993"/>
      <c r="UNR88" s="993"/>
      <c r="UNS88" s="993"/>
      <c r="UNT88" s="993"/>
      <c r="UNU88" s="993"/>
      <c r="UNV88" s="993"/>
      <c r="UNW88" s="993"/>
      <c r="UNX88" s="993"/>
      <c r="UNY88" s="993"/>
      <c r="UNZ88" s="993"/>
      <c r="UOA88" s="993"/>
      <c r="UOB88" s="993"/>
      <c r="UOC88" s="993"/>
      <c r="UOD88" s="993"/>
      <c r="UOE88" s="993"/>
      <c r="UOF88" s="993"/>
      <c r="UOG88" s="993"/>
      <c r="UOH88" s="993"/>
      <c r="UOI88" s="993"/>
      <c r="UOJ88" s="993"/>
      <c r="UOK88" s="993"/>
      <c r="UOL88" s="993"/>
      <c r="UOM88" s="993"/>
      <c r="UON88" s="993"/>
      <c r="UOO88" s="993"/>
      <c r="UOP88" s="993"/>
      <c r="UOQ88" s="993"/>
      <c r="UOR88" s="993"/>
      <c r="UOS88" s="993"/>
      <c r="UOT88" s="993"/>
      <c r="UOU88" s="993"/>
      <c r="UOV88" s="993"/>
      <c r="UOW88" s="993"/>
      <c r="UOX88" s="993"/>
      <c r="UOY88" s="993"/>
      <c r="UOZ88" s="993"/>
      <c r="UPA88" s="993"/>
      <c r="UPB88" s="993"/>
      <c r="UPC88" s="993"/>
      <c r="UPD88" s="993"/>
      <c r="UPE88" s="993"/>
      <c r="UPF88" s="993"/>
      <c r="UPG88" s="993"/>
      <c r="UPH88" s="993"/>
      <c r="UPI88" s="993"/>
      <c r="UPJ88" s="993"/>
      <c r="UPK88" s="993"/>
      <c r="UPL88" s="993"/>
      <c r="UPM88" s="993"/>
      <c r="UPN88" s="993"/>
      <c r="UPO88" s="993"/>
      <c r="UPP88" s="993"/>
      <c r="UPQ88" s="993"/>
      <c r="UPR88" s="993"/>
      <c r="UPS88" s="993"/>
      <c r="UPT88" s="993"/>
      <c r="UPU88" s="993"/>
      <c r="UPV88" s="993"/>
      <c r="UPW88" s="993"/>
      <c r="UPX88" s="993"/>
      <c r="UPY88" s="993"/>
      <c r="UPZ88" s="993"/>
      <c r="UQA88" s="993"/>
      <c r="UQB88" s="993"/>
      <c r="UQC88" s="993"/>
      <c r="UQD88" s="993"/>
      <c r="UQE88" s="993"/>
      <c r="UQF88" s="993"/>
      <c r="UQG88" s="993"/>
      <c r="UQH88" s="993"/>
      <c r="UQI88" s="993"/>
      <c r="UQJ88" s="993"/>
      <c r="UQK88" s="993"/>
      <c r="UQL88" s="993"/>
      <c r="UQM88" s="993"/>
      <c r="UQN88" s="993"/>
      <c r="UQO88" s="993"/>
      <c r="UQP88" s="993"/>
      <c r="UQQ88" s="993"/>
      <c r="UQR88" s="993"/>
      <c r="UQS88" s="993"/>
      <c r="UQT88" s="993"/>
      <c r="UQU88" s="993"/>
      <c r="UQV88" s="993"/>
      <c r="UQW88" s="993"/>
      <c r="UQX88" s="993"/>
      <c r="UQY88" s="993"/>
      <c r="UQZ88" s="993"/>
      <c r="URA88" s="993"/>
      <c r="URB88" s="993"/>
      <c r="URC88" s="993"/>
      <c r="URD88" s="993"/>
      <c r="URE88" s="993"/>
      <c r="URF88" s="993"/>
      <c r="URG88" s="993"/>
      <c r="URH88" s="993"/>
      <c r="URI88" s="993"/>
      <c r="URJ88" s="993"/>
      <c r="URK88" s="993"/>
      <c r="URL88" s="993"/>
      <c r="URM88" s="993"/>
      <c r="URN88" s="993"/>
      <c r="URO88" s="993"/>
      <c r="URP88" s="993"/>
      <c r="URQ88" s="993"/>
      <c r="URR88" s="993"/>
      <c r="URS88" s="993"/>
      <c r="URT88" s="993"/>
      <c r="URU88" s="993"/>
      <c r="URV88" s="993"/>
      <c r="URW88" s="993"/>
      <c r="URX88" s="993"/>
      <c r="URY88" s="993"/>
      <c r="URZ88" s="993"/>
      <c r="USA88" s="993"/>
      <c r="USB88" s="993"/>
      <c r="USC88" s="993"/>
      <c r="USD88" s="993"/>
      <c r="USE88" s="993"/>
      <c r="USF88" s="993"/>
      <c r="USG88" s="993"/>
      <c r="USH88" s="993"/>
      <c r="USI88" s="993"/>
      <c r="USJ88" s="993"/>
      <c r="USK88" s="993"/>
      <c r="USL88" s="993"/>
      <c r="USM88" s="993"/>
      <c r="USN88" s="993"/>
      <c r="USO88" s="993"/>
      <c r="USP88" s="993"/>
      <c r="USQ88" s="993"/>
      <c r="USR88" s="993"/>
      <c r="USS88" s="993"/>
      <c r="UST88" s="993"/>
      <c r="USU88" s="993"/>
      <c r="USV88" s="993"/>
      <c r="USW88" s="993"/>
      <c r="USX88" s="993"/>
      <c r="USY88" s="993"/>
      <c r="USZ88" s="993"/>
      <c r="UTA88" s="993"/>
      <c r="UTB88" s="993"/>
      <c r="UTC88" s="993"/>
      <c r="UTD88" s="993"/>
      <c r="UTE88" s="993"/>
      <c r="UTF88" s="993"/>
      <c r="UTG88" s="993"/>
      <c r="UTH88" s="993"/>
      <c r="UTI88" s="993"/>
      <c r="UTJ88" s="993"/>
      <c r="UTK88" s="993"/>
      <c r="UTL88" s="993"/>
      <c r="UTM88" s="993"/>
      <c r="UTN88" s="993"/>
      <c r="UTO88" s="993"/>
      <c r="UTP88" s="993"/>
      <c r="UTQ88" s="993"/>
      <c r="UTR88" s="993"/>
      <c r="UTS88" s="993"/>
      <c r="UTT88" s="993"/>
      <c r="UTU88" s="993"/>
      <c r="UTV88" s="993"/>
      <c r="UTW88" s="993"/>
      <c r="UTX88" s="993"/>
      <c r="UTY88" s="993"/>
      <c r="UTZ88" s="993"/>
      <c r="UUA88" s="993"/>
      <c r="UUB88" s="993"/>
      <c r="UUC88" s="993"/>
      <c r="UUD88" s="993"/>
      <c r="UUE88" s="993"/>
      <c r="UUF88" s="993"/>
      <c r="UUG88" s="993"/>
      <c r="UUH88" s="993"/>
      <c r="UUI88" s="993"/>
      <c r="UUJ88" s="993"/>
      <c r="UUK88" s="993"/>
      <c r="UUL88" s="993"/>
      <c r="UUM88" s="993"/>
      <c r="UUN88" s="993"/>
      <c r="UUO88" s="993"/>
      <c r="UUP88" s="993"/>
      <c r="UUQ88" s="993"/>
      <c r="UUR88" s="993"/>
      <c r="UUS88" s="993"/>
      <c r="UUT88" s="993"/>
      <c r="UUU88" s="993"/>
      <c r="UUV88" s="993"/>
      <c r="UUW88" s="993"/>
      <c r="UUX88" s="993"/>
      <c r="UUY88" s="993"/>
      <c r="UUZ88" s="993"/>
      <c r="UVA88" s="993"/>
      <c r="UVB88" s="993"/>
      <c r="UVC88" s="993"/>
      <c r="UVD88" s="993"/>
      <c r="UVE88" s="993"/>
      <c r="UVF88" s="993"/>
      <c r="UVG88" s="993"/>
      <c r="UVH88" s="993"/>
      <c r="UVI88" s="993"/>
      <c r="UVJ88" s="993"/>
      <c r="UVK88" s="993"/>
      <c r="UVL88" s="993"/>
      <c r="UVM88" s="993"/>
      <c r="UVN88" s="993"/>
      <c r="UVO88" s="993"/>
      <c r="UVP88" s="993"/>
      <c r="UVQ88" s="993"/>
      <c r="UVR88" s="993"/>
      <c r="UVS88" s="993"/>
      <c r="UVT88" s="993"/>
      <c r="UVU88" s="993"/>
      <c r="UVV88" s="993"/>
      <c r="UVW88" s="993"/>
      <c r="UVX88" s="993"/>
      <c r="UVY88" s="993"/>
      <c r="UVZ88" s="993"/>
      <c r="UWA88" s="993"/>
      <c r="UWB88" s="993"/>
      <c r="UWC88" s="993"/>
      <c r="UWD88" s="993"/>
      <c r="UWE88" s="993"/>
      <c r="UWF88" s="993"/>
      <c r="UWG88" s="993"/>
      <c r="UWH88" s="993"/>
      <c r="UWI88" s="993"/>
      <c r="UWJ88" s="993"/>
      <c r="UWK88" s="993"/>
      <c r="UWL88" s="993"/>
      <c r="UWM88" s="993"/>
      <c r="UWN88" s="993"/>
      <c r="UWO88" s="993"/>
      <c r="UWP88" s="993"/>
      <c r="UWQ88" s="993"/>
      <c r="UWR88" s="993"/>
      <c r="UWS88" s="993"/>
      <c r="UWT88" s="993"/>
      <c r="UWU88" s="993"/>
      <c r="UWV88" s="993"/>
      <c r="UWW88" s="993"/>
      <c r="UWX88" s="993"/>
      <c r="UWY88" s="993"/>
      <c r="UWZ88" s="993"/>
      <c r="UXA88" s="993"/>
      <c r="UXB88" s="993"/>
      <c r="UXC88" s="993"/>
      <c r="UXD88" s="993"/>
      <c r="UXE88" s="993"/>
      <c r="UXF88" s="993"/>
      <c r="UXG88" s="993"/>
      <c r="UXH88" s="993"/>
      <c r="UXI88" s="993"/>
      <c r="UXJ88" s="993"/>
      <c r="UXK88" s="993"/>
      <c r="UXL88" s="993"/>
      <c r="UXM88" s="993"/>
      <c r="UXN88" s="993"/>
      <c r="UXO88" s="993"/>
      <c r="UXP88" s="993"/>
      <c r="UXQ88" s="993"/>
      <c r="UXR88" s="993"/>
      <c r="UXS88" s="993"/>
      <c r="UXT88" s="993"/>
      <c r="UXU88" s="993"/>
      <c r="UXV88" s="993"/>
      <c r="UXW88" s="993"/>
      <c r="UXX88" s="993"/>
      <c r="UXY88" s="993"/>
      <c r="UXZ88" s="993"/>
      <c r="UYA88" s="993"/>
      <c r="UYB88" s="993"/>
      <c r="UYC88" s="993"/>
      <c r="UYD88" s="993"/>
      <c r="UYE88" s="993"/>
      <c r="UYF88" s="993"/>
      <c r="UYG88" s="993"/>
      <c r="UYH88" s="993"/>
      <c r="UYI88" s="993"/>
      <c r="UYJ88" s="993"/>
      <c r="UYK88" s="993"/>
      <c r="UYL88" s="993"/>
      <c r="UYM88" s="993"/>
      <c r="UYN88" s="993"/>
      <c r="UYO88" s="993"/>
      <c r="UYP88" s="993"/>
      <c r="UYQ88" s="993"/>
      <c r="UYR88" s="993"/>
      <c r="UYS88" s="993"/>
      <c r="UYT88" s="993"/>
      <c r="UYU88" s="993"/>
      <c r="UYV88" s="993"/>
      <c r="UYW88" s="993"/>
      <c r="UYX88" s="993"/>
      <c r="UYY88" s="993"/>
      <c r="UYZ88" s="993"/>
      <c r="UZA88" s="993"/>
      <c r="UZB88" s="993"/>
      <c r="UZC88" s="993"/>
      <c r="UZD88" s="993"/>
      <c r="UZE88" s="993"/>
      <c r="UZF88" s="993"/>
      <c r="UZG88" s="993"/>
      <c r="UZH88" s="993"/>
      <c r="UZI88" s="993"/>
      <c r="UZJ88" s="993"/>
      <c r="UZK88" s="993"/>
      <c r="UZL88" s="993"/>
      <c r="UZM88" s="993"/>
      <c r="UZN88" s="993"/>
      <c r="UZO88" s="993"/>
      <c r="UZP88" s="993"/>
      <c r="UZQ88" s="993"/>
      <c r="UZR88" s="993"/>
      <c r="UZS88" s="993"/>
      <c r="UZT88" s="993"/>
      <c r="UZU88" s="993"/>
      <c r="UZV88" s="993"/>
      <c r="UZW88" s="993"/>
      <c r="UZX88" s="993"/>
      <c r="UZY88" s="993"/>
      <c r="UZZ88" s="993"/>
      <c r="VAA88" s="993"/>
      <c r="VAB88" s="993"/>
      <c r="VAC88" s="993"/>
      <c r="VAD88" s="993"/>
      <c r="VAE88" s="993"/>
      <c r="VAF88" s="993"/>
      <c r="VAG88" s="993"/>
      <c r="VAH88" s="993"/>
      <c r="VAI88" s="993"/>
      <c r="VAJ88" s="993"/>
      <c r="VAK88" s="993"/>
      <c r="VAL88" s="993"/>
      <c r="VAM88" s="993"/>
      <c r="VAN88" s="993"/>
      <c r="VAO88" s="993"/>
      <c r="VAP88" s="993"/>
      <c r="VAQ88" s="993"/>
      <c r="VAR88" s="993"/>
      <c r="VAS88" s="993"/>
      <c r="VAT88" s="993"/>
      <c r="VAU88" s="993"/>
      <c r="VAV88" s="993"/>
      <c r="VAW88" s="993"/>
      <c r="VAX88" s="993"/>
      <c r="VAY88" s="993"/>
      <c r="VAZ88" s="993"/>
      <c r="VBA88" s="993"/>
      <c r="VBB88" s="993"/>
      <c r="VBC88" s="993"/>
      <c r="VBD88" s="993"/>
      <c r="VBE88" s="993"/>
      <c r="VBF88" s="993"/>
      <c r="VBG88" s="993"/>
      <c r="VBH88" s="993"/>
      <c r="VBI88" s="993"/>
      <c r="VBJ88" s="993"/>
      <c r="VBK88" s="993"/>
      <c r="VBL88" s="993"/>
      <c r="VBM88" s="993"/>
      <c r="VBN88" s="993"/>
      <c r="VBO88" s="993"/>
      <c r="VBP88" s="993"/>
      <c r="VBQ88" s="993"/>
      <c r="VBR88" s="993"/>
      <c r="VBS88" s="993"/>
      <c r="VBT88" s="993"/>
      <c r="VBU88" s="993"/>
      <c r="VBV88" s="993"/>
      <c r="VBW88" s="993"/>
      <c r="VBX88" s="993"/>
      <c r="VBY88" s="993"/>
      <c r="VBZ88" s="993"/>
      <c r="VCA88" s="993"/>
      <c r="VCB88" s="993"/>
      <c r="VCC88" s="993"/>
      <c r="VCD88" s="993"/>
      <c r="VCE88" s="993"/>
      <c r="VCF88" s="993"/>
      <c r="VCG88" s="993"/>
      <c r="VCH88" s="993"/>
      <c r="VCI88" s="993"/>
      <c r="VCJ88" s="993"/>
      <c r="VCK88" s="993"/>
      <c r="VCL88" s="993"/>
      <c r="VCM88" s="993"/>
      <c r="VCN88" s="993"/>
      <c r="VCO88" s="993"/>
      <c r="VCP88" s="993"/>
      <c r="VCQ88" s="993"/>
      <c r="VCR88" s="993"/>
      <c r="VCS88" s="993"/>
      <c r="VCT88" s="993"/>
      <c r="VCU88" s="993"/>
      <c r="VCV88" s="993"/>
      <c r="VCW88" s="993"/>
      <c r="VCX88" s="993"/>
      <c r="VCY88" s="993"/>
      <c r="VCZ88" s="993"/>
      <c r="VDA88" s="993"/>
      <c r="VDB88" s="993"/>
      <c r="VDC88" s="993"/>
      <c r="VDD88" s="993"/>
      <c r="VDE88" s="993"/>
      <c r="VDF88" s="993"/>
      <c r="VDG88" s="993"/>
      <c r="VDH88" s="993"/>
      <c r="VDI88" s="993"/>
      <c r="VDJ88" s="993"/>
      <c r="VDK88" s="993"/>
      <c r="VDL88" s="993"/>
      <c r="VDM88" s="993"/>
      <c r="VDN88" s="993"/>
      <c r="VDO88" s="993"/>
      <c r="VDP88" s="993"/>
      <c r="VDQ88" s="993"/>
      <c r="VDR88" s="993"/>
      <c r="VDS88" s="993"/>
      <c r="VDT88" s="993"/>
      <c r="VDU88" s="993"/>
      <c r="VDV88" s="993"/>
      <c r="VDW88" s="993"/>
      <c r="VDX88" s="993"/>
      <c r="VDY88" s="993"/>
      <c r="VDZ88" s="993"/>
      <c r="VEA88" s="993"/>
      <c r="VEB88" s="993"/>
      <c r="VEC88" s="993"/>
      <c r="VED88" s="993"/>
      <c r="VEE88" s="993"/>
      <c r="VEF88" s="993"/>
      <c r="VEG88" s="993"/>
      <c r="VEH88" s="993"/>
      <c r="VEI88" s="993"/>
      <c r="VEJ88" s="993"/>
      <c r="VEK88" s="993"/>
      <c r="VEL88" s="993"/>
      <c r="VEM88" s="993"/>
      <c r="VEN88" s="993"/>
      <c r="VEO88" s="993"/>
      <c r="VEP88" s="993"/>
      <c r="VEQ88" s="993"/>
      <c r="VER88" s="993"/>
      <c r="VES88" s="993"/>
      <c r="VET88" s="993"/>
      <c r="VEU88" s="993"/>
      <c r="VEV88" s="993"/>
      <c r="VEW88" s="993"/>
      <c r="VEX88" s="993"/>
      <c r="VEY88" s="993"/>
      <c r="VEZ88" s="993"/>
      <c r="VFA88" s="993"/>
      <c r="VFB88" s="993"/>
      <c r="VFC88" s="993"/>
      <c r="VFD88" s="993"/>
      <c r="VFE88" s="993"/>
      <c r="VFF88" s="993"/>
      <c r="VFG88" s="993"/>
      <c r="VFH88" s="993"/>
      <c r="VFI88" s="993"/>
      <c r="VFJ88" s="993"/>
      <c r="VFK88" s="993"/>
      <c r="VFL88" s="993"/>
      <c r="VFM88" s="993"/>
      <c r="VFN88" s="993"/>
      <c r="VFO88" s="993"/>
      <c r="VFP88" s="993"/>
      <c r="VFQ88" s="993"/>
      <c r="VFR88" s="993"/>
      <c r="VFS88" s="993"/>
      <c r="VFT88" s="993"/>
      <c r="VFU88" s="993"/>
      <c r="VFV88" s="993"/>
      <c r="VFW88" s="993"/>
      <c r="VFX88" s="993"/>
      <c r="VFY88" s="993"/>
      <c r="VFZ88" s="993"/>
      <c r="VGA88" s="993"/>
      <c r="VGB88" s="993"/>
      <c r="VGC88" s="993"/>
      <c r="VGD88" s="993"/>
      <c r="VGE88" s="993"/>
      <c r="VGF88" s="993"/>
      <c r="VGG88" s="993"/>
      <c r="VGH88" s="993"/>
      <c r="VGI88" s="993"/>
      <c r="VGJ88" s="993"/>
      <c r="VGK88" s="993"/>
      <c r="VGL88" s="993"/>
      <c r="VGM88" s="993"/>
      <c r="VGN88" s="993"/>
      <c r="VGO88" s="993"/>
      <c r="VGP88" s="993"/>
      <c r="VGQ88" s="993"/>
      <c r="VGR88" s="993"/>
      <c r="VGS88" s="993"/>
      <c r="VGT88" s="993"/>
      <c r="VGU88" s="993"/>
      <c r="VGV88" s="993"/>
      <c r="VGW88" s="993"/>
      <c r="VGX88" s="993"/>
      <c r="VGY88" s="993"/>
      <c r="VGZ88" s="993"/>
      <c r="VHA88" s="993"/>
      <c r="VHB88" s="993"/>
      <c r="VHC88" s="993"/>
      <c r="VHD88" s="993"/>
      <c r="VHE88" s="993"/>
      <c r="VHF88" s="993"/>
      <c r="VHG88" s="993"/>
      <c r="VHH88" s="993"/>
      <c r="VHI88" s="993"/>
      <c r="VHJ88" s="993"/>
      <c r="VHK88" s="993"/>
      <c r="VHL88" s="993"/>
      <c r="VHM88" s="993"/>
      <c r="VHN88" s="993"/>
      <c r="VHO88" s="993"/>
      <c r="VHP88" s="993"/>
      <c r="VHQ88" s="993"/>
      <c r="VHR88" s="993"/>
      <c r="VHS88" s="993"/>
      <c r="VHT88" s="993"/>
      <c r="VHU88" s="993"/>
      <c r="VHV88" s="993"/>
      <c r="VHW88" s="993"/>
      <c r="VHX88" s="993"/>
      <c r="VHY88" s="993"/>
      <c r="VHZ88" s="993"/>
      <c r="VIA88" s="993"/>
      <c r="VIB88" s="993"/>
      <c r="VIC88" s="993"/>
      <c r="VID88" s="993"/>
      <c r="VIE88" s="993"/>
      <c r="VIF88" s="993"/>
      <c r="VIG88" s="993"/>
      <c r="VIH88" s="993"/>
      <c r="VII88" s="993"/>
      <c r="VIJ88" s="993"/>
      <c r="VIK88" s="993"/>
      <c r="VIL88" s="993"/>
      <c r="VIM88" s="993"/>
      <c r="VIN88" s="993"/>
      <c r="VIO88" s="993"/>
      <c r="VIP88" s="993"/>
      <c r="VIQ88" s="993"/>
      <c r="VIR88" s="993"/>
      <c r="VIS88" s="993"/>
      <c r="VIT88" s="993"/>
      <c r="VIU88" s="993"/>
      <c r="VIV88" s="993"/>
      <c r="VIW88" s="993"/>
      <c r="VIX88" s="993"/>
      <c r="VIY88" s="993"/>
      <c r="VIZ88" s="993"/>
      <c r="VJA88" s="993"/>
      <c r="VJB88" s="993"/>
      <c r="VJC88" s="993"/>
      <c r="VJD88" s="993"/>
      <c r="VJE88" s="993"/>
      <c r="VJF88" s="993"/>
      <c r="VJG88" s="993"/>
      <c r="VJH88" s="993"/>
      <c r="VJI88" s="993"/>
      <c r="VJJ88" s="993"/>
      <c r="VJK88" s="993"/>
      <c r="VJL88" s="993"/>
      <c r="VJM88" s="993"/>
      <c r="VJN88" s="993"/>
      <c r="VJO88" s="993"/>
      <c r="VJP88" s="993"/>
      <c r="VJQ88" s="993"/>
      <c r="VJR88" s="993"/>
      <c r="VJS88" s="993"/>
      <c r="VJT88" s="993"/>
      <c r="VJU88" s="993"/>
      <c r="VJV88" s="993"/>
      <c r="VJW88" s="993"/>
      <c r="VJX88" s="993"/>
      <c r="VJY88" s="993"/>
      <c r="VJZ88" s="993"/>
      <c r="VKA88" s="993"/>
      <c r="VKB88" s="993"/>
      <c r="VKC88" s="993"/>
      <c r="VKD88" s="993"/>
      <c r="VKE88" s="993"/>
      <c r="VKF88" s="993"/>
      <c r="VKG88" s="993"/>
      <c r="VKH88" s="993"/>
      <c r="VKI88" s="993"/>
      <c r="VKJ88" s="993"/>
      <c r="VKK88" s="993"/>
      <c r="VKL88" s="993"/>
      <c r="VKM88" s="993"/>
      <c r="VKN88" s="993"/>
      <c r="VKO88" s="993"/>
      <c r="VKP88" s="993"/>
      <c r="VKQ88" s="993"/>
      <c r="VKR88" s="993"/>
      <c r="VKS88" s="993"/>
      <c r="VKT88" s="993"/>
      <c r="VKU88" s="993"/>
      <c r="VKV88" s="993"/>
      <c r="VKW88" s="993"/>
      <c r="VKX88" s="993"/>
      <c r="VKY88" s="993"/>
      <c r="VKZ88" s="993"/>
      <c r="VLA88" s="993"/>
      <c r="VLB88" s="993"/>
      <c r="VLC88" s="993"/>
      <c r="VLD88" s="993"/>
      <c r="VLE88" s="993"/>
      <c r="VLF88" s="993"/>
      <c r="VLG88" s="993"/>
      <c r="VLH88" s="993"/>
      <c r="VLI88" s="993"/>
      <c r="VLJ88" s="993"/>
      <c r="VLK88" s="993"/>
      <c r="VLL88" s="993"/>
      <c r="VLM88" s="993"/>
      <c r="VLN88" s="993"/>
      <c r="VLO88" s="993"/>
      <c r="VLP88" s="993"/>
      <c r="VLQ88" s="993"/>
      <c r="VLR88" s="993"/>
      <c r="VLS88" s="993"/>
      <c r="VLT88" s="993"/>
      <c r="VLU88" s="993"/>
      <c r="VLV88" s="993"/>
      <c r="VLW88" s="993"/>
      <c r="VLX88" s="993"/>
      <c r="VLY88" s="993"/>
      <c r="VLZ88" s="993"/>
      <c r="VMA88" s="993"/>
      <c r="VMB88" s="993"/>
      <c r="VMC88" s="993"/>
      <c r="VMD88" s="993"/>
      <c r="VME88" s="993"/>
      <c r="VMF88" s="993"/>
      <c r="VMG88" s="993"/>
      <c r="VMH88" s="993"/>
      <c r="VMI88" s="993"/>
      <c r="VMJ88" s="993"/>
      <c r="VMK88" s="993"/>
      <c r="VML88" s="993"/>
      <c r="VMM88" s="993"/>
      <c r="VMN88" s="993"/>
      <c r="VMO88" s="993"/>
      <c r="VMP88" s="993"/>
      <c r="VMQ88" s="993"/>
      <c r="VMR88" s="993"/>
      <c r="VMS88" s="993"/>
      <c r="VMT88" s="993"/>
      <c r="VMU88" s="993"/>
      <c r="VMV88" s="993"/>
      <c r="VMW88" s="993"/>
      <c r="VMX88" s="993"/>
      <c r="VMY88" s="993"/>
      <c r="VMZ88" s="993"/>
      <c r="VNA88" s="993"/>
      <c r="VNB88" s="993"/>
      <c r="VNC88" s="993"/>
      <c r="VND88" s="993"/>
      <c r="VNE88" s="993"/>
      <c r="VNF88" s="993"/>
      <c r="VNG88" s="993"/>
      <c r="VNH88" s="993"/>
      <c r="VNI88" s="993"/>
      <c r="VNJ88" s="993"/>
      <c r="VNK88" s="993"/>
      <c r="VNL88" s="993"/>
      <c r="VNM88" s="993"/>
      <c r="VNN88" s="993"/>
      <c r="VNO88" s="993"/>
      <c r="VNP88" s="993"/>
      <c r="VNQ88" s="993"/>
      <c r="VNR88" s="993"/>
      <c r="VNS88" s="993"/>
      <c r="VNT88" s="993"/>
      <c r="VNU88" s="993"/>
      <c r="VNV88" s="993"/>
      <c r="VNW88" s="993"/>
      <c r="VNX88" s="993"/>
      <c r="VNY88" s="993"/>
      <c r="VNZ88" s="993"/>
      <c r="VOA88" s="993"/>
      <c r="VOB88" s="993"/>
      <c r="VOC88" s="993"/>
      <c r="VOD88" s="993"/>
      <c r="VOE88" s="993"/>
      <c r="VOF88" s="993"/>
      <c r="VOG88" s="993"/>
      <c r="VOH88" s="993"/>
      <c r="VOI88" s="993"/>
      <c r="VOJ88" s="993"/>
      <c r="VOK88" s="993"/>
      <c r="VOL88" s="993"/>
      <c r="VOM88" s="993"/>
      <c r="VON88" s="993"/>
      <c r="VOO88" s="993"/>
      <c r="VOP88" s="993"/>
      <c r="VOQ88" s="993"/>
      <c r="VOR88" s="993"/>
      <c r="VOS88" s="993"/>
      <c r="VOT88" s="993"/>
      <c r="VOU88" s="993"/>
      <c r="VOV88" s="993"/>
      <c r="VOW88" s="993"/>
      <c r="VOX88" s="993"/>
      <c r="VOY88" s="993"/>
      <c r="VOZ88" s="993"/>
      <c r="VPA88" s="993"/>
      <c r="VPB88" s="993"/>
      <c r="VPC88" s="993"/>
      <c r="VPD88" s="993"/>
      <c r="VPE88" s="993"/>
      <c r="VPF88" s="993"/>
      <c r="VPG88" s="993"/>
      <c r="VPH88" s="993"/>
      <c r="VPI88" s="993"/>
      <c r="VPJ88" s="993"/>
      <c r="VPK88" s="993"/>
      <c r="VPL88" s="993"/>
      <c r="VPM88" s="993"/>
      <c r="VPN88" s="993"/>
      <c r="VPO88" s="993"/>
      <c r="VPP88" s="993"/>
      <c r="VPQ88" s="993"/>
      <c r="VPR88" s="993"/>
      <c r="VPS88" s="993"/>
      <c r="VPT88" s="993"/>
      <c r="VPU88" s="993"/>
      <c r="VPV88" s="993"/>
      <c r="VPW88" s="993"/>
      <c r="VPX88" s="993"/>
      <c r="VPY88" s="993"/>
      <c r="VPZ88" s="993"/>
      <c r="VQA88" s="993"/>
      <c r="VQB88" s="993"/>
      <c r="VQC88" s="993"/>
      <c r="VQD88" s="993"/>
      <c r="VQE88" s="993"/>
      <c r="VQF88" s="993"/>
      <c r="VQG88" s="993"/>
      <c r="VQH88" s="993"/>
      <c r="VQI88" s="993"/>
      <c r="VQJ88" s="993"/>
      <c r="VQK88" s="993"/>
      <c r="VQL88" s="993"/>
      <c r="VQM88" s="993"/>
      <c r="VQN88" s="993"/>
      <c r="VQO88" s="993"/>
      <c r="VQP88" s="993"/>
      <c r="VQQ88" s="993"/>
      <c r="VQR88" s="993"/>
      <c r="VQS88" s="993"/>
      <c r="VQT88" s="993"/>
      <c r="VQU88" s="993"/>
      <c r="VQV88" s="993"/>
      <c r="VQW88" s="993"/>
      <c r="VQX88" s="993"/>
      <c r="VQY88" s="993"/>
      <c r="VQZ88" s="993"/>
      <c r="VRA88" s="993"/>
      <c r="VRB88" s="993"/>
      <c r="VRC88" s="993"/>
      <c r="VRD88" s="993"/>
      <c r="VRE88" s="993"/>
      <c r="VRF88" s="993"/>
      <c r="VRG88" s="993"/>
      <c r="VRH88" s="993"/>
      <c r="VRI88" s="993"/>
      <c r="VRJ88" s="993"/>
      <c r="VRK88" s="993"/>
      <c r="VRL88" s="993"/>
      <c r="VRM88" s="993"/>
      <c r="VRN88" s="993"/>
      <c r="VRO88" s="993"/>
      <c r="VRP88" s="993"/>
      <c r="VRQ88" s="993"/>
      <c r="VRR88" s="993"/>
      <c r="VRS88" s="993"/>
      <c r="VRT88" s="993"/>
      <c r="VRU88" s="993"/>
      <c r="VRV88" s="993"/>
      <c r="VRW88" s="993"/>
      <c r="VRX88" s="993"/>
      <c r="VRY88" s="993"/>
      <c r="VRZ88" s="993"/>
      <c r="VSA88" s="993"/>
      <c r="VSB88" s="993"/>
      <c r="VSC88" s="993"/>
      <c r="VSD88" s="993"/>
      <c r="VSE88" s="993"/>
      <c r="VSF88" s="993"/>
      <c r="VSG88" s="993"/>
      <c r="VSH88" s="993"/>
      <c r="VSI88" s="993"/>
      <c r="VSJ88" s="993"/>
      <c r="VSK88" s="993"/>
      <c r="VSL88" s="993"/>
      <c r="VSM88" s="993"/>
      <c r="VSN88" s="993"/>
      <c r="VSO88" s="993"/>
      <c r="VSP88" s="993"/>
      <c r="VSQ88" s="993"/>
      <c r="VSR88" s="993"/>
      <c r="VSS88" s="993"/>
      <c r="VST88" s="993"/>
      <c r="VSU88" s="993"/>
      <c r="VSV88" s="993"/>
      <c r="VSW88" s="993"/>
      <c r="VSX88" s="993"/>
      <c r="VSY88" s="993"/>
      <c r="VSZ88" s="993"/>
      <c r="VTA88" s="993"/>
      <c r="VTB88" s="993"/>
      <c r="VTC88" s="993"/>
      <c r="VTD88" s="993"/>
      <c r="VTE88" s="993"/>
      <c r="VTF88" s="993"/>
      <c r="VTG88" s="993"/>
      <c r="VTH88" s="993"/>
      <c r="VTI88" s="993"/>
      <c r="VTJ88" s="993"/>
      <c r="VTK88" s="993"/>
      <c r="VTL88" s="993"/>
      <c r="VTM88" s="993"/>
      <c r="VTN88" s="993"/>
      <c r="VTO88" s="993"/>
      <c r="VTP88" s="993"/>
      <c r="VTQ88" s="993"/>
      <c r="VTR88" s="993"/>
      <c r="VTS88" s="993"/>
      <c r="VTT88" s="993"/>
      <c r="VTU88" s="993"/>
      <c r="VTV88" s="993"/>
      <c r="VTW88" s="993"/>
      <c r="VTX88" s="993"/>
      <c r="VTY88" s="993"/>
      <c r="VTZ88" s="993"/>
      <c r="VUA88" s="993"/>
      <c r="VUB88" s="993"/>
      <c r="VUC88" s="993"/>
      <c r="VUD88" s="993"/>
      <c r="VUE88" s="993"/>
      <c r="VUF88" s="993"/>
      <c r="VUG88" s="993"/>
      <c r="VUH88" s="993"/>
      <c r="VUI88" s="993"/>
      <c r="VUJ88" s="993"/>
      <c r="VUK88" s="993"/>
      <c r="VUL88" s="993"/>
      <c r="VUM88" s="993"/>
      <c r="VUN88" s="993"/>
      <c r="VUO88" s="993"/>
      <c r="VUP88" s="993"/>
      <c r="VUQ88" s="993"/>
      <c r="VUR88" s="993"/>
      <c r="VUS88" s="993"/>
      <c r="VUT88" s="993"/>
      <c r="VUU88" s="993"/>
      <c r="VUV88" s="993"/>
      <c r="VUW88" s="993"/>
      <c r="VUX88" s="993"/>
      <c r="VUY88" s="993"/>
      <c r="VUZ88" s="993"/>
      <c r="VVA88" s="993"/>
      <c r="VVB88" s="993"/>
      <c r="VVC88" s="993"/>
      <c r="VVD88" s="993"/>
      <c r="VVE88" s="993"/>
      <c r="VVF88" s="993"/>
      <c r="VVG88" s="993"/>
      <c r="VVH88" s="993"/>
      <c r="VVI88" s="993"/>
      <c r="VVJ88" s="993"/>
      <c r="VVK88" s="993"/>
      <c r="VVL88" s="993"/>
      <c r="VVM88" s="993"/>
      <c r="VVN88" s="993"/>
      <c r="VVO88" s="993"/>
      <c r="VVP88" s="993"/>
      <c r="VVQ88" s="993"/>
      <c r="VVR88" s="993"/>
      <c r="VVS88" s="993"/>
      <c r="VVT88" s="993"/>
      <c r="VVU88" s="993"/>
      <c r="VVV88" s="993"/>
      <c r="VVW88" s="993"/>
      <c r="VVX88" s="993"/>
      <c r="VVY88" s="993"/>
      <c r="VVZ88" s="993"/>
      <c r="VWA88" s="993"/>
      <c r="VWB88" s="993"/>
      <c r="VWC88" s="993"/>
      <c r="VWD88" s="993"/>
      <c r="VWE88" s="993"/>
      <c r="VWF88" s="993"/>
      <c r="VWG88" s="993"/>
      <c r="VWH88" s="993"/>
      <c r="VWI88" s="993"/>
      <c r="VWJ88" s="993"/>
      <c r="VWK88" s="993"/>
      <c r="VWL88" s="993"/>
      <c r="VWM88" s="993"/>
      <c r="VWN88" s="993"/>
      <c r="VWO88" s="993"/>
      <c r="VWP88" s="993"/>
      <c r="VWQ88" s="993"/>
      <c r="VWR88" s="993"/>
      <c r="VWS88" s="993"/>
      <c r="VWT88" s="993"/>
      <c r="VWU88" s="993"/>
      <c r="VWV88" s="993"/>
      <c r="VWW88" s="993"/>
      <c r="VWX88" s="993"/>
      <c r="VWY88" s="993"/>
      <c r="VWZ88" s="993"/>
      <c r="VXA88" s="993"/>
      <c r="VXB88" s="993"/>
      <c r="VXC88" s="993"/>
      <c r="VXD88" s="993"/>
      <c r="VXE88" s="993"/>
      <c r="VXF88" s="993"/>
      <c r="VXG88" s="993"/>
      <c r="VXH88" s="993"/>
      <c r="VXI88" s="993"/>
      <c r="VXJ88" s="993"/>
      <c r="VXK88" s="993"/>
      <c r="VXL88" s="993"/>
      <c r="VXM88" s="993"/>
      <c r="VXN88" s="993"/>
      <c r="VXO88" s="993"/>
      <c r="VXP88" s="993"/>
      <c r="VXQ88" s="993"/>
      <c r="VXR88" s="993"/>
      <c r="VXS88" s="993"/>
      <c r="VXT88" s="993"/>
      <c r="VXU88" s="993"/>
      <c r="VXV88" s="993"/>
      <c r="VXW88" s="993"/>
      <c r="VXX88" s="993"/>
      <c r="VXY88" s="993"/>
      <c r="VXZ88" s="993"/>
      <c r="VYA88" s="993"/>
      <c r="VYB88" s="993"/>
      <c r="VYC88" s="993"/>
      <c r="VYD88" s="993"/>
      <c r="VYE88" s="993"/>
      <c r="VYF88" s="993"/>
      <c r="VYG88" s="993"/>
      <c r="VYH88" s="993"/>
      <c r="VYI88" s="993"/>
      <c r="VYJ88" s="993"/>
      <c r="VYK88" s="993"/>
      <c r="VYL88" s="993"/>
      <c r="VYM88" s="993"/>
      <c r="VYN88" s="993"/>
      <c r="VYO88" s="993"/>
      <c r="VYP88" s="993"/>
      <c r="VYQ88" s="993"/>
      <c r="VYR88" s="993"/>
      <c r="VYS88" s="993"/>
      <c r="VYT88" s="993"/>
      <c r="VYU88" s="993"/>
      <c r="VYV88" s="993"/>
      <c r="VYW88" s="993"/>
      <c r="VYX88" s="993"/>
      <c r="VYY88" s="993"/>
      <c r="VYZ88" s="993"/>
      <c r="VZA88" s="993"/>
      <c r="VZB88" s="993"/>
      <c r="VZC88" s="993"/>
      <c r="VZD88" s="993"/>
      <c r="VZE88" s="993"/>
      <c r="VZF88" s="993"/>
      <c r="VZG88" s="993"/>
      <c r="VZH88" s="993"/>
      <c r="VZI88" s="993"/>
      <c r="VZJ88" s="993"/>
      <c r="VZK88" s="993"/>
      <c r="VZL88" s="993"/>
      <c r="VZM88" s="993"/>
      <c r="VZN88" s="993"/>
      <c r="VZO88" s="993"/>
      <c r="VZP88" s="993"/>
      <c r="VZQ88" s="993"/>
      <c r="VZR88" s="993"/>
      <c r="VZS88" s="993"/>
      <c r="VZT88" s="993"/>
      <c r="VZU88" s="993"/>
      <c r="VZV88" s="993"/>
      <c r="VZW88" s="993"/>
      <c r="VZX88" s="993"/>
      <c r="VZY88" s="993"/>
      <c r="VZZ88" s="993"/>
      <c r="WAA88" s="993"/>
      <c r="WAB88" s="993"/>
      <c r="WAC88" s="993"/>
      <c r="WAD88" s="993"/>
      <c r="WAE88" s="993"/>
      <c r="WAF88" s="993"/>
      <c r="WAG88" s="993"/>
      <c r="WAH88" s="993"/>
      <c r="WAI88" s="993"/>
      <c r="WAJ88" s="993"/>
      <c r="WAK88" s="993"/>
      <c r="WAL88" s="993"/>
      <c r="WAM88" s="993"/>
      <c r="WAN88" s="993"/>
      <c r="WAO88" s="993"/>
      <c r="WAP88" s="993"/>
      <c r="WAQ88" s="993"/>
      <c r="WAR88" s="993"/>
      <c r="WAS88" s="993"/>
      <c r="WAT88" s="993"/>
      <c r="WAU88" s="993"/>
      <c r="WAV88" s="993"/>
      <c r="WAW88" s="993"/>
      <c r="WAX88" s="993"/>
      <c r="WAY88" s="993"/>
      <c r="WAZ88" s="993"/>
      <c r="WBA88" s="993"/>
      <c r="WBB88" s="993"/>
      <c r="WBC88" s="993"/>
      <c r="WBD88" s="993"/>
      <c r="WBE88" s="993"/>
      <c r="WBF88" s="993"/>
      <c r="WBG88" s="993"/>
      <c r="WBH88" s="993"/>
      <c r="WBI88" s="993"/>
      <c r="WBJ88" s="993"/>
      <c r="WBK88" s="993"/>
      <c r="WBL88" s="993"/>
      <c r="WBM88" s="993"/>
      <c r="WBN88" s="993"/>
      <c r="WBO88" s="993"/>
      <c r="WBP88" s="993"/>
      <c r="WBQ88" s="993"/>
      <c r="WBR88" s="993"/>
      <c r="WBS88" s="993"/>
      <c r="WBT88" s="993"/>
      <c r="WBU88" s="993"/>
      <c r="WBV88" s="993"/>
      <c r="WBW88" s="993"/>
      <c r="WBX88" s="993"/>
      <c r="WBY88" s="993"/>
      <c r="WBZ88" s="993"/>
      <c r="WCA88" s="993"/>
      <c r="WCB88" s="993"/>
      <c r="WCC88" s="993"/>
      <c r="WCD88" s="993"/>
      <c r="WCE88" s="993"/>
      <c r="WCF88" s="993"/>
      <c r="WCG88" s="993"/>
      <c r="WCH88" s="993"/>
      <c r="WCI88" s="993"/>
      <c r="WCJ88" s="993"/>
      <c r="WCK88" s="993"/>
      <c r="WCL88" s="993"/>
      <c r="WCM88" s="993"/>
      <c r="WCN88" s="993"/>
      <c r="WCO88" s="993"/>
      <c r="WCP88" s="993"/>
      <c r="WCQ88" s="993"/>
      <c r="WCR88" s="993"/>
      <c r="WCS88" s="993"/>
      <c r="WCT88" s="993"/>
      <c r="WCU88" s="993"/>
      <c r="WCV88" s="993"/>
      <c r="WCW88" s="993"/>
      <c r="WCX88" s="993"/>
      <c r="WCY88" s="993"/>
      <c r="WCZ88" s="993"/>
      <c r="WDA88" s="993"/>
      <c r="WDB88" s="993"/>
      <c r="WDC88" s="993"/>
      <c r="WDD88" s="993"/>
      <c r="WDE88" s="993"/>
      <c r="WDF88" s="993"/>
      <c r="WDG88" s="993"/>
      <c r="WDH88" s="993"/>
      <c r="WDI88" s="993"/>
      <c r="WDJ88" s="993"/>
      <c r="WDK88" s="993"/>
      <c r="WDL88" s="993"/>
      <c r="WDM88" s="993"/>
      <c r="WDN88" s="993"/>
      <c r="WDO88" s="993"/>
      <c r="WDP88" s="993"/>
      <c r="WDQ88" s="993"/>
      <c r="WDR88" s="993"/>
      <c r="WDS88" s="993"/>
      <c r="WDT88" s="993"/>
      <c r="WDU88" s="993"/>
      <c r="WDV88" s="993"/>
      <c r="WDW88" s="993"/>
      <c r="WDX88" s="993"/>
      <c r="WDY88" s="993"/>
      <c r="WDZ88" s="993"/>
      <c r="WEA88" s="993"/>
      <c r="WEB88" s="993"/>
      <c r="WEC88" s="993"/>
      <c r="WED88" s="993"/>
      <c r="WEE88" s="993"/>
      <c r="WEF88" s="993"/>
      <c r="WEG88" s="993"/>
      <c r="WEH88" s="993"/>
      <c r="WEI88" s="993"/>
      <c r="WEJ88" s="993"/>
      <c r="WEK88" s="993"/>
      <c r="WEL88" s="993"/>
      <c r="WEM88" s="993"/>
      <c r="WEN88" s="993"/>
      <c r="WEO88" s="993"/>
      <c r="WEP88" s="993"/>
      <c r="WEQ88" s="993"/>
      <c r="WER88" s="993"/>
      <c r="WES88" s="993"/>
      <c r="WET88" s="993"/>
      <c r="WEU88" s="993"/>
      <c r="WEV88" s="993"/>
      <c r="WEW88" s="993"/>
      <c r="WEX88" s="993"/>
      <c r="WEY88" s="993"/>
      <c r="WEZ88" s="993"/>
      <c r="WFA88" s="993"/>
      <c r="WFB88" s="993"/>
      <c r="WFC88" s="993"/>
      <c r="WFD88" s="993"/>
      <c r="WFE88" s="993"/>
      <c r="WFF88" s="993"/>
      <c r="WFG88" s="993"/>
      <c r="WFH88" s="993"/>
      <c r="WFI88" s="993"/>
      <c r="WFJ88" s="993"/>
      <c r="WFK88" s="993"/>
      <c r="WFL88" s="993"/>
      <c r="WFM88" s="993"/>
      <c r="WFN88" s="993"/>
      <c r="WFO88" s="993"/>
      <c r="WFP88" s="993"/>
      <c r="WFQ88" s="993"/>
      <c r="WFR88" s="993"/>
      <c r="WFS88" s="993"/>
      <c r="WFT88" s="993"/>
      <c r="WFU88" s="993"/>
      <c r="WFV88" s="993"/>
      <c r="WFW88" s="993"/>
      <c r="WFX88" s="993"/>
      <c r="WFY88" s="993"/>
      <c r="WFZ88" s="993"/>
      <c r="WGA88" s="993"/>
      <c r="WGB88" s="993"/>
      <c r="WGC88" s="993"/>
      <c r="WGD88" s="993"/>
      <c r="WGE88" s="993"/>
      <c r="WGF88" s="993"/>
      <c r="WGG88" s="993"/>
      <c r="WGH88" s="993"/>
      <c r="WGI88" s="993"/>
      <c r="WGJ88" s="993"/>
      <c r="WGK88" s="993"/>
      <c r="WGL88" s="993"/>
      <c r="WGM88" s="993"/>
      <c r="WGN88" s="993"/>
      <c r="WGO88" s="993"/>
      <c r="WGP88" s="993"/>
      <c r="WGQ88" s="993"/>
      <c r="WGR88" s="993"/>
      <c r="WGS88" s="993"/>
      <c r="WGT88" s="993"/>
      <c r="WGU88" s="993"/>
      <c r="WGV88" s="993"/>
      <c r="WGW88" s="993"/>
      <c r="WGX88" s="993"/>
      <c r="WGY88" s="993"/>
      <c r="WGZ88" s="993"/>
      <c r="WHA88" s="993"/>
      <c r="WHB88" s="993"/>
      <c r="WHC88" s="993"/>
      <c r="WHD88" s="993"/>
      <c r="WHE88" s="993"/>
      <c r="WHF88" s="993"/>
      <c r="WHG88" s="993"/>
      <c r="WHH88" s="993"/>
      <c r="WHI88" s="993"/>
      <c r="WHJ88" s="993"/>
      <c r="WHK88" s="993"/>
      <c r="WHL88" s="993"/>
      <c r="WHM88" s="993"/>
      <c r="WHN88" s="993"/>
      <c r="WHO88" s="993"/>
      <c r="WHP88" s="993"/>
      <c r="WHQ88" s="993"/>
      <c r="WHR88" s="993"/>
      <c r="WHS88" s="993"/>
      <c r="WHT88" s="993"/>
      <c r="WHU88" s="993"/>
      <c r="WHV88" s="993"/>
      <c r="WHW88" s="993"/>
      <c r="WHX88" s="993"/>
      <c r="WHY88" s="993"/>
      <c r="WHZ88" s="993"/>
      <c r="WIA88" s="993"/>
      <c r="WIB88" s="993"/>
      <c r="WIC88" s="993"/>
      <c r="WID88" s="993"/>
      <c r="WIE88" s="993"/>
      <c r="WIF88" s="993"/>
      <c r="WIG88" s="993"/>
      <c r="WIH88" s="993"/>
      <c r="WII88" s="993"/>
      <c r="WIJ88" s="993"/>
      <c r="WIK88" s="993"/>
      <c r="WIL88" s="993"/>
      <c r="WIM88" s="993"/>
      <c r="WIN88" s="993"/>
      <c r="WIO88" s="993"/>
      <c r="WIP88" s="993"/>
      <c r="WIQ88" s="993"/>
      <c r="WIR88" s="993"/>
      <c r="WIS88" s="993"/>
      <c r="WIT88" s="993"/>
      <c r="WIU88" s="993"/>
      <c r="WIV88" s="993"/>
      <c r="WIW88" s="993"/>
      <c r="WIX88" s="993"/>
      <c r="WIY88" s="993"/>
      <c r="WIZ88" s="993"/>
      <c r="WJA88" s="993"/>
      <c r="WJB88" s="993"/>
      <c r="WJC88" s="993"/>
      <c r="WJD88" s="993"/>
      <c r="WJE88" s="993"/>
      <c r="WJF88" s="993"/>
      <c r="WJG88" s="993"/>
      <c r="WJH88" s="993"/>
      <c r="WJI88" s="993"/>
      <c r="WJJ88" s="993"/>
      <c r="WJK88" s="993"/>
      <c r="WJL88" s="993"/>
      <c r="WJM88" s="993"/>
      <c r="WJN88" s="993"/>
      <c r="WJO88" s="993"/>
      <c r="WJP88" s="993"/>
      <c r="WJQ88" s="993"/>
      <c r="WJR88" s="993"/>
      <c r="WJS88" s="993"/>
      <c r="WJT88" s="993"/>
      <c r="WJU88" s="993"/>
      <c r="WJV88" s="993"/>
      <c r="WJW88" s="993"/>
      <c r="WJX88" s="993"/>
      <c r="WJY88" s="993"/>
      <c r="WJZ88" s="993"/>
      <c r="WKA88" s="993"/>
      <c r="WKB88" s="993"/>
      <c r="WKC88" s="993"/>
      <c r="WKD88" s="993"/>
      <c r="WKE88" s="993"/>
      <c r="WKF88" s="993"/>
      <c r="WKG88" s="993"/>
      <c r="WKH88" s="993"/>
      <c r="WKI88" s="993"/>
      <c r="WKJ88" s="993"/>
      <c r="WKK88" s="993"/>
      <c r="WKL88" s="993"/>
      <c r="WKM88" s="993"/>
      <c r="WKN88" s="993"/>
      <c r="WKO88" s="993"/>
      <c r="WKP88" s="993"/>
      <c r="WKQ88" s="993"/>
      <c r="WKR88" s="993"/>
      <c r="WKS88" s="993"/>
      <c r="WKT88" s="993"/>
      <c r="WKU88" s="993"/>
      <c r="WKV88" s="993"/>
      <c r="WKW88" s="993"/>
      <c r="WKX88" s="993"/>
      <c r="WKY88" s="993"/>
      <c r="WKZ88" s="993"/>
      <c r="WLA88" s="993"/>
      <c r="WLB88" s="993"/>
      <c r="WLC88" s="993"/>
      <c r="WLD88" s="993"/>
      <c r="WLE88" s="993"/>
      <c r="WLF88" s="993"/>
      <c r="WLG88" s="993"/>
      <c r="WLH88" s="993"/>
      <c r="WLI88" s="993"/>
      <c r="WLJ88" s="993"/>
      <c r="WLK88" s="993"/>
      <c r="WLL88" s="993"/>
      <c r="WLM88" s="993"/>
      <c r="WLN88" s="993"/>
      <c r="WLO88" s="993"/>
      <c r="WLP88" s="993"/>
      <c r="WLQ88" s="993"/>
      <c r="WLR88" s="993"/>
      <c r="WLS88" s="993"/>
      <c r="WLT88" s="993"/>
      <c r="WLU88" s="993"/>
      <c r="WLV88" s="993"/>
      <c r="WLW88" s="993"/>
      <c r="WLX88" s="993"/>
      <c r="WLY88" s="993"/>
      <c r="WLZ88" s="993"/>
      <c r="WMA88" s="993"/>
      <c r="WMB88" s="993"/>
      <c r="WMC88" s="993"/>
      <c r="WMD88" s="993"/>
      <c r="WME88" s="993"/>
      <c r="WMF88" s="993"/>
      <c r="WMG88" s="993"/>
      <c r="WMH88" s="993"/>
      <c r="WMI88" s="993"/>
      <c r="WMJ88" s="993"/>
      <c r="WMK88" s="993"/>
      <c r="WML88" s="993"/>
      <c r="WMM88" s="993"/>
      <c r="WMN88" s="993"/>
      <c r="WMO88" s="993"/>
      <c r="WMP88" s="993"/>
      <c r="WMQ88" s="993"/>
      <c r="WMR88" s="993"/>
      <c r="WMS88" s="993"/>
      <c r="WMT88" s="993"/>
      <c r="WMU88" s="993"/>
      <c r="WMV88" s="993"/>
      <c r="WMW88" s="993"/>
      <c r="WMX88" s="993"/>
      <c r="WMY88" s="993"/>
      <c r="WMZ88" s="993"/>
      <c r="WNA88" s="993"/>
      <c r="WNB88" s="993"/>
      <c r="WNC88" s="993"/>
      <c r="WND88" s="993"/>
      <c r="WNE88" s="993"/>
      <c r="WNF88" s="993"/>
      <c r="WNG88" s="993"/>
      <c r="WNH88" s="993"/>
      <c r="WNI88" s="993"/>
      <c r="WNJ88" s="993"/>
      <c r="WNK88" s="993"/>
      <c r="WNL88" s="993"/>
      <c r="WNM88" s="993"/>
      <c r="WNN88" s="993"/>
      <c r="WNO88" s="993"/>
      <c r="WNP88" s="993"/>
      <c r="WNQ88" s="993"/>
      <c r="WNR88" s="993"/>
      <c r="WNS88" s="993"/>
      <c r="WNT88" s="993"/>
      <c r="WNU88" s="993"/>
      <c r="WNV88" s="993"/>
      <c r="WNW88" s="993"/>
      <c r="WNX88" s="993"/>
      <c r="WNY88" s="993"/>
      <c r="WNZ88" s="993"/>
      <c r="WOA88" s="993"/>
      <c r="WOB88" s="993"/>
      <c r="WOC88" s="993"/>
      <c r="WOD88" s="993"/>
      <c r="WOE88" s="993"/>
      <c r="WOF88" s="993"/>
      <c r="WOG88" s="993"/>
      <c r="WOH88" s="993"/>
      <c r="WOI88" s="993"/>
      <c r="WOJ88" s="993"/>
      <c r="WOK88" s="993"/>
      <c r="WOL88" s="993"/>
      <c r="WOM88" s="993"/>
      <c r="WON88" s="993"/>
      <c r="WOO88" s="993"/>
      <c r="WOP88" s="993"/>
      <c r="WOQ88" s="993"/>
      <c r="WOR88" s="993"/>
      <c r="WOS88" s="993"/>
      <c r="WOT88" s="993"/>
      <c r="WOU88" s="993"/>
      <c r="WOV88" s="993"/>
      <c r="WOW88" s="993"/>
      <c r="WOX88" s="993"/>
      <c r="WOY88" s="993"/>
      <c r="WOZ88" s="993"/>
      <c r="WPA88" s="993"/>
      <c r="WPB88" s="993"/>
      <c r="WPC88" s="993"/>
      <c r="WPD88" s="993"/>
      <c r="WPE88" s="993"/>
      <c r="WPF88" s="993"/>
      <c r="WPG88" s="993"/>
      <c r="WPH88" s="993"/>
      <c r="WPI88" s="993"/>
      <c r="WPJ88" s="993"/>
      <c r="WPK88" s="993"/>
      <c r="WPL88" s="993"/>
      <c r="WPM88" s="993"/>
      <c r="WPN88" s="993"/>
      <c r="WPO88" s="993"/>
      <c r="WPP88" s="993"/>
      <c r="WPQ88" s="993"/>
      <c r="WPR88" s="993"/>
      <c r="WPS88" s="993"/>
      <c r="WPT88" s="993"/>
      <c r="WPU88" s="993"/>
      <c r="WPV88" s="993"/>
      <c r="WPW88" s="993"/>
      <c r="WPX88" s="993"/>
      <c r="WPY88" s="993"/>
      <c r="WPZ88" s="993"/>
      <c r="WQA88" s="993"/>
      <c r="WQB88" s="993"/>
      <c r="WQC88" s="993"/>
      <c r="WQD88" s="993"/>
      <c r="WQE88" s="993"/>
      <c r="WQF88" s="993"/>
      <c r="WQG88" s="993"/>
      <c r="WQH88" s="993"/>
      <c r="WQI88" s="993"/>
      <c r="WQJ88" s="993"/>
      <c r="WQK88" s="993"/>
      <c r="WQL88" s="993"/>
      <c r="WQM88" s="993"/>
      <c r="WQN88" s="993"/>
      <c r="WQO88" s="993"/>
      <c r="WQP88" s="993"/>
      <c r="WQQ88" s="993"/>
      <c r="WQR88" s="993"/>
      <c r="WQS88" s="993"/>
      <c r="WQT88" s="993"/>
      <c r="WQU88" s="993"/>
      <c r="WQV88" s="993"/>
      <c r="WQW88" s="993"/>
      <c r="WQX88" s="993"/>
      <c r="WQY88" s="993"/>
      <c r="WQZ88" s="993"/>
      <c r="WRA88" s="993"/>
      <c r="WRB88" s="993"/>
      <c r="WRC88" s="993"/>
      <c r="WRD88" s="993"/>
      <c r="WRE88" s="993"/>
      <c r="WRF88" s="993"/>
      <c r="WRG88" s="993"/>
      <c r="WRH88" s="993"/>
      <c r="WRI88" s="993"/>
      <c r="WRJ88" s="993"/>
      <c r="WRK88" s="993"/>
      <c r="WRL88" s="993"/>
      <c r="WRM88" s="993"/>
      <c r="WRN88" s="993"/>
      <c r="WRO88" s="993"/>
      <c r="WRP88" s="993"/>
      <c r="WRQ88" s="993"/>
      <c r="WRR88" s="993"/>
      <c r="WRS88" s="993"/>
      <c r="WRT88" s="993"/>
      <c r="WRU88" s="993"/>
      <c r="WRV88" s="993"/>
      <c r="WRW88" s="993"/>
      <c r="WRX88" s="993"/>
      <c r="WRY88" s="993"/>
      <c r="WRZ88" s="993"/>
      <c r="WSA88" s="993"/>
      <c r="WSB88" s="993"/>
      <c r="WSC88" s="993"/>
      <c r="WSD88" s="993"/>
      <c r="WSE88" s="993"/>
      <c r="WSF88" s="993"/>
      <c r="WSG88" s="993"/>
      <c r="WSH88" s="993"/>
      <c r="WSI88" s="993"/>
      <c r="WSJ88" s="993"/>
      <c r="WSK88" s="993"/>
      <c r="WSL88" s="993"/>
      <c r="WSM88" s="993"/>
      <c r="WSN88" s="993"/>
      <c r="WSO88" s="993"/>
      <c r="WSP88" s="993"/>
      <c r="WSQ88" s="993"/>
      <c r="WSR88" s="993"/>
      <c r="WSS88" s="993"/>
      <c r="WST88" s="993"/>
      <c r="WSU88" s="993"/>
      <c r="WSV88" s="993"/>
      <c r="WSW88" s="993"/>
      <c r="WSX88" s="993"/>
      <c r="WSY88" s="993"/>
      <c r="WSZ88" s="993"/>
      <c r="WTA88" s="993"/>
      <c r="WTB88" s="993"/>
      <c r="WTC88" s="993"/>
      <c r="WTD88" s="993"/>
      <c r="WTE88" s="993"/>
      <c r="WTF88" s="993"/>
      <c r="WTG88" s="993"/>
      <c r="WTH88" s="993"/>
      <c r="WTI88" s="993"/>
      <c r="WTJ88" s="993"/>
      <c r="WTK88" s="993"/>
      <c r="WTL88" s="993"/>
      <c r="WTM88" s="993"/>
      <c r="WTN88" s="993"/>
      <c r="WTO88" s="993"/>
      <c r="WTP88" s="993"/>
      <c r="WTQ88" s="993"/>
      <c r="WTR88" s="993"/>
      <c r="WTS88" s="993"/>
      <c r="WTT88" s="993"/>
      <c r="WTU88" s="993"/>
      <c r="WTV88" s="993"/>
      <c r="WTW88" s="993"/>
      <c r="WTX88" s="993"/>
      <c r="WTY88" s="993"/>
      <c r="WTZ88" s="993"/>
      <c r="WUA88" s="993"/>
      <c r="WUB88" s="993"/>
      <c r="WUC88" s="993"/>
      <c r="WUD88" s="993"/>
      <c r="WUE88" s="993"/>
      <c r="WUF88" s="993"/>
      <c r="WUG88" s="993"/>
      <c r="WUH88" s="993"/>
      <c r="WUI88" s="993"/>
      <c r="WUJ88" s="993"/>
      <c r="WUK88" s="993"/>
      <c r="WUL88" s="993"/>
      <c r="WUM88" s="993"/>
      <c r="WUN88" s="993"/>
      <c r="WUO88" s="993"/>
      <c r="WUP88" s="993"/>
      <c r="WUQ88" s="993"/>
      <c r="WUR88" s="993"/>
      <c r="WUS88" s="993"/>
      <c r="WUT88" s="993"/>
      <c r="WUU88" s="993"/>
      <c r="WUV88" s="993"/>
      <c r="WUW88" s="993"/>
      <c r="WUX88" s="993"/>
      <c r="WUY88" s="993"/>
      <c r="WUZ88" s="993"/>
      <c r="WVA88" s="993"/>
      <c r="WVB88" s="993"/>
      <c r="WVC88" s="993"/>
      <c r="WVD88" s="993"/>
      <c r="WVE88" s="993"/>
      <c r="WVF88" s="993"/>
      <c r="WVG88" s="993"/>
      <c r="WVH88" s="993"/>
      <c r="WVI88" s="993"/>
      <c r="WVJ88" s="993"/>
      <c r="WVK88" s="993"/>
      <c r="WVL88" s="993"/>
      <c r="WVM88" s="993"/>
      <c r="WVN88" s="993"/>
      <c r="WVO88" s="993"/>
      <c r="WVP88" s="993"/>
      <c r="WVQ88" s="993"/>
      <c r="WVR88" s="993"/>
      <c r="WVS88" s="993"/>
      <c r="WVT88" s="993"/>
      <c r="WVU88" s="993"/>
      <c r="WVV88" s="993"/>
      <c r="WVW88" s="993"/>
      <c r="WVX88" s="993"/>
      <c r="WVY88" s="993"/>
      <c r="WVZ88" s="993"/>
      <c r="WWA88" s="993"/>
      <c r="WWB88" s="993"/>
      <c r="WWC88" s="993"/>
      <c r="WWD88" s="993"/>
      <c r="WWE88" s="993"/>
      <c r="WWF88" s="993"/>
      <c r="WWG88" s="993"/>
      <c r="WWH88" s="993"/>
      <c r="WWI88" s="993"/>
      <c r="WWJ88" s="993"/>
      <c r="WWK88" s="993"/>
      <c r="WWL88" s="993"/>
      <c r="WWM88" s="993"/>
      <c r="WWN88" s="993"/>
      <c r="WWO88" s="993"/>
      <c r="WWP88" s="993"/>
      <c r="WWQ88" s="993"/>
      <c r="WWR88" s="993"/>
      <c r="WWS88" s="993"/>
      <c r="WWT88" s="993"/>
      <c r="WWU88" s="993"/>
      <c r="WWV88" s="993"/>
      <c r="WWW88" s="993"/>
      <c r="WWX88" s="993"/>
      <c r="WWY88" s="993"/>
      <c r="WWZ88" s="993"/>
      <c r="WXA88" s="993"/>
      <c r="WXB88" s="993"/>
      <c r="WXC88" s="993"/>
      <c r="WXD88" s="993"/>
      <c r="WXE88" s="993"/>
      <c r="WXF88" s="993"/>
      <c r="WXG88" s="993"/>
      <c r="WXH88" s="993"/>
      <c r="WXI88" s="993"/>
      <c r="WXJ88" s="993"/>
      <c r="WXK88" s="993"/>
      <c r="WXL88" s="993"/>
      <c r="WXM88" s="993"/>
      <c r="WXN88" s="993"/>
      <c r="WXO88" s="993"/>
      <c r="WXP88" s="993"/>
      <c r="WXQ88" s="993"/>
      <c r="WXR88" s="993"/>
      <c r="WXS88" s="993"/>
      <c r="WXT88" s="993"/>
      <c r="WXU88" s="993"/>
      <c r="WXV88" s="993"/>
      <c r="WXW88" s="993"/>
      <c r="WXX88" s="993"/>
      <c r="WXY88" s="993"/>
      <c r="WXZ88" s="993"/>
      <c r="WYA88" s="993"/>
      <c r="WYB88" s="993"/>
      <c r="WYC88" s="993"/>
      <c r="WYD88" s="993"/>
      <c r="WYE88" s="993"/>
      <c r="WYF88" s="993"/>
      <c r="WYG88" s="993"/>
      <c r="WYH88" s="993"/>
      <c r="WYI88" s="993"/>
      <c r="WYJ88" s="993"/>
      <c r="WYK88" s="993"/>
      <c r="WYL88" s="993"/>
      <c r="WYM88" s="993"/>
      <c r="WYN88" s="993"/>
      <c r="WYO88" s="993"/>
      <c r="WYP88" s="993"/>
      <c r="WYQ88" s="993"/>
      <c r="WYR88" s="993"/>
      <c r="WYS88" s="993"/>
      <c r="WYT88" s="993"/>
      <c r="WYU88" s="993"/>
      <c r="WYV88" s="993"/>
      <c r="WYW88" s="993"/>
      <c r="WYX88" s="993"/>
      <c r="WYY88" s="993"/>
      <c r="WYZ88" s="993"/>
      <c r="WZA88" s="993"/>
      <c r="WZB88" s="993"/>
      <c r="WZC88" s="993"/>
      <c r="WZD88" s="993"/>
      <c r="WZE88" s="993"/>
      <c r="WZF88" s="993"/>
      <c r="WZG88" s="993"/>
      <c r="WZH88" s="993"/>
      <c r="WZI88" s="993"/>
      <c r="WZJ88" s="993"/>
      <c r="WZK88" s="993"/>
      <c r="WZL88" s="993"/>
      <c r="WZM88" s="993"/>
      <c r="WZN88" s="993"/>
      <c r="WZO88" s="993"/>
      <c r="WZP88" s="993"/>
      <c r="WZQ88" s="993"/>
      <c r="WZR88" s="993"/>
      <c r="WZS88" s="993"/>
      <c r="WZT88" s="993"/>
      <c r="WZU88" s="993"/>
      <c r="WZV88" s="993"/>
      <c r="WZW88" s="993"/>
      <c r="WZX88" s="993"/>
      <c r="WZY88" s="993"/>
      <c r="WZZ88" s="993"/>
      <c r="XAA88" s="993"/>
      <c r="XAB88" s="993"/>
      <c r="XAC88" s="993"/>
      <c r="XAD88" s="993"/>
      <c r="XAE88" s="993"/>
      <c r="XAF88" s="993"/>
      <c r="XAG88" s="993"/>
      <c r="XAH88" s="993"/>
      <c r="XAI88" s="993"/>
      <c r="XAJ88" s="993"/>
      <c r="XAK88" s="993"/>
      <c r="XAL88" s="993"/>
      <c r="XAM88" s="993"/>
      <c r="XAN88" s="993"/>
      <c r="XAO88" s="993"/>
      <c r="XAP88" s="993"/>
      <c r="XAQ88" s="993"/>
      <c r="XAR88" s="993"/>
      <c r="XAS88" s="993"/>
      <c r="XAT88" s="993"/>
      <c r="XAU88" s="993"/>
      <c r="XAV88" s="993"/>
      <c r="XAW88" s="993"/>
      <c r="XAX88" s="993"/>
      <c r="XAY88" s="993"/>
      <c r="XAZ88" s="993"/>
      <c r="XBA88" s="993"/>
      <c r="XBB88" s="993"/>
      <c r="XBC88" s="993"/>
      <c r="XBD88" s="993"/>
      <c r="XBE88" s="993"/>
      <c r="XBF88" s="993"/>
      <c r="XBG88" s="993"/>
      <c r="XBH88" s="993"/>
      <c r="XBI88" s="993"/>
      <c r="XBJ88" s="993"/>
      <c r="XBK88" s="993"/>
      <c r="XBL88" s="993"/>
      <c r="XBM88" s="993"/>
      <c r="XBN88" s="993"/>
      <c r="XBO88" s="993"/>
      <c r="XBP88" s="993"/>
      <c r="XBQ88" s="993"/>
      <c r="XBR88" s="993"/>
      <c r="XBS88" s="993"/>
      <c r="XBT88" s="993"/>
      <c r="XBU88" s="993"/>
      <c r="XBV88" s="993"/>
      <c r="XBW88" s="993"/>
      <c r="XBX88" s="993"/>
      <c r="XBY88" s="993"/>
      <c r="XBZ88" s="993"/>
      <c r="XCA88" s="993"/>
      <c r="XCB88" s="993"/>
      <c r="XCC88" s="993"/>
      <c r="XCD88" s="993"/>
      <c r="XCE88" s="993"/>
      <c r="XCF88" s="993"/>
      <c r="XCG88" s="993"/>
      <c r="XCH88" s="993"/>
      <c r="XCI88" s="993"/>
      <c r="XCJ88" s="993"/>
      <c r="XCK88" s="993"/>
      <c r="XCL88" s="993"/>
      <c r="XCM88" s="993"/>
      <c r="XCN88" s="993"/>
      <c r="XCO88" s="993"/>
      <c r="XCP88" s="993"/>
      <c r="XCQ88" s="993"/>
      <c r="XCR88" s="993"/>
      <c r="XCS88" s="993"/>
      <c r="XCT88" s="993"/>
      <c r="XCU88" s="993"/>
      <c r="XCV88" s="993"/>
      <c r="XCW88" s="993"/>
      <c r="XCX88" s="993"/>
      <c r="XCY88" s="993"/>
      <c r="XCZ88" s="993"/>
      <c r="XDA88" s="993"/>
      <c r="XDB88" s="993"/>
      <c r="XDC88" s="993"/>
      <c r="XDD88" s="993"/>
      <c r="XDE88" s="993"/>
      <c r="XDF88" s="993"/>
      <c r="XDG88" s="993"/>
      <c r="XDH88" s="993"/>
      <c r="XDI88" s="993"/>
      <c r="XDJ88" s="993"/>
      <c r="XDK88" s="993"/>
      <c r="XDL88" s="993"/>
      <c r="XDM88" s="993"/>
      <c r="XDN88" s="993"/>
      <c r="XDO88" s="993"/>
      <c r="XDP88" s="993"/>
      <c r="XDQ88" s="993"/>
      <c r="XDR88" s="993"/>
      <c r="XDS88" s="993"/>
      <c r="XDT88" s="993"/>
      <c r="XDU88" s="993"/>
      <c r="XDV88" s="993"/>
      <c r="XDW88" s="993"/>
      <c r="XDX88" s="993"/>
      <c r="XDY88" s="993"/>
      <c r="XDZ88" s="993"/>
      <c r="XEA88" s="993"/>
      <c r="XEB88" s="993"/>
      <c r="XEC88" s="993"/>
      <c r="XED88" s="993"/>
      <c r="XEE88" s="993"/>
      <c r="XEF88" s="993"/>
      <c r="XEG88" s="993"/>
      <c r="XEH88" s="993"/>
      <c r="XEI88" s="993"/>
      <c r="XEJ88" s="993"/>
      <c r="XEK88" s="993"/>
      <c r="XEL88" s="993"/>
      <c r="XEM88" s="993"/>
      <c r="XEN88" s="993"/>
      <c r="XEO88" s="993"/>
      <c r="XEP88" s="993"/>
      <c r="XEQ88" s="993"/>
      <c r="XER88" s="993"/>
      <c r="XES88" s="993"/>
      <c r="XET88" s="993"/>
      <c r="XEU88" s="993"/>
      <c r="XEV88" s="993"/>
      <c r="XEW88" s="993"/>
      <c r="XEX88" s="993"/>
      <c r="XEY88" s="993"/>
      <c r="XEZ88" s="993"/>
      <c r="XFA88" s="993"/>
      <c r="XFB88" s="993"/>
      <c r="XFC88" s="993"/>
      <c r="XFD88" s="993"/>
    </row>
    <row r="89" spans="1:16384" s="210" customFormat="1" ht="12.9" customHeight="1">
      <c r="A89" s="993"/>
      <c r="B89" s="993"/>
      <c r="C89" s="993"/>
      <c r="D89" s="993"/>
      <c r="E89" s="993"/>
      <c r="F89" s="993"/>
      <c r="G89" s="993"/>
      <c r="H89" s="993"/>
      <c r="I89" s="993"/>
      <c r="J89" s="993"/>
      <c r="K89" s="993"/>
      <c r="L89" s="993"/>
      <c r="M89" s="993"/>
      <c r="N89" s="993"/>
      <c r="O89" s="993"/>
      <c r="P89" s="993"/>
      <c r="Q89" s="993"/>
      <c r="R89" s="993"/>
      <c r="S89" s="993"/>
      <c r="T89" s="993"/>
      <c r="U89" s="993"/>
      <c r="V89" s="993"/>
      <c r="W89" s="993"/>
      <c r="X89" s="993"/>
      <c r="Y89" s="993"/>
      <c r="Z89" s="993"/>
      <c r="AA89" s="993"/>
      <c r="AB89" s="993"/>
      <c r="AC89" s="993"/>
      <c r="AD89" s="993"/>
      <c r="AE89" s="993"/>
      <c r="AF89" s="993"/>
      <c r="AG89" s="993"/>
      <c r="AH89" s="993"/>
      <c r="AI89" s="993"/>
      <c r="AJ89" s="993"/>
      <c r="AK89" s="993"/>
      <c r="AL89" s="993"/>
      <c r="AM89" s="993"/>
      <c r="AN89" s="993"/>
      <c r="AO89" s="993"/>
      <c r="AP89" s="993"/>
      <c r="AQ89" s="993"/>
      <c r="AR89" s="993"/>
      <c r="AS89" s="993"/>
      <c r="AT89" s="993"/>
      <c r="AU89" s="993"/>
      <c r="AV89" s="993"/>
      <c r="AW89" s="993"/>
      <c r="AX89" s="993"/>
      <c r="AY89" s="993"/>
      <c r="AZ89" s="993"/>
      <c r="BA89" s="993"/>
      <c r="BB89" s="993"/>
      <c r="BC89" s="993"/>
      <c r="BD89" s="993"/>
      <c r="BE89" s="993"/>
      <c r="BF89" s="993"/>
      <c r="BG89" s="993"/>
      <c r="BH89" s="993"/>
      <c r="BI89" s="993"/>
      <c r="BJ89" s="993"/>
      <c r="BK89" s="993"/>
      <c r="BL89" s="993"/>
      <c r="BM89" s="993"/>
      <c r="BN89" s="993"/>
      <c r="BO89" s="993"/>
      <c r="BP89" s="993"/>
      <c r="BQ89" s="993"/>
      <c r="BR89" s="993"/>
      <c r="BS89" s="993"/>
      <c r="BT89" s="993"/>
      <c r="BU89" s="993"/>
      <c r="BV89" s="993"/>
      <c r="BW89" s="993"/>
      <c r="BX89" s="993"/>
      <c r="BY89" s="993"/>
      <c r="BZ89" s="993"/>
      <c r="CA89" s="993"/>
      <c r="CB89" s="993"/>
      <c r="CC89" s="993"/>
      <c r="CD89" s="993"/>
      <c r="CE89" s="993"/>
      <c r="CF89" s="993"/>
      <c r="CG89" s="993"/>
      <c r="CH89" s="993"/>
      <c r="CI89" s="993"/>
      <c r="CJ89" s="993"/>
      <c r="CK89" s="993"/>
      <c r="CL89" s="993"/>
      <c r="CM89" s="993"/>
      <c r="CN89" s="993"/>
      <c r="CO89" s="993"/>
      <c r="CP89" s="993"/>
      <c r="CQ89" s="993"/>
      <c r="CR89" s="993"/>
      <c r="CS89" s="993"/>
      <c r="CT89" s="993"/>
      <c r="CU89" s="993"/>
      <c r="CV89" s="993"/>
      <c r="CW89" s="993"/>
      <c r="CX89" s="993"/>
      <c r="CY89" s="993"/>
      <c r="CZ89" s="993"/>
      <c r="DA89" s="993"/>
      <c r="DB89" s="993"/>
      <c r="DC89" s="993"/>
      <c r="DD89" s="993"/>
      <c r="DE89" s="993"/>
      <c r="DF89" s="993"/>
      <c r="DG89" s="993"/>
      <c r="DH89" s="993"/>
      <c r="DI89" s="993"/>
      <c r="DJ89" s="993"/>
      <c r="DK89" s="993"/>
      <c r="DL89" s="993"/>
      <c r="DM89" s="993"/>
      <c r="DN89" s="993"/>
      <c r="DO89" s="993"/>
      <c r="DP89" s="993"/>
      <c r="DQ89" s="993"/>
      <c r="DR89" s="993"/>
      <c r="DS89" s="993"/>
      <c r="DT89" s="993"/>
      <c r="DU89" s="993"/>
      <c r="DV89" s="993"/>
      <c r="DW89" s="993"/>
      <c r="DX89" s="993"/>
      <c r="DY89" s="993"/>
      <c r="DZ89" s="993"/>
      <c r="EA89" s="993"/>
      <c r="EB89" s="993"/>
      <c r="EC89" s="993"/>
      <c r="ED89" s="993"/>
      <c r="EE89" s="993"/>
      <c r="EF89" s="993"/>
      <c r="EG89" s="993"/>
      <c r="EH89" s="993"/>
      <c r="EI89" s="993"/>
      <c r="EJ89" s="993"/>
      <c r="EK89" s="993"/>
      <c r="EL89" s="993"/>
      <c r="EM89" s="993"/>
      <c r="EN89" s="993"/>
      <c r="EO89" s="993"/>
      <c r="EP89" s="993"/>
      <c r="EQ89" s="993"/>
      <c r="ER89" s="993"/>
      <c r="ES89" s="993"/>
      <c r="ET89" s="993"/>
      <c r="EU89" s="993"/>
      <c r="EV89" s="993"/>
      <c r="EW89" s="993"/>
      <c r="EX89" s="993"/>
      <c r="EY89" s="993"/>
      <c r="EZ89" s="993"/>
      <c r="FA89" s="993"/>
      <c r="FB89" s="993"/>
      <c r="FC89" s="993"/>
      <c r="FD89" s="993"/>
      <c r="FE89" s="993"/>
      <c r="FF89" s="993"/>
      <c r="FG89" s="993"/>
      <c r="FH89" s="993"/>
      <c r="FI89" s="993"/>
      <c r="FJ89" s="993"/>
      <c r="FK89" s="993"/>
      <c r="FL89" s="993"/>
      <c r="FM89" s="993"/>
      <c r="FN89" s="993"/>
      <c r="FO89" s="993"/>
      <c r="FP89" s="993"/>
      <c r="FQ89" s="993"/>
      <c r="FR89" s="993"/>
      <c r="FS89" s="993"/>
      <c r="FT89" s="993"/>
      <c r="FU89" s="993"/>
      <c r="FV89" s="993"/>
      <c r="FW89" s="993"/>
      <c r="FX89" s="993"/>
      <c r="FY89" s="993"/>
      <c r="FZ89" s="993"/>
      <c r="GA89" s="993"/>
      <c r="GB89" s="993"/>
      <c r="GC89" s="993"/>
      <c r="GD89" s="993"/>
      <c r="GE89" s="993"/>
      <c r="GF89" s="993"/>
      <c r="GG89" s="993"/>
      <c r="GH89" s="993"/>
      <c r="GI89" s="993"/>
      <c r="GJ89" s="993"/>
      <c r="GK89" s="993"/>
      <c r="GL89" s="993"/>
      <c r="GM89" s="993"/>
      <c r="GN89" s="993"/>
      <c r="GO89" s="993"/>
      <c r="GP89" s="993"/>
      <c r="GQ89" s="993"/>
      <c r="GR89" s="993"/>
      <c r="GS89" s="993"/>
      <c r="GT89" s="993"/>
      <c r="GU89" s="993"/>
      <c r="GV89" s="993"/>
      <c r="GW89" s="993"/>
      <c r="GX89" s="993"/>
      <c r="GY89" s="993"/>
      <c r="GZ89" s="993"/>
      <c r="HA89" s="993"/>
      <c r="HB89" s="993"/>
      <c r="HC89" s="993"/>
      <c r="HD89" s="993"/>
      <c r="HE89" s="993"/>
      <c r="HF89" s="993"/>
      <c r="HG89" s="993"/>
      <c r="HH89" s="993"/>
      <c r="HI89" s="993"/>
      <c r="HJ89" s="993"/>
      <c r="HK89" s="993"/>
      <c r="HL89" s="993"/>
      <c r="HM89" s="993"/>
      <c r="HN89" s="993"/>
      <c r="HO89" s="993"/>
      <c r="HP89" s="993"/>
      <c r="HQ89" s="993"/>
      <c r="HR89" s="993"/>
      <c r="HS89" s="993"/>
      <c r="HT89" s="993"/>
      <c r="HU89" s="993"/>
      <c r="HV89" s="993"/>
      <c r="HW89" s="993"/>
      <c r="HX89" s="993"/>
      <c r="HY89" s="993"/>
      <c r="HZ89" s="993"/>
      <c r="IA89" s="993"/>
      <c r="IB89" s="993"/>
      <c r="IC89" s="993"/>
      <c r="ID89" s="993"/>
      <c r="IE89" s="993"/>
      <c r="IF89" s="993"/>
      <c r="IG89" s="993"/>
      <c r="IH89" s="993"/>
      <c r="II89" s="993"/>
      <c r="IJ89" s="993"/>
      <c r="IK89" s="993"/>
      <c r="IL89" s="993"/>
      <c r="IM89" s="993"/>
      <c r="IN89" s="993"/>
      <c r="IO89" s="993"/>
      <c r="IP89" s="993"/>
      <c r="IQ89" s="993"/>
      <c r="IR89" s="993"/>
      <c r="IS89" s="993"/>
      <c r="IT89" s="993"/>
      <c r="IU89" s="993"/>
      <c r="IV89" s="993"/>
      <c r="IW89" s="993"/>
      <c r="IX89" s="993"/>
      <c r="IY89" s="993"/>
      <c r="IZ89" s="993"/>
      <c r="JA89" s="993"/>
      <c r="JB89" s="993"/>
      <c r="JC89" s="993"/>
      <c r="JD89" s="993"/>
      <c r="JE89" s="993"/>
      <c r="JF89" s="993"/>
      <c r="JG89" s="993"/>
      <c r="JH89" s="993"/>
      <c r="JI89" s="993"/>
      <c r="JJ89" s="993"/>
      <c r="JK89" s="993"/>
      <c r="JL89" s="993"/>
      <c r="JM89" s="993"/>
      <c r="JN89" s="993"/>
      <c r="JO89" s="993"/>
      <c r="JP89" s="993"/>
      <c r="JQ89" s="993"/>
      <c r="JR89" s="993"/>
      <c r="JS89" s="993"/>
      <c r="JT89" s="993"/>
      <c r="JU89" s="993"/>
      <c r="JV89" s="993"/>
      <c r="JW89" s="993"/>
      <c r="JX89" s="993"/>
      <c r="JY89" s="993"/>
      <c r="JZ89" s="993"/>
      <c r="KA89" s="993"/>
      <c r="KB89" s="993"/>
      <c r="KC89" s="993"/>
      <c r="KD89" s="993"/>
      <c r="KE89" s="993"/>
      <c r="KF89" s="993"/>
      <c r="KG89" s="993"/>
      <c r="KH89" s="993"/>
      <c r="KI89" s="993"/>
      <c r="KJ89" s="993"/>
      <c r="KK89" s="993"/>
      <c r="KL89" s="993"/>
      <c r="KM89" s="993"/>
      <c r="KN89" s="993"/>
      <c r="KO89" s="993"/>
      <c r="KP89" s="993"/>
      <c r="KQ89" s="993"/>
      <c r="KR89" s="993"/>
      <c r="KS89" s="993"/>
      <c r="KT89" s="993"/>
      <c r="KU89" s="993"/>
      <c r="KV89" s="993"/>
      <c r="KW89" s="993"/>
      <c r="KX89" s="993"/>
      <c r="KY89" s="993"/>
      <c r="KZ89" s="993"/>
      <c r="LA89" s="993"/>
      <c r="LB89" s="993"/>
      <c r="LC89" s="993"/>
      <c r="LD89" s="993"/>
      <c r="LE89" s="993"/>
      <c r="LF89" s="993"/>
      <c r="LG89" s="993"/>
      <c r="LH89" s="993"/>
      <c r="LI89" s="993"/>
      <c r="LJ89" s="993"/>
      <c r="LK89" s="993"/>
      <c r="LL89" s="993"/>
      <c r="LM89" s="993"/>
      <c r="LN89" s="993"/>
      <c r="LO89" s="993"/>
      <c r="LP89" s="993"/>
      <c r="LQ89" s="993"/>
      <c r="LR89" s="993"/>
      <c r="LS89" s="993"/>
      <c r="LT89" s="993"/>
      <c r="LU89" s="993"/>
      <c r="LV89" s="993"/>
      <c r="LW89" s="993"/>
      <c r="LX89" s="993"/>
      <c r="LY89" s="993"/>
      <c r="LZ89" s="993"/>
      <c r="MA89" s="993"/>
      <c r="MB89" s="993"/>
      <c r="MC89" s="993"/>
      <c r="MD89" s="993"/>
      <c r="ME89" s="993"/>
      <c r="MF89" s="993"/>
      <c r="MG89" s="993"/>
      <c r="MH89" s="993"/>
      <c r="MI89" s="993"/>
      <c r="MJ89" s="993"/>
      <c r="MK89" s="993"/>
      <c r="ML89" s="993"/>
      <c r="MM89" s="993"/>
      <c r="MN89" s="993"/>
      <c r="MO89" s="993"/>
      <c r="MP89" s="993"/>
      <c r="MQ89" s="993"/>
      <c r="MR89" s="993"/>
      <c r="MS89" s="993"/>
      <c r="MT89" s="993"/>
      <c r="MU89" s="993"/>
      <c r="MV89" s="993"/>
      <c r="MW89" s="993"/>
      <c r="MX89" s="993"/>
      <c r="MY89" s="993"/>
      <c r="MZ89" s="993"/>
      <c r="NA89" s="993"/>
      <c r="NB89" s="993"/>
      <c r="NC89" s="993"/>
      <c r="ND89" s="993"/>
      <c r="NE89" s="993"/>
      <c r="NF89" s="993"/>
      <c r="NG89" s="993"/>
      <c r="NH89" s="993"/>
      <c r="NI89" s="993"/>
      <c r="NJ89" s="993"/>
      <c r="NK89" s="993"/>
      <c r="NL89" s="993"/>
      <c r="NM89" s="993"/>
      <c r="NN89" s="993"/>
      <c r="NO89" s="993"/>
      <c r="NP89" s="993"/>
      <c r="NQ89" s="993"/>
      <c r="NR89" s="993"/>
      <c r="NS89" s="993"/>
      <c r="NT89" s="993"/>
      <c r="NU89" s="993"/>
      <c r="NV89" s="993"/>
      <c r="NW89" s="993"/>
      <c r="NX89" s="993"/>
      <c r="NY89" s="993"/>
      <c r="NZ89" s="993"/>
      <c r="OA89" s="993"/>
      <c r="OB89" s="993"/>
      <c r="OC89" s="993"/>
      <c r="OD89" s="993"/>
      <c r="OE89" s="993"/>
      <c r="OF89" s="993"/>
      <c r="OG89" s="993"/>
      <c r="OH89" s="993"/>
      <c r="OI89" s="993"/>
      <c r="OJ89" s="993"/>
      <c r="OK89" s="993"/>
      <c r="OL89" s="993"/>
      <c r="OM89" s="993"/>
      <c r="ON89" s="993"/>
      <c r="OO89" s="993"/>
      <c r="OP89" s="993"/>
      <c r="OQ89" s="993"/>
      <c r="OR89" s="993"/>
      <c r="OS89" s="993"/>
      <c r="OT89" s="993"/>
      <c r="OU89" s="993"/>
      <c r="OV89" s="993"/>
      <c r="OW89" s="993"/>
      <c r="OX89" s="993"/>
      <c r="OY89" s="993"/>
      <c r="OZ89" s="993"/>
      <c r="PA89" s="993"/>
      <c r="PB89" s="993"/>
      <c r="PC89" s="993"/>
      <c r="PD89" s="993"/>
      <c r="PE89" s="993"/>
      <c r="PF89" s="993"/>
      <c r="PG89" s="993"/>
      <c r="PH89" s="993"/>
      <c r="PI89" s="993"/>
      <c r="PJ89" s="993"/>
      <c r="PK89" s="993"/>
      <c r="PL89" s="993"/>
      <c r="PM89" s="993"/>
      <c r="PN89" s="993"/>
      <c r="PO89" s="993"/>
      <c r="PP89" s="993"/>
      <c r="PQ89" s="993"/>
      <c r="PR89" s="993"/>
      <c r="PS89" s="993"/>
      <c r="PT89" s="993"/>
      <c r="PU89" s="993"/>
      <c r="PV89" s="993"/>
      <c r="PW89" s="993"/>
      <c r="PX89" s="993"/>
      <c r="PY89" s="993"/>
      <c r="PZ89" s="993"/>
      <c r="QA89" s="993"/>
      <c r="QB89" s="993"/>
      <c r="QC89" s="993"/>
      <c r="QD89" s="993"/>
      <c r="QE89" s="993"/>
      <c r="QF89" s="993"/>
      <c r="QG89" s="993"/>
      <c r="QH89" s="993"/>
      <c r="QI89" s="993"/>
      <c r="QJ89" s="993"/>
      <c r="QK89" s="993"/>
      <c r="QL89" s="993"/>
      <c r="QM89" s="993"/>
      <c r="QN89" s="993"/>
      <c r="QO89" s="993"/>
      <c r="QP89" s="993"/>
      <c r="QQ89" s="993"/>
      <c r="QR89" s="993"/>
      <c r="QS89" s="993"/>
      <c r="QT89" s="993"/>
      <c r="QU89" s="993"/>
      <c r="QV89" s="993"/>
      <c r="QW89" s="993"/>
      <c r="QX89" s="993"/>
      <c r="QY89" s="993"/>
      <c r="QZ89" s="993"/>
      <c r="RA89" s="993"/>
      <c r="RB89" s="993"/>
      <c r="RC89" s="993"/>
      <c r="RD89" s="993"/>
      <c r="RE89" s="993"/>
      <c r="RF89" s="993"/>
      <c r="RG89" s="993"/>
      <c r="RH89" s="993"/>
      <c r="RI89" s="993"/>
      <c r="RJ89" s="993"/>
      <c r="RK89" s="993"/>
      <c r="RL89" s="993"/>
      <c r="RM89" s="993"/>
      <c r="RN89" s="993"/>
      <c r="RO89" s="993"/>
      <c r="RP89" s="993"/>
      <c r="RQ89" s="993"/>
      <c r="RR89" s="993"/>
      <c r="RS89" s="993"/>
      <c r="RT89" s="993"/>
      <c r="RU89" s="993"/>
      <c r="RV89" s="993"/>
      <c r="RW89" s="993"/>
      <c r="RX89" s="993"/>
      <c r="RY89" s="993"/>
      <c r="RZ89" s="993"/>
      <c r="SA89" s="993"/>
      <c r="SB89" s="993"/>
      <c r="SC89" s="993"/>
      <c r="SD89" s="993"/>
      <c r="SE89" s="993"/>
      <c r="SF89" s="993"/>
      <c r="SG89" s="993"/>
      <c r="SH89" s="993"/>
      <c r="SI89" s="993"/>
      <c r="SJ89" s="993"/>
      <c r="SK89" s="993"/>
      <c r="SL89" s="993"/>
      <c r="SM89" s="993"/>
      <c r="SN89" s="993"/>
      <c r="SO89" s="993"/>
      <c r="SP89" s="993"/>
      <c r="SQ89" s="993"/>
      <c r="SR89" s="993"/>
      <c r="SS89" s="993"/>
      <c r="ST89" s="993"/>
      <c r="SU89" s="993"/>
      <c r="SV89" s="993"/>
      <c r="SW89" s="993"/>
      <c r="SX89" s="993"/>
      <c r="SY89" s="993"/>
      <c r="SZ89" s="993"/>
      <c r="TA89" s="993"/>
      <c r="TB89" s="993"/>
      <c r="TC89" s="993"/>
      <c r="TD89" s="993"/>
      <c r="TE89" s="993"/>
      <c r="TF89" s="993"/>
      <c r="TG89" s="993"/>
      <c r="TH89" s="993"/>
      <c r="TI89" s="993"/>
      <c r="TJ89" s="993"/>
      <c r="TK89" s="993"/>
      <c r="TL89" s="993"/>
      <c r="TM89" s="993"/>
      <c r="TN89" s="993"/>
      <c r="TO89" s="993"/>
      <c r="TP89" s="993"/>
      <c r="TQ89" s="993"/>
      <c r="TR89" s="993"/>
      <c r="TS89" s="993"/>
      <c r="TT89" s="993"/>
      <c r="TU89" s="993"/>
      <c r="TV89" s="993"/>
      <c r="TW89" s="993"/>
      <c r="TX89" s="993"/>
      <c r="TY89" s="993"/>
      <c r="TZ89" s="993"/>
      <c r="UA89" s="993"/>
      <c r="UB89" s="993"/>
      <c r="UC89" s="993"/>
      <c r="UD89" s="993"/>
      <c r="UE89" s="993"/>
      <c r="UF89" s="993"/>
      <c r="UG89" s="993"/>
      <c r="UH89" s="993"/>
      <c r="UI89" s="993"/>
      <c r="UJ89" s="993"/>
      <c r="UK89" s="993"/>
      <c r="UL89" s="993"/>
      <c r="UM89" s="993"/>
      <c r="UN89" s="993"/>
      <c r="UO89" s="993"/>
      <c r="UP89" s="993"/>
      <c r="UQ89" s="993"/>
      <c r="UR89" s="993"/>
      <c r="US89" s="993"/>
      <c r="UT89" s="993"/>
      <c r="UU89" s="993"/>
      <c r="UV89" s="993"/>
      <c r="UW89" s="993"/>
      <c r="UX89" s="993"/>
      <c r="UY89" s="993"/>
      <c r="UZ89" s="993"/>
      <c r="VA89" s="993"/>
      <c r="VB89" s="993"/>
      <c r="VC89" s="993"/>
      <c r="VD89" s="993"/>
      <c r="VE89" s="993"/>
      <c r="VF89" s="993"/>
      <c r="VG89" s="993"/>
      <c r="VH89" s="993"/>
      <c r="VI89" s="993"/>
      <c r="VJ89" s="993"/>
      <c r="VK89" s="993"/>
      <c r="VL89" s="993"/>
      <c r="VM89" s="993"/>
      <c r="VN89" s="993"/>
      <c r="VO89" s="993"/>
      <c r="VP89" s="993"/>
      <c r="VQ89" s="993"/>
      <c r="VR89" s="993"/>
      <c r="VS89" s="993"/>
      <c r="VT89" s="993"/>
      <c r="VU89" s="993"/>
      <c r="VV89" s="993"/>
      <c r="VW89" s="993"/>
      <c r="VX89" s="993"/>
      <c r="VY89" s="993"/>
      <c r="VZ89" s="993"/>
      <c r="WA89" s="993"/>
      <c r="WB89" s="993"/>
      <c r="WC89" s="993"/>
      <c r="WD89" s="993"/>
      <c r="WE89" s="993"/>
      <c r="WF89" s="993"/>
      <c r="WG89" s="993"/>
      <c r="WH89" s="993"/>
      <c r="WI89" s="993"/>
      <c r="WJ89" s="993"/>
      <c r="WK89" s="993"/>
      <c r="WL89" s="993"/>
      <c r="WM89" s="993"/>
      <c r="WN89" s="993"/>
      <c r="WO89" s="993"/>
      <c r="WP89" s="993"/>
      <c r="WQ89" s="993"/>
      <c r="WR89" s="993"/>
      <c r="WS89" s="993"/>
      <c r="WT89" s="993"/>
      <c r="WU89" s="993"/>
      <c r="WV89" s="993"/>
      <c r="WW89" s="993"/>
      <c r="WX89" s="993"/>
      <c r="WY89" s="993"/>
      <c r="WZ89" s="993"/>
      <c r="XA89" s="993"/>
      <c r="XB89" s="993"/>
      <c r="XC89" s="993"/>
      <c r="XD89" s="993"/>
      <c r="XE89" s="993"/>
      <c r="XF89" s="993"/>
      <c r="XG89" s="993"/>
      <c r="XH89" s="993"/>
      <c r="XI89" s="993"/>
      <c r="XJ89" s="993"/>
      <c r="XK89" s="993"/>
      <c r="XL89" s="993"/>
      <c r="XM89" s="993"/>
      <c r="XN89" s="993"/>
      <c r="XO89" s="993"/>
      <c r="XP89" s="993"/>
      <c r="XQ89" s="993"/>
      <c r="XR89" s="993"/>
      <c r="XS89" s="993"/>
      <c r="XT89" s="993"/>
      <c r="XU89" s="993"/>
      <c r="XV89" s="993"/>
      <c r="XW89" s="993"/>
      <c r="XX89" s="993"/>
      <c r="XY89" s="993"/>
      <c r="XZ89" s="993"/>
      <c r="YA89" s="993"/>
      <c r="YB89" s="993"/>
      <c r="YC89" s="993"/>
      <c r="YD89" s="993"/>
      <c r="YE89" s="993"/>
      <c r="YF89" s="993"/>
      <c r="YG89" s="993"/>
      <c r="YH89" s="993"/>
      <c r="YI89" s="993"/>
      <c r="YJ89" s="993"/>
      <c r="YK89" s="993"/>
      <c r="YL89" s="993"/>
      <c r="YM89" s="993"/>
      <c r="YN89" s="993"/>
      <c r="YO89" s="993"/>
      <c r="YP89" s="993"/>
      <c r="YQ89" s="993"/>
      <c r="YR89" s="993"/>
      <c r="YS89" s="993"/>
      <c r="YT89" s="993"/>
      <c r="YU89" s="993"/>
      <c r="YV89" s="993"/>
      <c r="YW89" s="993"/>
      <c r="YX89" s="993"/>
      <c r="YY89" s="993"/>
      <c r="YZ89" s="993"/>
      <c r="ZA89" s="993"/>
      <c r="ZB89" s="993"/>
      <c r="ZC89" s="993"/>
      <c r="ZD89" s="993"/>
      <c r="ZE89" s="993"/>
      <c r="ZF89" s="993"/>
      <c r="ZG89" s="993"/>
      <c r="ZH89" s="993"/>
      <c r="ZI89" s="993"/>
      <c r="ZJ89" s="993"/>
      <c r="ZK89" s="993"/>
      <c r="ZL89" s="993"/>
      <c r="ZM89" s="993"/>
      <c r="ZN89" s="993"/>
      <c r="ZO89" s="993"/>
      <c r="ZP89" s="993"/>
      <c r="ZQ89" s="993"/>
      <c r="ZR89" s="993"/>
      <c r="ZS89" s="993"/>
      <c r="ZT89" s="993"/>
      <c r="ZU89" s="993"/>
      <c r="ZV89" s="993"/>
      <c r="ZW89" s="993"/>
      <c r="ZX89" s="993"/>
      <c r="ZY89" s="993"/>
      <c r="ZZ89" s="993"/>
      <c r="AAA89" s="993"/>
      <c r="AAB89" s="993"/>
      <c r="AAC89" s="993"/>
      <c r="AAD89" s="993"/>
      <c r="AAE89" s="993"/>
      <c r="AAF89" s="993"/>
      <c r="AAG89" s="993"/>
      <c r="AAH89" s="993"/>
      <c r="AAI89" s="993"/>
      <c r="AAJ89" s="993"/>
      <c r="AAK89" s="993"/>
      <c r="AAL89" s="993"/>
      <c r="AAM89" s="993"/>
      <c r="AAN89" s="993"/>
      <c r="AAO89" s="993"/>
      <c r="AAP89" s="993"/>
      <c r="AAQ89" s="993"/>
      <c r="AAR89" s="993"/>
      <c r="AAS89" s="993"/>
      <c r="AAT89" s="993"/>
      <c r="AAU89" s="993"/>
      <c r="AAV89" s="993"/>
      <c r="AAW89" s="993"/>
      <c r="AAX89" s="993"/>
      <c r="AAY89" s="993"/>
      <c r="AAZ89" s="993"/>
      <c r="ABA89" s="993"/>
      <c r="ABB89" s="993"/>
      <c r="ABC89" s="993"/>
      <c r="ABD89" s="993"/>
      <c r="ABE89" s="993"/>
      <c r="ABF89" s="993"/>
      <c r="ABG89" s="993"/>
      <c r="ABH89" s="993"/>
      <c r="ABI89" s="993"/>
      <c r="ABJ89" s="993"/>
      <c r="ABK89" s="993"/>
      <c r="ABL89" s="993"/>
      <c r="ABM89" s="993"/>
      <c r="ABN89" s="993"/>
      <c r="ABO89" s="993"/>
      <c r="ABP89" s="993"/>
      <c r="ABQ89" s="993"/>
      <c r="ABR89" s="993"/>
      <c r="ABS89" s="993"/>
      <c r="ABT89" s="993"/>
      <c r="ABU89" s="993"/>
      <c r="ABV89" s="993"/>
      <c r="ABW89" s="993"/>
      <c r="ABX89" s="993"/>
      <c r="ABY89" s="993"/>
      <c r="ABZ89" s="993"/>
      <c r="ACA89" s="993"/>
      <c r="ACB89" s="993"/>
      <c r="ACC89" s="993"/>
      <c r="ACD89" s="993"/>
      <c r="ACE89" s="993"/>
      <c r="ACF89" s="993"/>
      <c r="ACG89" s="993"/>
      <c r="ACH89" s="993"/>
      <c r="ACI89" s="993"/>
      <c r="ACJ89" s="993"/>
      <c r="ACK89" s="993"/>
      <c r="ACL89" s="993"/>
      <c r="ACM89" s="993"/>
      <c r="ACN89" s="993"/>
      <c r="ACO89" s="993"/>
      <c r="ACP89" s="993"/>
      <c r="ACQ89" s="993"/>
      <c r="ACR89" s="993"/>
      <c r="ACS89" s="993"/>
      <c r="ACT89" s="993"/>
      <c r="ACU89" s="993"/>
      <c r="ACV89" s="993"/>
      <c r="ACW89" s="993"/>
      <c r="ACX89" s="993"/>
      <c r="ACY89" s="993"/>
      <c r="ACZ89" s="993"/>
      <c r="ADA89" s="993"/>
      <c r="ADB89" s="993"/>
      <c r="ADC89" s="993"/>
      <c r="ADD89" s="993"/>
      <c r="ADE89" s="993"/>
      <c r="ADF89" s="993"/>
      <c r="ADG89" s="993"/>
      <c r="ADH89" s="993"/>
      <c r="ADI89" s="993"/>
      <c r="ADJ89" s="993"/>
      <c r="ADK89" s="993"/>
      <c r="ADL89" s="993"/>
      <c r="ADM89" s="993"/>
      <c r="ADN89" s="993"/>
      <c r="ADO89" s="993"/>
      <c r="ADP89" s="993"/>
      <c r="ADQ89" s="993"/>
      <c r="ADR89" s="993"/>
      <c r="ADS89" s="993"/>
      <c r="ADT89" s="993"/>
      <c r="ADU89" s="993"/>
      <c r="ADV89" s="993"/>
      <c r="ADW89" s="993"/>
      <c r="ADX89" s="993"/>
      <c r="ADY89" s="993"/>
      <c r="ADZ89" s="993"/>
      <c r="AEA89" s="993"/>
      <c r="AEB89" s="993"/>
      <c r="AEC89" s="993"/>
      <c r="AED89" s="993"/>
      <c r="AEE89" s="993"/>
      <c r="AEF89" s="993"/>
      <c r="AEG89" s="993"/>
      <c r="AEH89" s="993"/>
      <c r="AEI89" s="993"/>
      <c r="AEJ89" s="993"/>
      <c r="AEK89" s="993"/>
      <c r="AEL89" s="993"/>
      <c r="AEM89" s="993"/>
      <c r="AEN89" s="993"/>
      <c r="AEO89" s="993"/>
      <c r="AEP89" s="993"/>
      <c r="AEQ89" s="993"/>
      <c r="AER89" s="993"/>
      <c r="AES89" s="993"/>
      <c r="AET89" s="993"/>
      <c r="AEU89" s="993"/>
      <c r="AEV89" s="993"/>
      <c r="AEW89" s="993"/>
      <c r="AEX89" s="993"/>
      <c r="AEY89" s="993"/>
      <c r="AEZ89" s="993"/>
      <c r="AFA89" s="993"/>
      <c r="AFB89" s="993"/>
      <c r="AFC89" s="993"/>
      <c r="AFD89" s="993"/>
      <c r="AFE89" s="993"/>
      <c r="AFF89" s="993"/>
      <c r="AFG89" s="993"/>
      <c r="AFH89" s="993"/>
      <c r="AFI89" s="993"/>
      <c r="AFJ89" s="993"/>
      <c r="AFK89" s="993"/>
      <c r="AFL89" s="993"/>
      <c r="AFM89" s="993"/>
      <c r="AFN89" s="993"/>
      <c r="AFO89" s="993"/>
      <c r="AFP89" s="993"/>
      <c r="AFQ89" s="993"/>
      <c r="AFR89" s="993"/>
      <c r="AFS89" s="993"/>
      <c r="AFT89" s="993"/>
      <c r="AFU89" s="993"/>
      <c r="AFV89" s="993"/>
      <c r="AFW89" s="993"/>
      <c r="AFX89" s="993"/>
      <c r="AFY89" s="993"/>
      <c r="AFZ89" s="993"/>
      <c r="AGA89" s="993"/>
      <c r="AGB89" s="993"/>
      <c r="AGC89" s="993"/>
      <c r="AGD89" s="993"/>
      <c r="AGE89" s="993"/>
      <c r="AGF89" s="993"/>
      <c r="AGG89" s="993"/>
      <c r="AGH89" s="993"/>
      <c r="AGI89" s="993"/>
      <c r="AGJ89" s="993"/>
      <c r="AGK89" s="993"/>
      <c r="AGL89" s="993"/>
      <c r="AGM89" s="993"/>
      <c r="AGN89" s="993"/>
      <c r="AGO89" s="993"/>
      <c r="AGP89" s="993"/>
      <c r="AGQ89" s="993"/>
      <c r="AGR89" s="993"/>
      <c r="AGS89" s="993"/>
      <c r="AGT89" s="993"/>
      <c r="AGU89" s="993"/>
      <c r="AGV89" s="993"/>
      <c r="AGW89" s="993"/>
      <c r="AGX89" s="993"/>
      <c r="AGY89" s="993"/>
      <c r="AGZ89" s="993"/>
      <c r="AHA89" s="993"/>
      <c r="AHB89" s="993"/>
      <c r="AHC89" s="993"/>
      <c r="AHD89" s="993"/>
      <c r="AHE89" s="993"/>
      <c r="AHF89" s="993"/>
      <c r="AHG89" s="993"/>
      <c r="AHH89" s="993"/>
      <c r="AHI89" s="993"/>
      <c r="AHJ89" s="993"/>
      <c r="AHK89" s="993"/>
      <c r="AHL89" s="993"/>
      <c r="AHM89" s="993"/>
      <c r="AHN89" s="993"/>
      <c r="AHO89" s="993"/>
      <c r="AHP89" s="993"/>
      <c r="AHQ89" s="993"/>
      <c r="AHR89" s="993"/>
      <c r="AHS89" s="993"/>
      <c r="AHT89" s="993"/>
      <c r="AHU89" s="993"/>
      <c r="AHV89" s="993"/>
      <c r="AHW89" s="993"/>
      <c r="AHX89" s="993"/>
      <c r="AHY89" s="993"/>
      <c r="AHZ89" s="993"/>
      <c r="AIA89" s="993"/>
      <c r="AIB89" s="993"/>
      <c r="AIC89" s="993"/>
      <c r="AID89" s="993"/>
      <c r="AIE89" s="993"/>
      <c r="AIF89" s="993"/>
      <c r="AIG89" s="993"/>
      <c r="AIH89" s="993"/>
      <c r="AII89" s="993"/>
      <c r="AIJ89" s="993"/>
      <c r="AIK89" s="993"/>
      <c r="AIL89" s="993"/>
      <c r="AIM89" s="993"/>
      <c r="AIN89" s="993"/>
      <c r="AIO89" s="993"/>
      <c r="AIP89" s="993"/>
      <c r="AIQ89" s="993"/>
      <c r="AIR89" s="993"/>
      <c r="AIS89" s="993"/>
      <c r="AIT89" s="993"/>
      <c r="AIU89" s="993"/>
      <c r="AIV89" s="993"/>
      <c r="AIW89" s="993"/>
      <c r="AIX89" s="993"/>
      <c r="AIY89" s="993"/>
      <c r="AIZ89" s="993"/>
      <c r="AJA89" s="993"/>
      <c r="AJB89" s="993"/>
      <c r="AJC89" s="993"/>
      <c r="AJD89" s="993"/>
      <c r="AJE89" s="993"/>
      <c r="AJF89" s="993"/>
      <c r="AJG89" s="993"/>
      <c r="AJH89" s="993"/>
      <c r="AJI89" s="993"/>
      <c r="AJJ89" s="993"/>
      <c r="AJK89" s="993"/>
      <c r="AJL89" s="993"/>
      <c r="AJM89" s="993"/>
      <c r="AJN89" s="993"/>
      <c r="AJO89" s="993"/>
      <c r="AJP89" s="993"/>
      <c r="AJQ89" s="993"/>
      <c r="AJR89" s="993"/>
      <c r="AJS89" s="993"/>
      <c r="AJT89" s="993"/>
      <c r="AJU89" s="993"/>
      <c r="AJV89" s="993"/>
      <c r="AJW89" s="993"/>
      <c r="AJX89" s="993"/>
      <c r="AJY89" s="993"/>
      <c r="AJZ89" s="993"/>
      <c r="AKA89" s="993"/>
      <c r="AKB89" s="993"/>
      <c r="AKC89" s="993"/>
      <c r="AKD89" s="993"/>
      <c r="AKE89" s="993"/>
      <c r="AKF89" s="993"/>
      <c r="AKG89" s="993"/>
      <c r="AKH89" s="993"/>
      <c r="AKI89" s="993"/>
      <c r="AKJ89" s="993"/>
      <c r="AKK89" s="993"/>
      <c r="AKL89" s="993"/>
      <c r="AKM89" s="993"/>
      <c r="AKN89" s="993"/>
      <c r="AKO89" s="993"/>
      <c r="AKP89" s="993"/>
      <c r="AKQ89" s="993"/>
      <c r="AKR89" s="993"/>
      <c r="AKS89" s="993"/>
      <c r="AKT89" s="993"/>
      <c r="AKU89" s="993"/>
      <c r="AKV89" s="993"/>
      <c r="AKW89" s="993"/>
      <c r="AKX89" s="993"/>
      <c r="AKY89" s="993"/>
      <c r="AKZ89" s="993"/>
      <c r="ALA89" s="993"/>
      <c r="ALB89" s="993"/>
      <c r="ALC89" s="993"/>
      <c r="ALD89" s="993"/>
      <c r="ALE89" s="993"/>
      <c r="ALF89" s="993"/>
      <c r="ALG89" s="993"/>
      <c r="ALH89" s="993"/>
      <c r="ALI89" s="993"/>
      <c r="ALJ89" s="993"/>
      <c r="ALK89" s="993"/>
      <c r="ALL89" s="993"/>
      <c r="ALM89" s="993"/>
      <c r="ALN89" s="993"/>
      <c r="ALO89" s="993"/>
      <c r="ALP89" s="993"/>
      <c r="ALQ89" s="993"/>
      <c r="ALR89" s="993"/>
      <c r="ALS89" s="993"/>
      <c r="ALT89" s="993"/>
      <c r="ALU89" s="993"/>
      <c r="ALV89" s="993"/>
      <c r="ALW89" s="993"/>
      <c r="ALX89" s="993"/>
      <c r="ALY89" s="993"/>
      <c r="ALZ89" s="993"/>
      <c r="AMA89" s="993"/>
      <c r="AMB89" s="993"/>
      <c r="AMC89" s="993"/>
      <c r="AMD89" s="993"/>
      <c r="AME89" s="993"/>
      <c r="AMF89" s="993"/>
      <c r="AMG89" s="993"/>
      <c r="AMH89" s="993"/>
      <c r="AMI89" s="993"/>
      <c r="AMJ89" s="993"/>
      <c r="AMK89" s="993"/>
      <c r="AML89" s="993"/>
      <c r="AMM89" s="993"/>
      <c r="AMN89" s="993"/>
      <c r="AMO89" s="993"/>
      <c r="AMP89" s="993"/>
      <c r="AMQ89" s="993"/>
      <c r="AMR89" s="993"/>
      <c r="AMS89" s="993"/>
      <c r="AMT89" s="993"/>
      <c r="AMU89" s="993"/>
      <c r="AMV89" s="993"/>
      <c r="AMW89" s="993"/>
      <c r="AMX89" s="993"/>
      <c r="AMY89" s="993"/>
      <c r="AMZ89" s="993"/>
      <c r="ANA89" s="993"/>
      <c r="ANB89" s="993"/>
      <c r="ANC89" s="993"/>
      <c r="AND89" s="993"/>
      <c r="ANE89" s="993"/>
      <c r="ANF89" s="993"/>
      <c r="ANG89" s="993"/>
      <c r="ANH89" s="993"/>
      <c r="ANI89" s="993"/>
      <c r="ANJ89" s="993"/>
      <c r="ANK89" s="993"/>
      <c r="ANL89" s="993"/>
      <c r="ANM89" s="993"/>
      <c r="ANN89" s="993"/>
      <c r="ANO89" s="993"/>
      <c r="ANP89" s="993"/>
      <c r="ANQ89" s="993"/>
      <c r="ANR89" s="993"/>
      <c r="ANS89" s="993"/>
      <c r="ANT89" s="993"/>
      <c r="ANU89" s="993"/>
      <c r="ANV89" s="993"/>
      <c r="ANW89" s="993"/>
      <c r="ANX89" s="993"/>
      <c r="ANY89" s="993"/>
      <c r="ANZ89" s="993"/>
      <c r="AOA89" s="993"/>
      <c r="AOB89" s="993"/>
      <c r="AOC89" s="993"/>
      <c r="AOD89" s="993"/>
      <c r="AOE89" s="993"/>
      <c r="AOF89" s="993"/>
      <c r="AOG89" s="993"/>
      <c r="AOH89" s="993"/>
      <c r="AOI89" s="993"/>
      <c r="AOJ89" s="993"/>
      <c r="AOK89" s="993"/>
      <c r="AOL89" s="993"/>
      <c r="AOM89" s="993"/>
      <c r="AON89" s="993"/>
      <c r="AOO89" s="993"/>
      <c r="AOP89" s="993"/>
      <c r="AOQ89" s="993"/>
      <c r="AOR89" s="993"/>
      <c r="AOS89" s="993"/>
      <c r="AOT89" s="993"/>
      <c r="AOU89" s="993"/>
      <c r="AOV89" s="993"/>
      <c r="AOW89" s="993"/>
      <c r="AOX89" s="993"/>
      <c r="AOY89" s="993"/>
      <c r="AOZ89" s="993"/>
      <c r="APA89" s="993"/>
      <c r="APB89" s="993"/>
      <c r="APC89" s="993"/>
      <c r="APD89" s="993"/>
      <c r="APE89" s="993"/>
      <c r="APF89" s="993"/>
      <c r="APG89" s="993"/>
      <c r="APH89" s="993"/>
      <c r="API89" s="993"/>
      <c r="APJ89" s="993"/>
      <c r="APK89" s="993"/>
      <c r="APL89" s="993"/>
      <c r="APM89" s="993"/>
      <c r="APN89" s="993"/>
      <c r="APO89" s="993"/>
      <c r="APP89" s="993"/>
      <c r="APQ89" s="993"/>
      <c r="APR89" s="993"/>
      <c r="APS89" s="993"/>
      <c r="APT89" s="993"/>
      <c r="APU89" s="993"/>
      <c r="APV89" s="993"/>
      <c r="APW89" s="993"/>
      <c r="APX89" s="993"/>
      <c r="APY89" s="993"/>
      <c r="APZ89" s="993"/>
      <c r="AQA89" s="993"/>
      <c r="AQB89" s="993"/>
      <c r="AQC89" s="993"/>
      <c r="AQD89" s="993"/>
      <c r="AQE89" s="993"/>
      <c r="AQF89" s="993"/>
      <c r="AQG89" s="993"/>
      <c r="AQH89" s="993"/>
      <c r="AQI89" s="993"/>
      <c r="AQJ89" s="993"/>
      <c r="AQK89" s="993"/>
      <c r="AQL89" s="993"/>
      <c r="AQM89" s="993"/>
      <c r="AQN89" s="993"/>
      <c r="AQO89" s="993"/>
      <c r="AQP89" s="993"/>
      <c r="AQQ89" s="993"/>
      <c r="AQR89" s="993"/>
      <c r="AQS89" s="993"/>
      <c r="AQT89" s="993"/>
      <c r="AQU89" s="993"/>
      <c r="AQV89" s="993"/>
      <c r="AQW89" s="993"/>
      <c r="AQX89" s="993"/>
      <c r="AQY89" s="993"/>
      <c r="AQZ89" s="993"/>
      <c r="ARA89" s="993"/>
      <c r="ARB89" s="993"/>
      <c r="ARC89" s="993"/>
      <c r="ARD89" s="993"/>
      <c r="ARE89" s="993"/>
      <c r="ARF89" s="993"/>
      <c r="ARG89" s="993"/>
      <c r="ARH89" s="993"/>
      <c r="ARI89" s="993"/>
      <c r="ARJ89" s="993"/>
      <c r="ARK89" s="993"/>
      <c r="ARL89" s="993"/>
      <c r="ARM89" s="993"/>
      <c r="ARN89" s="993"/>
      <c r="ARO89" s="993"/>
      <c r="ARP89" s="993"/>
      <c r="ARQ89" s="993"/>
      <c r="ARR89" s="993"/>
      <c r="ARS89" s="993"/>
      <c r="ART89" s="993"/>
      <c r="ARU89" s="993"/>
      <c r="ARV89" s="993"/>
      <c r="ARW89" s="993"/>
      <c r="ARX89" s="993"/>
      <c r="ARY89" s="993"/>
      <c r="ARZ89" s="993"/>
      <c r="ASA89" s="993"/>
      <c r="ASB89" s="993"/>
      <c r="ASC89" s="993"/>
      <c r="ASD89" s="993"/>
      <c r="ASE89" s="993"/>
      <c r="ASF89" s="993"/>
      <c r="ASG89" s="993"/>
      <c r="ASH89" s="993"/>
      <c r="ASI89" s="993"/>
      <c r="ASJ89" s="993"/>
      <c r="ASK89" s="993"/>
      <c r="ASL89" s="993"/>
      <c r="ASM89" s="993"/>
      <c r="ASN89" s="993"/>
      <c r="ASO89" s="993"/>
      <c r="ASP89" s="993"/>
      <c r="ASQ89" s="993"/>
      <c r="ASR89" s="993"/>
      <c r="ASS89" s="993"/>
      <c r="AST89" s="993"/>
      <c r="ASU89" s="993"/>
      <c r="ASV89" s="993"/>
      <c r="ASW89" s="993"/>
      <c r="ASX89" s="993"/>
      <c r="ASY89" s="993"/>
      <c r="ASZ89" s="993"/>
      <c r="ATA89" s="993"/>
      <c r="ATB89" s="993"/>
      <c r="ATC89" s="993"/>
      <c r="ATD89" s="993"/>
      <c r="ATE89" s="993"/>
      <c r="ATF89" s="993"/>
      <c r="ATG89" s="993"/>
      <c r="ATH89" s="993"/>
      <c r="ATI89" s="993"/>
      <c r="ATJ89" s="993"/>
      <c r="ATK89" s="993"/>
      <c r="ATL89" s="993"/>
      <c r="ATM89" s="993"/>
      <c r="ATN89" s="993"/>
      <c r="ATO89" s="993"/>
      <c r="ATP89" s="993"/>
      <c r="ATQ89" s="993"/>
      <c r="ATR89" s="993"/>
      <c r="ATS89" s="993"/>
      <c r="ATT89" s="993"/>
      <c r="ATU89" s="993"/>
      <c r="ATV89" s="993"/>
      <c r="ATW89" s="993"/>
      <c r="ATX89" s="993"/>
      <c r="ATY89" s="993"/>
      <c r="ATZ89" s="993"/>
      <c r="AUA89" s="993"/>
      <c r="AUB89" s="993"/>
      <c r="AUC89" s="993"/>
      <c r="AUD89" s="993"/>
      <c r="AUE89" s="993"/>
      <c r="AUF89" s="993"/>
      <c r="AUG89" s="993"/>
      <c r="AUH89" s="993"/>
      <c r="AUI89" s="993"/>
      <c r="AUJ89" s="993"/>
      <c r="AUK89" s="993"/>
      <c r="AUL89" s="993"/>
      <c r="AUM89" s="993"/>
      <c r="AUN89" s="993"/>
      <c r="AUO89" s="993"/>
      <c r="AUP89" s="993"/>
      <c r="AUQ89" s="993"/>
      <c r="AUR89" s="993"/>
      <c r="AUS89" s="993"/>
      <c r="AUT89" s="993"/>
      <c r="AUU89" s="993"/>
      <c r="AUV89" s="993"/>
      <c r="AUW89" s="993"/>
      <c r="AUX89" s="993"/>
      <c r="AUY89" s="993"/>
      <c r="AUZ89" s="993"/>
      <c r="AVA89" s="993"/>
      <c r="AVB89" s="993"/>
      <c r="AVC89" s="993"/>
      <c r="AVD89" s="993"/>
      <c r="AVE89" s="993"/>
      <c r="AVF89" s="993"/>
      <c r="AVG89" s="993"/>
      <c r="AVH89" s="993"/>
      <c r="AVI89" s="993"/>
      <c r="AVJ89" s="993"/>
      <c r="AVK89" s="993"/>
      <c r="AVL89" s="993"/>
      <c r="AVM89" s="993"/>
      <c r="AVN89" s="993"/>
      <c r="AVO89" s="993"/>
      <c r="AVP89" s="993"/>
      <c r="AVQ89" s="993"/>
      <c r="AVR89" s="993"/>
      <c r="AVS89" s="993"/>
      <c r="AVT89" s="993"/>
      <c r="AVU89" s="993"/>
      <c r="AVV89" s="993"/>
      <c r="AVW89" s="993"/>
      <c r="AVX89" s="993"/>
      <c r="AVY89" s="993"/>
      <c r="AVZ89" s="993"/>
      <c r="AWA89" s="993"/>
      <c r="AWB89" s="993"/>
      <c r="AWC89" s="993"/>
      <c r="AWD89" s="993"/>
      <c r="AWE89" s="993"/>
      <c r="AWF89" s="993"/>
      <c r="AWG89" s="993"/>
      <c r="AWH89" s="993"/>
      <c r="AWI89" s="993"/>
      <c r="AWJ89" s="993"/>
      <c r="AWK89" s="993"/>
      <c r="AWL89" s="993"/>
      <c r="AWM89" s="993"/>
      <c r="AWN89" s="993"/>
      <c r="AWO89" s="993"/>
      <c r="AWP89" s="993"/>
      <c r="AWQ89" s="993"/>
      <c r="AWR89" s="993"/>
      <c r="AWS89" s="993"/>
      <c r="AWT89" s="993"/>
      <c r="AWU89" s="993"/>
      <c r="AWV89" s="993"/>
      <c r="AWW89" s="993"/>
      <c r="AWX89" s="993"/>
      <c r="AWY89" s="993"/>
      <c r="AWZ89" s="993"/>
      <c r="AXA89" s="993"/>
      <c r="AXB89" s="993"/>
      <c r="AXC89" s="993"/>
      <c r="AXD89" s="993"/>
      <c r="AXE89" s="993"/>
      <c r="AXF89" s="993"/>
      <c r="AXG89" s="993"/>
      <c r="AXH89" s="993"/>
      <c r="AXI89" s="993"/>
      <c r="AXJ89" s="993"/>
      <c r="AXK89" s="993"/>
      <c r="AXL89" s="993"/>
      <c r="AXM89" s="993"/>
      <c r="AXN89" s="993"/>
      <c r="AXO89" s="993"/>
      <c r="AXP89" s="993"/>
      <c r="AXQ89" s="993"/>
      <c r="AXR89" s="993"/>
      <c r="AXS89" s="993"/>
      <c r="AXT89" s="993"/>
      <c r="AXU89" s="993"/>
      <c r="AXV89" s="993"/>
      <c r="AXW89" s="993"/>
      <c r="AXX89" s="993"/>
      <c r="AXY89" s="993"/>
      <c r="AXZ89" s="993"/>
      <c r="AYA89" s="993"/>
      <c r="AYB89" s="993"/>
      <c r="AYC89" s="993"/>
      <c r="AYD89" s="993"/>
      <c r="AYE89" s="993"/>
      <c r="AYF89" s="993"/>
      <c r="AYG89" s="993"/>
      <c r="AYH89" s="993"/>
      <c r="AYI89" s="993"/>
      <c r="AYJ89" s="993"/>
      <c r="AYK89" s="993"/>
      <c r="AYL89" s="993"/>
      <c r="AYM89" s="993"/>
      <c r="AYN89" s="993"/>
      <c r="AYO89" s="993"/>
      <c r="AYP89" s="993"/>
      <c r="AYQ89" s="993"/>
      <c r="AYR89" s="993"/>
      <c r="AYS89" s="993"/>
      <c r="AYT89" s="993"/>
      <c r="AYU89" s="993"/>
      <c r="AYV89" s="993"/>
      <c r="AYW89" s="993"/>
      <c r="AYX89" s="993"/>
      <c r="AYY89" s="993"/>
      <c r="AYZ89" s="993"/>
      <c r="AZA89" s="993"/>
      <c r="AZB89" s="993"/>
      <c r="AZC89" s="993"/>
      <c r="AZD89" s="993"/>
      <c r="AZE89" s="993"/>
      <c r="AZF89" s="993"/>
      <c r="AZG89" s="993"/>
      <c r="AZH89" s="993"/>
      <c r="AZI89" s="993"/>
      <c r="AZJ89" s="993"/>
      <c r="AZK89" s="993"/>
      <c r="AZL89" s="993"/>
      <c r="AZM89" s="993"/>
      <c r="AZN89" s="993"/>
      <c r="AZO89" s="993"/>
      <c r="AZP89" s="993"/>
      <c r="AZQ89" s="993"/>
      <c r="AZR89" s="993"/>
      <c r="AZS89" s="993"/>
      <c r="AZT89" s="993"/>
      <c r="AZU89" s="993"/>
      <c r="AZV89" s="993"/>
      <c r="AZW89" s="993"/>
      <c r="AZX89" s="993"/>
      <c r="AZY89" s="993"/>
      <c r="AZZ89" s="993"/>
      <c r="BAA89" s="993"/>
      <c r="BAB89" s="993"/>
      <c r="BAC89" s="993"/>
      <c r="BAD89" s="993"/>
      <c r="BAE89" s="993"/>
      <c r="BAF89" s="993"/>
      <c r="BAG89" s="993"/>
      <c r="BAH89" s="993"/>
      <c r="BAI89" s="993"/>
      <c r="BAJ89" s="993"/>
      <c r="BAK89" s="993"/>
      <c r="BAL89" s="993"/>
      <c r="BAM89" s="993"/>
      <c r="BAN89" s="993"/>
      <c r="BAO89" s="993"/>
      <c r="BAP89" s="993"/>
      <c r="BAQ89" s="993"/>
      <c r="BAR89" s="993"/>
      <c r="BAS89" s="993"/>
      <c r="BAT89" s="993"/>
      <c r="BAU89" s="993"/>
      <c r="BAV89" s="993"/>
      <c r="BAW89" s="993"/>
      <c r="BAX89" s="993"/>
      <c r="BAY89" s="993"/>
      <c r="BAZ89" s="993"/>
      <c r="BBA89" s="993"/>
      <c r="BBB89" s="993"/>
      <c r="BBC89" s="993"/>
      <c r="BBD89" s="993"/>
      <c r="BBE89" s="993"/>
      <c r="BBF89" s="993"/>
      <c r="BBG89" s="993"/>
      <c r="BBH89" s="993"/>
      <c r="BBI89" s="993"/>
      <c r="BBJ89" s="993"/>
      <c r="BBK89" s="993"/>
      <c r="BBL89" s="993"/>
      <c r="BBM89" s="993"/>
      <c r="BBN89" s="993"/>
      <c r="BBO89" s="993"/>
      <c r="BBP89" s="993"/>
      <c r="BBQ89" s="993"/>
      <c r="BBR89" s="993"/>
      <c r="BBS89" s="993"/>
      <c r="BBT89" s="993"/>
      <c r="BBU89" s="993"/>
      <c r="BBV89" s="993"/>
      <c r="BBW89" s="993"/>
      <c r="BBX89" s="993"/>
      <c r="BBY89" s="993"/>
      <c r="BBZ89" s="993"/>
      <c r="BCA89" s="993"/>
      <c r="BCB89" s="993"/>
      <c r="BCC89" s="993"/>
      <c r="BCD89" s="993"/>
      <c r="BCE89" s="993"/>
      <c r="BCF89" s="993"/>
      <c r="BCG89" s="993"/>
      <c r="BCH89" s="993"/>
      <c r="BCI89" s="993"/>
      <c r="BCJ89" s="993"/>
      <c r="BCK89" s="993"/>
      <c r="BCL89" s="993"/>
      <c r="BCM89" s="993"/>
      <c r="BCN89" s="993"/>
      <c r="BCO89" s="993"/>
      <c r="BCP89" s="993"/>
      <c r="BCQ89" s="993"/>
      <c r="BCR89" s="993"/>
      <c r="BCS89" s="993"/>
      <c r="BCT89" s="993"/>
      <c r="BCU89" s="993"/>
      <c r="BCV89" s="993"/>
      <c r="BCW89" s="993"/>
      <c r="BCX89" s="993"/>
      <c r="BCY89" s="993"/>
      <c r="BCZ89" s="993"/>
      <c r="BDA89" s="993"/>
      <c r="BDB89" s="993"/>
      <c r="BDC89" s="993"/>
      <c r="BDD89" s="993"/>
      <c r="BDE89" s="993"/>
      <c r="BDF89" s="993"/>
      <c r="BDG89" s="993"/>
      <c r="BDH89" s="993"/>
      <c r="BDI89" s="993"/>
      <c r="BDJ89" s="993"/>
      <c r="BDK89" s="993"/>
      <c r="BDL89" s="993"/>
      <c r="BDM89" s="993"/>
      <c r="BDN89" s="993"/>
      <c r="BDO89" s="993"/>
      <c r="BDP89" s="993"/>
      <c r="BDQ89" s="993"/>
      <c r="BDR89" s="993"/>
      <c r="BDS89" s="993"/>
      <c r="BDT89" s="993"/>
      <c r="BDU89" s="993"/>
      <c r="BDV89" s="993"/>
      <c r="BDW89" s="993"/>
      <c r="BDX89" s="993"/>
      <c r="BDY89" s="993"/>
      <c r="BDZ89" s="993"/>
      <c r="BEA89" s="993"/>
      <c r="BEB89" s="993"/>
      <c r="BEC89" s="993"/>
      <c r="BED89" s="993"/>
      <c r="BEE89" s="993"/>
      <c r="BEF89" s="993"/>
      <c r="BEG89" s="993"/>
      <c r="BEH89" s="993"/>
      <c r="BEI89" s="993"/>
      <c r="BEJ89" s="993"/>
      <c r="BEK89" s="993"/>
      <c r="BEL89" s="993"/>
      <c r="BEM89" s="993"/>
      <c r="BEN89" s="993"/>
      <c r="BEO89" s="993"/>
      <c r="BEP89" s="993"/>
      <c r="BEQ89" s="993"/>
      <c r="BER89" s="993"/>
      <c r="BES89" s="993"/>
      <c r="BET89" s="993"/>
      <c r="BEU89" s="993"/>
      <c r="BEV89" s="993"/>
      <c r="BEW89" s="993"/>
      <c r="BEX89" s="993"/>
      <c r="BEY89" s="993"/>
      <c r="BEZ89" s="993"/>
      <c r="BFA89" s="993"/>
      <c r="BFB89" s="993"/>
      <c r="BFC89" s="993"/>
      <c r="BFD89" s="993"/>
      <c r="BFE89" s="993"/>
      <c r="BFF89" s="993"/>
      <c r="BFG89" s="993"/>
      <c r="BFH89" s="993"/>
      <c r="BFI89" s="993"/>
      <c r="BFJ89" s="993"/>
      <c r="BFK89" s="993"/>
      <c r="BFL89" s="993"/>
      <c r="BFM89" s="993"/>
      <c r="BFN89" s="993"/>
      <c r="BFO89" s="993"/>
      <c r="BFP89" s="993"/>
      <c r="BFQ89" s="993"/>
      <c r="BFR89" s="993"/>
      <c r="BFS89" s="993"/>
      <c r="BFT89" s="993"/>
      <c r="BFU89" s="993"/>
      <c r="BFV89" s="993"/>
      <c r="BFW89" s="993"/>
      <c r="BFX89" s="993"/>
      <c r="BFY89" s="993"/>
      <c r="BFZ89" s="993"/>
      <c r="BGA89" s="993"/>
      <c r="BGB89" s="993"/>
      <c r="BGC89" s="993"/>
      <c r="BGD89" s="993"/>
      <c r="BGE89" s="993"/>
      <c r="BGF89" s="993"/>
      <c r="BGG89" s="993"/>
      <c r="BGH89" s="993"/>
      <c r="BGI89" s="993"/>
      <c r="BGJ89" s="993"/>
      <c r="BGK89" s="993"/>
      <c r="BGL89" s="993"/>
      <c r="BGM89" s="993"/>
      <c r="BGN89" s="993"/>
      <c r="BGO89" s="993"/>
      <c r="BGP89" s="993"/>
      <c r="BGQ89" s="993"/>
      <c r="BGR89" s="993"/>
      <c r="BGS89" s="993"/>
      <c r="BGT89" s="993"/>
      <c r="BGU89" s="993"/>
      <c r="BGV89" s="993"/>
      <c r="BGW89" s="993"/>
      <c r="BGX89" s="993"/>
      <c r="BGY89" s="993"/>
      <c r="BGZ89" s="993"/>
      <c r="BHA89" s="993"/>
      <c r="BHB89" s="993"/>
      <c r="BHC89" s="993"/>
      <c r="BHD89" s="993"/>
      <c r="BHE89" s="993"/>
      <c r="BHF89" s="993"/>
      <c r="BHG89" s="993"/>
      <c r="BHH89" s="993"/>
      <c r="BHI89" s="993"/>
      <c r="BHJ89" s="993"/>
      <c r="BHK89" s="993"/>
      <c r="BHL89" s="993"/>
      <c r="BHM89" s="993"/>
      <c r="BHN89" s="993"/>
      <c r="BHO89" s="993"/>
      <c r="BHP89" s="993"/>
      <c r="BHQ89" s="993"/>
      <c r="BHR89" s="993"/>
      <c r="BHS89" s="993"/>
      <c r="BHT89" s="993"/>
      <c r="BHU89" s="993"/>
      <c r="BHV89" s="993"/>
      <c r="BHW89" s="993"/>
      <c r="BHX89" s="993"/>
      <c r="BHY89" s="993"/>
      <c r="BHZ89" s="993"/>
      <c r="BIA89" s="993"/>
      <c r="BIB89" s="993"/>
      <c r="BIC89" s="993"/>
      <c r="BID89" s="993"/>
      <c r="BIE89" s="993"/>
      <c r="BIF89" s="993"/>
      <c r="BIG89" s="993"/>
      <c r="BIH89" s="993"/>
      <c r="BII89" s="993"/>
      <c r="BIJ89" s="993"/>
      <c r="BIK89" s="993"/>
      <c r="BIL89" s="993"/>
      <c r="BIM89" s="993"/>
      <c r="BIN89" s="993"/>
      <c r="BIO89" s="993"/>
      <c r="BIP89" s="993"/>
      <c r="BIQ89" s="993"/>
      <c r="BIR89" s="993"/>
      <c r="BIS89" s="993"/>
      <c r="BIT89" s="993"/>
      <c r="BIU89" s="993"/>
      <c r="BIV89" s="993"/>
      <c r="BIW89" s="993"/>
      <c r="BIX89" s="993"/>
      <c r="BIY89" s="993"/>
      <c r="BIZ89" s="993"/>
      <c r="BJA89" s="993"/>
      <c r="BJB89" s="993"/>
      <c r="BJC89" s="993"/>
      <c r="BJD89" s="993"/>
      <c r="BJE89" s="993"/>
      <c r="BJF89" s="993"/>
      <c r="BJG89" s="993"/>
      <c r="BJH89" s="993"/>
      <c r="BJI89" s="993"/>
      <c r="BJJ89" s="993"/>
      <c r="BJK89" s="993"/>
      <c r="BJL89" s="993"/>
      <c r="BJM89" s="993"/>
      <c r="BJN89" s="993"/>
      <c r="BJO89" s="993"/>
      <c r="BJP89" s="993"/>
      <c r="BJQ89" s="993"/>
      <c r="BJR89" s="993"/>
      <c r="BJS89" s="993"/>
      <c r="BJT89" s="993"/>
      <c r="BJU89" s="993"/>
      <c r="BJV89" s="993"/>
      <c r="BJW89" s="993"/>
      <c r="BJX89" s="993"/>
      <c r="BJY89" s="993"/>
      <c r="BJZ89" s="993"/>
      <c r="BKA89" s="993"/>
      <c r="BKB89" s="993"/>
      <c r="BKC89" s="993"/>
      <c r="BKD89" s="993"/>
      <c r="BKE89" s="993"/>
      <c r="BKF89" s="993"/>
      <c r="BKG89" s="993"/>
      <c r="BKH89" s="993"/>
      <c r="BKI89" s="993"/>
      <c r="BKJ89" s="993"/>
      <c r="BKK89" s="993"/>
      <c r="BKL89" s="993"/>
      <c r="BKM89" s="993"/>
      <c r="BKN89" s="993"/>
      <c r="BKO89" s="993"/>
      <c r="BKP89" s="993"/>
      <c r="BKQ89" s="993"/>
      <c r="BKR89" s="993"/>
      <c r="BKS89" s="993"/>
      <c r="BKT89" s="993"/>
      <c r="BKU89" s="993"/>
      <c r="BKV89" s="993"/>
      <c r="BKW89" s="993"/>
      <c r="BKX89" s="993"/>
      <c r="BKY89" s="993"/>
      <c r="BKZ89" s="993"/>
      <c r="BLA89" s="993"/>
      <c r="BLB89" s="993"/>
      <c r="BLC89" s="993"/>
      <c r="BLD89" s="993"/>
      <c r="BLE89" s="993"/>
      <c r="BLF89" s="993"/>
      <c r="BLG89" s="993"/>
      <c r="BLH89" s="993"/>
      <c r="BLI89" s="993"/>
      <c r="BLJ89" s="993"/>
      <c r="BLK89" s="993"/>
      <c r="BLL89" s="993"/>
      <c r="BLM89" s="993"/>
      <c r="BLN89" s="993"/>
      <c r="BLO89" s="993"/>
      <c r="BLP89" s="993"/>
      <c r="BLQ89" s="993"/>
      <c r="BLR89" s="993"/>
      <c r="BLS89" s="993"/>
      <c r="BLT89" s="993"/>
      <c r="BLU89" s="993"/>
      <c r="BLV89" s="993"/>
      <c r="BLW89" s="993"/>
      <c r="BLX89" s="993"/>
      <c r="BLY89" s="993"/>
      <c r="BLZ89" s="993"/>
      <c r="BMA89" s="993"/>
      <c r="BMB89" s="993"/>
      <c r="BMC89" s="993"/>
      <c r="BMD89" s="993"/>
      <c r="BME89" s="993"/>
      <c r="BMF89" s="993"/>
      <c r="BMG89" s="993"/>
      <c r="BMH89" s="993"/>
      <c r="BMI89" s="993"/>
      <c r="BMJ89" s="993"/>
      <c r="BMK89" s="993"/>
      <c r="BML89" s="993"/>
      <c r="BMM89" s="993"/>
      <c r="BMN89" s="993"/>
      <c r="BMO89" s="993"/>
      <c r="BMP89" s="993"/>
      <c r="BMQ89" s="993"/>
      <c r="BMR89" s="993"/>
      <c r="BMS89" s="993"/>
      <c r="BMT89" s="993"/>
      <c r="BMU89" s="993"/>
      <c r="BMV89" s="993"/>
      <c r="BMW89" s="993"/>
      <c r="BMX89" s="993"/>
      <c r="BMY89" s="993"/>
      <c r="BMZ89" s="993"/>
      <c r="BNA89" s="993"/>
      <c r="BNB89" s="993"/>
      <c r="BNC89" s="993"/>
      <c r="BND89" s="993"/>
      <c r="BNE89" s="993"/>
      <c r="BNF89" s="993"/>
      <c r="BNG89" s="993"/>
      <c r="BNH89" s="993"/>
      <c r="BNI89" s="993"/>
      <c r="BNJ89" s="993"/>
      <c r="BNK89" s="993"/>
      <c r="BNL89" s="993"/>
      <c r="BNM89" s="993"/>
      <c r="BNN89" s="993"/>
      <c r="BNO89" s="993"/>
      <c r="BNP89" s="993"/>
      <c r="BNQ89" s="993"/>
      <c r="BNR89" s="993"/>
      <c r="BNS89" s="993"/>
      <c r="BNT89" s="993"/>
      <c r="BNU89" s="993"/>
      <c r="BNV89" s="993"/>
      <c r="BNW89" s="993"/>
      <c r="BNX89" s="993"/>
      <c r="BNY89" s="993"/>
      <c r="BNZ89" s="993"/>
      <c r="BOA89" s="993"/>
      <c r="BOB89" s="993"/>
      <c r="BOC89" s="993"/>
      <c r="BOD89" s="993"/>
      <c r="BOE89" s="993"/>
      <c r="BOF89" s="993"/>
      <c r="BOG89" s="993"/>
      <c r="BOH89" s="993"/>
      <c r="BOI89" s="993"/>
      <c r="BOJ89" s="993"/>
      <c r="BOK89" s="993"/>
      <c r="BOL89" s="993"/>
      <c r="BOM89" s="993"/>
      <c r="BON89" s="993"/>
      <c r="BOO89" s="993"/>
      <c r="BOP89" s="993"/>
      <c r="BOQ89" s="993"/>
      <c r="BOR89" s="993"/>
      <c r="BOS89" s="993"/>
      <c r="BOT89" s="993"/>
      <c r="BOU89" s="993"/>
      <c r="BOV89" s="993"/>
      <c r="BOW89" s="993"/>
      <c r="BOX89" s="993"/>
      <c r="BOY89" s="993"/>
      <c r="BOZ89" s="993"/>
      <c r="BPA89" s="993"/>
      <c r="BPB89" s="993"/>
      <c r="BPC89" s="993"/>
      <c r="BPD89" s="993"/>
      <c r="BPE89" s="993"/>
      <c r="BPF89" s="993"/>
      <c r="BPG89" s="993"/>
      <c r="BPH89" s="993"/>
      <c r="BPI89" s="993"/>
      <c r="BPJ89" s="993"/>
      <c r="BPK89" s="993"/>
      <c r="BPL89" s="993"/>
      <c r="BPM89" s="993"/>
      <c r="BPN89" s="993"/>
      <c r="BPO89" s="993"/>
      <c r="BPP89" s="993"/>
      <c r="BPQ89" s="993"/>
      <c r="BPR89" s="993"/>
      <c r="BPS89" s="993"/>
      <c r="BPT89" s="993"/>
      <c r="BPU89" s="993"/>
      <c r="BPV89" s="993"/>
      <c r="BPW89" s="993"/>
      <c r="BPX89" s="993"/>
      <c r="BPY89" s="993"/>
      <c r="BPZ89" s="993"/>
      <c r="BQA89" s="993"/>
      <c r="BQB89" s="993"/>
      <c r="BQC89" s="993"/>
      <c r="BQD89" s="993"/>
      <c r="BQE89" s="993"/>
      <c r="BQF89" s="993"/>
      <c r="BQG89" s="993"/>
      <c r="BQH89" s="993"/>
      <c r="BQI89" s="993"/>
      <c r="BQJ89" s="993"/>
      <c r="BQK89" s="993"/>
      <c r="BQL89" s="993"/>
      <c r="BQM89" s="993"/>
      <c r="BQN89" s="993"/>
      <c r="BQO89" s="993"/>
      <c r="BQP89" s="993"/>
      <c r="BQQ89" s="993"/>
      <c r="BQR89" s="993"/>
      <c r="BQS89" s="993"/>
      <c r="BQT89" s="993"/>
      <c r="BQU89" s="993"/>
      <c r="BQV89" s="993"/>
      <c r="BQW89" s="993"/>
      <c r="BQX89" s="993"/>
      <c r="BQY89" s="993"/>
      <c r="BQZ89" s="993"/>
      <c r="BRA89" s="993"/>
      <c r="BRB89" s="993"/>
      <c r="BRC89" s="993"/>
      <c r="BRD89" s="993"/>
      <c r="BRE89" s="993"/>
      <c r="BRF89" s="993"/>
      <c r="BRG89" s="993"/>
      <c r="BRH89" s="993"/>
      <c r="BRI89" s="993"/>
      <c r="BRJ89" s="993"/>
      <c r="BRK89" s="993"/>
      <c r="BRL89" s="993"/>
      <c r="BRM89" s="993"/>
      <c r="BRN89" s="993"/>
      <c r="BRO89" s="993"/>
      <c r="BRP89" s="993"/>
      <c r="BRQ89" s="993"/>
      <c r="BRR89" s="993"/>
      <c r="BRS89" s="993"/>
      <c r="BRT89" s="993"/>
      <c r="BRU89" s="993"/>
      <c r="BRV89" s="993"/>
      <c r="BRW89" s="993"/>
      <c r="BRX89" s="993"/>
      <c r="BRY89" s="993"/>
      <c r="BRZ89" s="993"/>
      <c r="BSA89" s="993"/>
      <c r="BSB89" s="993"/>
      <c r="BSC89" s="993"/>
      <c r="BSD89" s="993"/>
      <c r="BSE89" s="993"/>
      <c r="BSF89" s="993"/>
      <c r="BSG89" s="993"/>
      <c r="BSH89" s="993"/>
      <c r="BSI89" s="993"/>
      <c r="BSJ89" s="993"/>
      <c r="BSK89" s="993"/>
      <c r="BSL89" s="993"/>
      <c r="BSM89" s="993"/>
      <c r="BSN89" s="993"/>
      <c r="BSO89" s="993"/>
      <c r="BSP89" s="993"/>
      <c r="BSQ89" s="993"/>
      <c r="BSR89" s="993"/>
      <c r="BSS89" s="993"/>
      <c r="BST89" s="993"/>
      <c r="BSU89" s="993"/>
      <c r="BSV89" s="993"/>
      <c r="BSW89" s="993"/>
      <c r="BSX89" s="993"/>
      <c r="BSY89" s="993"/>
      <c r="BSZ89" s="993"/>
      <c r="BTA89" s="993"/>
      <c r="BTB89" s="993"/>
      <c r="BTC89" s="993"/>
      <c r="BTD89" s="993"/>
      <c r="BTE89" s="993"/>
      <c r="BTF89" s="993"/>
      <c r="BTG89" s="993"/>
      <c r="BTH89" s="993"/>
      <c r="BTI89" s="993"/>
      <c r="BTJ89" s="993"/>
      <c r="BTK89" s="993"/>
      <c r="BTL89" s="993"/>
      <c r="BTM89" s="993"/>
      <c r="BTN89" s="993"/>
      <c r="BTO89" s="993"/>
      <c r="BTP89" s="993"/>
      <c r="BTQ89" s="993"/>
      <c r="BTR89" s="993"/>
      <c r="BTS89" s="993"/>
      <c r="BTT89" s="993"/>
      <c r="BTU89" s="993"/>
      <c r="BTV89" s="993"/>
      <c r="BTW89" s="993"/>
      <c r="BTX89" s="993"/>
      <c r="BTY89" s="993"/>
      <c r="BTZ89" s="993"/>
      <c r="BUA89" s="993"/>
      <c r="BUB89" s="993"/>
      <c r="BUC89" s="993"/>
      <c r="BUD89" s="993"/>
      <c r="BUE89" s="993"/>
      <c r="BUF89" s="993"/>
      <c r="BUG89" s="993"/>
      <c r="BUH89" s="993"/>
      <c r="BUI89" s="993"/>
      <c r="BUJ89" s="993"/>
      <c r="BUK89" s="993"/>
      <c r="BUL89" s="993"/>
      <c r="BUM89" s="993"/>
      <c r="BUN89" s="993"/>
      <c r="BUO89" s="993"/>
      <c r="BUP89" s="993"/>
      <c r="BUQ89" s="993"/>
      <c r="BUR89" s="993"/>
      <c r="BUS89" s="993"/>
      <c r="BUT89" s="993"/>
      <c r="BUU89" s="993"/>
      <c r="BUV89" s="993"/>
      <c r="BUW89" s="993"/>
      <c r="BUX89" s="993"/>
      <c r="BUY89" s="993"/>
      <c r="BUZ89" s="993"/>
      <c r="BVA89" s="993"/>
      <c r="BVB89" s="993"/>
      <c r="BVC89" s="993"/>
      <c r="BVD89" s="993"/>
      <c r="BVE89" s="993"/>
      <c r="BVF89" s="993"/>
      <c r="BVG89" s="993"/>
      <c r="BVH89" s="993"/>
      <c r="BVI89" s="993"/>
      <c r="BVJ89" s="993"/>
      <c r="BVK89" s="993"/>
      <c r="BVL89" s="993"/>
      <c r="BVM89" s="993"/>
      <c r="BVN89" s="993"/>
      <c r="BVO89" s="993"/>
      <c r="BVP89" s="993"/>
      <c r="BVQ89" s="993"/>
      <c r="BVR89" s="993"/>
      <c r="BVS89" s="993"/>
      <c r="BVT89" s="993"/>
      <c r="BVU89" s="993"/>
      <c r="BVV89" s="993"/>
      <c r="BVW89" s="993"/>
      <c r="BVX89" s="993"/>
      <c r="BVY89" s="993"/>
      <c r="BVZ89" s="993"/>
      <c r="BWA89" s="993"/>
      <c r="BWB89" s="993"/>
      <c r="BWC89" s="993"/>
      <c r="BWD89" s="993"/>
      <c r="BWE89" s="993"/>
      <c r="BWF89" s="993"/>
      <c r="BWG89" s="993"/>
      <c r="BWH89" s="993"/>
      <c r="BWI89" s="993"/>
      <c r="BWJ89" s="993"/>
      <c r="BWK89" s="993"/>
      <c r="BWL89" s="993"/>
      <c r="BWM89" s="993"/>
      <c r="BWN89" s="993"/>
      <c r="BWO89" s="993"/>
      <c r="BWP89" s="993"/>
      <c r="BWQ89" s="993"/>
      <c r="BWR89" s="993"/>
      <c r="BWS89" s="993"/>
      <c r="BWT89" s="993"/>
      <c r="BWU89" s="993"/>
      <c r="BWV89" s="993"/>
      <c r="BWW89" s="993"/>
      <c r="BWX89" s="993"/>
      <c r="BWY89" s="993"/>
      <c r="BWZ89" s="993"/>
      <c r="BXA89" s="993"/>
      <c r="BXB89" s="993"/>
      <c r="BXC89" s="993"/>
      <c r="BXD89" s="993"/>
      <c r="BXE89" s="993"/>
      <c r="BXF89" s="993"/>
      <c r="BXG89" s="993"/>
      <c r="BXH89" s="993"/>
      <c r="BXI89" s="993"/>
      <c r="BXJ89" s="993"/>
      <c r="BXK89" s="993"/>
      <c r="BXL89" s="993"/>
      <c r="BXM89" s="993"/>
      <c r="BXN89" s="993"/>
      <c r="BXO89" s="993"/>
      <c r="BXP89" s="993"/>
      <c r="BXQ89" s="993"/>
      <c r="BXR89" s="993"/>
      <c r="BXS89" s="993"/>
      <c r="BXT89" s="993"/>
      <c r="BXU89" s="993"/>
      <c r="BXV89" s="993"/>
      <c r="BXW89" s="993"/>
      <c r="BXX89" s="993"/>
      <c r="BXY89" s="993"/>
      <c r="BXZ89" s="993"/>
      <c r="BYA89" s="993"/>
      <c r="BYB89" s="993"/>
      <c r="BYC89" s="993"/>
      <c r="BYD89" s="993"/>
      <c r="BYE89" s="993"/>
      <c r="BYF89" s="993"/>
      <c r="BYG89" s="993"/>
      <c r="BYH89" s="993"/>
      <c r="BYI89" s="993"/>
      <c r="BYJ89" s="993"/>
      <c r="BYK89" s="993"/>
      <c r="BYL89" s="993"/>
      <c r="BYM89" s="993"/>
      <c r="BYN89" s="993"/>
      <c r="BYO89" s="993"/>
      <c r="BYP89" s="993"/>
      <c r="BYQ89" s="993"/>
      <c r="BYR89" s="993"/>
      <c r="BYS89" s="993"/>
      <c r="BYT89" s="993"/>
      <c r="BYU89" s="993"/>
      <c r="BYV89" s="993"/>
      <c r="BYW89" s="993"/>
      <c r="BYX89" s="993"/>
      <c r="BYY89" s="993"/>
      <c r="BYZ89" s="993"/>
      <c r="BZA89" s="993"/>
      <c r="BZB89" s="993"/>
      <c r="BZC89" s="993"/>
      <c r="BZD89" s="993"/>
      <c r="BZE89" s="993"/>
      <c r="BZF89" s="993"/>
      <c r="BZG89" s="993"/>
      <c r="BZH89" s="993"/>
      <c r="BZI89" s="993"/>
      <c r="BZJ89" s="993"/>
      <c r="BZK89" s="993"/>
      <c r="BZL89" s="993"/>
      <c r="BZM89" s="993"/>
      <c r="BZN89" s="993"/>
      <c r="BZO89" s="993"/>
      <c r="BZP89" s="993"/>
      <c r="BZQ89" s="993"/>
      <c r="BZR89" s="993"/>
      <c r="BZS89" s="993"/>
      <c r="BZT89" s="993"/>
      <c r="BZU89" s="993"/>
      <c r="BZV89" s="993"/>
      <c r="BZW89" s="993"/>
      <c r="BZX89" s="993"/>
      <c r="BZY89" s="993"/>
      <c r="BZZ89" s="993"/>
      <c r="CAA89" s="993"/>
      <c r="CAB89" s="993"/>
      <c r="CAC89" s="993"/>
      <c r="CAD89" s="993"/>
      <c r="CAE89" s="993"/>
      <c r="CAF89" s="993"/>
      <c r="CAG89" s="993"/>
      <c r="CAH89" s="993"/>
      <c r="CAI89" s="993"/>
      <c r="CAJ89" s="993"/>
      <c r="CAK89" s="993"/>
      <c r="CAL89" s="993"/>
      <c r="CAM89" s="993"/>
      <c r="CAN89" s="993"/>
      <c r="CAO89" s="993"/>
      <c r="CAP89" s="993"/>
      <c r="CAQ89" s="993"/>
      <c r="CAR89" s="993"/>
      <c r="CAS89" s="993"/>
      <c r="CAT89" s="993"/>
      <c r="CAU89" s="993"/>
      <c r="CAV89" s="993"/>
      <c r="CAW89" s="993"/>
      <c r="CAX89" s="993"/>
      <c r="CAY89" s="993"/>
      <c r="CAZ89" s="993"/>
      <c r="CBA89" s="993"/>
      <c r="CBB89" s="993"/>
      <c r="CBC89" s="993"/>
      <c r="CBD89" s="993"/>
      <c r="CBE89" s="993"/>
      <c r="CBF89" s="993"/>
      <c r="CBG89" s="993"/>
      <c r="CBH89" s="993"/>
      <c r="CBI89" s="993"/>
      <c r="CBJ89" s="993"/>
      <c r="CBK89" s="993"/>
      <c r="CBL89" s="993"/>
      <c r="CBM89" s="993"/>
      <c r="CBN89" s="993"/>
      <c r="CBO89" s="993"/>
      <c r="CBP89" s="993"/>
      <c r="CBQ89" s="993"/>
      <c r="CBR89" s="993"/>
      <c r="CBS89" s="993"/>
      <c r="CBT89" s="993"/>
      <c r="CBU89" s="993"/>
      <c r="CBV89" s="993"/>
      <c r="CBW89" s="993"/>
      <c r="CBX89" s="993"/>
      <c r="CBY89" s="993"/>
      <c r="CBZ89" s="993"/>
      <c r="CCA89" s="993"/>
      <c r="CCB89" s="993"/>
      <c r="CCC89" s="993"/>
      <c r="CCD89" s="993"/>
      <c r="CCE89" s="993"/>
      <c r="CCF89" s="993"/>
      <c r="CCG89" s="993"/>
      <c r="CCH89" s="993"/>
      <c r="CCI89" s="993"/>
      <c r="CCJ89" s="993"/>
      <c r="CCK89" s="993"/>
      <c r="CCL89" s="993"/>
      <c r="CCM89" s="993"/>
      <c r="CCN89" s="993"/>
      <c r="CCO89" s="993"/>
      <c r="CCP89" s="993"/>
      <c r="CCQ89" s="993"/>
      <c r="CCR89" s="993"/>
      <c r="CCS89" s="993"/>
      <c r="CCT89" s="993"/>
      <c r="CCU89" s="993"/>
      <c r="CCV89" s="993"/>
      <c r="CCW89" s="993"/>
      <c r="CCX89" s="993"/>
      <c r="CCY89" s="993"/>
      <c r="CCZ89" s="993"/>
      <c r="CDA89" s="993"/>
      <c r="CDB89" s="993"/>
      <c r="CDC89" s="993"/>
      <c r="CDD89" s="993"/>
      <c r="CDE89" s="993"/>
      <c r="CDF89" s="993"/>
      <c r="CDG89" s="993"/>
      <c r="CDH89" s="993"/>
      <c r="CDI89" s="993"/>
      <c r="CDJ89" s="993"/>
      <c r="CDK89" s="993"/>
      <c r="CDL89" s="993"/>
      <c r="CDM89" s="993"/>
      <c r="CDN89" s="993"/>
      <c r="CDO89" s="993"/>
      <c r="CDP89" s="993"/>
      <c r="CDQ89" s="993"/>
      <c r="CDR89" s="993"/>
      <c r="CDS89" s="993"/>
      <c r="CDT89" s="993"/>
      <c r="CDU89" s="993"/>
      <c r="CDV89" s="993"/>
      <c r="CDW89" s="993"/>
      <c r="CDX89" s="993"/>
      <c r="CDY89" s="993"/>
      <c r="CDZ89" s="993"/>
      <c r="CEA89" s="993"/>
      <c r="CEB89" s="993"/>
      <c r="CEC89" s="993"/>
      <c r="CED89" s="993"/>
      <c r="CEE89" s="993"/>
      <c r="CEF89" s="993"/>
      <c r="CEG89" s="993"/>
      <c r="CEH89" s="993"/>
      <c r="CEI89" s="993"/>
      <c r="CEJ89" s="993"/>
      <c r="CEK89" s="993"/>
      <c r="CEL89" s="993"/>
      <c r="CEM89" s="993"/>
      <c r="CEN89" s="993"/>
      <c r="CEO89" s="993"/>
      <c r="CEP89" s="993"/>
      <c r="CEQ89" s="993"/>
      <c r="CER89" s="993"/>
      <c r="CES89" s="993"/>
      <c r="CET89" s="993"/>
      <c r="CEU89" s="993"/>
      <c r="CEV89" s="993"/>
      <c r="CEW89" s="993"/>
      <c r="CEX89" s="993"/>
      <c r="CEY89" s="993"/>
      <c r="CEZ89" s="993"/>
      <c r="CFA89" s="993"/>
      <c r="CFB89" s="993"/>
      <c r="CFC89" s="993"/>
      <c r="CFD89" s="993"/>
      <c r="CFE89" s="993"/>
      <c r="CFF89" s="993"/>
      <c r="CFG89" s="993"/>
      <c r="CFH89" s="993"/>
      <c r="CFI89" s="993"/>
      <c r="CFJ89" s="993"/>
      <c r="CFK89" s="993"/>
      <c r="CFL89" s="993"/>
      <c r="CFM89" s="993"/>
      <c r="CFN89" s="993"/>
      <c r="CFO89" s="993"/>
      <c r="CFP89" s="993"/>
      <c r="CFQ89" s="993"/>
      <c r="CFR89" s="993"/>
      <c r="CFS89" s="993"/>
      <c r="CFT89" s="993"/>
      <c r="CFU89" s="993"/>
      <c r="CFV89" s="993"/>
      <c r="CFW89" s="993"/>
      <c r="CFX89" s="993"/>
      <c r="CFY89" s="993"/>
      <c r="CFZ89" s="993"/>
      <c r="CGA89" s="993"/>
      <c r="CGB89" s="993"/>
      <c r="CGC89" s="993"/>
      <c r="CGD89" s="993"/>
      <c r="CGE89" s="993"/>
      <c r="CGF89" s="993"/>
      <c r="CGG89" s="993"/>
      <c r="CGH89" s="993"/>
      <c r="CGI89" s="993"/>
      <c r="CGJ89" s="993"/>
      <c r="CGK89" s="993"/>
      <c r="CGL89" s="993"/>
      <c r="CGM89" s="993"/>
      <c r="CGN89" s="993"/>
      <c r="CGO89" s="993"/>
      <c r="CGP89" s="993"/>
      <c r="CGQ89" s="993"/>
      <c r="CGR89" s="993"/>
      <c r="CGS89" s="993"/>
      <c r="CGT89" s="993"/>
      <c r="CGU89" s="993"/>
      <c r="CGV89" s="993"/>
      <c r="CGW89" s="993"/>
      <c r="CGX89" s="993"/>
      <c r="CGY89" s="993"/>
      <c r="CGZ89" s="993"/>
      <c r="CHA89" s="993"/>
      <c r="CHB89" s="993"/>
      <c r="CHC89" s="993"/>
      <c r="CHD89" s="993"/>
      <c r="CHE89" s="993"/>
      <c r="CHF89" s="993"/>
      <c r="CHG89" s="993"/>
      <c r="CHH89" s="993"/>
      <c r="CHI89" s="993"/>
      <c r="CHJ89" s="993"/>
      <c r="CHK89" s="993"/>
      <c r="CHL89" s="993"/>
      <c r="CHM89" s="993"/>
      <c r="CHN89" s="993"/>
      <c r="CHO89" s="993"/>
      <c r="CHP89" s="993"/>
      <c r="CHQ89" s="993"/>
      <c r="CHR89" s="993"/>
      <c r="CHS89" s="993"/>
      <c r="CHT89" s="993"/>
      <c r="CHU89" s="993"/>
      <c r="CHV89" s="993"/>
      <c r="CHW89" s="993"/>
      <c r="CHX89" s="993"/>
      <c r="CHY89" s="993"/>
      <c r="CHZ89" s="993"/>
      <c r="CIA89" s="993"/>
      <c r="CIB89" s="993"/>
      <c r="CIC89" s="993"/>
      <c r="CID89" s="993"/>
      <c r="CIE89" s="993"/>
      <c r="CIF89" s="993"/>
      <c r="CIG89" s="993"/>
      <c r="CIH89" s="993"/>
      <c r="CII89" s="993"/>
      <c r="CIJ89" s="993"/>
      <c r="CIK89" s="993"/>
      <c r="CIL89" s="993"/>
      <c r="CIM89" s="993"/>
      <c r="CIN89" s="993"/>
      <c r="CIO89" s="993"/>
      <c r="CIP89" s="993"/>
      <c r="CIQ89" s="993"/>
      <c r="CIR89" s="993"/>
      <c r="CIS89" s="993"/>
      <c r="CIT89" s="993"/>
      <c r="CIU89" s="993"/>
      <c r="CIV89" s="993"/>
      <c r="CIW89" s="993"/>
      <c r="CIX89" s="993"/>
      <c r="CIY89" s="993"/>
      <c r="CIZ89" s="993"/>
      <c r="CJA89" s="993"/>
      <c r="CJB89" s="993"/>
      <c r="CJC89" s="993"/>
      <c r="CJD89" s="993"/>
      <c r="CJE89" s="993"/>
      <c r="CJF89" s="993"/>
      <c r="CJG89" s="993"/>
      <c r="CJH89" s="993"/>
      <c r="CJI89" s="993"/>
      <c r="CJJ89" s="993"/>
      <c r="CJK89" s="993"/>
      <c r="CJL89" s="993"/>
      <c r="CJM89" s="993"/>
      <c r="CJN89" s="993"/>
      <c r="CJO89" s="993"/>
      <c r="CJP89" s="993"/>
      <c r="CJQ89" s="993"/>
      <c r="CJR89" s="993"/>
      <c r="CJS89" s="993"/>
      <c r="CJT89" s="993"/>
      <c r="CJU89" s="993"/>
      <c r="CJV89" s="993"/>
      <c r="CJW89" s="993"/>
      <c r="CJX89" s="993"/>
      <c r="CJY89" s="993"/>
      <c r="CJZ89" s="993"/>
      <c r="CKA89" s="993"/>
      <c r="CKB89" s="993"/>
      <c r="CKC89" s="993"/>
      <c r="CKD89" s="993"/>
      <c r="CKE89" s="993"/>
      <c r="CKF89" s="993"/>
      <c r="CKG89" s="993"/>
      <c r="CKH89" s="993"/>
      <c r="CKI89" s="993"/>
      <c r="CKJ89" s="993"/>
      <c r="CKK89" s="993"/>
      <c r="CKL89" s="993"/>
      <c r="CKM89" s="993"/>
      <c r="CKN89" s="993"/>
      <c r="CKO89" s="993"/>
      <c r="CKP89" s="993"/>
      <c r="CKQ89" s="993"/>
      <c r="CKR89" s="993"/>
      <c r="CKS89" s="993"/>
      <c r="CKT89" s="993"/>
      <c r="CKU89" s="993"/>
      <c r="CKV89" s="993"/>
      <c r="CKW89" s="993"/>
      <c r="CKX89" s="993"/>
      <c r="CKY89" s="993"/>
      <c r="CKZ89" s="993"/>
      <c r="CLA89" s="993"/>
      <c r="CLB89" s="993"/>
      <c r="CLC89" s="993"/>
      <c r="CLD89" s="993"/>
      <c r="CLE89" s="993"/>
      <c r="CLF89" s="993"/>
      <c r="CLG89" s="993"/>
      <c r="CLH89" s="993"/>
      <c r="CLI89" s="993"/>
      <c r="CLJ89" s="993"/>
      <c r="CLK89" s="993"/>
      <c r="CLL89" s="993"/>
      <c r="CLM89" s="993"/>
      <c r="CLN89" s="993"/>
      <c r="CLO89" s="993"/>
      <c r="CLP89" s="993"/>
      <c r="CLQ89" s="993"/>
      <c r="CLR89" s="993"/>
      <c r="CLS89" s="993"/>
      <c r="CLT89" s="993"/>
      <c r="CLU89" s="993"/>
      <c r="CLV89" s="993"/>
      <c r="CLW89" s="993"/>
      <c r="CLX89" s="993"/>
      <c r="CLY89" s="993"/>
      <c r="CLZ89" s="993"/>
      <c r="CMA89" s="993"/>
      <c r="CMB89" s="993"/>
      <c r="CMC89" s="993"/>
      <c r="CMD89" s="993"/>
      <c r="CME89" s="993"/>
      <c r="CMF89" s="993"/>
      <c r="CMG89" s="993"/>
      <c r="CMH89" s="993"/>
      <c r="CMI89" s="993"/>
      <c r="CMJ89" s="993"/>
      <c r="CMK89" s="993"/>
      <c r="CML89" s="993"/>
      <c r="CMM89" s="993"/>
      <c r="CMN89" s="993"/>
      <c r="CMO89" s="993"/>
      <c r="CMP89" s="993"/>
      <c r="CMQ89" s="993"/>
      <c r="CMR89" s="993"/>
      <c r="CMS89" s="993"/>
      <c r="CMT89" s="993"/>
      <c r="CMU89" s="993"/>
      <c r="CMV89" s="993"/>
      <c r="CMW89" s="993"/>
      <c r="CMX89" s="993"/>
      <c r="CMY89" s="993"/>
      <c r="CMZ89" s="993"/>
      <c r="CNA89" s="993"/>
      <c r="CNB89" s="993"/>
      <c r="CNC89" s="993"/>
      <c r="CND89" s="993"/>
      <c r="CNE89" s="993"/>
      <c r="CNF89" s="993"/>
      <c r="CNG89" s="993"/>
      <c r="CNH89" s="993"/>
      <c r="CNI89" s="993"/>
      <c r="CNJ89" s="993"/>
      <c r="CNK89" s="993"/>
      <c r="CNL89" s="993"/>
      <c r="CNM89" s="993"/>
      <c r="CNN89" s="993"/>
      <c r="CNO89" s="993"/>
      <c r="CNP89" s="993"/>
      <c r="CNQ89" s="993"/>
      <c r="CNR89" s="993"/>
      <c r="CNS89" s="993"/>
      <c r="CNT89" s="993"/>
      <c r="CNU89" s="993"/>
      <c r="CNV89" s="993"/>
      <c r="CNW89" s="993"/>
      <c r="CNX89" s="993"/>
      <c r="CNY89" s="993"/>
      <c r="CNZ89" s="993"/>
      <c r="COA89" s="993"/>
      <c r="COB89" s="993"/>
      <c r="COC89" s="993"/>
      <c r="COD89" s="993"/>
      <c r="COE89" s="993"/>
      <c r="COF89" s="993"/>
      <c r="COG89" s="993"/>
      <c r="COH89" s="993"/>
      <c r="COI89" s="993"/>
      <c r="COJ89" s="993"/>
      <c r="COK89" s="993"/>
      <c r="COL89" s="993"/>
      <c r="COM89" s="993"/>
      <c r="CON89" s="993"/>
      <c r="COO89" s="993"/>
      <c r="COP89" s="993"/>
      <c r="COQ89" s="993"/>
      <c r="COR89" s="993"/>
      <c r="COS89" s="993"/>
      <c r="COT89" s="993"/>
      <c r="COU89" s="993"/>
      <c r="COV89" s="993"/>
      <c r="COW89" s="993"/>
      <c r="COX89" s="993"/>
      <c r="COY89" s="993"/>
      <c r="COZ89" s="993"/>
      <c r="CPA89" s="993"/>
      <c r="CPB89" s="993"/>
      <c r="CPC89" s="993"/>
      <c r="CPD89" s="993"/>
      <c r="CPE89" s="993"/>
      <c r="CPF89" s="993"/>
      <c r="CPG89" s="993"/>
      <c r="CPH89" s="993"/>
      <c r="CPI89" s="993"/>
      <c r="CPJ89" s="993"/>
      <c r="CPK89" s="993"/>
      <c r="CPL89" s="993"/>
      <c r="CPM89" s="993"/>
      <c r="CPN89" s="993"/>
      <c r="CPO89" s="993"/>
      <c r="CPP89" s="993"/>
      <c r="CPQ89" s="993"/>
      <c r="CPR89" s="993"/>
      <c r="CPS89" s="993"/>
      <c r="CPT89" s="993"/>
      <c r="CPU89" s="993"/>
      <c r="CPV89" s="993"/>
      <c r="CPW89" s="993"/>
      <c r="CPX89" s="993"/>
      <c r="CPY89" s="993"/>
      <c r="CPZ89" s="993"/>
      <c r="CQA89" s="993"/>
      <c r="CQB89" s="993"/>
      <c r="CQC89" s="993"/>
      <c r="CQD89" s="993"/>
      <c r="CQE89" s="993"/>
      <c r="CQF89" s="993"/>
      <c r="CQG89" s="993"/>
      <c r="CQH89" s="993"/>
      <c r="CQI89" s="993"/>
      <c r="CQJ89" s="993"/>
      <c r="CQK89" s="993"/>
      <c r="CQL89" s="993"/>
      <c r="CQM89" s="993"/>
      <c r="CQN89" s="993"/>
      <c r="CQO89" s="993"/>
      <c r="CQP89" s="993"/>
      <c r="CQQ89" s="993"/>
      <c r="CQR89" s="993"/>
      <c r="CQS89" s="993"/>
      <c r="CQT89" s="993"/>
      <c r="CQU89" s="993"/>
      <c r="CQV89" s="993"/>
      <c r="CQW89" s="993"/>
      <c r="CQX89" s="993"/>
      <c r="CQY89" s="993"/>
      <c r="CQZ89" s="993"/>
      <c r="CRA89" s="993"/>
      <c r="CRB89" s="993"/>
      <c r="CRC89" s="993"/>
      <c r="CRD89" s="993"/>
      <c r="CRE89" s="993"/>
      <c r="CRF89" s="993"/>
      <c r="CRG89" s="993"/>
      <c r="CRH89" s="993"/>
      <c r="CRI89" s="993"/>
      <c r="CRJ89" s="993"/>
      <c r="CRK89" s="993"/>
      <c r="CRL89" s="993"/>
      <c r="CRM89" s="993"/>
      <c r="CRN89" s="993"/>
      <c r="CRO89" s="993"/>
      <c r="CRP89" s="993"/>
      <c r="CRQ89" s="993"/>
      <c r="CRR89" s="993"/>
      <c r="CRS89" s="993"/>
      <c r="CRT89" s="993"/>
      <c r="CRU89" s="993"/>
      <c r="CRV89" s="993"/>
      <c r="CRW89" s="993"/>
      <c r="CRX89" s="993"/>
      <c r="CRY89" s="993"/>
      <c r="CRZ89" s="993"/>
      <c r="CSA89" s="993"/>
      <c r="CSB89" s="993"/>
      <c r="CSC89" s="993"/>
      <c r="CSD89" s="993"/>
      <c r="CSE89" s="993"/>
      <c r="CSF89" s="993"/>
      <c r="CSG89" s="993"/>
      <c r="CSH89" s="993"/>
      <c r="CSI89" s="993"/>
      <c r="CSJ89" s="993"/>
      <c r="CSK89" s="993"/>
      <c r="CSL89" s="993"/>
      <c r="CSM89" s="993"/>
      <c r="CSN89" s="993"/>
      <c r="CSO89" s="993"/>
      <c r="CSP89" s="993"/>
      <c r="CSQ89" s="993"/>
      <c r="CSR89" s="993"/>
      <c r="CSS89" s="993"/>
      <c r="CST89" s="993"/>
      <c r="CSU89" s="993"/>
      <c r="CSV89" s="993"/>
      <c r="CSW89" s="993"/>
      <c r="CSX89" s="993"/>
      <c r="CSY89" s="993"/>
      <c r="CSZ89" s="993"/>
      <c r="CTA89" s="993"/>
      <c r="CTB89" s="993"/>
      <c r="CTC89" s="993"/>
      <c r="CTD89" s="993"/>
      <c r="CTE89" s="993"/>
      <c r="CTF89" s="993"/>
      <c r="CTG89" s="993"/>
      <c r="CTH89" s="993"/>
      <c r="CTI89" s="993"/>
      <c r="CTJ89" s="993"/>
      <c r="CTK89" s="993"/>
      <c r="CTL89" s="993"/>
      <c r="CTM89" s="993"/>
      <c r="CTN89" s="993"/>
      <c r="CTO89" s="993"/>
      <c r="CTP89" s="993"/>
      <c r="CTQ89" s="993"/>
      <c r="CTR89" s="993"/>
      <c r="CTS89" s="993"/>
      <c r="CTT89" s="993"/>
      <c r="CTU89" s="993"/>
      <c r="CTV89" s="993"/>
      <c r="CTW89" s="993"/>
      <c r="CTX89" s="993"/>
      <c r="CTY89" s="993"/>
      <c r="CTZ89" s="993"/>
      <c r="CUA89" s="993"/>
      <c r="CUB89" s="993"/>
      <c r="CUC89" s="993"/>
      <c r="CUD89" s="993"/>
      <c r="CUE89" s="993"/>
      <c r="CUF89" s="993"/>
      <c r="CUG89" s="993"/>
      <c r="CUH89" s="993"/>
      <c r="CUI89" s="993"/>
      <c r="CUJ89" s="993"/>
      <c r="CUK89" s="993"/>
      <c r="CUL89" s="993"/>
      <c r="CUM89" s="993"/>
      <c r="CUN89" s="993"/>
      <c r="CUO89" s="993"/>
      <c r="CUP89" s="993"/>
      <c r="CUQ89" s="993"/>
      <c r="CUR89" s="993"/>
      <c r="CUS89" s="993"/>
      <c r="CUT89" s="993"/>
      <c r="CUU89" s="993"/>
      <c r="CUV89" s="993"/>
      <c r="CUW89" s="993"/>
      <c r="CUX89" s="993"/>
      <c r="CUY89" s="993"/>
      <c r="CUZ89" s="993"/>
      <c r="CVA89" s="993"/>
      <c r="CVB89" s="993"/>
      <c r="CVC89" s="993"/>
      <c r="CVD89" s="993"/>
      <c r="CVE89" s="993"/>
      <c r="CVF89" s="993"/>
      <c r="CVG89" s="993"/>
      <c r="CVH89" s="993"/>
      <c r="CVI89" s="993"/>
      <c r="CVJ89" s="993"/>
      <c r="CVK89" s="993"/>
      <c r="CVL89" s="993"/>
      <c r="CVM89" s="993"/>
      <c r="CVN89" s="993"/>
      <c r="CVO89" s="993"/>
      <c r="CVP89" s="993"/>
      <c r="CVQ89" s="993"/>
      <c r="CVR89" s="993"/>
      <c r="CVS89" s="993"/>
      <c r="CVT89" s="993"/>
      <c r="CVU89" s="993"/>
      <c r="CVV89" s="993"/>
      <c r="CVW89" s="993"/>
      <c r="CVX89" s="993"/>
      <c r="CVY89" s="993"/>
      <c r="CVZ89" s="993"/>
      <c r="CWA89" s="993"/>
      <c r="CWB89" s="993"/>
      <c r="CWC89" s="993"/>
      <c r="CWD89" s="993"/>
      <c r="CWE89" s="993"/>
      <c r="CWF89" s="993"/>
      <c r="CWG89" s="993"/>
      <c r="CWH89" s="993"/>
      <c r="CWI89" s="993"/>
      <c r="CWJ89" s="993"/>
      <c r="CWK89" s="993"/>
      <c r="CWL89" s="993"/>
      <c r="CWM89" s="993"/>
      <c r="CWN89" s="993"/>
      <c r="CWO89" s="993"/>
      <c r="CWP89" s="993"/>
      <c r="CWQ89" s="993"/>
      <c r="CWR89" s="993"/>
      <c r="CWS89" s="993"/>
      <c r="CWT89" s="993"/>
      <c r="CWU89" s="993"/>
      <c r="CWV89" s="993"/>
      <c r="CWW89" s="993"/>
      <c r="CWX89" s="993"/>
      <c r="CWY89" s="993"/>
      <c r="CWZ89" s="993"/>
      <c r="CXA89" s="993"/>
      <c r="CXB89" s="993"/>
      <c r="CXC89" s="993"/>
      <c r="CXD89" s="993"/>
      <c r="CXE89" s="993"/>
      <c r="CXF89" s="993"/>
      <c r="CXG89" s="993"/>
      <c r="CXH89" s="993"/>
      <c r="CXI89" s="993"/>
      <c r="CXJ89" s="993"/>
      <c r="CXK89" s="993"/>
      <c r="CXL89" s="993"/>
      <c r="CXM89" s="993"/>
      <c r="CXN89" s="993"/>
      <c r="CXO89" s="993"/>
      <c r="CXP89" s="993"/>
      <c r="CXQ89" s="993"/>
      <c r="CXR89" s="993"/>
      <c r="CXS89" s="993"/>
      <c r="CXT89" s="993"/>
      <c r="CXU89" s="993"/>
      <c r="CXV89" s="993"/>
      <c r="CXW89" s="993"/>
      <c r="CXX89" s="993"/>
      <c r="CXY89" s="993"/>
      <c r="CXZ89" s="993"/>
      <c r="CYA89" s="993"/>
      <c r="CYB89" s="993"/>
      <c r="CYC89" s="993"/>
      <c r="CYD89" s="993"/>
      <c r="CYE89" s="993"/>
      <c r="CYF89" s="993"/>
      <c r="CYG89" s="993"/>
      <c r="CYH89" s="993"/>
      <c r="CYI89" s="993"/>
      <c r="CYJ89" s="993"/>
      <c r="CYK89" s="993"/>
      <c r="CYL89" s="993"/>
      <c r="CYM89" s="993"/>
      <c r="CYN89" s="993"/>
      <c r="CYO89" s="993"/>
      <c r="CYP89" s="993"/>
      <c r="CYQ89" s="993"/>
      <c r="CYR89" s="993"/>
      <c r="CYS89" s="993"/>
      <c r="CYT89" s="993"/>
      <c r="CYU89" s="993"/>
      <c r="CYV89" s="993"/>
      <c r="CYW89" s="993"/>
      <c r="CYX89" s="993"/>
      <c r="CYY89" s="993"/>
      <c r="CYZ89" s="993"/>
      <c r="CZA89" s="993"/>
      <c r="CZB89" s="993"/>
      <c r="CZC89" s="993"/>
      <c r="CZD89" s="993"/>
      <c r="CZE89" s="993"/>
      <c r="CZF89" s="993"/>
      <c r="CZG89" s="993"/>
      <c r="CZH89" s="993"/>
      <c r="CZI89" s="993"/>
      <c r="CZJ89" s="993"/>
      <c r="CZK89" s="993"/>
      <c r="CZL89" s="993"/>
      <c r="CZM89" s="993"/>
      <c r="CZN89" s="993"/>
      <c r="CZO89" s="993"/>
      <c r="CZP89" s="993"/>
      <c r="CZQ89" s="993"/>
      <c r="CZR89" s="993"/>
      <c r="CZS89" s="993"/>
      <c r="CZT89" s="993"/>
      <c r="CZU89" s="993"/>
      <c r="CZV89" s="993"/>
      <c r="CZW89" s="993"/>
      <c r="CZX89" s="993"/>
      <c r="CZY89" s="993"/>
      <c r="CZZ89" s="993"/>
      <c r="DAA89" s="993"/>
      <c r="DAB89" s="993"/>
      <c r="DAC89" s="993"/>
      <c r="DAD89" s="993"/>
      <c r="DAE89" s="993"/>
      <c r="DAF89" s="993"/>
      <c r="DAG89" s="993"/>
      <c r="DAH89" s="993"/>
      <c r="DAI89" s="993"/>
      <c r="DAJ89" s="993"/>
      <c r="DAK89" s="993"/>
      <c r="DAL89" s="993"/>
      <c r="DAM89" s="993"/>
      <c r="DAN89" s="993"/>
      <c r="DAO89" s="993"/>
      <c r="DAP89" s="993"/>
      <c r="DAQ89" s="993"/>
      <c r="DAR89" s="993"/>
      <c r="DAS89" s="993"/>
      <c r="DAT89" s="993"/>
      <c r="DAU89" s="993"/>
      <c r="DAV89" s="993"/>
      <c r="DAW89" s="993"/>
      <c r="DAX89" s="993"/>
      <c r="DAY89" s="993"/>
      <c r="DAZ89" s="993"/>
      <c r="DBA89" s="993"/>
      <c r="DBB89" s="993"/>
      <c r="DBC89" s="993"/>
      <c r="DBD89" s="993"/>
      <c r="DBE89" s="993"/>
      <c r="DBF89" s="993"/>
      <c r="DBG89" s="993"/>
      <c r="DBH89" s="993"/>
      <c r="DBI89" s="993"/>
      <c r="DBJ89" s="993"/>
      <c r="DBK89" s="993"/>
      <c r="DBL89" s="993"/>
      <c r="DBM89" s="993"/>
      <c r="DBN89" s="993"/>
      <c r="DBO89" s="993"/>
      <c r="DBP89" s="993"/>
      <c r="DBQ89" s="993"/>
      <c r="DBR89" s="993"/>
      <c r="DBS89" s="993"/>
      <c r="DBT89" s="993"/>
      <c r="DBU89" s="993"/>
      <c r="DBV89" s="993"/>
      <c r="DBW89" s="993"/>
      <c r="DBX89" s="993"/>
      <c r="DBY89" s="993"/>
      <c r="DBZ89" s="993"/>
      <c r="DCA89" s="993"/>
      <c r="DCB89" s="993"/>
      <c r="DCC89" s="993"/>
      <c r="DCD89" s="993"/>
      <c r="DCE89" s="993"/>
      <c r="DCF89" s="993"/>
      <c r="DCG89" s="993"/>
      <c r="DCH89" s="993"/>
      <c r="DCI89" s="993"/>
      <c r="DCJ89" s="993"/>
      <c r="DCK89" s="993"/>
      <c r="DCL89" s="993"/>
      <c r="DCM89" s="993"/>
      <c r="DCN89" s="993"/>
      <c r="DCO89" s="993"/>
      <c r="DCP89" s="993"/>
      <c r="DCQ89" s="993"/>
      <c r="DCR89" s="993"/>
      <c r="DCS89" s="993"/>
      <c r="DCT89" s="993"/>
      <c r="DCU89" s="993"/>
      <c r="DCV89" s="993"/>
      <c r="DCW89" s="993"/>
      <c r="DCX89" s="993"/>
      <c r="DCY89" s="993"/>
      <c r="DCZ89" s="993"/>
      <c r="DDA89" s="993"/>
      <c r="DDB89" s="993"/>
      <c r="DDC89" s="993"/>
      <c r="DDD89" s="993"/>
      <c r="DDE89" s="993"/>
      <c r="DDF89" s="993"/>
      <c r="DDG89" s="993"/>
      <c r="DDH89" s="993"/>
      <c r="DDI89" s="993"/>
      <c r="DDJ89" s="993"/>
      <c r="DDK89" s="993"/>
      <c r="DDL89" s="993"/>
      <c r="DDM89" s="993"/>
      <c r="DDN89" s="993"/>
      <c r="DDO89" s="993"/>
      <c r="DDP89" s="993"/>
      <c r="DDQ89" s="993"/>
      <c r="DDR89" s="993"/>
      <c r="DDS89" s="993"/>
      <c r="DDT89" s="993"/>
      <c r="DDU89" s="993"/>
      <c r="DDV89" s="993"/>
      <c r="DDW89" s="993"/>
      <c r="DDX89" s="993"/>
      <c r="DDY89" s="993"/>
      <c r="DDZ89" s="993"/>
      <c r="DEA89" s="993"/>
      <c r="DEB89" s="993"/>
      <c r="DEC89" s="993"/>
      <c r="DED89" s="993"/>
      <c r="DEE89" s="993"/>
      <c r="DEF89" s="993"/>
      <c r="DEG89" s="993"/>
      <c r="DEH89" s="993"/>
      <c r="DEI89" s="993"/>
      <c r="DEJ89" s="993"/>
      <c r="DEK89" s="993"/>
      <c r="DEL89" s="993"/>
      <c r="DEM89" s="993"/>
      <c r="DEN89" s="993"/>
      <c r="DEO89" s="993"/>
      <c r="DEP89" s="993"/>
      <c r="DEQ89" s="993"/>
      <c r="DER89" s="993"/>
      <c r="DES89" s="993"/>
      <c r="DET89" s="993"/>
      <c r="DEU89" s="993"/>
      <c r="DEV89" s="993"/>
      <c r="DEW89" s="993"/>
      <c r="DEX89" s="993"/>
      <c r="DEY89" s="993"/>
      <c r="DEZ89" s="993"/>
      <c r="DFA89" s="993"/>
      <c r="DFB89" s="993"/>
      <c r="DFC89" s="993"/>
      <c r="DFD89" s="993"/>
      <c r="DFE89" s="993"/>
      <c r="DFF89" s="993"/>
      <c r="DFG89" s="993"/>
      <c r="DFH89" s="993"/>
      <c r="DFI89" s="993"/>
      <c r="DFJ89" s="993"/>
      <c r="DFK89" s="993"/>
      <c r="DFL89" s="993"/>
      <c r="DFM89" s="993"/>
      <c r="DFN89" s="993"/>
      <c r="DFO89" s="993"/>
      <c r="DFP89" s="993"/>
      <c r="DFQ89" s="993"/>
      <c r="DFR89" s="993"/>
      <c r="DFS89" s="993"/>
      <c r="DFT89" s="993"/>
      <c r="DFU89" s="993"/>
      <c r="DFV89" s="993"/>
      <c r="DFW89" s="993"/>
      <c r="DFX89" s="993"/>
      <c r="DFY89" s="993"/>
      <c r="DFZ89" s="993"/>
      <c r="DGA89" s="993"/>
      <c r="DGB89" s="993"/>
      <c r="DGC89" s="993"/>
      <c r="DGD89" s="993"/>
      <c r="DGE89" s="993"/>
      <c r="DGF89" s="993"/>
      <c r="DGG89" s="993"/>
      <c r="DGH89" s="993"/>
      <c r="DGI89" s="993"/>
      <c r="DGJ89" s="993"/>
      <c r="DGK89" s="993"/>
      <c r="DGL89" s="993"/>
      <c r="DGM89" s="993"/>
      <c r="DGN89" s="993"/>
      <c r="DGO89" s="993"/>
      <c r="DGP89" s="993"/>
      <c r="DGQ89" s="993"/>
      <c r="DGR89" s="993"/>
      <c r="DGS89" s="993"/>
      <c r="DGT89" s="993"/>
      <c r="DGU89" s="993"/>
      <c r="DGV89" s="993"/>
      <c r="DGW89" s="993"/>
      <c r="DGX89" s="993"/>
      <c r="DGY89" s="993"/>
      <c r="DGZ89" s="993"/>
      <c r="DHA89" s="993"/>
      <c r="DHB89" s="993"/>
      <c r="DHC89" s="993"/>
      <c r="DHD89" s="993"/>
      <c r="DHE89" s="993"/>
      <c r="DHF89" s="993"/>
      <c r="DHG89" s="993"/>
      <c r="DHH89" s="993"/>
      <c r="DHI89" s="993"/>
      <c r="DHJ89" s="993"/>
      <c r="DHK89" s="993"/>
      <c r="DHL89" s="993"/>
      <c r="DHM89" s="993"/>
      <c r="DHN89" s="993"/>
      <c r="DHO89" s="993"/>
      <c r="DHP89" s="993"/>
      <c r="DHQ89" s="993"/>
      <c r="DHR89" s="993"/>
      <c r="DHS89" s="993"/>
      <c r="DHT89" s="993"/>
      <c r="DHU89" s="993"/>
      <c r="DHV89" s="993"/>
      <c r="DHW89" s="993"/>
      <c r="DHX89" s="993"/>
      <c r="DHY89" s="993"/>
      <c r="DHZ89" s="993"/>
      <c r="DIA89" s="993"/>
      <c r="DIB89" s="993"/>
      <c r="DIC89" s="993"/>
      <c r="DID89" s="993"/>
      <c r="DIE89" s="993"/>
      <c r="DIF89" s="993"/>
      <c r="DIG89" s="993"/>
      <c r="DIH89" s="993"/>
      <c r="DII89" s="993"/>
      <c r="DIJ89" s="993"/>
      <c r="DIK89" s="993"/>
      <c r="DIL89" s="993"/>
      <c r="DIM89" s="993"/>
      <c r="DIN89" s="993"/>
      <c r="DIO89" s="993"/>
      <c r="DIP89" s="993"/>
      <c r="DIQ89" s="993"/>
      <c r="DIR89" s="993"/>
      <c r="DIS89" s="993"/>
      <c r="DIT89" s="993"/>
      <c r="DIU89" s="993"/>
      <c r="DIV89" s="993"/>
      <c r="DIW89" s="993"/>
      <c r="DIX89" s="993"/>
      <c r="DIY89" s="993"/>
      <c r="DIZ89" s="993"/>
      <c r="DJA89" s="993"/>
      <c r="DJB89" s="993"/>
      <c r="DJC89" s="993"/>
      <c r="DJD89" s="993"/>
      <c r="DJE89" s="993"/>
      <c r="DJF89" s="993"/>
      <c r="DJG89" s="993"/>
      <c r="DJH89" s="993"/>
      <c r="DJI89" s="993"/>
      <c r="DJJ89" s="993"/>
      <c r="DJK89" s="993"/>
      <c r="DJL89" s="993"/>
      <c r="DJM89" s="993"/>
      <c r="DJN89" s="993"/>
      <c r="DJO89" s="993"/>
      <c r="DJP89" s="993"/>
      <c r="DJQ89" s="993"/>
      <c r="DJR89" s="993"/>
      <c r="DJS89" s="993"/>
      <c r="DJT89" s="993"/>
      <c r="DJU89" s="993"/>
      <c r="DJV89" s="993"/>
      <c r="DJW89" s="993"/>
      <c r="DJX89" s="993"/>
      <c r="DJY89" s="993"/>
      <c r="DJZ89" s="993"/>
      <c r="DKA89" s="993"/>
      <c r="DKB89" s="993"/>
      <c r="DKC89" s="993"/>
      <c r="DKD89" s="993"/>
      <c r="DKE89" s="993"/>
      <c r="DKF89" s="993"/>
      <c r="DKG89" s="993"/>
      <c r="DKH89" s="993"/>
      <c r="DKI89" s="993"/>
      <c r="DKJ89" s="993"/>
      <c r="DKK89" s="993"/>
      <c r="DKL89" s="993"/>
      <c r="DKM89" s="993"/>
      <c r="DKN89" s="993"/>
      <c r="DKO89" s="993"/>
      <c r="DKP89" s="993"/>
      <c r="DKQ89" s="993"/>
      <c r="DKR89" s="993"/>
      <c r="DKS89" s="993"/>
      <c r="DKT89" s="993"/>
      <c r="DKU89" s="993"/>
      <c r="DKV89" s="993"/>
      <c r="DKW89" s="993"/>
      <c r="DKX89" s="993"/>
      <c r="DKY89" s="993"/>
      <c r="DKZ89" s="993"/>
      <c r="DLA89" s="993"/>
      <c r="DLB89" s="993"/>
      <c r="DLC89" s="993"/>
      <c r="DLD89" s="993"/>
      <c r="DLE89" s="993"/>
      <c r="DLF89" s="993"/>
      <c r="DLG89" s="993"/>
      <c r="DLH89" s="993"/>
      <c r="DLI89" s="993"/>
      <c r="DLJ89" s="993"/>
      <c r="DLK89" s="993"/>
      <c r="DLL89" s="993"/>
      <c r="DLM89" s="993"/>
      <c r="DLN89" s="993"/>
      <c r="DLO89" s="993"/>
      <c r="DLP89" s="993"/>
      <c r="DLQ89" s="993"/>
      <c r="DLR89" s="993"/>
      <c r="DLS89" s="993"/>
      <c r="DLT89" s="993"/>
      <c r="DLU89" s="993"/>
      <c r="DLV89" s="993"/>
      <c r="DLW89" s="993"/>
      <c r="DLX89" s="993"/>
      <c r="DLY89" s="993"/>
      <c r="DLZ89" s="993"/>
      <c r="DMA89" s="993"/>
      <c r="DMB89" s="993"/>
      <c r="DMC89" s="993"/>
      <c r="DMD89" s="993"/>
      <c r="DME89" s="993"/>
      <c r="DMF89" s="993"/>
      <c r="DMG89" s="993"/>
      <c r="DMH89" s="993"/>
      <c r="DMI89" s="993"/>
      <c r="DMJ89" s="993"/>
      <c r="DMK89" s="993"/>
      <c r="DML89" s="993"/>
      <c r="DMM89" s="993"/>
      <c r="DMN89" s="993"/>
      <c r="DMO89" s="993"/>
      <c r="DMP89" s="993"/>
      <c r="DMQ89" s="993"/>
      <c r="DMR89" s="993"/>
      <c r="DMS89" s="993"/>
      <c r="DMT89" s="993"/>
      <c r="DMU89" s="993"/>
      <c r="DMV89" s="993"/>
      <c r="DMW89" s="993"/>
      <c r="DMX89" s="993"/>
      <c r="DMY89" s="993"/>
      <c r="DMZ89" s="993"/>
      <c r="DNA89" s="993"/>
      <c r="DNB89" s="993"/>
      <c r="DNC89" s="993"/>
      <c r="DND89" s="993"/>
      <c r="DNE89" s="993"/>
      <c r="DNF89" s="993"/>
      <c r="DNG89" s="993"/>
      <c r="DNH89" s="993"/>
      <c r="DNI89" s="993"/>
      <c r="DNJ89" s="993"/>
      <c r="DNK89" s="993"/>
      <c r="DNL89" s="993"/>
      <c r="DNM89" s="993"/>
      <c r="DNN89" s="993"/>
      <c r="DNO89" s="993"/>
      <c r="DNP89" s="993"/>
      <c r="DNQ89" s="993"/>
      <c r="DNR89" s="993"/>
      <c r="DNS89" s="993"/>
      <c r="DNT89" s="993"/>
      <c r="DNU89" s="993"/>
      <c r="DNV89" s="993"/>
      <c r="DNW89" s="993"/>
      <c r="DNX89" s="993"/>
      <c r="DNY89" s="993"/>
      <c r="DNZ89" s="993"/>
      <c r="DOA89" s="993"/>
      <c r="DOB89" s="993"/>
      <c r="DOC89" s="993"/>
      <c r="DOD89" s="993"/>
      <c r="DOE89" s="993"/>
      <c r="DOF89" s="993"/>
      <c r="DOG89" s="993"/>
      <c r="DOH89" s="993"/>
      <c r="DOI89" s="993"/>
      <c r="DOJ89" s="993"/>
      <c r="DOK89" s="993"/>
      <c r="DOL89" s="993"/>
      <c r="DOM89" s="993"/>
      <c r="DON89" s="993"/>
      <c r="DOO89" s="993"/>
      <c r="DOP89" s="993"/>
      <c r="DOQ89" s="993"/>
      <c r="DOR89" s="993"/>
      <c r="DOS89" s="993"/>
      <c r="DOT89" s="993"/>
      <c r="DOU89" s="993"/>
      <c r="DOV89" s="993"/>
      <c r="DOW89" s="993"/>
      <c r="DOX89" s="993"/>
      <c r="DOY89" s="993"/>
      <c r="DOZ89" s="993"/>
      <c r="DPA89" s="993"/>
      <c r="DPB89" s="993"/>
      <c r="DPC89" s="993"/>
      <c r="DPD89" s="993"/>
      <c r="DPE89" s="993"/>
      <c r="DPF89" s="993"/>
      <c r="DPG89" s="993"/>
      <c r="DPH89" s="993"/>
      <c r="DPI89" s="993"/>
      <c r="DPJ89" s="993"/>
      <c r="DPK89" s="993"/>
      <c r="DPL89" s="993"/>
      <c r="DPM89" s="993"/>
      <c r="DPN89" s="993"/>
      <c r="DPO89" s="993"/>
      <c r="DPP89" s="993"/>
      <c r="DPQ89" s="993"/>
      <c r="DPR89" s="993"/>
      <c r="DPS89" s="993"/>
      <c r="DPT89" s="993"/>
      <c r="DPU89" s="993"/>
      <c r="DPV89" s="993"/>
      <c r="DPW89" s="993"/>
      <c r="DPX89" s="993"/>
      <c r="DPY89" s="993"/>
      <c r="DPZ89" s="993"/>
      <c r="DQA89" s="993"/>
      <c r="DQB89" s="993"/>
      <c r="DQC89" s="993"/>
      <c r="DQD89" s="993"/>
      <c r="DQE89" s="993"/>
      <c r="DQF89" s="993"/>
      <c r="DQG89" s="993"/>
      <c r="DQH89" s="993"/>
      <c r="DQI89" s="993"/>
      <c r="DQJ89" s="993"/>
      <c r="DQK89" s="993"/>
      <c r="DQL89" s="993"/>
      <c r="DQM89" s="993"/>
      <c r="DQN89" s="993"/>
      <c r="DQO89" s="993"/>
      <c r="DQP89" s="993"/>
      <c r="DQQ89" s="993"/>
      <c r="DQR89" s="993"/>
      <c r="DQS89" s="993"/>
      <c r="DQT89" s="993"/>
      <c r="DQU89" s="993"/>
      <c r="DQV89" s="993"/>
      <c r="DQW89" s="993"/>
      <c r="DQX89" s="993"/>
      <c r="DQY89" s="993"/>
      <c r="DQZ89" s="993"/>
      <c r="DRA89" s="993"/>
      <c r="DRB89" s="993"/>
      <c r="DRC89" s="993"/>
      <c r="DRD89" s="993"/>
      <c r="DRE89" s="993"/>
      <c r="DRF89" s="993"/>
      <c r="DRG89" s="993"/>
      <c r="DRH89" s="993"/>
      <c r="DRI89" s="993"/>
      <c r="DRJ89" s="993"/>
      <c r="DRK89" s="993"/>
      <c r="DRL89" s="993"/>
      <c r="DRM89" s="993"/>
      <c r="DRN89" s="993"/>
      <c r="DRO89" s="993"/>
      <c r="DRP89" s="993"/>
      <c r="DRQ89" s="993"/>
      <c r="DRR89" s="993"/>
      <c r="DRS89" s="993"/>
      <c r="DRT89" s="993"/>
      <c r="DRU89" s="993"/>
      <c r="DRV89" s="993"/>
      <c r="DRW89" s="993"/>
      <c r="DRX89" s="993"/>
      <c r="DRY89" s="993"/>
      <c r="DRZ89" s="993"/>
      <c r="DSA89" s="993"/>
      <c r="DSB89" s="993"/>
      <c r="DSC89" s="993"/>
      <c r="DSD89" s="993"/>
      <c r="DSE89" s="993"/>
      <c r="DSF89" s="993"/>
      <c r="DSG89" s="993"/>
      <c r="DSH89" s="993"/>
      <c r="DSI89" s="993"/>
      <c r="DSJ89" s="993"/>
      <c r="DSK89" s="993"/>
      <c r="DSL89" s="993"/>
      <c r="DSM89" s="993"/>
      <c r="DSN89" s="993"/>
      <c r="DSO89" s="993"/>
      <c r="DSP89" s="993"/>
      <c r="DSQ89" s="993"/>
      <c r="DSR89" s="993"/>
      <c r="DSS89" s="993"/>
      <c r="DST89" s="993"/>
      <c r="DSU89" s="993"/>
      <c r="DSV89" s="993"/>
      <c r="DSW89" s="993"/>
      <c r="DSX89" s="993"/>
      <c r="DSY89" s="993"/>
      <c r="DSZ89" s="993"/>
      <c r="DTA89" s="993"/>
      <c r="DTB89" s="993"/>
      <c r="DTC89" s="993"/>
      <c r="DTD89" s="993"/>
      <c r="DTE89" s="993"/>
      <c r="DTF89" s="993"/>
      <c r="DTG89" s="993"/>
      <c r="DTH89" s="993"/>
      <c r="DTI89" s="993"/>
      <c r="DTJ89" s="993"/>
      <c r="DTK89" s="993"/>
      <c r="DTL89" s="993"/>
      <c r="DTM89" s="993"/>
      <c r="DTN89" s="993"/>
      <c r="DTO89" s="993"/>
      <c r="DTP89" s="993"/>
      <c r="DTQ89" s="993"/>
      <c r="DTR89" s="993"/>
      <c r="DTS89" s="993"/>
      <c r="DTT89" s="993"/>
      <c r="DTU89" s="993"/>
      <c r="DTV89" s="993"/>
      <c r="DTW89" s="993"/>
      <c r="DTX89" s="993"/>
      <c r="DTY89" s="993"/>
      <c r="DTZ89" s="993"/>
      <c r="DUA89" s="993"/>
      <c r="DUB89" s="993"/>
      <c r="DUC89" s="993"/>
      <c r="DUD89" s="993"/>
      <c r="DUE89" s="993"/>
      <c r="DUF89" s="993"/>
      <c r="DUG89" s="993"/>
      <c r="DUH89" s="993"/>
      <c r="DUI89" s="993"/>
      <c r="DUJ89" s="993"/>
      <c r="DUK89" s="993"/>
      <c r="DUL89" s="993"/>
      <c r="DUM89" s="993"/>
      <c r="DUN89" s="993"/>
      <c r="DUO89" s="993"/>
      <c r="DUP89" s="993"/>
      <c r="DUQ89" s="993"/>
      <c r="DUR89" s="993"/>
      <c r="DUS89" s="993"/>
      <c r="DUT89" s="993"/>
      <c r="DUU89" s="993"/>
      <c r="DUV89" s="993"/>
      <c r="DUW89" s="993"/>
      <c r="DUX89" s="993"/>
      <c r="DUY89" s="993"/>
      <c r="DUZ89" s="993"/>
      <c r="DVA89" s="993"/>
      <c r="DVB89" s="993"/>
      <c r="DVC89" s="993"/>
      <c r="DVD89" s="993"/>
      <c r="DVE89" s="993"/>
      <c r="DVF89" s="993"/>
      <c r="DVG89" s="993"/>
      <c r="DVH89" s="993"/>
      <c r="DVI89" s="993"/>
      <c r="DVJ89" s="993"/>
      <c r="DVK89" s="993"/>
      <c r="DVL89" s="993"/>
      <c r="DVM89" s="993"/>
      <c r="DVN89" s="993"/>
      <c r="DVO89" s="993"/>
      <c r="DVP89" s="993"/>
      <c r="DVQ89" s="993"/>
      <c r="DVR89" s="993"/>
      <c r="DVS89" s="993"/>
      <c r="DVT89" s="993"/>
      <c r="DVU89" s="993"/>
      <c r="DVV89" s="993"/>
      <c r="DVW89" s="993"/>
      <c r="DVX89" s="993"/>
      <c r="DVY89" s="993"/>
      <c r="DVZ89" s="993"/>
      <c r="DWA89" s="993"/>
      <c r="DWB89" s="993"/>
      <c r="DWC89" s="993"/>
      <c r="DWD89" s="993"/>
      <c r="DWE89" s="993"/>
      <c r="DWF89" s="993"/>
      <c r="DWG89" s="993"/>
      <c r="DWH89" s="993"/>
      <c r="DWI89" s="993"/>
      <c r="DWJ89" s="993"/>
      <c r="DWK89" s="993"/>
      <c r="DWL89" s="993"/>
      <c r="DWM89" s="993"/>
      <c r="DWN89" s="993"/>
      <c r="DWO89" s="993"/>
      <c r="DWP89" s="993"/>
      <c r="DWQ89" s="993"/>
      <c r="DWR89" s="993"/>
      <c r="DWS89" s="993"/>
      <c r="DWT89" s="993"/>
      <c r="DWU89" s="993"/>
      <c r="DWV89" s="993"/>
      <c r="DWW89" s="993"/>
      <c r="DWX89" s="993"/>
      <c r="DWY89" s="993"/>
      <c r="DWZ89" s="993"/>
      <c r="DXA89" s="993"/>
      <c r="DXB89" s="993"/>
      <c r="DXC89" s="993"/>
      <c r="DXD89" s="993"/>
      <c r="DXE89" s="993"/>
      <c r="DXF89" s="993"/>
      <c r="DXG89" s="993"/>
      <c r="DXH89" s="993"/>
      <c r="DXI89" s="993"/>
      <c r="DXJ89" s="993"/>
      <c r="DXK89" s="993"/>
      <c r="DXL89" s="993"/>
      <c r="DXM89" s="993"/>
      <c r="DXN89" s="993"/>
      <c r="DXO89" s="993"/>
      <c r="DXP89" s="993"/>
      <c r="DXQ89" s="993"/>
      <c r="DXR89" s="993"/>
      <c r="DXS89" s="993"/>
      <c r="DXT89" s="993"/>
      <c r="DXU89" s="993"/>
      <c r="DXV89" s="993"/>
      <c r="DXW89" s="993"/>
      <c r="DXX89" s="993"/>
      <c r="DXY89" s="993"/>
      <c r="DXZ89" s="993"/>
      <c r="DYA89" s="993"/>
      <c r="DYB89" s="993"/>
      <c r="DYC89" s="993"/>
      <c r="DYD89" s="993"/>
      <c r="DYE89" s="993"/>
      <c r="DYF89" s="993"/>
      <c r="DYG89" s="993"/>
      <c r="DYH89" s="993"/>
      <c r="DYI89" s="993"/>
      <c r="DYJ89" s="993"/>
      <c r="DYK89" s="993"/>
      <c r="DYL89" s="993"/>
      <c r="DYM89" s="993"/>
      <c r="DYN89" s="993"/>
      <c r="DYO89" s="993"/>
      <c r="DYP89" s="993"/>
      <c r="DYQ89" s="993"/>
      <c r="DYR89" s="993"/>
      <c r="DYS89" s="993"/>
      <c r="DYT89" s="993"/>
      <c r="DYU89" s="993"/>
      <c r="DYV89" s="993"/>
      <c r="DYW89" s="993"/>
      <c r="DYX89" s="993"/>
      <c r="DYY89" s="993"/>
      <c r="DYZ89" s="993"/>
      <c r="DZA89" s="993"/>
      <c r="DZB89" s="993"/>
      <c r="DZC89" s="993"/>
      <c r="DZD89" s="993"/>
      <c r="DZE89" s="993"/>
      <c r="DZF89" s="993"/>
      <c r="DZG89" s="993"/>
      <c r="DZH89" s="993"/>
      <c r="DZI89" s="993"/>
      <c r="DZJ89" s="993"/>
      <c r="DZK89" s="993"/>
      <c r="DZL89" s="993"/>
      <c r="DZM89" s="993"/>
      <c r="DZN89" s="993"/>
      <c r="DZO89" s="993"/>
      <c r="DZP89" s="993"/>
      <c r="DZQ89" s="993"/>
      <c r="DZR89" s="993"/>
      <c r="DZS89" s="993"/>
      <c r="DZT89" s="993"/>
      <c r="DZU89" s="993"/>
      <c r="DZV89" s="993"/>
      <c r="DZW89" s="993"/>
      <c r="DZX89" s="993"/>
      <c r="DZY89" s="993"/>
      <c r="DZZ89" s="993"/>
      <c r="EAA89" s="993"/>
      <c r="EAB89" s="993"/>
      <c r="EAC89" s="993"/>
      <c r="EAD89" s="993"/>
      <c r="EAE89" s="993"/>
      <c r="EAF89" s="993"/>
      <c r="EAG89" s="993"/>
      <c r="EAH89" s="993"/>
      <c r="EAI89" s="993"/>
      <c r="EAJ89" s="993"/>
      <c r="EAK89" s="993"/>
      <c r="EAL89" s="993"/>
      <c r="EAM89" s="993"/>
      <c r="EAN89" s="993"/>
      <c r="EAO89" s="993"/>
      <c r="EAP89" s="993"/>
      <c r="EAQ89" s="993"/>
      <c r="EAR89" s="993"/>
      <c r="EAS89" s="993"/>
      <c r="EAT89" s="993"/>
      <c r="EAU89" s="993"/>
      <c r="EAV89" s="993"/>
      <c r="EAW89" s="993"/>
      <c r="EAX89" s="993"/>
      <c r="EAY89" s="993"/>
      <c r="EAZ89" s="993"/>
      <c r="EBA89" s="993"/>
      <c r="EBB89" s="993"/>
      <c r="EBC89" s="993"/>
      <c r="EBD89" s="993"/>
      <c r="EBE89" s="993"/>
      <c r="EBF89" s="993"/>
      <c r="EBG89" s="993"/>
      <c r="EBH89" s="993"/>
      <c r="EBI89" s="993"/>
      <c r="EBJ89" s="993"/>
      <c r="EBK89" s="993"/>
      <c r="EBL89" s="993"/>
      <c r="EBM89" s="993"/>
      <c r="EBN89" s="993"/>
      <c r="EBO89" s="993"/>
      <c r="EBP89" s="993"/>
      <c r="EBQ89" s="993"/>
      <c r="EBR89" s="993"/>
      <c r="EBS89" s="993"/>
      <c r="EBT89" s="993"/>
      <c r="EBU89" s="993"/>
      <c r="EBV89" s="993"/>
      <c r="EBW89" s="993"/>
      <c r="EBX89" s="993"/>
      <c r="EBY89" s="993"/>
      <c r="EBZ89" s="993"/>
      <c r="ECA89" s="993"/>
      <c r="ECB89" s="993"/>
      <c r="ECC89" s="993"/>
      <c r="ECD89" s="993"/>
      <c r="ECE89" s="993"/>
      <c r="ECF89" s="993"/>
      <c r="ECG89" s="993"/>
      <c r="ECH89" s="993"/>
      <c r="ECI89" s="993"/>
      <c r="ECJ89" s="993"/>
      <c r="ECK89" s="993"/>
      <c r="ECL89" s="993"/>
      <c r="ECM89" s="993"/>
      <c r="ECN89" s="993"/>
      <c r="ECO89" s="993"/>
      <c r="ECP89" s="993"/>
      <c r="ECQ89" s="993"/>
      <c r="ECR89" s="993"/>
      <c r="ECS89" s="993"/>
      <c r="ECT89" s="993"/>
      <c r="ECU89" s="993"/>
      <c r="ECV89" s="993"/>
      <c r="ECW89" s="993"/>
      <c r="ECX89" s="993"/>
      <c r="ECY89" s="993"/>
      <c r="ECZ89" s="993"/>
      <c r="EDA89" s="993"/>
      <c r="EDB89" s="993"/>
      <c r="EDC89" s="993"/>
      <c r="EDD89" s="993"/>
      <c r="EDE89" s="993"/>
      <c r="EDF89" s="993"/>
      <c r="EDG89" s="993"/>
      <c r="EDH89" s="993"/>
      <c r="EDI89" s="993"/>
      <c r="EDJ89" s="993"/>
      <c r="EDK89" s="993"/>
      <c r="EDL89" s="993"/>
      <c r="EDM89" s="993"/>
      <c r="EDN89" s="993"/>
      <c r="EDO89" s="993"/>
      <c r="EDP89" s="993"/>
      <c r="EDQ89" s="993"/>
      <c r="EDR89" s="993"/>
      <c r="EDS89" s="993"/>
      <c r="EDT89" s="993"/>
      <c r="EDU89" s="993"/>
      <c r="EDV89" s="993"/>
      <c r="EDW89" s="993"/>
      <c r="EDX89" s="993"/>
      <c r="EDY89" s="993"/>
      <c r="EDZ89" s="993"/>
      <c r="EEA89" s="993"/>
      <c r="EEB89" s="993"/>
      <c r="EEC89" s="993"/>
      <c r="EED89" s="993"/>
      <c r="EEE89" s="993"/>
      <c r="EEF89" s="993"/>
      <c r="EEG89" s="993"/>
      <c r="EEH89" s="993"/>
      <c r="EEI89" s="993"/>
      <c r="EEJ89" s="993"/>
      <c r="EEK89" s="993"/>
      <c r="EEL89" s="993"/>
      <c r="EEM89" s="993"/>
      <c r="EEN89" s="993"/>
      <c r="EEO89" s="993"/>
      <c r="EEP89" s="993"/>
      <c r="EEQ89" s="993"/>
      <c r="EER89" s="993"/>
      <c r="EES89" s="993"/>
      <c r="EET89" s="993"/>
      <c r="EEU89" s="993"/>
      <c r="EEV89" s="993"/>
      <c r="EEW89" s="993"/>
      <c r="EEX89" s="993"/>
      <c r="EEY89" s="993"/>
      <c r="EEZ89" s="993"/>
      <c r="EFA89" s="993"/>
      <c r="EFB89" s="993"/>
      <c r="EFC89" s="993"/>
      <c r="EFD89" s="993"/>
      <c r="EFE89" s="993"/>
      <c r="EFF89" s="993"/>
      <c r="EFG89" s="993"/>
      <c r="EFH89" s="993"/>
      <c r="EFI89" s="993"/>
      <c r="EFJ89" s="993"/>
      <c r="EFK89" s="993"/>
      <c r="EFL89" s="993"/>
      <c r="EFM89" s="993"/>
      <c r="EFN89" s="993"/>
      <c r="EFO89" s="993"/>
      <c r="EFP89" s="993"/>
      <c r="EFQ89" s="993"/>
      <c r="EFR89" s="993"/>
      <c r="EFS89" s="993"/>
      <c r="EFT89" s="993"/>
      <c r="EFU89" s="993"/>
      <c r="EFV89" s="993"/>
      <c r="EFW89" s="993"/>
      <c r="EFX89" s="993"/>
      <c r="EFY89" s="993"/>
      <c r="EFZ89" s="993"/>
      <c r="EGA89" s="993"/>
      <c r="EGB89" s="993"/>
      <c r="EGC89" s="993"/>
      <c r="EGD89" s="993"/>
      <c r="EGE89" s="993"/>
      <c r="EGF89" s="993"/>
      <c r="EGG89" s="993"/>
      <c r="EGH89" s="993"/>
      <c r="EGI89" s="993"/>
      <c r="EGJ89" s="993"/>
      <c r="EGK89" s="993"/>
      <c r="EGL89" s="993"/>
      <c r="EGM89" s="993"/>
      <c r="EGN89" s="993"/>
      <c r="EGO89" s="993"/>
      <c r="EGP89" s="993"/>
      <c r="EGQ89" s="993"/>
      <c r="EGR89" s="993"/>
      <c r="EGS89" s="993"/>
      <c r="EGT89" s="993"/>
      <c r="EGU89" s="993"/>
      <c r="EGV89" s="993"/>
      <c r="EGW89" s="993"/>
      <c r="EGX89" s="993"/>
      <c r="EGY89" s="993"/>
      <c r="EGZ89" s="993"/>
      <c r="EHA89" s="993"/>
      <c r="EHB89" s="993"/>
      <c r="EHC89" s="993"/>
      <c r="EHD89" s="993"/>
      <c r="EHE89" s="993"/>
      <c r="EHF89" s="993"/>
      <c r="EHG89" s="993"/>
      <c r="EHH89" s="993"/>
      <c r="EHI89" s="993"/>
      <c r="EHJ89" s="993"/>
      <c r="EHK89" s="993"/>
      <c r="EHL89" s="993"/>
      <c r="EHM89" s="993"/>
      <c r="EHN89" s="993"/>
      <c r="EHO89" s="993"/>
      <c r="EHP89" s="993"/>
      <c r="EHQ89" s="993"/>
      <c r="EHR89" s="993"/>
      <c r="EHS89" s="993"/>
      <c r="EHT89" s="993"/>
      <c r="EHU89" s="993"/>
      <c r="EHV89" s="993"/>
      <c r="EHW89" s="993"/>
      <c r="EHX89" s="993"/>
      <c r="EHY89" s="993"/>
      <c r="EHZ89" s="993"/>
      <c r="EIA89" s="993"/>
      <c r="EIB89" s="993"/>
      <c r="EIC89" s="993"/>
      <c r="EID89" s="993"/>
      <c r="EIE89" s="993"/>
      <c r="EIF89" s="993"/>
      <c r="EIG89" s="993"/>
      <c r="EIH89" s="993"/>
      <c r="EII89" s="993"/>
      <c r="EIJ89" s="993"/>
      <c r="EIK89" s="993"/>
      <c r="EIL89" s="993"/>
      <c r="EIM89" s="993"/>
      <c r="EIN89" s="993"/>
      <c r="EIO89" s="993"/>
      <c r="EIP89" s="993"/>
      <c r="EIQ89" s="993"/>
      <c r="EIR89" s="993"/>
      <c r="EIS89" s="993"/>
      <c r="EIT89" s="993"/>
      <c r="EIU89" s="993"/>
      <c r="EIV89" s="993"/>
      <c r="EIW89" s="993"/>
      <c r="EIX89" s="993"/>
      <c r="EIY89" s="993"/>
      <c r="EIZ89" s="993"/>
      <c r="EJA89" s="993"/>
      <c r="EJB89" s="993"/>
      <c r="EJC89" s="993"/>
      <c r="EJD89" s="993"/>
      <c r="EJE89" s="993"/>
      <c r="EJF89" s="993"/>
      <c r="EJG89" s="993"/>
      <c r="EJH89" s="993"/>
      <c r="EJI89" s="993"/>
      <c r="EJJ89" s="993"/>
      <c r="EJK89" s="993"/>
      <c r="EJL89" s="993"/>
      <c r="EJM89" s="993"/>
      <c r="EJN89" s="993"/>
      <c r="EJO89" s="993"/>
      <c r="EJP89" s="993"/>
      <c r="EJQ89" s="993"/>
      <c r="EJR89" s="993"/>
      <c r="EJS89" s="993"/>
      <c r="EJT89" s="993"/>
      <c r="EJU89" s="993"/>
      <c r="EJV89" s="993"/>
      <c r="EJW89" s="993"/>
      <c r="EJX89" s="993"/>
      <c r="EJY89" s="993"/>
      <c r="EJZ89" s="993"/>
      <c r="EKA89" s="993"/>
      <c r="EKB89" s="993"/>
      <c r="EKC89" s="993"/>
      <c r="EKD89" s="993"/>
      <c r="EKE89" s="993"/>
      <c r="EKF89" s="993"/>
      <c r="EKG89" s="993"/>
      <c r="EKH89" s="993"/>
      <c r="EKI89" s="993"/>
      <c r="EKJ89" s="993"/>
      <c r="EKK89" s="993"/>
      <c r="EKL89" s="993"/>
      <c r="EKM89" s="993"/>
      <c r="EKN89" s="993"/>
      <c r="EKO89" s="993"/>
      <c r="EKP89" s="993"/>
      <c r="EKQ89" s="993"/>
      <c r="EKR89" s="993"/>
      <c r="EKS89" s="993"/>
      <c r="EKT89" s="993"/>
      <c r="EKU89" s="993"/>
      <c r="EKV89" s="993"/>
      <c r="EKW89" s="993"/>
      <c r="EKX89" s="993"/>
      <c r="EKY89" s="993"/>
      <c r="EKZ89" s="993"/>
      <c r="ELA89" s="993"/>
      <c r="ELB89" s="993"/>
      <c r="ELC89" s="993"/>
      <c r="ELD89" s="993"/>
      <c r="ELE89" s="993"/>
      <c r="ELF89" s="993"/>
      <c r="ELG89" s="993"/>
      <c r="ELH89" s="993"/>
      <c r="ELI89" s="993"/>
      <c r="ELJ89" s="993"/>
      <c r="ELK89" s="993"/>
      <c r="ELL89" s="993"/>
      <c r="ELM89" s="993"/>
      <c r="ELN89" s="993"/>
      <c r="ELO89" s="993"/>
      <c r="ELP89" s="993"/>
      <c r="ELQ89" s="993"/>
      <c r="ELR89" s="993"/>
      <c r="ELS89" s="993"/>
      <c r="ELT89" s="993"/>
      <c r="ELU89" s="993"/>
      <c r="ELV89" s="993"/>
      <c r="ELW89" s="993"/>
      <c r="ELX89" s="993"/>
      <c r="ELY89" s="993"/>
      <c r="ELZ89" s="993"/>
      <c r="EMA89" s="993"/>
      <c r="EMB89" s="993"/>
      <c r="EMC89" s="993"/>
      <c r="EMD89" s="993"/>
      <c r="EME89" s="993"/>
      <c r="EMF89" s="993"/>
      <c r="EMG89" s="993"/>
      <c r="EMH89" s="993"/>
      <c r="EMI89" s="993"/>
      <c r="EMJ89" s="993"/>
      <c r="EMK89" s="993"/>
      <c r="EML89" s="993"/>
      <c r="EMM89" s="993"/>
      <c r="EMN89" s="993"/>
      <c r="EMO89" s="993"/>
      <c r="EMP89" s="993"/>
      <c r="EMQ89" s="993"/>
      <c r="EMR89" s="993"/>
      <c r="EMS89" s="993"/>
      <c r="EMT89" s="993"/>
      <c r="EMU89" s="993"/>
      <c r="EMV89" s="993"/>
      <c r="EMW89" s="993"/>
      <c r="EMX89" s="993"/>
      <c r="EMY89" s="993"/>
      <c r="EMZ89" s="993"/>
      <c r="ENA89" s="993"/>
      <c r="ENB89" s="993"/>
      <c r="ENC89" s="993"/>
      <c r="END89" s="993"/>
      <c r="ENE89" s="993"/>
      <c r="ENF89" s="993"/>
      <c r="ENG89" s="993"/>
      <c r="ENH89" s="993"/>
      <c r="ENI89" s="993"/>
      <c r="ENJ89" s="993"/>
      <c r="ENK89" s="993"/>
      <c r="ENL89" s="993"/>
      <c r="ENM89" s="993"/>
      <c r="ENN89" s="993"/>
      <c r="ENO89" s="993"/>
      <c r="ENP89" s="993"/>
      <c r="ENQ89" s="993"/>
      <c r="ENR89" s="993"/>
      <c r="ENS89" s="993"/>
      <c r="ENT89" s="993"/>
      <c r="ENU89" s="993"/>
      <c r="ENV89" s="993"/>
      <c r="ENW89" s="993"/>
      <c r="ENX89" s="993"/>
      <c r="ENY89" s="993"/>
      <c r="ENZ89" s="993"/>
      <c r="EOA89" s="993"/>
      <c r="EOB89" s="993"/>
      <c r="EOC89" s="993"/>
      <c r="EOD89" s="993"/>
      <c r="EOE89" s="993"/>
      <c r="EOF89" s="993"/>
      <c r="EOG89" s="993"/>
      <c r="EOH89" s="993"/>
      <c r="EOI89" s="993"/>
      <c r="EOJ89" s="993"/>
      <c r="EOK89" s="993"/>
      <c r="EOL89" s="993"/>
      <c r="EOM89" s="993"/>
      <c r="EON89" s="993"/>
      <c r="EOO89" s="993"/>
      <c r="EOP89" s="993"/>
      <c r="EOQ89" s="993"/>
      <c r="EOR89" s="993"/>
      <c r="EOS89" s="993"/>
      <c r="EOT89" s="993"/>
      <c r="EOU89" s="993"/>
      <c r="EOV89" s="993"/>
      <c r="EOW89" s="993"/>
      <c r="EOX89" s="993"/>
      <c r="EOY89" s="993"/>
      <c r="EOZ89" s="993"/>
      <c r="EPA89" s="993"/>
      <c r="EPB89" s="993"/>
      <c r="EPC89" s="993"/>
      <c r="EPD89" s="993"/>
      <c r="EPE89" s="993"/>
      <c r="EPF89" s="993"/>
      <c r="EPG89" s="993"/>
      <c r="EPH89" s="993"/>
      <c r="EPI89" s="993"/>
      <c r="EPJ89" s="993"/>
      <c r="EPK89" s="993"/>
      <c r="EPL89" s="993"/>
      <c r="EPM89" s="993"/>
      <c r="EPN89" s="993"/>
      <c r="EPO89" s="993"/>
      <c r="EPP89" s="993"/>
      <c r="EPQ89" s="993"/>
      <c r="EPR89" s="993"/>
      <c r="EPS89" s="993"/>
      <c r="EPT89" s="993"/>
      <c r="EPU89" s="993"/>
      <c r="EPV89" s="993"/>
      <c r="EPW89" s="993"/>
      <c r="EPX89" s="993"/>
      <c r="EPY89" s="993"/>
      <c r="EPZ89" s="993"/>
      <c r="EQA89" s="993"/>
      <c r="EQB89" s="993"/>
      <c r="EQC89" s="993"/>
      <c r="EQD89" s="993"/>
      <c r="EQE89" s="993"/>
      <c r="EQF89" s="993"/>
      <c r="EQG89" s="993"/>
      <c r="EQH89" s="993"/>
      <c r="EQI89" s="993"/>
      <c r="EQJ89" s="993"/>
      <c r="EQK89" s="993"/>
      <c r="EQL89" s="993"/>
      <c r="EQM89" s="993"/>
      <c r="EQN89" s="993"/>
      <c r="EQO89" s="993"/>
      <c r="EQP89" s="993"/>
      <c r="EQQ89" s="993"/>
      <c r="EQR89" s="993"/>
      <c r="EQS89" s="993"/>
      <c r="EQT89" s="993"/>
      <c r="EQU89" s="993"/>
      <c r="EQV89" s="993"/>
      <c r="EQW89" s="993"/>
      <c r="EQX89" s="993"/>
      <c r="EQY89" s="993"/>
      <c r="EQZ89" s="993"/>
      <c r="ERA89" s="993"/>
      <c r="ERB89" s="993"/>
      <c r="ERC89" s="993"/>
      <c r="ERD89" s="993"/>
      <c r="ERE89" s="993"/>
      <c r="ERF89" s="993"/>
      <c r="ERG89" s="993"/>
      <c r="ERH89" s="993"/>
      <c r="ERI89" s="993"/>
      <c r="ERJ89" s="993"/>
      <c r="ERK89" s="993"/>
      <c r="ERL89" s="993"/>
      <c r="ERM89" s="993"/>
      <c r="ERN89" s="993"/>
      <c r="ERO89" s="993"/>
      <c r="ERP89" s="993"/>
      <c r="ERQ89" s="993"/>
      <c r="ERR89" s="993"/>
      <c r="ERS89" s="993"/>
      <c r="ERT89" s="993"/>
      <c r="ERU89" s="993"/>
      <c r="ERV89" s="993"/>
      <c r="ERW89" s="993"/>
      <c r="ERX89" s="993"/>
      <c r="ERY89" s="993"/>
      <c r="ERZ89" s="993"/>
      <c r="ESA89" s="993"/>
      <c r="ESB89" s="993"/>
      <c r="ESC89" s="993"/>
      <c r="ESD89" s="993"/>
      <c r="ESE89" s="993"/>
      <c r="ESF89" s="993"/>
      <c r="ESG89" s="993"/>
      <c r="ESH89" s="993"/>
      <c r="ESI89" s="993"/>
      <c r="ESJ89" s="993"/>
      <c r="ESK89" s="993"/>
      <c r="ESL89" s="993"/>
      <c r="ESM89" s="993"/>
      <c r="ESN89" s="993"/>
      <c r="ESO89" s="993"/>
      <c r="ESP89" s="993"/>
      <c r="ESQ89" s="993"/>
      <c r="ESR89" s="993"/>
      <c r="ESS89" s="993"/>
      <c r="EST89" s="993"/>
      <c r="ESU89" s="993"/>
      <c r="ESV89" s="993"/>
      <c r="ESW89" s="993"/>
      <c r="ESX89" s="993"/>
      <c r="ESY89" s="993"/>
      <c r="ESZ89" s="993"/>
      <c r="ETA89" s="993"/>
      <c r="ETB89" s="993"/>
      <c r="ETC89" s="993"/>
      <c r="ETD89" s="993"/>
      <c r="ETE89" s="993"/>
      <c r="ETF89" s="993"/>
      <c r="ETG89" s="993"/>
      <c r="ETH89" s="993"/>
      <c r="ETI89" s="993"/>
      <c r="ETJ89" s="993"/>
      <c r="ETK89" s="993"/>
      <c r="ETL89" s="993"/>
      <c r="ETM89" s="993"/>
      <c r="ETN89" s="993"/>
      <c r="ETO89" s="993"/>
      <c r="ETP89" s="993"/>
      <c r="ETQ89" s="993"/>
      <c r="ETR89" s="993"/>
      <c r="ETS89" s="993"/>
      <c r="ETT89" s="993"/>
      <c r="ETU89" s="993"/>
      <c r="ETV89" s="993"/>
      <c r="ETW89" s="993"/>
      <c r="ETX89" s="993"/>
      <c r="ETY89" s="993"/>
      <c r="ETZ89" s="993"/>
      <c r="EUA89" s="993"/>
      <c r="EUB89" s="993"/>
      <c r="EUC89" s="993"/>
      <c r="EUD89" s="993"/>
      <c r="EUE89" s="993"/>
      <c r="EUF89" s="993"/>
      <c r="EUG89" s="993"/>
      <c r="EUH89" s="993"/>
      <c r="EUI89" s="993"/>
      <c r="EUJ89" s="993"/>
      <c r="EUK89" s="993"/>
      <c r="EUL89" s="993"/>
      <c r="EUM89" s="993"/>
      <c r="EUN89" s="993"/>
      <c r="EUO89" s="993"/>
      <c r="EUP89" s="993"/>
      <c r="EUQ89" s="993"/>
      <c r="EUR89" s="993"/>
      <c r="EUS89" s="993"/>
      <c r="EUT89" s="993"/>
      <c r="EUU89" s="993"/>
      <c r="EUV89" s="993"/>
      <c r="EUW89" s="993"/>
      <c r="EUX89" s="993"/>
      <c r="EUY89" s="993"/>
      <c r="EUZ89" s="993"/>
      <c r="EVA89" s="993"/>
      <c r="EVB89" s="993"/>
      <c r="EVC89" s="993"/>
      <c r="EVD89" s="993"/>
      <c r="EVE89" s="993"/>
      <c r="EVF89" s="993"/>
      <c r="EVG89" s="993"/>
      <c r="EVH89" s="993"/>
      <c r="EVI89" s="993"/>
      <c r="EVJ89" s="993"/>
      <c r="EVK89" s="993"/>
      <c r="EVL89" s="993"/>
      <c r="EVM89" s="993"/>
      <c r="EVN89" s="993"/>
      <c r="EVO89" s="993"/>
      <c r="EVP89" s="993"/>
      <c r="EVQ89" s="993"/>
      <c r="EVR89" s="993"/>
      <c r="EVS89" s="993"/>
      <c r="EVT89" s="993"/>
      <c r="EVU89" s="993"/>
      <c r="EVV89" s="993"/>
      <c r="EVW89" s="993"/>
      <c r="EVX89" s="993"/>
      <c r="EVY89" s="993"/>
      <c r="EVZ89" s="993"/>
      <c r="EWA89" s="993"/>
      <c r="EWB89" s="993"/>
      <c r="EWC89" s="993"/>
      <c r="EWD89" s="993"/>
      <c r="EWE89" s="993"/>
      <c r="EWF89" s="993"/>
      <c r="EWG89" s="993"/>
      <c r="EWH89" s="993"/>
      <c r="EWI89" s="993"/>
      <c r="EWJ89" s="993"/>
      <c r="EWK89" s="993"/>
      <c r="EWL89" s="993"/>
      <c r="EWM89" s="993"/>
      <c r="EWN89" s="993"/>
      <c r="EWO89" s="993"/>
      <c r="EWP89" s="993"/>
      <c r="EWQ89" s="993"/>
      <c r="EWR89" s="993"/>
      <c r="EWS89" s="993"/>
      <c r="EWT89" s="993"/>
      <c r="EWU89" s="993"/>
      <c r="EWV89" s="993"/>
      <c r="EWW89" s="993"/>
      <c r="EWX89" s="993"/>
      <c r="EWY89" s="993"/>
      <c r="EWZ89" s="993"/>
      <c r="EXA89" s="993"/>
      <c r="EXB89" s="993"/>
      <c r="EXC89" s="993"/>
      <c r="EXD89" s="993"/>
      <c r="EXE89" s="993"/>
      <c r="EXF89" s="993"/>
      <c r="EXG89" s="993"/>
      <c r="EXH89" s="993"/>
      <c r="EXI89" s="993"/>
      <c r="EXJ89" s="993"/>
      <c r="EXK89" s="993"/>
      <c r="EXL89" s="993"/>
      <c r="EXM89" s="993"/>
      <c r="EXN89" s="993"/>
      <c r="EXO89" s="993"/>
      <c r="EXP89" s="993"/>
      <c r="EXQ89" s="993"/>
      <c r="EXR89" s="993"/>
      <c r="EXS89" s="993"/>
      <c r="EXT89" s="993"/>
      <c r="EXU89" s="993"/>
      <c r="EXV89" s="993"/>
      <c r="EXW89" s="993"/>
      <c r="EXX89" s="993"/>
      <c r="EXY89" s="993"/>
      <c r="EXZ89" s="993"/>
      <c r="EYA89" s="993"/>
      <c r="EYB89" s="993"/>
      <c r="EYC89" s="993"/>
      <c r="EYD89" s="993"/>
      <c r="EYE89" s="993"/>
      <c r="EYF89" s="993"/>
      <c r="EYG89" s="993"/>
      <c r="EYH89" s="993"/>
      <c r="EYI89" s="993"/>
      <c r="EYJ89" s="993"/>
      <c r="EYK89" s="993"/>
      <c r="EYL89" s="993"/>
      <c r="EYM89" s="993"/>
      <c r="EYN89" s="993"/>
      <c r="EYO89" s="993"/>
      <c r="EYP89" s="993"/>
      <c r="EYQ89" s="993"/>
      <c r="EYR89" s="993"/>
      <c r="EYS89" s="993"/>
      <c r="EYT89" s="993"/>
      <c r="EYU89" s="993"/>
      <c r="EYV89" s="993"/>
      <c r="EYW89" s="993"/>
      <c r="EYX89" s="993"/>
      <c r="EYY89" s="993"/>
      <c r="EYZ89" s="993"/>
      <c r="EZA89" s="993"/>
      <c r="EZB89" s="993"/>
      <c r="EZC89" s="993"/>
      <c r="EZD89" s="993"/>
      <c r="EZE89" s="993"/>
      <c r="EZF89" s="993"/>
      <c r="EZG89" s="993"/>
      <c r="EZH89" s="993"/>
      <c r="EZI89" s="993"/>
      <c r="EZJ89" s="993"/>
      <c r="EZK89" s="993"/>
      <c r="EZL89" s="993"/>
      <c r="EZM89" s="993"/>
      <c r="EZN89" s="993"/>
      <c r="EZO89" s="993"/>
      <c r="EZP89" s="993"/>
      <c r="EZQ89" s="993"/>
      <c r="EZR89" s="993"/>
      <c r="EZS89" s="993"/>
      <c r="EZT89" s="993"/>
      <c r="EZU89" s="993"/>
      <c r="EZV89" s="993"/>
      <c r="EZW89" s="993"/>
      <c r="EZX89" s="993"/>
      <c r="EZY89" s="993"/>
      <c r="EZZ89" s="993"/>
      <c r="FAA89" s="993"/>
      <c r="FAB89" s="993"/>
      <c r="FAC89" s="993"/>
      <c r="FAD89" s="993"/>
      <c r="FAE89" s="993"/>
      <c r="FAF89" s="993"/>
      <c r="FAG89" s="993"/>
      <c r="FAH89" s="993"/>
      <c r="FAI89" s="993"/>
      <c r="FAJ89" s="993"/>
      <c r="FAK89" s="993"/>
      <c r="FAL89" s="993"/>
      <c r="FAM89" s="993"/>
      <c r="FAN89" s="993"/>
      <c r="FAO89" s="993"/>
      <c r="FAP89" s="993"/>
      <c r="FAQ89" s="993"/>
      <c r="FAR89" s="993"/>
      <c r="FAS89" s="993"/>
      <c r="FAT89" s="993"/>
      <c r="FAU89" s="993"/>
      <c r="FAV89" s="993"/>
      <c r="FAW89" s="993"/>
      <c r="FAX89" s="993"/>
      <c r="FAY89" s="993"/>
      <c r="FAZ89" s="993"/>
      <c r="FBA89" s="993"/>
      <c r="FBB89" s="993"/>
      <c r="FBC89" s="993"/>
      <c r="FBD89" s="993"/>
      <c r="FBE89" s="993"/>
      <c r="FBF89" s="993"/>
      <c r="FBG89" s="993"/>
      <c r="FBH89" s="993"/>
      <c r="FBI89" s="993"/>
      <c r="FBJ89" s="993"/>
      <c r="FBK89" s="993"/>
      <c r="FBL89" s="993"/>
      <c r="FBM89" s="993"/>
      <c r="FBN89" s="993"/>
      <c r="FBO89" s="993"/>
      <c r="FBP89" s="993"/>
      <c r="FBQ89" s="993"/>
      <c r="FBR89" s="993"/>
      <c r="FBS89" s="993"/>
      <c r="FBT89" s="993"/>
      <c r="FBU89" s="993"/>
      <c r="FBV89" s="993"/>
      <c r="FBW89" s="993"/>
      <c r="FBX89" s="993"/>
      <c r="FBY89" s="993"/>
      <c r="FBZ89" s="993"/>
      <c r="FCA89" s="993"/>
      <c r="FCB89" s="993"/>
      <c r="FCC89" s="993"/>
      <c r="FCD89" s="993"/>
      <c r="FCE89" s="993"/>
      <c r="FCF89" s="993"/>
      <c r="FCG89" s="993"/>
      <c r="FCH89" s="993"/>
      <c r="FCI89" s="993"/>
      <c r="FCJ89" s="993"/>
      <c r="FCK89" s="993"/>
      <c r="FCL89" s="993"/>
      <c r="FCM89" s="993"/>
      <c r="FCN89" s="993"/>
      <c r="FCO89" s="993"/>
      <c r="FCP89" s="993"/>
      <c r="FCQ89" s="993"/>
      <c r="FCR89" s="993"/>
      <c r="FCS89" s="993"/>
      <c r="FCT89" s="993"/>
      <c r="FCU89" s="993"/>
      <c r="FCV89" s="993"/>
      <c r="FCW89" s="993"/>
      <c r="FCX89" s="993"/>
      <c r="FCY89" s="993"/>
      <c r="FCZ89" s="993"/>
      <c r="FDA89" s="993"/>
      <c r="FDB89" s="993"/>
      <c r="FDC89" s="993"/>
      <c r="FDD89" s="993"/>
      <c r="FDE89" s="993"/>
      <c r="FDF89" s="993"/>
      <c r="FDG89" s="993"/>
      <c r="FDH89" s="993"/>
      <c r="FDI89" s="993"/>
      <c r="FDJ89" s="993"/>
      <c r="FDK89" s="993"/>
      <c r="FDL89" s="993"/>
      <c r="FDM89" s="993"/>
      <c r="FDN89" s="993"/>
      <c r="FDO89" s="993"/>
      <c r="FDP89" s="993"/>
      <c r="FDQ89" s="993"/>
      <c r="FDR89" s="993"/>
      <c r="FDS89" s="993"/>
      <c r="FDT89" s="993"/>
      <c r="FDU89" s="993"/>
      <c r="FDV89" s="993"/>
      <c r="FDW89" s="993"/>
      <c r="FDX89" s="993"/>
      <c r="FDY89" s="993"/>
      <c r="FDZ89" s="993"/>
      <c r="FEA89" s="993"/>
      <c r="FEB89" s="993"/>
      <c r="FEC89" s="993"/>
      <c r="FED89" s="993"/>
      <c r="FEE89" s="993"/>
      <c r="FEF89" s="993"/>
      <c r="FEG89" s="993"/>
      <c r="FEH89" s="993"/>
      <c r="FEI89" s="993"/>
      <c r="FEJ89" s="993"/>
      <c r="FEK89" s="993"/>
      <c r="FEL89" s="993"/>
      <c r="FEM89" s="993"/>
      <c r="FEN89" s="993"/>
      <c r="FEO89" s="993"/>
      <c r="FEP89" s="993"/>
      <c r="FEQ89" s="993"/>
      <c r="FER89" s="993"/>
      <c r="FES89" s="993"/>
      <c r="FET89" s="993"/>
      <c r="FEU89" s="993"/>
      <c r="FEV89" s="993"/>
      <c r="FEW89" s="993"/>
      <c r="FEX89" s="993"/>
      <c r="FEY89" s="993"/>
      <c r="FEZ89" s="993"/>
      <c r="FFA89" s="993"/>
      <c r="FFB89" s="993"/>
      <c r="FFC89" s="993"/>
      <c r="FFD89" s="993"/>
      <c r="FFE89" s="993"/>
      <c r="FFF89" s="993"/>
      <c r="FFG89" s="993"/>
      <c r="FFH89" s="993"/>
      <c r="FFI89" s="993"/>
      <c r="FFJ89" s="993"/>
      <c r="FFK89" s="993"/>
      <c r="FFL89" s="993"/>
      <c r="FFM89" s="993"/>
      <c r="FFN89" s="993"/>
      <c r="FFO89" s="993"/>
      <c r="FFP89" s="993"/>
      <c r="FFQ89" s="993"/>
      <c r="FFR89" s="993"/>
      <c r="FFS89" s="993"/>
      <c r="FFT89" s="993"/>
      <c r="FFU89" s="993"/>
      <c r="FFV89" s="993"/>
      <c r="FFW89" s="993"/>
      <c r="FFX89" s="993"/>
      <c r="FFY89" s="993"/>
      <c r="FFZ89" s="993"/>
      <c r="FGA89" s="993"/>
      <c r="FGB89" s="993"/>
      <c r="FGC89" s="993"/>
      <c r="FGD89" s="993"/>
      <c r="FGE89" s="993"/>
      <c r="FGF89" s="993"/>
      <c r="FGG89" s="993"/>
      <c r="FGH89" s="993"/>
      <c r="FGI89" s="993"/>
      <c r="FGJ89" s="993"/>
      <c r="FGK89" s="993"/>
      <c r="FGL89" s="993"/>
      <c r="FGM89" s="993"/>
      <c r="FGN89" s="993"/>
      <c r="FGO89" s="993"/>
      <c r="FGP89" s="993"/>
      <c r="FGQ89" s="993"/>
      <c r="FGR89" s="993"/>
      <c r="FGS89" s="993"/>
      <c r="FGT89" s="993"/>
      <c r="FGU89" s="993"/>
      <c r="FGV89" s="993"/>
      <c r="FGW89" s="993"/>
      <c r="FGX89" s="993"/>
      <c r="FGY89" s="993"/>
      <c r="FGZ89" s="993"/>
      <c r="FHA89" s="993"/>
      <c r="FHB89" s="993"/>
      <c r="FHC89" s="993"/>
      <c r="FHD89" s="993"/>
      <c r="FHE89" s="993"/>
      <c r="FHF89" s="993"/>
      <c r="FHG89" s="993"/>
      <c r="FHH89" s="993"/>
      <c r="FHI89" s="993"/>
      <c r="FHJ89" s="993"/>
      <c r="FHK89" s="993"/>
      <c r="FHL89" s="993"/>
      <c r="FHM89" s="993"/>
      <c r="FHN89" s="993"/>
      <c r="FHO89" s="993"/>
      <c r="FHP89" s="993"/>
      <c r="FHQ89" s="993"/>
      <c r="FHR89" s="993"/>
      <c r="FHS89" s="993"/>
      <c r="FHT89" s="993"/>
      <c r="FHU89" s="993"/>
      <c r="FHV89" s="993"/>
      <c r="FHW89" s="993"/>
      <c r="FHX89" s="993"/>
      <c r="FHY89" s="993"/>
      <c r="FHZ89" s="993"/>
      <c r="FIA89" s="993"/>
      <c r="FIB89" s="993"/>
      <c r="FIC89" s="993"/>
      <c r="FID89" s="993"/>
      <c r="FIE89" s="993"/>
      <c r="FIF89" s="993"/>
      <c r="FIG89" s="993"/>
      <c r="FIH89" s="993"/>
      <c r="FII89" s="993"/>
      <c r="FIJ89" s="993"/>
      <c r="FIK89" s="993"/>
      <c r="FIL89" s="993"/>
      <c r="FIM89" s="993"/>
      <c r="FIN89" s="993"/>
      <c r="FIO89" s="993"/>
      <c r="FIP89" s="993"/>
      <c r="FIQ89" s="993"/>
      <c r="FIR89" s="993"/>
      <c r="FIS89" s="993"/>
      <c r="FIT89" s="993"/>
      <c r="FIU89" s="993"/>
      <c r="FIV89" s="993"/>
      <c r="FIW89" s="993"/>
      <c r="FIX89" s="993"/>
      <c r="FIY89" s="993"/>
      <c r="FIZ89" s="993"/>
      <c r="FJA89" s="993"/>
      <c r="FJB89" s="993"/>
      <c r="FJC89" s="993"/>
      <c r="FJD89" s="993"/>
      <c r="FJE89" s="993"/>
      <c r="FJF89" s="993"/>
      <c r="FJG89" s="993"/>
      <c r="FJH89" s="993"/>
      <c r="FJI89" s="993"/>
      <c r="FJJ89" s="993"/>
      <c r="FJK89" s="993"/>
      <c r="FJL89" s="993"/>
      <c r="FJM89" s="993"/>
      <c r="FJN89" s="993"/>
      <c r="FJO89" s="993"/>
      <c r="FJP89" s="993"/>
      <c r="FJQ89" s="993"/>
      <c r="FJR89" s="993"/>
      <c r="FJS89" s="993"/>
      <c r="FJT89" s="993"/>
      <c r="FJU89" s="993"/>
      <c r="FJV89" s="993"/>
      <c r="FJW89" s="993"/>
      <c r="FJX89" s="993"/>
      <c r="FJY89" s="993"/>
      <c r="FJZ89" s="993"/>
      <c r="FKA89" s="993"/>
      <c r="FKB89" s="993"/>
      <c r="FKC89" s="993"/>
      <c r="FKD89" s="993"/>
      <c r="FKE89" s="993"/>
      <c r="FKF89" s="993"/>
      <c r="FKG89" s="993"/>
      <c r="FKH89" s="993"/>
      <c r="FKI89" s="993"/>
      <c r="FKJ89" s="993"/>
      <c r="FKK89" s="993"/>
      <c r="FKL89" s="993"/>
      <c r="FKM89" s="993"/>
      <c r="FKN89" s="993"/>
      <c r="FKO89" s="993"/>
      <c r="FKP89" s="993"/>
      <c r="FKQ89" s="993"/>
      <c r="FKR89" s="993"/>
      <c r="FKS89" s="993"/>
      <c r="FKT89" s="993"/>
      <c r="FKU89" s="993"/>
      <c r="FKV89" s="993"/>
      <c r="FKW89" s="993"/>
      <c r="FKX89" s="993"/>
      <c r="FKY89" s="993"/>
      <c r="FKZ89" s="993"/>
      <c r="FLA89" s="993"/>
      <c r="FLB89" s="993"/>
      <c r="FLC89" s="993"/>
      <c r="FLD89" s="993"/>
      <c r="FLE89" s="993"/>
      <c r="FLF89" s="993"/>
      <c r="FLG89" s="993"/>
      <c r="FLH89" s="993"/>
      <c r="FLI89" s="993"/>
      <c r="FLJ89" s="993"/>
      <c r="FLK89" s="993"/>
      <c r="FLL89" s="993"/>
      <c r="FLM89" s="993"/>
      <c r="FLN89" s="993"/>
      <c r="FLO89" s="993"/>
      <c r="FLP89" s="993"/>
      <c r="FLQ89" s="993"/>
      <c r="FLR89" s="993"/>
      <c r="FLS89" s="993"/>
      <c r="FLT89" s="993"/>
      <c r="FLU89" s="993"/>
      <c r="FLV89" s="993"/>
      <c r="FLW89" s="993"/>
      <c r="FLX89" s="993"/>
      <c r="FLY89" s="993"/>
      <c r="FLZ89" s="993"/>
      <c r="FMA89" s="993"/>
      <c r="FMB89" s="993"/>
      <c r="FMC89" s="993"/>
      <c r="FMD89" s="993"/>
      <c r="FME89" s="993"/>
      <c r="FMF89" s="993"/>
      <c r="FMG89" s="993"/>
      <c r="FMH89" s="993"/>
      <c r="FMI89" s="993"/>
      <c r="FMJ89" s="993"/>
      <c r="FMK89" s="993"/>
      <c r="FML89" s="993"/>
      <c r="FMM89" s="993"/>
      <c r="FMN89" s="993"/>
      <c r="FMO89" s="993"/>
      <c r="FMP89" s="993"/>
      <c r="FMQ89" s="993"/>
      <c r="FMR89" s="993"/>
      <c r="FMS89" s="993"/>
      <c r="FMT89" s="993"/>
      <c r="FMU89" s="993"/>
      <c r="FMV89" s="993"/>
      <c r="FMW89" s="993"/>
      <c r="FMX89" s="993"/>
      <c r="FMY89" s="993"/>
      <c r="FMZ89" s="993"/>
      <c r="FNA89" s="993"/>
      <c r="FNB89" s="993"/>
      <c r="FNC89" s="993"/>
      <c r="FND89" s="993"/>
      <c r="FNE89" s="993"/>
      <c r="FNF89" s="993"/>
      <c r="FNG89" s="993"/>
      <c r="FNH89" s="993"/>
      <c r="FNI89" s="993"/>
      <c r="FNJ89" s="993"/>
      <c r="FNK89" s="993"/>
      <c r="FNL89" s="993"/>
      <c r="FNM89" s="993"/>
      <c r="FNN89" s="993"/>
      <c r="FNO89" s="993"/>
      <c r="FNP89" s="993"/>
      <c r="FNQ89" s="993"/>
      <c r="FNR89" s="993"/>
      <c r="FNS89" s="993"/>
      <c r="FNT89" s="993"/>
      <c r="FNU89" s="993"/>
      <c r="FNV89" s="993"/>
      <c r="FNW89" s="993"/>
      <c r="FNX89" s="993"/>
      <c r="FNY89" s="993"/>
      <c r="FNZ89" s="993"/>
      <c r="FOA89" s="993"/>
      <c r="FOB89" s="993"/>
      <c r="FOC89" s="993"/>
      <c r="FOD89" s="993"/>
      <c r="FOE89" s="993"/>
      <c r="FOF89" s="993"/>
      <c r="FOG89" s="993"/>
      <c r="FOH89" s="993"/>
      <c r="FOI89" s="993"/>
      <c r="FOJ89" s="993"/>
      <c r="FOK89" s="993"/>
      <c r="FOL89" s="993"/>
      <c r="FOM89" s="993"/>
      <c r="FON89" s="993"/>
      <c r="FOO89" s="993"/>
      <c r="FOP89" s="993"/>
      <c r="FOQ89" s="993"/>
      <c r="FOR89" s="993"/>
      <c r="FOS89" s="993"/>
      <c r="FOT89" s="993"/>
      <c r="FOU89" s="993"/>
      <c r="FOV89" s="993"/>
      <c r="FOW89" s="993"/>
      <c r="FOX89" s="993"/>
      <c r="FOY89" s="993"/>
      <c r="FOZ89" s="993"/>
      <c r="FPA89" s="993"/>
      <c r="FPB89" s="993"/>
      <c r="FPC89" s="993"/>
      <c r="FPD89" s="993"/>
      <c r="FPE89" s="993"/>
      <c r="FPF89" s="993"/>
      <c r="FPG89" s="993"/>
      <c r="FPH89" s="993"/>
      <c r="FPI89" s="993"/>
      <c r="FPJ89" s="993"/>
      <c r="FPK89" s="993"/>
      <c r="FPL89" s="993"/>
      <c r="FPM89" s="993"/>
      <c r="FPN89" s="993"/>
      <c r="FPO89" s="993"/>
      <c r="FPP89" s="993"/>
      <c r="FPQ89" s="993"/>
      <c r="FPR89" s="993"/>
      <c r="FPS89" s="993"/>
      <c r="FPT89" s="993"/>
      <c r="FPU89" s="993"/>
      <c r="FPV89" s="993"/>
      <c r="FPW89" s="993"/>
      <c r="FPX89" s="993"/>
      <c r="FPY89" s="993"/>
      <c r="FPZ89" s="993"/>
      <c r="FQA89" s="993"/>
      <c r="FQB89" s="993"/>
      <c r="FQC89" s="993"/>
      <c r="FQD89" s="993"/>
      <c r="FQE89" s="993"/>
      <c r="FQF89" s="993"/>
      <c r="FQG89" s="993"/>
      <c r="FQH89" s="993"/>
      <c r="FQI89" s="993"/>
      <c r="FQJ89" s="993"/>
      <c r="FQK89" s="993"/>
      <c r="FQL89" s="993"/>
      <c r="FQM89" s="993"/>
      <c r="FQN89" s="993"/>
      <c r="FQO89" s="993"/>
      <c r="FQP89" s="993"/>
      <c r="FQQ89" s="993"/>
      <c r="FQR89" s="993"/>
      <c r="FQS89" s="993"/>
      <c r="FQT89" s="993"/>
      <c r="FQU89" s="993"/>
      <c r="FQV89" s="993"/>
      <c r="FQW89" s="993"/>
      <c r="FQX89" s="993"/>
      <c r="FQY89" s="993"/>
      <c r="FQZ89" s="993"/>
      <c r="FRA89" s="993"/>
      <c r="FRB89" s="993"/>
      <c r="FRC89" s="993"/>
      <c r="FRD89" s="993"/>
      <c r="FRE89" s="993"/>
      <c r="FRF89" s="993"/>
      <c r="FRG89" s="993"/>
      <c r="FRH89" s="993"/>
      <c r="FRI89" s="993"/>
      <c r="FRJ89" s="993"/>
      <c r="FRK89" s="993"/>
      <c r="FRL89" s="993"/>
      <c r="FRM89" s="993"/>
      <c r="FRN89" s="993"/>
      <c r="FRO89" s="993"/>
      <c r="FRP89" s="993"/>
      <c r="FRQ89" s="993"/>
      <c r="FRR89" s="993"/>
      <c r="FRS89" s="993"/>
      <c r="FRT89" s="993"/>
      <c r="FRU89" s="993"/>
      <c r="FRV89" s="993"/>
      <c r="FRW89" s="993"/>
      <c r="FRX89" s="993"/>
      <c r="FRY89" s="993"/>
      <c r="FRZ89" s="993"/>
      <c r="FSA89" s="993"/>
      <c r="FSB89" s="993"/>
      <c r="FSC89" s="993"/>
      <c r="FSD89" s="993"/>
      <c r="FSE89" s="993"/>
      <c r="FSF89" s="993"/>
      <c r="FSG89" s="993"/>
      <c r="FSH89" s="993"/>
      <c r="FSI89" s="993"/>
      <c r="FSJ89" s="993"/>
      <c r="FSK89" s="993"/>
      <c r="FSL89" s="993"/>
      <c r="FSM89" s="993"/>
      <c r="FSN89" s="993"/>
      <c r="FSO89" s="993"/>
      <c r="FSP89" s="993"/>
      <c r="FSQ89" s="993"/>
      <c r="FSR89" s="993"/>
      <c r="FSS89" s="993"/>
      <c r="FST89" s="993"/>
      <c r="FSU89" s="993"/>
      <c r="FSV89" s="993"/>
      <c r="FSW89" s="993"/>
      <c r="FSX89" s="993"/>
      <c r="FSY89" s="993"/>
      <c r="FSZ89" s="993"/>
      <c r="FTA89" s="993"/>
      <c r="FTB89" s="993"/>
      <c r="FTC89" s="993"/>
      <c r="FTD89" s="993"/>
      <c r="FTE89" s="993"/>
      <c r="FTF89" s="993"/>
      <c r="FTG89" s="993"/>
      <c r="FTH89" s="993"/>
      <c r="FTI89" s="993"/>
      <c r="FTJ89" s="993"/>
      <c r="FTK89" s="993"/>
      <c r="FTL89" s="993"/>
      <c r="FTM89" s="993"/>
      <c r="FTN89" s="993"/>
      <c r="FTO89" s="993"/>
      <c r="FTP89" s="993"/>
      <c r="FTQ89" s="993"/>
      <c r="FTR89" s="993"/>
      <c r="FTS89" s="993"/>
      <c r="FTT89" s="993"/>
      <c r="FTU89" s="993"/>
      <c r="FTV89" s="993"/>
      <c r="FTW89" s="993"/>
      <c r="FTX89" s="993"/>
      <c r="FTY89" s="993"/>
      <c r="FTZ89" s="993"/>
      <c r="FUA89" s="993"/>
      <c r="FUB89" s="993"/>
      <c r="FUC89" s="993"/>
      <c r="FUD89" s="993"/>
      <c r="FUE89" s="993"/>
      <c r="FUF89" s="993"/>
      <c r="FUG89" s="993"/>
      <c r="FUH89" s="993"/>
      <c r="FUI89" s="993"/>
      <c r="FUJ89" s="993"/>
      <c r="FUK89" s="993"/>
      <c r="FUL89" s="993"/>
      <c r="FUM89" s="993"/>
      <c r="FUN89" s="993"/>
      <c r="FUO89" s="993"/>
      <c r="FUP89" s="993"/>
      <c r="FUQ89" s="993"/>
      <c r="FUR89" s="993"/>
      <c r="FUS89" s="993"/>
      <c r="FUT89" s="993"/>
      <c r="FUU89" s="993"/>
      <c r="FUV89" s="993"/>
      <c r="FUW89" s="993"/>
      <c r="FUX89" s="993"/>
      <c r="FUY89" s="993"/>
      <c r="FUZ89" s="993"/>
      <c r="FVA89" s="993"/>
      <c r="FVB89" s="993"/>
      <c r="FVC89" s="993"/>
      <c r="FVD89" s="993"/>
      <c r="FVE89" s="993"/>
      <c r="FVF89" s="993"/>
      <c r="FVG89" s="993"/>
      <c r="FVH89" s="993"/>
      <c r="FVI89" s="993"/>
      <c r="FVJ89" s="993"/>
      <c r="FVK89" s="993"/>
      <c r="FVL89" s="993"/>
      <c r="FVM89" s="993"/>
      <c r="FVN89" s="993"/>
      <c r="FVO89" s="993"/>
      <c r="FVP89" s="993"/>
      <c r="FVQ89" s="993"/>
      <c r="FVR89" s="993"/>
      <c r="FVS89" s="993"/>
      <c r="FVT89" s="993"/>
      <c r="FVU89" s="993"/>
      <c r="FVV89" s="993"/>
      <c r="FVW89" s="993"/>
      <c r="FVX89" s="993"/>
      <c r="FVY89" s="993"/>
      <c r="FVZ89" s="993"/>
      <c r="FWA89" s="993"/>
      <c r="FWB89" s="993"/>
      <c r="FWC89" s="993"/>
      <c r="FWD89" s="993"/>
      <c r="FWE89" s="993"/>
      <c r="FWF89" s="993"/>
      <c r="FWG89" s="993"/>
      <c r="FWH89" s="993"/>
      <c r="FWI89" s="993"/>
      <c r="FWJ89" s="993"/>
      <c r="FWK89" s="993"/>
      <c r="FWL89" s="993"/>
      <c r="FWM89" s="993"/>
      <c r="FWN89" s="993"/>
      <c r="FWO89" s="993"/>
      <c r="FWP89" s="993"/>
      <c r="FWQ89" s="993"/>
      <c r="FWR89" s="993"/>
      <c r="FWS89" s="993"/>
      <c r="FWT89" s="993"/>
      <c r="FWU89" s="993"/>
      <c r="FWV89" s="993"/>
      <c r="FWW89" s="993"/>
      <c r="FWX89" s="993"/>
      <c r="FWY89" s="993"/>
      <c r="FWZ89" s="993"/>
      <c r="FXA89" s="993"/>
      <c r="FXB89" s="993"/>
      <c r="FXC89" s="993"/>
      <c r="FXD89" s="993"/>
      <c r="FXE89" s="993"/>
      <c r="FXF89" s="993"/>
      <c r="FXG89" s="993"/>
      <c r="FXH89" s="993"/>
      <c r="FXI89" s="993"/>
      <c r="FXJ89" s="993"/>
      <c r="FXK89" s="993"/>
      <c r="FXL89" s="993"/>
      <c r="FXM89" s="993"/>
      <c r="FXN89" s="993"/>
      <c r="FXO89" s="993"/>
      <c r="FXP89" s="993"/>
      <c r="FXQ89" s="993"/>
      <c r="FXR89" s="993"/>
      <c r="FXS89" s="993"/>
      <c r="FXT89" s="993"/>
      <c r="FXU89" s="993"/>
      <c r="FXV89" s="993"/>
      <c r="FXW89" s="993"/>
      <c r="FXX89" s="993"/>
      <c r="FXY89" s="993"/>
      <c r="FXZ89" s="993"/>
      <c r="FYA89" s="993"/>
      <c r="FYB89" s="993"/>
      <c r="FYC89" s="993"/>
      <c r="FYD89" s="993"/>
      <c r="FYE89" s="993"/>
      <c r="FYF89" s="993"/>
      <c r="FYG89" s="993"/>
      <c r="FYH89" s="993"/>
      <c r="FYI89" s="993"/>
      <c r="FYJ89" s="993"/>
      <c r="FYK89" s="993"/>
      <c r="FYL89" s="993"/>
      <c r="FYM89" s="993"/>
      <c r="FYN89" s="993"/>
      <c r="FYO89" s="993"/>
      <c r="FYP89" s="993"/>
      <c r="FYQ89" s="993"/>
      <c r="FYR89" s="993"/>
      <c r="FYS89" s="993"/>
      <c r="FYT89" s="993"/>
      <c r="FYU89" s="993"/>
      <c r="FYV89" s="993"/>
      <c r="FYW89" s="993"/>
      <c r="FYX89" s="993"/>
      <c r="FYY89" s="993"/>
      <c r="FYZ89" s="993"/>
      <c r="FZA89" s="993"/>
      <c r="FZB89" s="993"/>
      <c r="FZC89" s="993"/>
      <c r="FZD89" s="993"/>
      <c r="FZE89" s="993"/>
      <c r="FZF89" s="993"/>
      <c r="FZG89" s="993"/>
      <c r="FZH89" s="993"/>
      <c r="FZI89" s="993"/>
      <c r="FZJ89" s="993"/>
      <c r="FZK89" s="993"/>
      <c r="FZL89" s="993"/>
      <c r="FZM89" s="993"/>
      <c r="FZN89" s="993"/>
      <c r="FZO89" s="993"/>
      <c r="FZP89" s="993"/>
      <c r="FZQ89" s="993"/>
      <c r="FZR89" s="993"/>
      <c r="FZS89" s="993"/>
      <c r="FZT89" s="993"/>
      <c r="FZU89" s="993"/>
      <c r="FZV89" s="993"/>
      <c r="FZW89" s="993"/>
      <c r="FZX89" s="993"/>
      <c r="FZY89" s="993"/>
      <c r="FZZ89" s="993"/>
      <c r="GAA89" s="993"/>
      <c r="GAB89" s="993"/>
      <c r="GAC89" s="993"/>
      <c r="GAD89" s="993"/>
      <c r="GAE89" s="993"/>
      <c r="GAF89" s="993"/>
      <c r="GAG89" s="993"/>
      <c r="GAH89" s="993"/>
      <c r="GAI89" s="993"/>
      <c r="GAJ89" s="993"/>
      <c r="GAK89" s="993"/>
      <c r="GAL89" s="993"/>
      <c r="GAM89" s="993"/>
      <c r="GAN89" s="993"/>
      <c r="GAO89" s="993"/>
      <c r="GAP89" s="993"/>
      <c r="GAQ89" s="993"/>
      <c r="GAR89" s="993"/>
      <c r="GAS89" s="993"/>
      <c r="GAT89" s="993"/>
      <c r="GAU89" s="993"/>
      <c r="GAV89" s="993"/>
      <c r="GAW89" s="993"/>
      <c r="GAX89" s="993"/>
      <c r="GAY89" s="993"/>
      <c r="GAZ89" s="993"/>
      <c r="GBA89" s="993"/>
      <c r="GBB89" s="993"/>
      <c r="GBC89" s="993"/>
      <c r="GBD89" s="993"/>
      <c r="GBE89" s="993"/>
      <c r="GBF89" s="993"/>
      <c r="GBG89" s="993"/>
      <c r="GBH89" s="993"/>
      <c r="GBI89" s="993"/>
      <c r="GBJ89" s="993"/>
      <c r="GBK89" s="993"/>
      <c r="GBL89" s="993"/>
      <c r="GBM89" s="993"/>
      <c r="GBN89" s="993"/>
      <c r="GBO89" s="993"/>
      <c r="GBP89" s="993"/>
      <c r="GBQ89" s="993"/>
      <c r="GBR89" s="993"/>
      <c r="GBS89" s="993"/>
      <c r="GBT89" s="993"/>
      <c r="GBU89" s="993"/>
      <c r="GBV89" s="993"/>
      <c r="GBW89" s="993"/>
      <c r="GBX89" s="993"/>
      <c r="GBY89" s="993"/>
      <c r="GBZ89" s="993"/>
      <c r="GCA89" s="993"/>
      <c r="GCB89" s="993"/>
      <c r="GCC89" s="993"/>
      <c r="GCD89" s="993"/>
      <c r="GCE89" s="993"/>
      <c r="GCF89" s="993"/>
      <c r="GCG89" s="993"/>
      <c r="GCH89" s="993"/>
      <c r="GCI89" s="993"/>
      <c r="GCJ89" s="993"/>
      <c r="GCK89" s="993"/>
      <c r="GCL89" s="993"/>
      <c r="GCM89" s="993"/>
      <c r="GCN89" s="993"/>
      <c r="GCO89" s="993"/>
      <c r="GCP89" s="993"/>
      <c r="GCQ89" s="993"/>
      <c r="GCR89" s="993"/>
      <c r="GCS89" s="993"/>
      <c r="GCT89" s="993"/>
      <c r="GCU89" s="993"/>
      <c r="GCV89" s="993"/>
      <c r="GCW89" s="993"/>
      <c r="GCX89" s="993"/>
      <c r="GCY89" s="993"/>
      <c r="GCZ89" s="993"/>
      <c r="GDA89" s="993"/>
      <c r="GDB89" s="993"/>
      <c r="GDC89" s="993"/>
      <c r="GDD89" s="993"/>
      <c r="GDE89" s="993"/>
      <c r="GDF89" s="993"/>
      <c r="GDG89" s="993"/>
      <c r="GDH89" s="993"/>
      <c r="GDI89" s="993"/>
      <c r="GDJ89" s="993"/>
      <c r="GDK89" s="993"/>
      <c r="GDL89" s="993"/>
      <c r="GDM89" s="993"/>
      <c r="GDN89" s="993"/>
      <c r="GDO89" s="993"/>
      <c r="GDP89" s="993"/>
      <c r="GDQ89" s="993"/>
      <c r="GDR89" s="993"/>
      <c r="GDS89" s="993"/>
      <c r="GDT89" s="993"/>
      <c r="GDU89" s="993"/>
      <c r="GDV89" s="993"/>
      <c r="GDW89" s="993"/>
      <c r="GDX89" s="993"/>
      <c r="GDY89" s="993"/>
      <c r="GDZ89" s="993"/>
      <c r="GEA89" s="993"/>
      <c r="GEB89" s="993"/>
      <c r="GEC89" s="993"/>
      <c r="GED89" s="993"/>
      <c r="GEE89" s="993"/>
      <c r="GEF89" s="993"/>
      <c r="GEG89" s="993"/>
      <c r="GEH89" s="993"/>
      <c r="GEI89" s="993"/>
      <c r="GEJ89" s="993"/>
      <c r="GEK89" s="993"/>
      <c r="GEL89" s="993"/>
      <c r="GEM89" s="993"/>
      <c r="GEN89" s="993"/>
      <c r="GEO89" s="993"/>
      <c r="GEP89" s="993"/>
      <c r="GEQ89" s="993"/>
      <c r="GER89" s="993"/>
      <c r="GES89" s="993"/>
      <c r="GET89" s="993"/>
      <c r="GEU89" s="993"/>
      <c r="GEV89" s="993"/>
      <c r="GEW89" s="993"/>
      <c r="GEX89" s="993"/>
      <c r="GEY89" s="993"/>
      <c r="GEZ89" s="993"/>
      <c r="GFA89" s="993"/>
      <c r="GFB89" s="993"/>
      <c r="GFC89" s="993"/>
      <c r="GFD89" s="993"/>
      <c r="GFE89" s="993"/>
      <c r="GFF89" s="993"/>
      <c r="GFG89" s="993"/>
      <c r="GFH89" s="993"/>
      <c r="GFI89" s="993"/>
      <c r="GFJ89" s="993"/>
      <c r="GFK89" s="993"/>
      <c r="GFL89" s="993"/>
      <c r="GFM89" s="993"/>
      <c r="GFN89" s="993"/>
      <c r="GFO89" s="993"/>
      <c r="GFP89" s="993"/>
      <c r="GFQ89" s="993"/>
      <c r="GFR89" s="993"/>
      <c r="GFS89" s="993"/>
      <c r="GFT89" s="993"/>
      <c r="GFU89" s="993"/>
      <c r="GFV89" s="993"/>
      <c r="GFW89" s="993"/>
      <c r="GFX89" s="993"/>
      <c r="GFY89" s="993"/>
      <c r="GFZ89" s="993"/>
      <c r="GGA89" s="993"/>
      <c r="GGB89" s="993"/>
      <c r="GGC89" s="993"/>
      <c r="GGD89" s="993"/>
      <c r="GGE89" s="993"/>
      <c r="GGF89" s="993"/>
      <c r="GGG89" s="993"/>
      <c r="GGH89" s="993"/>
      <c r="GGI89" s="993"/>
      <c r="GGJ89" s="993"/>
      <c r="GGK89" s="993"/>
      <c r="GGL89" s="993"/>
      <c r="GGM89" s="993"/>
      <c r="GGN89" s="993"/>
      <c r="GGO89" s="993"/>
      <c r="GGP89" s="993"/>
      <c r="GGQ89" s="993"/>
      <c r="GGR89" s="993"/>
      <c r="GGS89" s="993"/>
      <c r="GGT89" s="993"/>
      <c r="GGU89" s="993"/>
      <c r="GGV89" s="993"/>
      <c r="GGW89" s="993"/>
      <c r="GGX89" s="993"/>
      <c r="GGY89" s="993"/>
      <c r="GGZ89" s="993"/>
      <c r="GHA89" s="993"/>
      <c r="GHB89" s="993"/>
      <c r="GHC89" s="993"/>
      <c r="GHD89" s="993"/>
      <c r="GHE89" s="993"/>
      <c r="GHF89" s="993"/>
      <c r="GHG89" s="993"/>
      <c r="GHH89" s="993"/>
      <c r="GHI89" s="993"/>
      <c r="GHJ89" s="993"/>
      <c r="GHK89" s="993"/>
      <c r="GHL89" s="993"/>
      <c r="GHM89" s="993"/>
      <c r="GHN89" s="993"/>
      <c r="GHO89" s="993"/>
      <c r="GHP89" s="993"/>
      <c r="GHQ89" s="993"/>
      <c r="GHR89" s="993"/>
      <c r="GHS89" s="993"/>
      <c r="GHT89" s="993"/>
      <c r="GHU89" s="993"/>
      <c r="GHV89" s="993"/>
      <c r="GHW89" s="993"/>
      <c r="GHX89" s="993"/>
      <c r="GHY89" s="993"/>
      <c r="GHZ89" s="993"/>
      <c r="GIA89" s="993"/>
      <c r="GIB89" s="993"/>
      <c r="GIC89" s="993"/>
      <c r="GID89" s="993"/>
      <c r="GIE89" s="993"/>
      <c r="GIF89" s="993"/>
      <c r="GIG89" s="993"/>
      <c r="GIH89" s="993"/>
      <c r="GII89" s="993"/>
      <c r="GIJ89" s="993"/>
      <c r="GIK89" s="993"/>
      <c r="GIL89" s="993"/>
      <c r="GIM89" s="993"/>
      <c r="GIN89" s="993"/>
      <c r="GIO89" s="993"/>
      <c r="GIP89" s="993"/>
      <c r="GIQ89" s="993"/>
      <c r="GIR89" s="993"/>
      <c r="GIS89" s="993"/>
      <c r="GIT89" s="993"/>
      <c r="GIU89" s="993"/>
      <c r="GIV89" s="993"/>
      <c r="GIW89" s="993"/>
      <c r="GIX89" s="993"/>
      <c r="GIY89" s="993"/>
      <c r="GIZ89" s="993"/>
      <c r="GJA89" s="993"/>
      <c r="GJB89" s="993"/>
      <c r="GJC89" s="993"/>
      <c r="GJD89" s="993"/>
      <c r="GJE89" s="993"/>
      <c r="GJF89" s="993"/>
      <c r="GJG89" s="993"/>
      <c r="GJH89" s="993"/>
      <c r="GJI89" s="993"/>
      <c r="GJJ89" s="993"/>
      <c r="GJK89" s="993"/>
      <c r="GJL89" s="993"/>
      <c r="GJM89" s="993"/>
      <c r="GJN89" s="993"/>
      <c r="GJO89" s="993"/>
      <c r="GJP89" s="993"/>
      <c r="GJQ89" s="993"/>
      <c r="GJR89" s="993"/>
      <c r="GJS89" s="993"/>
      <c r="GJT89" s="993"/>
      <c r="GJU89" s="993"/>
      <c r="GJV89" s="993"/>
      <c r="GJW89" s="993"/>
      <c r="GJX89" s="993"/>
      <c r="GJY89" s="993"/>
      <c r="GJZ89" s="993"/>
      <c r="GKA89" s="993"/>
      <c r="GKB89" s="993"/>
      <c r="GKC89" s="993"/>
      <c r="GKD89" s="993"/>
      <c r="GKE89" s="993"/>
      <c r="GKF89" s="993"/>
      <c r="GKG89" s="993"/>
      <c r="GKH89" s="993"/>
      <c r="GKI89" s="993"/>
      <c r="GKJ89" s="993"/>
      <c r="GKK89" s="993"/>
      <c r="GKL89" s="993"/>
      <c r="GKM89" s="993"/>
      <c r="GKN89" s="993"/>
      <c r="GKO89" s="993"/>
      <c r="GKP89" s="993"/>
      <c r="GKQ89" s="993"/>
      <c r="GKR89" s="993"/>
      <c r="GKS89" s="993"/>
      <c r="GKT89" s="993"/>
      <c r="GKU89" s="993"/>
      <c r="GKV89" s="993"/>
      <c r="GKW89" s="993"/>
      <c r="GKX89" s="993"/>
      <c r="GKY89" s="993"/>
      <c r="GKZ89" s="993"/>
      <c r="GLA89" s="993"/>
      <c r="GLB89" s="993"/>
      <c r="GLC89" s="993"/>
      <c r="GLD89" s="993"/>
      <c r="GLE89" s="993"/>
      <c r="GLF89" s="993"/>
      <c r="GLG89" s="993"/>
      <c r="GLH89" s="993"/>
      <c r="GLI89" s="993"/>
      <c r="GLJ89" s="993"/>
      <c r="GLK89" s="993"/>
      <c r="GLL89" s="993"/>
      <c r="GLM89" s="993"/>
      <c r="GLN89" s="993"/>
      <c r="GLO89" s="993"/>
      <c r="GLP89" s="993"/>
      <c r="GLQ89" s="993"/>
      <c r="GLR89" s="993"/>
      <c r="GLS89" s="993"/>
      <c r="GLT89" s="993"/>
      <c r="GLU89" s="993"/>
      <c r="GLV89" s="993"/>
      <c r="GLW89" s="993"/>
      <c r="GLX89" s="993"/>
      <c r="GLY89" s="993"/>
      <c r="GLZ89" s="993"/>
      <c r="GMA89" s="993"/>
      <c r="GMB89" s="993"/>
      <c r="GMC89" s="993"/>
      <c r="GMD89" s="993"/>
      <c r="GME89" s="993"/>
      <c r="GMF89" s="993"/>
      <c r="GMG89" s="993"/>
      <c r="GMH89" s="993"/>
      <c r="GMI89" s="993"/>
      <c r="GMJ89" s="993"/>
      <c r="GMK89" s="993"/>
      <c r="GML89" s="993"/>
      <c r="GMM89" s="993"/>
      <c r="GMN89" s="993"/>
      <c r="GMO89" s="993"/>
      <c r="GMP89" s="993"/>
      <c r="GMQ89" s="993"/>
      <c r="GMR89" s="993"/>
      <c r="GMS89" s="993"/>
      <c r="GMT89" s="993"/>
      <c r="GMU89" s="993"/>
      <c r="GMV89" s="993"/>
      <c r="GMW89" s="993"/>
      <c r="GMX89" s="993"/>
      <c r="GMY89" s="993"/>
      <c r="GMZ89" s="993"/>
      <c r="GNA89" s="993"/>
      <c r="GNB89" s="993"/>
      <c r="GNC89" s="993"/>
      <c r="GND89" s="993"/>
      <c r="GNE89" s="993"/>
      <c r="GNF89" s="993"/>
      <c r="GNG89" s="993"/>
      <c r="GNH89" s="993"/>
      <c r="GNI89" s="993"/>
      <c r="GNJ89" s="993"/>
      <c r="GNK89" s="993"/>
      <c r="GNL89" s="993"/>
      <c r="GNM89" s="993"/>
      <c r="GNN89" s="993"/>
      <c r="GNO89" s="993"/>
      <c r="GNP89" s="993"/>
      <c r="GNQ89" s="993"/>
      <c r="GNR89" s="993"/>
      <c r="GNS89" s="993"/>
      <c r="GNT89" s="993"/>
      <c r="GNU89" s="993"/>
      <c r="GNV89" s="993"/>
      <c r="GNW89" s="993"/>
      <c r="GNX89" s="993"/>
      <c r="GNY89" s="993"/>
      <c r="GNZ89" s="993"/>
      <c r="GOA89" s="993"/>
      <c r="GOB89" s="993"/>
      <c r="GOC89" s="993"/>
      <c r="GOD89" s="993"/>
      <c r="GOE89" s="993"/>
      <c r="GOF89" s="993"/>
      <c r="GOG89" s="993"/>
      <c r="GOH89" s="993"/>
      <c r="GOI89" s="993"/>
      <c r="GOJ89" s="993"/>
      <c r="GOK89" s="993"/>
      <c r="GOL89" s="993"/>
      <c r="GOM89" s="993"/>
      <c r="GON89" s="993"/>
      <c r="GOO89" s="993"/>
      <c r="GOP89" s="993"/>
      <c r="GOQ89" s="993"/>
      <c r="GOR89" s="993"/>
      <c r="GOS89" s="993"/>
      <c r="GOT89" s="993"/>
      <c r="GOU89" s="993"/>
      <c r="GOV89" s="993"/>
      <c r="GOW89" s="993"/>
      <c r="GOX89" s="993"/>
      <c r="GOY89" s="993"/>
      <c r="GOZ89" s="993"/>
      <c r="GPA89" s="993"/>
      <c r="GPB89" s="993"/>
      <c r="GPC89" s="993"/>
      <c r="GPD89" s="993"/>
      <c r="GPE89" s="993"/>
      <c r="GPF89" s="993"/>
      <c r="GPG89" s="993"/>
      <c r="GPH89" s="993"/>
      <c r="GPI89" s="993"/>
      <c r="GPJ89" s="993"/>
      <c r="GPK89" s="993"/>
      <c r="GPL89" s="993"/>
      <c r="GPM89" s="993"/>
      <c r="GPN89" s="993"/>
      <c r="GPO89" s="993"/>
      <c r="GPP89" s="993"/>
      <c r="GPQ89" s="993"/>
      <c r="GPR89" s="993"/>
      <c r="GPS89" s="993"/>
      <c r="GPT89" s="993"/>
      <c r="GPU89" s="993"/>
      <c r="GPV89" s="993"/>
      <c r="GPW89" s="993"/>
      <c r="GPX89" s="993"/>
      <c r="GPY89" s="993"/>
      <c r="GPZ89" s="993"/>
      <c r="GQA89" s="993"/>
      <c r="GQB89" s="993"/>
      <c r="GQC89" s="993"/>
      <c r="GQD89" s="993"/>
      <c r="GQE89" s="993"/>
      <c r="GQF89" s="993"/>
      <c r="GQG89" s="993"/>
      <c r="GQH89" s="993"/>
      <c r="GQI89" s="993"/>
      <c r="GQJ89" s="993"/>
      <c r="GQK89" s="993"/>
      <c r="GQL89" s="993"/>
      <c r="GQM89" s="993"/>
      <c r="GQN89" s="993"/>
      <c r="GQO89" s="993"/>
      <c r="GQP89" s="993"/>
      <c r="GQQ89" s="993"/>
      <c r="GQR89" s="993"/>
      <c r="GQS89" s="993"/>
      <c r="GQT89" s="993"/>
      <c r="GQU89" s="993"/>
      <c r="GQV89" s="993"/>
      <c r="GQW89" s="993"/>
      <c r="GQX89" s="993"/>
      <c r="GQY89" s="993"/>
      <c r="GQZ89" s="993"/>
      <c r="GRA89" s="993"/>
      <c r="GRB89" s="993"/>
      <c r="GRC89" s="993"/>
      <c r="GRD89" s="993"/>
      <c r="GRE89" s="993"/>
      <c r="GRF89" s="993"/>
      <c r="GRG89" s="993"/>
      <c r="GRH89" s="993"/>
      <c r="GRI89" s="993"/>
      <c r="GRJ89" s="993"/>
      <c r="GRK89" s="993"/>
      <c r="GRL89" s="993"/>
      <c r="GRM89" s="993"/>
      <c r="GRN89" s="993"/>
      <c r="GRO89" s="993"/>
      <c r="GRP89" s="993"/>
      <c r="GRQ89" s="993"/>
      <c r="GRR89" s="993"/>
      <c r="GRS89" s="993"/>
      <c r="GRT89" s="993"/>
      <c r="GRU89" s="993"/>
      <c r="GRV89" s="993"/>
      <c r="GRW89" s="993"/>
      <c r="GRX89" s="993"/>
      <c r="GRY89" s="993"/>
      <c r="GRZ89" s="993"/>
      <c r="GSA89" s="993"/>
      <c r="GSB89" s="993"/>
      <c r="GSC89" s="993"/>
      <c r="GSD89" s="993"/>
      <c r="GSE89" s="993"/>
      <c r="GSF89" s="993"/>
      <c r="GSG89" s="993"/>
      <c r="GSH89" s="993"/>
      <c r="GSI89" s="993"/>
      <c r="GSJ89" s="993"/>
      <c r="GSK89" s="993"/>
      <c r="GSL89" s="993"/>
      <c r="GSM89" s="993"/>
      <c r="GSN89" s="993"/>
      <c r="GSO89" s="993"/>
      <c r="GSP89" s="993"/>
      <c r="GSQ89" s="993"/>
      <c r="GSR89" s="993"/>
      <c r="GSS89" s="993"/>
      <c r="GST89" s="993"/>
      <c r="GSU89" s="993"/>
      <c r="GSV89" s="993"/>
      <c r="GSW89" s="993"/>
      <c r="GSX89" s="993"/>
      <c r="GSY89" s="993"/>
      <c r="GSZ89" s="993"/>
      <c r="GTA89" s="993"/>
      <c r="GTB89" s="993"/>
      <c r="GTC89" s="993"/>
      <c r="GTD89" s="993"/>
      <c r="GTE89" s="993"/>
      <c r="GTF89" s="993"/>
      <c r="GTG89" s="993"/>
      <c r="GTH89" s="993"/>
      <c r="GTI89" s="993"/>
      <c r="GTJ89" s="993"/>
      <c r="GTK89" s="993"/>
      <c r="GTL89" s="993"/>
      <c r="GTM89" s="993"/>
      <c r="GTN89" s="993"/>
      <c r="GTO89" s="993"/>
      <c r="GTP89" s="993"/>
      <c r="GTQ89" s="993"/>
      <c r="GTR89" s="993"/>
      <c r="GTS89" s="993"/>
      <c r="GTT89" s="993"/>
      <c r="GTU89" s="993"/>
      <c r="GTV89" s="993"/>
      <c r="GTW89" s="993"/>
      <c r="GTX89" s="993"/>
      <c r="GTY89" s="993"/>
      <c r="GTZ89" s="993"/>
      <c r="GUA89" s="993"/>
      <c r="GUB89" s="993"/>
      <c r="GUC89" s="993"/>
      <c r="GUD89" s="993"/>
      <c r="GUE89" s="993"/>
      <c r="GUF89" s="993"/>
      <c r="GUG89" s="993"/>
      <c r="GUH89" s="993"/>
      <c r="GUI89" s="993"/>
      <c r="GUJ89" s="993"/>
      <c r="GUK89" s="993"/>
      <c r="GUL89" s="993"/>
      <c r="GUM89" s="993"/>
      <c r="GUN89" s="993"/>
      <c r="GUO89" s="993"/>
      <c r="GUP89" s="993"/>
      <c r="GUQ89" s="993"/>
      <c r="GUR89" s="993"/>
      <c r="GUS89" s="993"/>
      <c r="GUT89" s="993"/>
      <c r="GUU89" s="993"/>
      <c r="GUV89" s="993"/>
      <c r="GUW89" s="993"/>
      <c r="GUX89" s="993"/>
      <c r="GUY89" s="993"/>
      <c r="GUZ89" s="993"/>
      <c r="GVA89" s="993"/>
      <c r="GVB89" s="993"/>
      <c r="GVC89" s="993"/>
      <c r="GVD89" s="993"/>
      <c r="GVE89" s="993"/>
      <c r="GVF89" s="993"/>
      <c r="GVG89" s="993"/>
      <c r="GVH89" s="993"/>
      <c r="GVI89" s="993"/>
      <c r="GVJ89" s="993"/>
      <c r="GVK89" s="993"/>
      <c r="GVL89" s="993"/>
      <c r="GVM89" s="993"/>
      <c r="GVN89" s="993"/>
      <c r="GVO89" s="993"/>
      <c r="GVP89" s="993"/>
      <c r="GVQ89" s="993"/>
      <c r="GVR89" s="993"/>
      <c r="GVS89" s="993"/>
      <c r="GVT89" s="993"/>
      <c r="GVU89" s="993"/>
      <c r="GVV89" s="993"/>
      <c r="GVW89" s="993"/>
      <c r="GVX89" s="993"/>
      <c r="GVY89" s="993"/>
      <c r="GVZ89" s="993"/>
      <c r="GWA89" s="993"/>
      <c r="GWB89" s="993"/>
      <c r="GWC89" s="993"/>
      <c r="GWD89" s="993"/>
      <c r="GWE89" s="993"/>
      <c r="GWF89" s="993"/>
      <c r="GWG89" s="993"/>
      <c r="GWH89" s="993"/>
      <c r="GWI89" s="993"/>
      <c r="GWJ89" s="993"/>
      <c r="GWK89" s="993"/>
      <c r="GWL89" s="993"/>
      <c r="GWM89" s="993"/>
      <c r="GWN89" s="993"/>
      <c r="GWO89" s="993"/>
      <c r="GWP89" s="993"/>
      <c r="GWQ89" s="993"/>
      <c r="GWR89" s="993"/>
      <c r="GWS89" s="993"/>
      <c r="GWT89" s="993"/>
      <c r="GWU89" s="993"/>
      <c r="GWV89" s="993"/>
      <c r="GWW89" s="993"/>
      <c r="GWX89" s="993"/>
      <c r="GWY89" s="993"/>
      <c r="GWZ89" s="993"/>
      <c r="GXA89" s="993"/>
      <c r="GXB89" s="993"/>
      <c r="GXC89" s="993"/>
      <c r="GXD89" s="993"/>
      <c r="GXE89" s="993"/>
      <c r="GXF89" s="993"/>
      <c r="GXG89" s="993"/>
      <c r="GXH89" s="993"/>
      <c r="GXI89" s="993"/>
      <c r="GXJ89" s="993"/>
      <c r="GXK89" s="993"/>
      <c r="GXL89" s="993"/>
      <c r="GXM89" s="993"/>
      <c r="GXN89" s="993"/>
      <c r="GXO89" s="993"/>
      <c r="GXP89" s="993"/>
      <c r="GXQ89" s="993"/>
      <c r="GXR89" s="993"/>
      <c r="GXS89" s="993"/>
      <c r="GXT89" s="993"/>
      <c r="GXU89" s="993"/>
      <c r="GXV89" s="993"/>
      <c r="GXW89" s="993"/>
      <c r="GXX89" s="993"/>
      <c r="GXY89" s="993"/>
      <c r="GXZ89" s="993"/>
      <c r="GYA89" s="993"/>
      <c r="GYB89" s="993"/>
      <c r="GYC89" s="993"/>
      <c r="GYD89" s="993"/>
      <c r="GYE89" s="993"/>
      <c r="GYF89" s="993"/>
      <c r="GYG89" s="993"/>
      <c r="GYH89" s="993"/>
      <c r="GYI89" s="993"/>
      <c r="GYJ89" s="993"/>
      <c r="GYK89" s="993"/>
      <c r="GYL89" s="993"/>
      <c r="GYM89" s="993"/>
      <c r="GYN89" s="993"/>
      <c r="GYO89" s="993"/>
      <c r="GYP89" s="993"/>
      <c r="GYQ89" s="993"/>
      <c r="GYR89" s="993"/>
      <c r="GYS89" s="993"/>
      <c r="GYT89" s="993"/>
      <c r="GYU89" s="993"/>
      <c r="GYV89" s="993"/>
      <c r="GYW89" s="993"/>
      <c r="GYX89" s="993"/>
      <c r="GYY89" s="993"/>
      <c r="GYZ89" s="993"/>
      <c r="GZA89" s="993"/>
      <c r="GZB89" s="993"/>
      <c r="GZC89" s="993"/>
      <c r="GZD89" s="993"/>
      <c r="GZE89" s="993"/>
      <c r="GZF89" s="993"/>
      <c r="GZG89" s="993"/>
      <c r="GZH89" s="993"/>
      <c r="GZI89" s="993"/>
      <c r="GZJ89" s="993"/>
      <c r="GZK89" s="993"/>
      <c r="GZL89" s="993"/>
      <c r="GZM89" s="993"/>
      <c r="GZN89" s="993"/>
      <c r="GZO89" s="993"/>
      <c r="GZP89" s="993"/>
      <c r="GZQ89" s="993"/>
      <c r="GZR89" s="993"/>
      <c r="GZS89" s="993"/>
      <c r="GZT89" s="993"/>
      <c r="GZU89" s="993"/>
      <c r="GZV89" s="993"/>
      <c r="GZW89" s="993"/>
      <c r="GZX89" s="993"/>
      <c r="GZY89" s="993"/>
      <c r="GZZ89" s="993"/>
      <c r="HAA89" s="993"/>
      <c r="HAB89" s="993"/>
      <c r="HAC89" s="993"/>
      <c r="HAD89" s="993"/>
      <c r="HAE89" s="993"/>
      <c r="HAF89" s="993"/>
      <c r="HAG89" s="993"/>
      <c r="HAH89" s="993"/>
      <c r="HAI89" s="993"/>
      <c r="HAJ89" s="993"/>
      <c r="HAK89" s="993"/>
      <c r="HAL89" s="993"/>
      <c r="HAM89" s="993"/>
      <c r="HAN89" s="993"/>
      <c r="HAO89" s="993"/>
      <c r="HAP89" s="993"/>
      <c r="HAQ89" s="993"/>
      <c r="HAR89" s="993"/>
      <c r="HAS89" s="993"/>
      <c r="HAT89" s="993"/>
      <c r="HAU89" s="993"/>
      <c r="HAV89" s="993"/>
      <c r="HAW89" s="993"/>
      <c r="HAX89" s="993"/>
      <c r="HAY89" s="993"/>
      <c r="HAZ89" s="993"/>
      <c r="HBA89" s="993"/>
      <c r="HBB89" s="993"/>
      <c r="HBC89" s="993"/>
      <c r="HBD89" s="993"/>
      <c r="HBE89" s="993"/>
      <c r="HBF89" s="993"/>
      <c r="HBG89" s="993"/>
      <c r="HBH89" s="993"/>
      <c r="HBI89" s="993"/>
      <c r="HBJ89" s="993"/>
      <c r="HBK89" s="993"/>
      <c r="HBL89" s="993"/>
      <c r="HBM89" s="993"/>
      <c r="HBN89" s="993"/>
      <c r="HBO89" s="993"/>
      <c r="HBP89" s="993"/>
      <c r="HBQ89" s="993"/>
      <c r="HBR89" s="993"/>
      <c r="HBS89" s="993"/>
      <c r="HBT89" s="993"/>
      <c r="HBU89" s="993"/>
      <c r="HBV89" s="993"/>
      <c r="HBW89" s="993"/>
      <c r="HBX89" s="993"/>
      <c r="HBY89" s="993"/>
      <c r="HBZ89" s="993"/>
      <c r="HCA89" s="993"/>
      <c r="HCB89" s="993"/>
      <c r="HCC89" s="993"/>
      <c r="HCD89" s="993"/>
      <c r="HCE89" s="993"/>
      <c r="HCF89" s="993"/>
      <c r="HCG89" s="993"/>
      <c r="HCH89" s="993"/>
      <c r="HCI89" s="993"/>
      <c r="HCJ89" s="993"/>
      <c r="HCK89" s="993"/>
      <c r="HCL89" s="993"/>
      <c r="HCM89" s="993"/>
      <c r="HCN89" s="993"/>
      <c r="HCO89" s="993"/>
      <c r="HCP89" s="993"/>
      <c r="HCQ89" s="993"/>
      <c r="HCR89" s="993"/>
      <c r="HCS89" s="993"/>
      <c r="HCT89" s="993"/>
      <c r="HCU89" s="993"/>
      <c r="HCV89" s="993"/>
      <c r="HCW89" s="993"/>
      <c r="HCX89" s="993"/>
      <c r="HCY89" s="993"/>
      <c r="HCZ89" s="993"/>
      <c r="HDA89" s="993"/>
      <c r="HDB89" s="993"/>
      <c r="HDC89" s="993"/>
      <c r="HDD89" s="993"/>
      <c r="HDE89" s="993"/>
      <c r="HDF89" s="993"/>
      <c r="HDG89" s="993"/>
      <c r="HDH89" s="993"/>
      <c r="HDI89" s="993"/>
      <c r="HDJ89" s="993"/>
      <c r="HDK89" s="993"/>
      <c r="HDL89" s="993"/>
      <c r="HDM89" s="993"/>
      <c r="HDN89" s="993"/>
      <c r="HDO89" s="993"/>
      <c r="HDP89" s="993"/>
      <c r="HDQ89" s="993"/>
      <c r="HDR89" s="993"/>
      <c r="HDS89" s="993"/>
      <c r="HDT89" s="993"/>
      <c r="HDU89" s="993"/>
      <c r="HDV89" s="993"/>
      <c r="HDW89" s="993"/>
      <c r="HDX89" s="993"/>
      <c r="HDY89" s="993"/>
      <c r="HDZ89" s="993"/>
      <c r="HEA89" s="993"/>
      <c r="HEB89" s="993"/>
      <c r="HEC89" s="993"/>
      <c r="HED89" s="993"/>
      <c r="HEE89" s="993"/>
      <c r="HEF89" s="993"/>
      <c r="HEG89" s="993"/>
      <c r="HEH89" s="993"/>
      <c r="HEI89" s="993"/>
      <c r="HEJ89" s="993"/>
      <c r="HEK89" s="993"/>
      <c r="HEL89" s="993"/>
      <c r="HEM89" s="993"/>
      <c r="HEN89" s="993"/>
      <c r="HEO89" s="993"/>
      <c r="HEP89" s="993"/>
      <c r="HEQ89" s="993"/>
      <c r="HER89" s="993"/>
      <c r="HES89" s="993"/>
      <c r="HET89" s="993"/>
      <c r="HEU89" s="993"/>
      <c r="HEV89" s="993"/>
      <c r="HEW89" s="993"/>
      <c r="HEX89" s="993"/>
      <c r="HEY89" s="993"/>
      <c r="HEZ89" s="993"/>
      <c r="HFA89" s="993"/>
      <c r="HFB89" s="993"/>
      <c r="HFC89" s="993"/>
      <c r="HFD89" s="993"/>
      <c r="HFE89" s="993"/>
      <c r="HFF89" s="993"/>
      <c r="HFG89" s="993"/>
      <c r="HFH89" s="993"/>
      <c r="HFI89" s="993"/>
      <c r="HFJ89" s="993"/>
      <c r="HFK89" s="993"/>
      <c r="HFL89" s="993"/>
      <c r="HFM89" s="993"/>
      <c r="HFN89" s="993"/>
      <c r="HFO89" s="993"/>
      <c r="HFP89" s="993"/>
      <c r="HFQ89" s="993"/>
      <c r="HFR89" s="993"/>
      <c r="HFS89" s="993"/>
      <c r="HFT89" s="993"/>
      <c r="HFU89" s="993"/>
      <c r="HFV89" s="993"/>
      <c r="HFW89" s="993"/>
      <c r="HFX89" s="993"/>
      <c r="HFY89" s="993"/>
      <c r="HFZ89" s="993"/>
      <c r="HGA89" s="993"/>
      <c r="HGB89" s="993"/>
      <c r="HGC89" s="993"/>
      <c r="HGD89" s="993"/>
      <c r="HGE89" s="993"/>
      <c r="HGF89" s="993"/>
      <c r="HGG89" s="993"/>
      <c r="HGH89" s="993"/>
      <c r="HGI89" s="993"/>
      <c r="HGJ89" s="993"/>
      <c r="HGK89" s="993"/>
      <c r="HGL89" s="993"/>
      <c r="HGM89" s="993"/>
      <c r="HGN89" s="993"/>
      <c r="HGO89" s="993"/>
      <c r="HGP89" s="993"/>
      <c r="HGQ89" s="993"/>
      <c r="HGR89" s="993"/>
      <c r="HGS89" s="993"/>
      <c r="HGT89" s="993"/>
      <c r="HGU89" s="993"/>
      <c r="HGV89" s="993"/>
      <c r="HGW89" s="993"/>
      <c r="HGX89" s="993"/>
      <c r="HGY89" s="993"/>
      <c r="HGZ89" s="993"/>
      <c r="HHA89" s="993"/>
      <c r="HHB89" s="993"/>
      <c r="HHC89" s="993"/>
      <c r="HHD89" s="993"/>
      <c r="HHE89" s="993"/>
      <c r="HHF89" s="993"/>
      <c r="HHG89" s="993"/>
      <c r="HHH89" s="993"/>
      <c r="HHI89" s="993"/>
      <c r="HHJ89" s="993"/>
      <c r="HHK89" s="993"/>
      <c r="HHL89" s="993"/>
      <c r="HHM89" s="993"/>
      <c r="HHN89" s="993"/>
      <c r="HHO89" s="993"/>
      <c r="HHP89" s="993"/>
      <c r="HHQ89" s="993"/>
      <c r="HHR89" s="993"/>
      <c r="HHS89" s="993"/>
      <c r="HHT89" s="993"/>
      <c r="HHU89" s="993"/>
      <c r="HHV89" s="993"/>
      <c r="HHW89" s="993"/>
      <c r="HHX89" s="993"/>
      <c r="HHY89" s="993"/>
      <c r="HHZ89" s="993"/>
      <c r="HIA89" s="993"/>
      <c r="HIB89" s="993"/>
      <c r="HIC89" s="993"/>
      <c r="HID89" s="993"/>
      <c r="HIE89" s="993"/>
      <c r="HIF89" s="993"/>
      <c r="HIG89" s="993"/>
      <c r="HIH89" s="993"/>
      <c r="HII89" s="993"/>
      <c r="HIJ89" s="993"/>
      <c r="HIK89" s="993"/>
      <c r="HIL89" s="993"/>
      <c r="HIM89" s="993"/>
      <c r="HIN89" s="993"/>
      <c r="HIO89" s="993"/>
      <c r="HIP89" s="993"/>
      <c r="HIQ89" s="993"/>
      <c r="HIR89" s="993"/>
      <c r="HIS89" s="993"/>
      <c r="HIT89" s="993"/>
      <c r="HIU89" s="993"/>
      <c r="HIV89" s="993"/>
      <c r="HIW89" s="993"/>
      <c r="HIX89" s="993"/>
      <c r="HIY89" s="993"/>
      <c r="HIZ89" s="993"/>
      <c r="HJA89" s="993"/>
      <c r="HJB89" s="993"/>
      <c r="HJC89" s="993"/>
      <c r="HJD89" s="993"/>
      <c r="HJE89" s="993"/>
      <c r="HJF89" s="993"/>
      <c r="HJG89" s="993"/>
      <c r="HJH89" s="993"/>
      <c r="HJI89" s="993"/>
      <c r="HJJ89" s="993"/>
      <c r="HJK89" s="993"/>
      <c r="HJL89" s="993"/>
      <c r="HJM89" s="993"/>
      <c r="HJN89" s="993"/>
      <c r="HJO89" s="993"/>
      <c r="HJP89" s="993"/>
      <c r="HJQ89" s="993"/>
      <c r="HJR89" s="993"/>
      <c r="HJS89" s="993"/>
      <c r="HJT89" s="993"/>
      <c r="HJU89" s="993"/>
      <c r="HJV89" s="993"/>
      <c r="HJW89" s="993"/>
      <c r="HJX89" s="993"/>
      <c r="HJY89" s="993"/>
      <c r="HJZ89" s="993"/>
      <c r="HKA89" s="993"/>
      <c r="HKB89" s="993"/>
      <c r="HKC89" s="993"/>
      <c r="HKD89" s="993"/>
      <c r="HKE89" s="993"/>
      <c r="HKF89" s="993"/>
      <c r="HKG89" s="993"/>
      <c r="HKH89" s="993"/>
      <c r="HKI89" s="993"/>
      <c r="HKJ89" s="993"/>
      <c r="HKK89" s="993"/>
      <c r="HKL89" s="993"/>
      <c r="HKM89" s="993"/>
      <c r="HKN89" s="993"/>
      <c r="HKO89" s="993"/>
      <c r="HKP89" s="993"/>
      <c r="HKQ89" s="993"/>
      <c r="HKR89" s="993"/>
      <c r="HKS89" s="993"/>
      <c r="HKT89" s="993"/>
      <c r="HKU89" s="993"/>
      <c r="HKV89" s="993"/>
      <c r="HKW89" s="993"/>
      <c r="HKX89" s="993"/>
      <c r="HKY89" s="993"/>
      <c r="HKZ89" s="993"/>
      <c r="HLA89" s="993"/>
      <c r="HLB89" s="993"/>
      <c r="HLC89" s="993"/>
      <c r="HLD89" s="993"/>
      <c r="HLE89" s="993"/>
      <c r="HLF89" s="993"/>
      <c r="HLG89" s="993"/>
      <c r="HLH89" s="993"/>
      <c r="HLI89" s="993"/>
      <c r="HLJ89" s="993"/>
      <c r="HLK89" s="993"/>
      <c r="HLL89" s="993"/>
      <c r="HLM89" s="993"/>
      <c r="HLN89" s="993"/>
      <c r="HLO89" s="993"/>
      <c r="HLP89" s="993"/>
      <c r="HLQ89" s="993"/>
      <c r="HLR89" s="993"/>
      <c r="HLS89" s="993"/>
      <c r="HLT89" s="993"/>
      <c r="HLU89" s="993"/>
      <c r="HLV89" s="993"/>
      <c r="HLW89" s="993"/>
      <c r="HLX89" s="993"/>
      <c r="HLY89" s="993"/>
      <c r="HLZ89" s="993"/>
      <c r="HMA89" s="993"/>
      <c r="HMB89" s="993"/>
      <c r="HMC89" s="993"/>
      <c r="HMD89" s="993"/>
      <c r="HME89" s="993"/>
      <c r="HMF89" s="993"/>
      <c r="HMG89" s="993"/>
      <c r="HMH89" s="993"/>
      <c r="HMI89" s="993"/>
      <c r="HMJ89" s="993"/>
      <c r="HMK89" s="993"/>
      <c r="HML89" s="993"/>
      <c r="HMM89" s="993"/>
      <c r="HMN89" s="993"/>
      <c r="HMO89" s="993"/>
      <c r="HMP89" s="993"/>
      <c r="HMQ89" s="993"/>
      <c r="HMR89" s="993"/>
      <c r="HMS89" s="993"/>
      <c r="HMT89" s="993"/>
      <c r="HMU89" s="993"/>
      <c r="HMV89" s="993"/>
      <c r="HMW89" s="993"/>
      <c r="HMX89" s="993"/>
      <c r="HMY89" s="993"/>
      <c r="HMZ89" s="993"/>
      <c r="HNA89" s="993"/>
      <c r="HNB89" s="993"/>
      <c r="HNC89" s="993"/>
      <c r="HND89" s="993"/>
      <c r="HNE89" s="993"/>
      <c r="HNF89" s="993"/>
      <c r="HNG89" s="993"/>
      <c r="HNH89" s="993"/>
      <c r="HNI89" s="993"/>
      <c r="HNJ89" s="993"/>
      <c r="HNK89" s="993"/>
      <c r="HNL89" s="993"/>
      <c r="HNM89" s="993"/>
      <c r="HNN89" s="993"/>
      <c r="HNO89" s="993"/>
      <c r="HNP89" s="993"/>
      <c r="HNQ89" s="993"/>
      <c r="HNR89" s="993"/>
      <c r="HNS89" s="993"/>
      <c r="HNT89" s="993"/>
      <c r="HNU89" s="993"/>
      <c r="HNV89" s="993"/>
      <c r="HNW89" s="993"/>
      <c r="HNX89" s="993"/>
      <c r="HNY89" s="993"/>
      <c r="HNZ89" s="993"/>
      <c r="HOA89" s="993"/>
      <c r="HOB89" s="993"/>
      <c r="HOC89" s="993"/>
      <c r="HOD89" s="993"/>
      <c r="HOE89" s="993"/>
      <c r="HOF89" s="993"/>
      <c r="HOG89" s="993"/>
      <c r="HOH89" s="993"/>
      <c r="HOI89" s="993"/>
      <c r="HOJ89" s="993"/>
      <c r="HOK89" s="993"/>
      <c r="HOL89" s="993"/>
      <c r="HOM89" s="993"/>
      <c r="HON89" s="993"/>
      <c r="HOO89" s="993"/>
      <c r="HOP89" s="993"/>
      <c r="HOQ89" s="993"/>
      <c r="HOR89" s="993"/>
      <c r="HOS89" s="993"/>
      <c r="HOT89" s="993"/>
      <c r="HOU89" s="993"/>
      <c r="HOV89" s="993"/>
      <c r="HOW89" s="993"/>
      <c r="HOX89" s="993"/>
      <c r="HOY89" s="993"/>
      <c r="HOZ89" s="993"/>
      <c r="HPA89" s="993"/>
      <c r="HPB89" s="993"/>
      <c r="HPC89" s="993"/>
      <c r="HPD89" s="993"/>
      <c r="HPE89" s="993"/>
      <c r="HPF89" s="993"/>
      <c r="HPG89" s="993"/>
      <c r="HPH89" s="993"/>
      <c r="HPI89" s="993"/>
      <c r="HPJ89" s="993"/>
      <c r="HPK89" s="993"/>
      <c r="HPL89" s="993"/>
      <c r="HPM89" s="993"/>
      <c r="HPN89" s="993"/>
      <c r="HPO89" s="993"/>
      <c r="HPP89" s="993"/>
      <c r="HPQ89" s="993"/>
      <c r="HPR89" s="993"/>
      <c r="HPS89" s="993"/>
      <c r="HPT89" s="993"/>
      <c r="HPU89" s="993"/>
      <c r="HPV89" s="993"/>
      <c r="HPW89" s="993"/>
      <c r="HPX89" s="993"/>
      <c r="HPY89" s="993"/>
      <c r="HPZ89" s="993"/>
      <c r="HQA89" s="993"/>
      <c r="HQB89" s="993"/>
      <c r="HQC89" s="993"/>
      <c r="HQD89" s="993"/>
      <c r="HQE89" s="993"/>
      <c r="HQF89" s="993"/>
      <c r="HQG89" s="993"/>
      <c r="HQH89" s="993"/>
      <c r="HQI89" s="993"/>
      <c r="HQJ89" s="993"/>
      <c r="HQK89" s="993"/>
      <c r="HQL89" s="993"/>
      <c r="HQM89" s="993"/>
      <c r="HQN89" s="993"/>
      <c r="HQO89" s="993"/>
      <c r="HQP89" s="993"/>
      <c r="HQQ89" s="993"/>
      <c r="HQR89" s="993"/>
      <c r="HQS89" s="993"/>
      <c r="HQT89" s="993"/>
      <c r="HQU89" s="993"/>
      <c r="HQV89" s="993"/>
      <c r="HQW89" s="993"/>
      <c r="HQX89" s="993"/>
      <c r="HQY89" s="993"/>
      <c r="HQZ89" s="993"/>
      <c r="HRA89" s="993"/>
      <c r="HRB89" s="993"/>
      <c r="HRC89" s="993"/>
      <c r="HRD89" s="993"/>
      <c r="HRE89" s="993"/>
      <c r="HRF89" s="993"/>
      <c r="HRG89" s="993"/>
      <c r="HRH89" s="993"/>
      <c r="HRI89" s="993"/>
      <c r="HRJ89" s="993"/>
      <c r="HRK89" s="993"/>
      <c r="HRL89" s="993"/>
      <c r="HRM89" s="993"/>
      <c r="HRN89" s="993"/>
      <c r="HRO89" s="993"/>
      <c r="HRP89" s="993"/>
      <c r="HRQ89" s="993"/>
      <c r="HRR89" s="993"/>
      <c r="HRS89" s="993"/>
      <c r="HRT89" s="993"/>
      <c r="HRU89" s="993"/>
      <c r="HRV89" s="993"/>
      <c r="HRW89" s="993"/>
      <c r="HRX89" s="993"/>
      <c r="HRY89" s="993"/>
      <c r="HRZ89" s="993"/>
      <c r="HSA89" s="993"/>
      <c r="HSB89" s="993"/>
      <c r="HSC89" s="993"/>
      <c r="HSD89" s="993"/>
      <c r="HSE89" s="993"/>
      <c r="HSF89" s="993"/>
      <c r="HSG89" s="993"/>
      <c r="HSH89" s="993"/>
      <c r="HSI89" s="993"/>
      <c r="HSJ89" s="993"/>
      <c r="HSK89" s="993"/>
      <c r="HSL89" s="993"/>
      <c r="HSM89" s="993"/>
      <c r="HSN89" s="993"/>
      <c r="HSO89" s="993"/>
      <c r="HSP89" s="993"/>
      <c r="HSQ89" s="993"/>
      <c r="HSR89" s="993"/>
      <c r="HSS89" s="993"/>
      <c r="HST89" s="993"/>
      <c r="HSU89" s="993"/>
      <c r="HSV89" s="993"/>
      <c r="HSW89" s="993"/>
      <c r="HSX89" s="993"/>
      <c r="HSY89" s="993"/>
      <c r="HSZ89" s="993"/>
      <c r="HTA89" s="993"/>
      <c r="HTB89" s="993"/>
      <c r="HTC89" s="993"/>
      <c r="HTD89" s="993"/>
      <c r="HTE89" s="993"/>
      <c r="HTF89" s="993"/>
      <c r="HTG89" s="993"/>
      <c r="HTH89" s="993"/>
      <c r="HTI89" s="993"/>
      <c r="HTJ89" s="993"/>
      <c r="HTK89" s="993"/>
      <c r="HTL89" s="993"/>
      <c r="HTM89" s="993"/>
      <c r="HTN89" s="993"/>
      <c r="HTO89" s="993"/>
      <c r="HTP89" s="993"/>
      <c r="HTQ89" s="993"/>
      <c r="HTR89" s="993"/>
      <c r="HTS89" s="993"/>
      <c r="HTT89" s="993"/>
      <c r="HTU89" s="993"/>
      <c r="HTV89" s="993"/>
      <c r="HTW89" s="993"/>
      <c r="HTX89" s="993"/>
      <c r="HTY89" s="993"/>
      <c r="HTZ89" s="993"/>
      <c r="HUA89" s="993"/>
      <c r="HUB89" s="993"/>
      <c r="HUC89" s="993"/>
      <c r="HUD89" s="993"/>
      <c r="HUE89" s="993"/>
      <c r="HUF89" s="993"/>
      <c r="HUG89" s="993"/>
      <c r="HUH89" s="993"/>
      <c r="HUI89" s="993"/>
      <c r="HUJ89" s="993"/>
      <c r="HUK89" s="993"/>
      <c r="HUL89" s="993"/>
      <c r="HUM89" s="993"/>
      <c r="HUN89" s="993"/>
      <c r="HUO89" s="993"/>
      <c r="HUP89" s="993"/>
      <c r="HUQ89" s="993"/>
      <c r="HUR89" s="993"/>
      <c r="HUS89" s="993"/>
      <c r="HUT89" s="993"/>
      <c r="HUU89" s="993"/>
      <c r="HUV89" s="993"/>
      <c r="HUW89" s="993"/>
      <c r="HUX89" s="993"/>
      <c r="HUY89" s="993"/>
      <c r="HUZ89" s="993"/>
      <c r="HVA89" s="993"/>
      <c r="HVB89" s="993"/>
      <c r="HVC89" s="993"/>
      <c r="HVD89" s="993"/>
      <c r="HVE89" s="993"/>
      <c r="HVF89" s="993"/>
      <c r="HVG89" s="993"/>
      <c r="HVH89" s="993"/>
      <c r="HVI89" s="993"/>
      <c r="HVJ89" s="993"/>
      <c r="HVK89" s="993"/>
      <c r="HVL89" s="993"/>
      <c r="HVM89" s="993"/>
      <c r="HVN89" s="993"/>
      <c r="HVO89" s="993"/>
      <c r="HVP89" s="993"/>
      <c r="HVQ89" s="993"/>
      <c r="HVR89" s="993"/>
      <c r="HVS89" s="993"/>
      <c r="HVT89" s="993"/>
      <c r="HVU89" s="993"/>
      <c r="HVV89" s="993"/>
      <c r="HVW89" s="993"/>
      <c r="HVX89" s="993"/>
      <c r="HVY89" s="993"/>
      <c r="HVZ89" s="993"/>
      <c r="HWA89" s="993"/>
      <c r="HWB89" s="993"/>
      <c r="HWC89" s="993"/>
      <c r="HWD89" s="993"/>
      <c r="HWE89" s="993"/>
      <c r="HWF89" s="993"/>
      <c r="HWG89" s="993"/>
      <c r="HWH89" s="993"/>
      <c r="HWI89" s="993"/>
      <c r="HWJ89" s="993"/>
      <c r="HWK89" s="993"/>
      <c r="HWL89" s="993"/>
      <c r="HWM89" s="993"/>
      <c r="HWN89" s="993"/>
      <c r="HWO89" s="993"/>
      <c r="HWP89" s="993"/>
      <c r="HWQ89" s="993"/>
      <c r="HWR89" s="993"/>
      <c r="HWS89" s="993"/>
      <c r="HWT89" s="993"/>
      <c r="HWU89" s="993"/>
      <c r="HWV89" s="993"/>
      <c r="HWW89" s="993"/>
      <c r="HWX89" s="993"/>
      <c r="HWY89" s="993"/>
      <c r="HWZ89" s="993"/>
      <c r="HXA89" s="993"/>
      <c r="HXB89" s="993"/>
      <c r="HXC89" s="993"/>
      <c r="HXD89" s="993"/>
      <c r="HXE89" s="993"/>
      <c r="HXF89" s="993"/>
      <c r="HXG89" s="993"/>
      <c r="HXH89" s="993"/>
      <c r="HXI89" s="993"/>
      <c r="HXJ89" s="993"/>
      <c r="HXK89" s="993"/>
      <c r="HXL89" s="993"/>
      <c r="HXM89" s="993"/>
      <c r="HXN89" s="993"/>
      <c r="HXO89" s="993"/>
      <c r="HXP89" s="993"/>
      <c r="HXQ89" s="993"/>
      <c r="HXR89" s="993"/>
      <c r="HXS89" s="993"/>
      <c r="HXT89" s="993"/>
      <c r="HXU89" s="993"/>
      <c r="HXV89" s="993"/>
      <c r="HXW89" s="993"/>
      <c r="HXX89" s="993"/>
      <c r="HXY89" s="993"/>
      <c r="HXZ89" s="993"/>
      <c r="HYA89" s="993"/>
      <c r="HYB89" s="993"/>
      <c r="HYC89" s="993"/>
      <c r="HYD89" s="993"/>
      <c r="HYE89" s="993"/>
      <c r="HYF89" s="993"/>
      <c r="HYG89" s="993"/>
      <c r="HYH89" s="993"/>
      <c r="HYI89" s="993"/>
      <c r="HYJ89" s="993"/>
      <c r="HYK89" s="993"/>
      <c r="HYL89" s="993"/>
      <c r="HYM89" s="993"/>
      <c r="HYN89" s="993"/>
      <c r="HYO89" s="993"/>
      <c r="HYP89" s="993"/>
      <c r="HYQ89" s="993"/>
      <c r="HYR89" s="993"/>
      <c r="HYS89" s="993"/>
      <c r="HYT89" s="993"/>
      <c r="HYU89" s="993"/>
      <c r="HYV89" s="993"/>
      <c r="HYW89" s="993"/>
      <c r="HYX89" s="993"/>
      <c r="HYY89" s="993"/>
      <c r="HYZ89" s="993"/>
      <c r="HZA89" s="993"/>
      <c r="HZB89" s="993"/>
      <c r="HZC89" s="993"/>
      <c r="HZD89" s="993"/>
      <c r="HZE89" s="993"/>
      <c r="HZF89" s="993"/>
      <c r="HZG89" s="993"/>
      <c r="HZH89" s="993"/>
      <c r="HZI89" s="993"/>
      <c r="HZJ89" s="993"/>
      <c r="HZK89" s="993"/>
      <c r="HZL89" s="993"/>
      <c r="HZM89" s="993"/>
      <c r="HZN89" s="993"/>
      <c r="HZO89" s="993"/>
      <c r="HZP89" s="993"/>
      <c r="HZQ89" s="993"/>
      <c r="HZR89" s="993"/>
      <c r="HZS89" s="993"/>
      <c r="HZT89" s="993"/>
      <c r="HZU89" s="993"/>
      <c r="HZV89" s="993"/>
      <c r="HZW89" s="993"/>
      <c r="HZX89" s="993"/>
      <c r="HZY89" s="993"/>
      <c r="HZZ89" s="993"/>
      <c r="IAA89" s="993"/>
      <c r="IAB89" s="993"/>
      <c r="IAC89" s="993"/>
      <c r="IAD89" s="993"/>
      <c r="IAE89" s="993"/>
      <c r="IAF89" s="993"/>
      <c r="IAG89" s="993"/>
      <c r="IAH89" s="993"/>
      <c r="IAI89" s="993"/>
      <c r="IAJ89" s="993"/>
      <c r="IAK89" s="993"/>
      <c r="IAL89" s="993"/>
      <c r="IAM89" s="993"/>
      <c r="IAN89" s="993"/>
      <c r="IAO89" s="993"/>
      <c r="IAP89" s="993"/>
      <c r="IAQ89" s="993"/>
      <c r="IAR89" s="993"/>
      <c r="IAS89" s="993"/>
      <c r="IAT89" s="993"/>
      <c r="IAU89" s="993"/>
      <c r="IAV89" s="993"/>
      <c r="IAW89" s="993"/>
      <c r="IAX89" s="993"/>
      <c r="IAY89" s="993"/>
      <c r="IAZ89" s="993"/>
      <c r="IBA89" s="993"/>
      <c r="IBB89" s="993"/>
      <c r="IBC89" s="993"/>
      <c r="IBD89" s="993"/>
      <c r="IBE89" s="993"/>
      <c r="IBF89" s="993"/>
      <c r="IBG89" s="993"/>
      <c r="IBH89" s="993"/>
      <c r="IBI89" s="993"/>
      <c r="IBJ89" s="993"/>
      <c r="IBK89" s="993"/>
      <c r="IBL89" s="993"/>
      <c r="IBM89" s="993"/>
      <c r="IBN89" s="993"/>
      <c r="IBO89" s="993"/>
      <c r="IBP89" s="993"/>
      <c r="IBQ89" s="993"/>
      <c r="IBR89" s="993"/>
      <c r="IBS89" s="993"/>
      <c r="IBT89" s="993"/>
      <c r="IBU89" s="993"/>
      <c r="IBV89" s="993"/>
      <c r="IBW89" s="993"/>
      <c r="IBX89" s="993"/>
      <c r="IBY89" s="993"/>
      <c r="IBZ89" s="993"/>
      <c r="ICA89" s="993"/>
      <c r="ICB89" s="993"/>
      <c r="ICC89" s="993"/>
      <c r="ICD89" s="993"/>
      <c r="ICE89" s="993"/>
      <c r="ICF89" s="993"/>
      <c r="ICG89" s="993"/>
      <c r="ICH89" s="993"/>
      <c r="ICI89" s="993"/>
      <c r="ICJ89" s="993"/>
      <c r="ICK89" s="993"/>
      <c r="ICL89" s="993"/>
      <c r="ICM89" s="993"/>
      <c r="ICN89" s="993"/>
      <c r="ICO89" s="993"/>
      <c r="ICP89" s="993"/>
      <c r="ICQ89" s="993"/>
      <c r="ICR89" s="993"/>
      <c r="ICS89" s="993"/>
      <c r="ICT89" s="993"/>
      <c r="ICU89" s="993"/>
      <c r="ICV89" s="993"/>
      <c r="ICW89" s="993"/>
      <c r="ICX89" s="993"/>
      <c r="ICY89" s="993"/>
      <c r="ICZ89" s="993"/>
      <c r="IDA89" s="993"/>
      <c r="IDB89" s="993"/>
      <c r="IDC89" s="993"/>
      <c r="IDD89" s="993"/>
      <c r="IDE89" s="993"/>
      <c r="IDF89" s="993"/>
      <c r="IDG89" s="993"/>
      <c r="IDH89" s="993"/>
      <c r="IDI89" s="993"/>
      <c r="IDJ89" s="993"/>
      <c r="IDK89" s="993"/>
      <c r="IDL89" s="993"/>
      <c r="IDM89" s="993"/>
      <c r="IDN89" s="993"/>
      <c r="IDO89" s="993"/>
      <c r="IDP89" s="993"/>
      <c r="IDQ89" s="993"/>
      <c r="IDR89" s="993"/>
      <c r="IDS89" s="993"/>
      <c r="IDT89" s="993"/>
      <c r="IDU89" s="993"/>
      <c r="IDV89" s="993"/>
      <c r="IDW89" s="993"/>
      <c r="IDX89" s="993"/>
      <c r="IDY89" s="993"/>
      <c r="IDZ89" s="993"/>
      <c r="IEA89" s="993"/>
      <c r="IEB89" s="993"/>
      <c r="IEC89" s="993"/>
      <c r="IED89" s="993"/>
      <c r="IEE89" s="993"/>
      <c r="IEF89" s="993"/>
      <c r="IEG89" s="993"/>
      <c r="IEH89" s="993"/>
      <c r="IEI89" s="993"/>
      <c r="IEJ89" s="993"/>
      <c r="IEK89" s="993"/>
      <c r="IEL89" s="993"/>
      <c r="IEM89" s="993"/>
      <c r="IEN89" s="993"/>
      <c r="IEO89" s="993"/>
      <c r="IEP89" s="993"/>
      <c r="IEQ89" s="993"/>
      <c r="IER89" s="993"/>
      <c r="IES89" s="993"/>
      <c r="IET89" s="993"/>
      <c r="IEU89" s="993"/>
      <c r="IEV89" s="993"/>
      <c r="IEW89" s="993"/>
      <c r="IEX89" s="993"/>
      <c r="IEY89" s="993"/>
      <c r="IEZ89" s="993"/>
      <c r="IFA89" s="993"/>
      <c r="IFB89" s="993"/>
      <c r="IFC89" s="993"/>
      <c r="IFD89" s="993"/>
      <c r="IFE89" s="993"/>
      <c r="IFF89" s="993"/>
      <c r="IFG89" s="993"/>
      <c r="IFH89" s="993"/>
      <c r="IFI89" s="993"/>
      <c r="IFJ89" s="993"/>
      <c r="IFK89" s="993"/>
      <c r="IFL89" s="993"/>
      <c r="IFM89" s="993"/>
      <c r="IFN89" s="993"/>
      <c r="IFO89" s="993"/>
      <c r="IFP89" s="993"/>
      <c r="IFQ89" s="993"/>
      <c r="IFR89" s="993"/>
      <c r="IFS89" s="993"/>
      <c r="IFT89" s="993"/>
      <c r="IFU89" s="993"/>
      <c r="IFV89" s="993"/>
      <c r="IFW89" s="993"/>
      <c r="IFX89" s="993"/>
      <c r="IFY89" s="993"/>
      <c r="IFZ89" s="993"/>
      <c r="IGA89" s="993"/>
      <c r="IGB89" s="993"/>
      <c r="IGC89" s="993"/>
      <c r="IGD89" s="993"/>
      <c r="IGE89" s="993"/>
      <c r="IGF89" s="993"/>
      <c r="IGG89" s="993"/>
      <c r="IGH89" s="993"/>
      <c r="IGI89" s="993"/>
      <c r="IGJ89" s="993"/>
      <c r="IGK89" s="993"/>
      <c r="IGL89" s="993"/>
      <c r="IGM89" s="993"/>
      <c r="IGN89" s="993"/>
      <c r="IGO89" s="993"/>
      <c r="IGP89" s="993"/>
      <c r="IGQ89" s="993"/>
      <c r="IGR89" s="993"/>
      <c r="IGS89" s="993"/>
      <c r="IGT89" s="993"/>
      <c r="IGU89" s="993"/>
      <c r="IGV89" s="993"/>
      <c r="IGW89" s="993"/>
      <c r="IGX89" s="993"/>
      <c r="IGY89" s="993"/>
      <c r="IGZ89" s="993"/>
      <c r="IHA89" s="993"/>
      <c r="IHB89" s="993"/>
      <c r="IHC89" s="993"/>
      <c r="IHD89" s="993"/>
      <c r="IHE89" s="993"/>
      <c r="IHF89" s="993"/>
      <c r="IHG89" s="993"/>
      <c r="IHH89" s="993"/>
      <c r="IHI89" s="993"/>
      <c r="IHJ89" s="993"/>
      <c r="IHK89" s="993"/>
      <c r="IHL89" s="993"/>
      <c r="IHM89" s="993"/>
      <c r="IHN89" s="993"/>
      <c r="IHO89" s="993"/>
      <c r="IHP89" s="993"/>
      <c r="IHQ89" s="993"/>
      <c r="IHR89" s="993"/>
      <c r="IHS89" s="993"/>
      <c r="IHT89" s="993"/>
      <c r="IHU89" s="993"/>
      <c r="IHV89" s="993"/>
      <c r="IHW89" s="993"/>
      <c r="IHX89" s="993"/>
      <c r="IHY89" s="993"/>
      <c r="IHZ89" s="993"/>
      <c r="IIA89" s="993"/>
      <c r="IIB89" s="993"/>
      <c r="IIC89" s="993"/>
      <c r="IID89" s="993"/>
      <c r="IIE89" s="993"/>
      <c r="IIF89" s="993"/>
      <c r="IIG89" s="993"/>
      <c r="IIH89" s="993"/>
      <c r="III89" s="993"/>
      <c r="IIJ89" s="993"/>
      <c r="IIK89" s="993"/>
      <c r="IIL89" s="993"/>
      <c r="IIM89" s="993"/>
      <c r="IIN89" s="993"/>
      <c r="IIO89" s="993"/>
      <c r="IIP89" s="993"/>
      <c r="IIQ89" s="993"/>
      <c r="IIR89" s="993"/>
      <c r="IIS89" s="993"/>
      <c r="IIT89" s="993"/>
      <c r="IIU89" s="993"/>
      <c r="IIV89" s="993"/>
      <c r="IIW89" s="993"/>
      <c r="IIX89" s="993"/>
      <c r="IIY89" s="993"/>
      <c r="IIZ89" s="993"/>
      <c r="IJA89" s="993"/>
      <c r="IJB89" s="993"/>
      <c r="IJC89" s="993"/>
      <c r="IJD89" s="993"/>
      <c r="IJE89" s="993"/>
      <c r="IJF89" s="993"/>
      <c r="IJG89" s="993"/>
      <c r="IJH89" s="993"/>
      <c r="IJI89" s="993"/>
      <c r="IJJ89" s="993"/>
      <c r="IJK89" s="993"/>
      <c r="IJL89" s="993"/>
      <c r="IJM89" s="993"/>
      <c r="IJN89" s="993"/>
      <c r="IJO89" s="993"/>
      <c r="IJP89" s="993"/>
      <c r="IJQ89" s="993"/>
      <c r="IJR89" s="993"/>
      <c r="IJS89" s="993"/>
      <c r="IJT89" s="993"/>
      <c r="IJU89" s="993"/>
      <c r="IJV89" s="993"/>
      <c r="IJW89" s="993"/>
      <c r="IJX89" s="993"/>
      <c r="IJY89" s="993"/>
      <c r="IJZ89" s="993"/>
      <c r="IKA89" s="993"/>
      <c r="IKB89" s="993"/>
      <c r="IKC89" s="993"/>
      <c r="IKD89" s="993"/>
      <c r="IKE89" s="993"/>
      <c r="IKF89" s="993"/>
      <c r="IKG89" s="993"/>
      <c r="IKH89" s="993"/>
      <c r="IKI89" s="993"/>
      <c r="IKJ89" s="993"/>
      <c r="IKK89" s="993"/>
      <c r="IKL89" s="993"/>
      <c r="IKM89" s="993"/>
      <c r="IKN89" s="993"/>
      <c r="IKO89" s="993"/>
      <c r="IKP89" s="993"/>
      <c r="IKQ89" s="993"/>
      <c r="IKR89" s="993"/>
      <c r="IKS89" s="993"/>
      <c r="IKT89" s="993"/>
      <c r="IKU89" s="993"/>
      <c r="IKV89" s="993"/>
      <c r="IKW89" s="993"/>
      <c r="IKX89" s="993"/>
      <c r="IKY89" s="993"/>
      <c r="IKZ89" s="993"/>
      <c r="ILA89" s="993"/>
      <c r="ILB89" s="993"/>
      <c r="ILC89" s="993"/>
      <c r="ILD89" s="993"/>
      <c r="ILE89" s="993"/>
      <c r="ILF89" s="993"/>
      <c r="ILG89" s="993"/>
      <c r="ILH89" s="993"/>
      <c r="ILI89" s="993"/>
      <c r="ILJ89" s="993"/>
      <c r="ILK89" s="993"/>
      <c r="ILL89" s="993"/>
      <c r="ILM89" s="993"/>
      <c r="ILN89" s="993"/>
      <c r="ILO89" s="993"/>
      <c r="ILP89" s="993"/>
      <c r="ILQ89" s="993"/>
      <c r="ILR89" s="993"/>
      <c r="ILS89" s="993"/>
      <c r="ILT89" s="993"/>
      <c r="ILU89" s="993"/>
      <c r="ILV89" s="993"/>
      <c r="ILW89" s="993"/>
      <c r="ILX89" s="993"/>
      <c r="ILY89" s="993"/>
      <c r="ILZ89" s="993"/>
      <c r="IMA89" s="993"/>
      <c r="IMB89" s="993"/>
      <c r="IMC89" s="993"/>
      <c r="IMD89" s="993"/>
      <c r="IME89" s="993"/>
      <c r="IMF89" s="993"/>
      <c r="IMG89" s="993"/>
      <c r="IMH89" s="993"/>
      <c r="IMI89" s="993"/>
      <c r="IMJ89" s="993"/>
      <c r="IMK89" s="993"/>
      <c r="IML89" s="993"/>
      <c r="IMM89" s="993"/>
      <c r="IMN89" s="993"/>
      <c r="IMO89" s="993"/>
      <c r="IMP89" s="993"/>
      <c r="IMQ89" s="993"/>
      <c r="IMR89" s="993"/>
      <c r="IMS89" s="993"/>
      <c r="IMT89" s="993"/>
      <c r="IMU89" s="993"/>
      <c r="IMV89" s="993"/>
      <c r="IMW89" s="993"/>
      <c r="IMX89" s="993"/>
      <c r="IMY89" s="993"/>
      <c r="IMZ89" s="993"/>
      <c r="INA89" s="993"/>
      <c r="INB89" s="993"/>
      <c r="INC89" s="993"/>
      <c r="IND89" s="993"/>
      <c r="INE89" s="993"/>
      <c r="INF89" s="993"/>
      <c r="ING89" s="993"/>
      <c r="INH89" s="993"/>
      <c r="INI89" s="993"/>
      <c r="INJ89" s="993"/>
      <c r="INK89" s="993"/>
      <c r="INL89" s="993"/>
      <c r="INM89" s="993"/>
      <c r="INN89" s="993"/>
      <c r="INO89" s="993"/>
      <c r="INP89" s="993"/>
      <c r="INQ89" s="993"/>
      <c r="INR89" s="993"/>
      <c r="INS89" s="993"/>
      <c r="INT89" s="993"/>
      <c r="INU89" s="993"/>
      <c r="INV89" s="993"/>
      <c r="INW89" s="993"/>
      <c r="INX89" s="993"/>
      <c r="INY89" s="993"/>
      <c r="INZ89" s="993"/>
      <c r="IOA89" s="993"/>
      <c r="IOB89" s="993"/>
      <c r="IOC89" s="993"/>
      <c r="IOD89" s="993"/>
      <c r="IOE89" s="993"/>
      <c r="IOF89" s="993"/>
      <c r="IOG89" s="993"/>
      <c r="IOH89" s="993"/>
      <c r="IOI89" s="993"/>
      <c r="IOJ89" s="993"/>
      <c r="IOK89" s="993"/>
      <c r="IOL89" s="993"/>
      <c r="IOM89" s="993"/>
      <c r="ION89" s="993"/>
      <c r="IOO89" s="993"/>
      <c r="IOP89" s="993"/>
      <c r="IOQ89" s="993"/>
      <c r="IOR89" s="993"/>
      <c r="IOS89" s="993"/>
      <c r="IOT89" s="993"/>
      <c r="IOU89" s="993"/>
      <c r="IOV89" s="993"/>
      <c r="IOW89" s="993"/>
      <c r="IOX89" s="993"/>
      <c r="IOY89" s="993"/>
      <c r="IOZ89" s="993"/>
      <c r="IPA89" s="993"/>
      <c r="IPB89" s="993"/>
      <c r="IPC89" s="993"/>
      <c r="IPD89" s="993"/>
      <c r="IPE89" s="993"/>
      <c r="IPF89" s="993"/>
      <c r="IPG89" s="993"/>
      <c r="IPH89" s="993"/>
      <c r="IPI89" s="993"/>
      <c r="IPJ89" s="993"/>
      <c r="IPK89" s="993"/>
      <c r="IPL89" s="993"/>
      <c r="IPM89" s="993"/>
      <c r="IPN89" s="993"/>
      <c r="IPO89" s="993"/>
      <c r="IPP89" s="993"/>
      <c r="IPQ89" s="993"/>
      <c r="IPR89" s="993"/>
      <c r="IPS89" s="993"/>
      <c r="IPT89" s="993"/>
      <c r="IPU89" s="993"/>
      <c r="IPV89" s="993"/>
      <c r="IPW89" s="993"/>
      <c r="IPX89" s="993"/>
      <c r="IPY89" s="993"/>
      <c r="IPZ89" s="993"/>
      <c r="IQA89" s="993"/>
      <c r="IQB89" s="993"/>
      <c r="IQC89" s="993"/>
      <c r="IQD89" s="993"/>
      <c r="IQE89" s="993"/>
      <c r="IQF89" s="993"/>
      <c r="IQG89" s="993"/>
      <c r="IQH89" s="993"/>
      <c r="IQI89" s="993"/>
      <c r="IQJ89" s="993"/>
      <c r="IQK89" s="993"/>
      <c r="IQL89" s="993"/>
      <c r="IQM89" s="993"/>
      <c r="IQN89" s="993"/>
      <c r="IQO89" s="993"/>
      <c r="IQP89" s="993"/>
      <c r="IQQ89" s="993"/>
      <c r="IQR89" s="993"/>
      <c r="IQS89" s="993"/>
      <c r="IQT89" s="993"/>
      <c r="IQU89" s="993"/>
      <c r="IQV89" s="993"/>
      <c r="IQW89" s="993"/>
      <c r="IQX89" s="993"/>
      <c r="IQY89" s="993"/>
      <c r="IQZ89" s="993"/>
      <c r="IRA89" s="993"/>
      <c r="IRB89" s="993"/>
      <c r="IRC89" s="993"/>
      <c r="IRD89" s="993"/>
      <c r="IRE89" s="993"/>
      <c r="IRF89" s="993"/>
      <c r="IRG89" s="993"/>
      <c r="IRH89" s="993"/>
      <c r="IRI89" s="993"/>
      <c r="IRJ89" s="993"/>
      <c r="IRK89" s="993"/>
      <c r="IRL89" s="993"/>
      <c r="IRM89" s="993"/>
      <c r="IRN89" s="993"/>
      <c r="IRO89" s="993"/>
      <c r="IRP89" s="993"/>
      <c r="IRQ89" s="993"/>
      <c r="IRR89" s="993"/>
      <c r="IRS89" s="993"/>
      <c r="IRT89" s="993"/>
      <c r="IRU89" s="993"/>
      <c r="IRV89" s="993"/>
      <c r="IRW89" s="993"/>
      <c r="IRX89" s="993"/>
      <c r="IRY89" s="993"/>
      <c r="IRZ89" s="993"/>
      <c r="ISA89" s="993"/>
      <c r="ISB89" s="993"/>
      <c r="ISC89" s="993"/>
      <c r="ISD89" s="993"/>
      <c r="ISE89" s="993"/>
      <c r="ISF89" s="993"/>
      <c r="ISG89" s="993"/>
      <c r="ISH89" s="993"/>
      <c r="ISI89" s="993"/>
      <c r="ISJ89" s="993"/>
      <c r="ISK89" s="993"/>
      <c r="ISL89" s="993"/>
      <c r="ISM89" s="993"/>
      <c r="ISN89" s="993"/>
      <c r="ISO89" s="993"/>
      <c r="ISP89" s="993"/>
      <c r="ISQ89" s="993"/>
      <c r="ISR89" s="993"/>
      <c r="ISS89" s="993"/>
      <c r="IST89" s="993"/>
      <c r="ISU89" s="993"/>
      <c r="ISV89" s="993"/>
      <c r="ISW89" s="993"/>
      <c r="ISX89" s="993"/>
      <c r="ISY89" s="993"/>
      <c r="ISZ89" s="993"/>
      <c r="ITA89" s="993"/>
      <c r="ITB89" s="993"/>
      <c r="ITC89" s="993"/>
      <c r="ITD89" s="993"/>
      <c r="ITE89" s="993"/>
      <c r="ITF89" s="993"/>
      <c r="ITG89" s="993"/>
      <c r="ITH89" s="993"/>
      <c r="ITI89" s="993"/>
      <c r="ITJ89" s="993"/>
      <c r="ITK89" s="993"/>
      <c r="ITL89" s="993"/>
      <c r="ITM89" s="993"/>
      <c r="ITN89" s="993"/>
      <c r="ITO89" s="993"/>
      <c r="ITP89" s="993"/>
      <c r="ITQ89" s="993"/>
      <c r="ITR89" s="993"/>
      <c r="ITS89" s="993"/>
      <c r="ITT89" s="993"/>
      <c r="ITU89" s="993"/>
      <c r="ITV89" s="993"/>
      <c r="ITW89" s="993"/>
      <c r="ITX89" s="993"/>
      <c r="ITY89" s="993"/>
      <c r="ITZ89" s="993"/>
      <c r="IUA89" s="993"/>
      <c r="IUB89" s="993"/>
      <c r="IUC89" s="993"/>
      <c r="IUD89" s="993"/>
      <c r="IUE89" s="993"/>
      <c r="IUF89" s="993"/>
      <c r="IUG89" s="993"/>
      <c r="IUH89" s="993"/>
      <c r="IUI89" s="993"/>
      <c r="IUJ89" s="993"/>
      <c r="IUK89" s="993"/>
      <c r="IUL89" s="993"/>
      <c r="IUM89" s="993"/>
      <c r="IUN89" s="993"/>
      <c r="IUO89" s="993"/>
      <c r="IUP89" s="993"/>
      <c r="IUQ89" s="993"/>
      <c r="IUR89" s="993"/>
      <c r="IUS89" s="993"/>
      <c r="IUT89" s="993"/>
      <c r="IUU89" s="993"/>
      <c r="IUV89" s="993"/>
      <c r="IUW89" s="993"/>
      <c r="IUX89" s="993"/>
      <c r="IUY89" s="993"/>
      <c r="IUZ89" s="993"/>
      <c r="IVA89" s="993"/>
      <c r="IVB89" s="993"/>
      <c r="IVC89" s="993"/>
      <c r="IVD89" s="993"/>
      <c r="IVE89" s="993"/>
      <c r="IVF89" s="993"/>
      <c r="IVG89" s="993"/>
      <c r="IVH89" s="993"/>
      <c r="IVI89" s="993"/>
      <c r="IVJ89" s="993"/>
      <c r="IVK89" s="993"/>
      <c r="IVL89" s="993"/>
      <c r="IVM89" s="993"/>
      <c r="IVN89" s="993"/>
      <c r="IVO89" s="993"/>
      <c r="IVP89" s="993"/>
      <c r="IVQ89" s="993"/>
      <c r="IVR89" s="993"/>
      <c r="IVS89" s="993"/>
      <c r="IVT89" s="993"/>
      <c r="IVU89" s="993"/>
      <c r="IVV89" s="993"/>
      <c r="IVW89" s="993"/>
      <c r="IVX89" s="993"/>
      <c r="IVY89" s="993"/>
      <c r="IVZ89" s="993"/>
      <c r="IWA89" s="993"/>
      <c r="IWB89" s="993"/>
      <c r="IWC89" s="993"/>
      <c r="IWD89" s="993"/>
      <c r="IWE89" s="993"/>
      <c r="IWF89" s="993"/>
      <c r="IWG89" s="993"/>
      <c r="IWH89" s="993"/>
      <c r="IWI89" s="993"/>
      <c r="IWJ89" s="993"/>
      <c r="IWK89" s="993"/>
      <c r="IWL89" s="993"/>
      <c r="IWM89" s="993"/>
      <c r="IWN89" s="993"/>
      <c r="IWO89" s="993"/>
      <c r="IWP89" s="993"/>
      <c r="IWQ89" s="993"/>
      <c r="IWR89" s="993"/>
      <c r="IWS89" s="993"/>
      <c r="IWT89" s="993"/>
      <c r="IWU89" s="993"/>
      <c r="IWV89" s="993"/>
      <c r="IWW89" s="993"/>
      <c r="IWX89" s="993"/>
      <c r="IWY89" s="993"/>
      <c r="IWZ89" s="993"/>
      <c r="IXA89" s="993"/>
      <c r="IXB89" s="993"/>
      <c r="IXC89" s="993"/>
      <c r="IXD89" s="993"/>
      <c r="IXE89" s="993"/>
      <c r="IXF89" s="993"/>
      <c r="IXG89" s="993"/>
      <c r="IXH89" s="993"/>
      <c r="IXI89" s="993"/>
      <c r="IXJ89" s="993"/>
      <c r="IXK89" s="993"/>
      <c r="IXL89" s="993"/>
      <c r="IXM89" s="993"/>
      <c r="IXN89" s="993"/>
      <c r="IXO89" s="993"/>
      <c r="IXP89" s="993"/>
      <c r="IXQ89" s="993"/>
      <c r="IXR89" s="993"/>
      <c r="IXS89" s="993"/>
      <c r="IXT89" s="993"/>
      <c r="IXU89" s="993"/>
      <c r="IXV89" s="993"/>
      <c r="IXW89" s="993"/>
      <c r="IXX89" s="993"/>
      <c r="IXY89" s="993"/>
      <c r="IXZ89" s="993"/>
      <c r="IYA89" s="993"/>
      <c r="IYB89" s="993"/>
      <c r="IYC89" s="993"/>
      <c r="IYD89" s="993"/>
      <c r="IYE89" s="993"/>
      <c r="IYF89" s="993"/>
      <c r="IYG89" s="993"/>
      <c r="IYH89" s="993"/>
      <c r="IYI89" s="993"/>
      <c r="IYJ89" s="993"/>
      <c r="IYK89" s="993"/>
      <c r="IYL89" s="993"/>
      <c r="IYM89" s="993"/>
      <c r="IYN89" s="993"/>
      <c r="IYO89" s="993"/>
      <c r="IYP89" s="993"/>
      <c r="IYQ89" s="993"/>
      <c r="IYR89" s="993"/>
      <c r="IYS89" s="993"/>
      <c r="IYT89" s="993"/>
      <c r="IYU89" s="993"/>
      <c r="IYV89" s="993"/>
      <c r="IYW89" s="993"/>
      <c r="IYX89" s="993"/>
      <c r="IYY89" s="993"/>
      <c r="IYZ89" s="993"/>
      <c r="IZA89" s="993"/>
      <c r="IZB89" s="993"/>
      <c r="IZC89" s="993"/>
      <c r="IZD89" s="993"/>
      <c r="IZE89" s="993"/>
      <c r="IZF89" s="993"/>
      <c r="IZG89" s="993"/>
      <c r="IZH89" s="993"/>
      <c r="IZI89" s="993"/>
      <c r="IZJ89" s="993"/>
      <c r="IZK89" s="993"/>
      <c r="IZL89" s="993"/>
      <c r="IZM89" s="993"/>
      <c r="IZN89" s="993"/>
      <c r="IZO89" s="993"/>
      <c r="IZP89" s="993"/>
      <c r="IZQ89" s="993"/>
      <c r="IZR89" s="993"/>
      <c r="IZS89" s="993"/>
      <c r="IZT89" s="993"/>
      <c r="IZU89" s="993"/>
      <c r="IZV89" s="993"/>
      <c r="IZW89" s="993"/>
      <c r="IZX89" s="993"/>
      <c r="IZY89" s="993"/>
      <c r="IZZ89" s="993"/>
      <c r="JAA89" s="993"/>
      <c r="JAB89" s="993"/>
      <c r="JAC89" s="993"/>
      <c r="JAD89" s="993"/>
      <c r="JAE89" s="993"/>
      <c r="JAF89" s="993"/>
      <c r="JAG89" s="993"/>
      <c r="JAH89" s="993"/>
      <c r="JAI89" s="993"/>
      <c r="JAJ89" s="993"/>
      <c r="JAK89" s="993"/>
      <c r="JAL89" s="993"/>
      <c r="JAM89" s="993"/>
      <c r="JAN89" s="993"/>
      <c r="JAO89" s="993"/>
      <c r="JAP89" s="993"/>
      <c r="JAQ89" s="993"/>
      <c r="JAR89" s="993"/>
      <c r="JAS89" s="993"/>
      <c r="JAT89" s="993"/>
      <c r="JAU89" s="993"/>
      <c r="JAV89" s="993"/>
      <c r="JAW89" s="993"/>
      <c r="JAX89" s="993"/>
      <c r="JAY89" s="993"/>
      <c r="JAZ89" s="993"/>
      <c r="JBA89" s="993"/>
      <c r="JBB89" s="993"/>
      <c r="JBC89" s="993"/>
      <c r="JBD89" s="993"/>
      <c r="JBE89" s="993"/>
      <c r="JBF89" s="993"/>
      <c r="JBG89" s="993"/>
      <c r="JBH89" s="993"/>
      <c r="JBI89" s="993"/>
      <c r="JBJ89" s="993"/>
      <c r="JBK89" s="993"/>
      <c r="JBL89" s="993"/>
      <c r="JBM89" s="993"/>
      <c r="JBN89" s="993"/>
      <c r="JBO89" s="993"/>
      <c r="JBP89" s="993"/>
      <c r="JBQ89" s="993"/>
      <c r="JBR89" s="993"/>
      <c r="JBS89" s="993"/>
      <c r="JBT89" s="993"/>
      <c r="JBU89" s="993"/>
      <c r="JBV89" s="993"/>
      <c r="JBW89" s="993"/>
      <c r="JBX89" s="993"/>
      <c r="JBY89" s="993"/>
      <c r="JBZ89" s="993"/>
      <c r="JCA89" s="993"/>
      <c r="JCB89" s="993"/>
      <c r="JCC89" s="993"/>
      <c r="JCD89" s="993"/>
      <c r="JCE89" s="993"/>
      <c r="JCF89" s="993"/>
      <c r="JCG89" s="993"/>
      <c r="JCH89" s="993"/>
      <c r="JCI89" s="993"/>
      <c r="JCJ89" s="993"/>
      <c r="JCK89" s="993"/>
      <c r="JCL89" s="993"/>
      <c r="JCM89" s="993"/>
      <c r="JCN89" s="993"/>
      <c r="JCO89" s="993"/>
      <c r="JCP89" s="993"/>
      <c r="JCQ89" s="993"/>
      <c r="JCR89" s="993"/>
      <c r="JCS89" s="993"/>
      <c r="JCT89" s="993"/>
      <c r="JCU89" s="993"/>
      <c r="JCV89" s="993"/>
      <c r="JCW89" s="993"/>
      <c r="JCX89" s="993"/>
      <c r="JCY89" s="993"/>
      <c r="JCZ89" s="993"/>
      <c r="JDA89" s="993"/>
      <c r="JDB89" s="993"/>
      <c r="JDC89" s="993"/>
      <c r="JDD89" s="993"/>
      <c r="JDE89" s="993"/>
      <c r="JDF89" s="993"/>
      <c r="JDG89" s="993"/>
      <c r="JDH89" s="993"/>
      <c r="JDI89" s="993"/>
      <c r="JDJ89" s="993"/>
      <c r="JDK89" s="993"/>
      <c r="JDL89" s="993"/>
      <c r="JDM89" s="993"/>
      <c r="JDN89" s="993"/>
      <c r="JDO89" s="993"/>
      <c r="JDP89" s="993"/>
      <c r="JDQ89" s="993"/>
      <c r="JDR89" s="993"/>
      <c r="JDS89" s="993"/>
      <c r="JDT89" s="993"/>
      <c r="JDU89" s="993"/>
      <c r="JDV89" s="993"/>
      <c r="JDW89" s="993"/>
      <c r="JDX89" s="993"/>
      <c r="JDY89" s="993"/>
      <c r="JDZ89" s="993"/>
      <c r="JEA89" s="993"/>
      <c r="JEB89" s="993"/>
      <c r="JEC89" s="993"/>
      <c r="JED89" s="993"/>
      <c r="JEE89" s="993"/>
      <c r="JEF89" s="993"/>
      <c r="JEG89" s="993"/>
      <c r="JEH89" s="993"/>
      <c r="JEI89" s="993"/>
      <c r="JEJ89" s="993"/>
      <c r="JEK89" s="993"/>
      <c r="JEL89" s="993"/>
      <c r="JEM89" s="993"/>
      <c r="JEN89" s="993"/>
      <c r="JEO89" s="993"/>
      <c r="JEP89" s="993"/>
      <c r="JEQ89" s="993"/>
      <c r="JER89" s="993"/>
      <c r="JES89" s="993"/>
      <c r="JET89" s="993"/>
      <c r="JEU89" s="993"/>
      <c r="JEV89" s="993"/>
      <c r="JEW89" s="993"/>
      <c r="JEX89" s="993"/>
      <c r="JEY89" s="993"/>
      <c r="JEZ89" s="993"/>
      <c r="JFA89" s="993"/>
      <c r="JFB89" s="993"/>
      <c r="JFC89" s="993"/>
      <c r="JFD89" s="993"/>
      <c r="JFE89" s="993"/>
      <c r="JFF89" s="993"/>
      <c r="JFG89" s="993"/>
      <c r="JFH89" s="993"/>
      <c r="JFI89" s="993"/>
      <c r="JFJ89" s="993"/>
      <c r="JFK89" s="993"/>
      <c r="JFL89" s="993"/>
      <c r="JFM89" s="993"/>
      <c r="JFN89" s="993"/>
      <c r="JFO89" s="993"/>
      <c r="JFP89" s="993"/>
      <c r="JFQ89" s="993"/>
      <c r="JFR89" s="993"/>
      <c r="JFS89" s="993"/>
      <c r="JFT89" s="993"/>
      <c r="JFU89" s="993"/>
      <c r="JFV89" s="993"/>
      <c r="JFW89" s="993"/>
      <c r="JFX89" s="993"/>
      <c r="JFY89" s="993"/>
      <c r="JFZ89" s="993"/>
      <c r="JGA89" s="993"/>
      <c r="JGB89" s="993"/>
      <c r="JGC89" s="993"/>
      <c r="JGD89" s="993"/>
      <c r="JGE89" s="993"/>
      <c r="JGF89" s="993"/>
      <c r="JGG89" s="993"/>
      <c r="JGH89" s="993"/>
      <c r="JGI89" s="993"/>
      <c r="JGJ89" s="993"/>
      <c r="JGK89" s="993"/>
      <c r="JGL89" s="993"/>
      <c r="JGM89" s="993"/>
      <c r="JGN89" s="993"/>
      <c r="JGO89" s="993"/>
      <c r="JGP89" s="993"/>
      <c r="JGQ89" s="993"/>
      <c r="JGR89" s="993"/>
      <c r="JGS89" s="993"/>
      <c r="JGT89" s="993"/>
      <c r="JGU89" s="993"/>
      <c r="JGV89" s="993"/>
      <c r="JGW89" s="993"/>
      <c r="JGX89" s="993"/>
      <c r="JGY89" s="993"/>
      <c r="JGZ89" s="993"/>
      <c r="JHA89" s="993"/>
      <c r="JHB89" s="993"/>
      <c r="JHC89" s="993"/>
      <c r="JHD89" s="993"/>
      <c r="JHE89" s="993"/>
      <c r="JHF89" s="993"/>
      <c r="JHG89" s="993"/>
      <c r="JHH89" s="993"/>
      <c r="JHI89" s="993"/>
      <c r="JHJ89" s="993"/>
      <c r="JHK89" s="993"/>
      <c r="JHL89" s="993"/>
      <c r="JHM89" s="993"/>
      <c r="JHN89" s="993"/>
      <c r="JHO89" s="993"/>
      <c r="JHP89" s="993"/>
      <c r="JHQ89" s="993"/>
      <c r="JHR89" s="993"/>
      <c r="JHS89" s="993"/>
      <c r="JHT89" s="993"/>
      <c r="JHU89" s="993"/>
      <c r="JHV89" s="993"/>
      <c r="JHW89" s="993"/>
      <c r="JHX89" s="993"/>
      <c r="JHY89" s="993"/>
      <c r="JHZ89" s="993"/>
      <c r="JIA89" s="993"/>
      <c r="JIB89" s="993"/>
      <c r="JIC89" s="993"/>
      <c r="JID89" s="993"/>
      <c r="JIE89" s="993"/>
      <c r="JIF89" s="993"/>
      <c r="JIG89" s="993"/>
      <c r="JIH89" s="993"/>
      <c r="JII89" s="993"/>
      <c r="JIJ89" s="993"/>
      <c r="JIK89" s="993"/>
      <c r="JIL89" s="993"/>
      <c r="JIM89" s="993"/>
      <c r="JIN89" s="993"/>
      <c r="JIO89" s="993"/>
      <c r="JIP89" s="993"/>
      <c r="JIQ89" s="993"/>
      <c r="JIR89" s="993"/>
      <c r="JIS89" s="993"/>
      <c r="JIT89" s="993"/>
      <c r="JIU89" s="993"/>
      <c r="JIV89" s="993"/>
      <c r="JIW89" s="993"/>
      <c r="JIX89" s="993"/>
      <c r="JIY89" s="993"/>
      <c r="JIZ89" s="993"/>
      <c r="JJA89" s="993"/>
      <c r="JJB89" s="993"/>
      <c r="JJC89" s="993"/>
      <c r="JJD89" s="993"/>
      <c r="JJE89" s="993"/>
      <c r="JJF89" s="993"/>
      <c r="JJG89" s="993"/>
      <c r="JJH89" s="993"/>
      <c r="JJI89" s="993"/>
      <c r="JJJ89" s="993"/>
      <c r="JJK89" s="993"/>
      <c r="JJL89" s="993"/>
      <c r="JJM89" s="993"/>
      <c r="JJN89" s="993"/>
      <c r="JJO89" s="993"/>
      <c r="JJP89" s="993"/>
      <c r="JJQ89" s="993"/>
      <c r="JJR89" s="993"/>
      <c r="JJS89" s="993"/>
      <c r="JJT89" s="993"/>
      <c r="JJU89" s="993"/>
      <c r="JJV89" s="993"/>
      <c r="JJW89" s="993"/>
      <c r="JJX89" s="993"/>
      <c r="JJY89" s="993"/>
      <c r="JJZ89" s="993"/>
      <c r="JKA89" s="993"/>
      <c r="JKB89" s="993"/>
      <c r="JKC89" s="993"/>
      <c r="JKD89" s="993"/>
      <c r="JKE89" s="993"/>
      <c r="JKF89" s="993"/>
      <c r="JKG89" s="993"/>
      <c r="JKH89" s="993"/>
      <c r="JKI89" s="993"/>
      <c r="JKJ89" s="993"/>
      <c r="JKK89" s="993"/>
      <c r="JKL89" s="993"/>
      <c r="JKM89" s="993"/>
      <c r="JKN89" s="993"/>
      <c r="JKO89" s="993"/>
      <c r="JKP89" s="993"/>
      <c r="JKQ89" s="993"/>
      <c r="JKR89" s="993"/>
      <c r="JKS89" s="993"/>
      <c r="JKT89" s="993"/>
      <c r="JKU89" s="993"/>
      <c r="JKV89" s="993"/>
      <c r="JKW89" s="993"/>
      <c r="JKX89" s="993"/>
      <c r="JKY89" s="993"/>
      <c r="JKZ89" s="993"/>
      <c r="JLA89" s="993"/>
      <c r="JLB89" s="993"/>
      <c r="JLC89" s="993"/>
      <c r="JLD89" s="993"/>
      <c r="JLE89" s="993"/>
      <c r="JLF89" s="993"/>
      <c r="JLG89" s="993"/>
      <c r="JLH89" s="993"/>
      <c r="JLI89" s="993"/>
      <c r="JLJ89" s="993"/>
      <c r="JLK89" s="993"/>
      <c r="JLL89" s="993"/>
      <c r="JLM89" s="993"/>
      <c r="JLN89" s="993"/>
      <c r="JLO89" s="993"/>
      <c r="JLP89" s="993"/>
      <c r="JLQ89" s="993"/>
      <c r="JLR89" s="993"/>
      <c r="JLS89" s="993"/>
      <c r="JLT89" s="993"/>
      <c r="JLU89" s="993"/>
      <c r="JLV89" s="993"/>
      <c r="JLW89" s="993"/>
      <c r="JLX89" s="993"/>
      <c r="JLY89" s="993"/>
      <c r="JLZ89" s="993"/>
      <c r="JMA89" s="993"/>
      <c r="JMB89" s="993"/>
      <c r="JMC89" s="993"/>
      <c r="JMD89" s="993"/>
      <c r="JME89" s="993"/>
      <c r="JMF89" s="993"/>
      <c r="JMG89" s="993"/>
      <c r="JMH89" s="993"/>
      <c r="JMI89" s="993"/>
      <c r="JMJ89" s="993"/>
      <c r="JMK89" s="993"/>
      <c r="JML89" s="993"/>
      <c r="JMM89" s="993"/>
      <c r="JMN89" s="993"/>
      <c r="JMO89" s="993"/>
      <c r="JMP89" s="993"/>
      <c r="JMQ89" s="993"/>
      <c r="JMR89" s="993"/>
      <c r="JMS89" s="993"/>
      <c r="JMT89" s="993"/>
      <c r="JMU89" s="993"/>
      <c r="JMV89" s="993"/>
      <c r="JMW89" s="993"/>
      <c r="JMX89" s="993"/>
      <c r="JMY89" s="993"/>
      <c r="JMZ89" s="993"/>
      <c r="JNA89" s="993"/>
      <c r="JNB89" s="993"/>
      <c r="JNC89" s="993"/>
      <c r="JND89" s="993"/>
      <c r="JNE89" s="993"/>
      <c r="JNF89" s="993"/>
      <c r="JNG89" s="993"/>
      <c r="JNH89" s="993"/>
      <c r="JNI89" s="993"/>
      <c r="JNJ89" s="993"/>
      <c r="JNK89" s="993"/>
      <c r="JNL89" s="993"/>
      <c r="JNM89" s="993"/>
      <c r="JNN89" s="993"/>
      <c r="JNO89" s="993"/>
      <c r="JNP89" s="993"/>
      <c r="JNQ89" s="993"/>
      <c r="JNR89" s="993"/>
      <c r="JNS89" s="993"/>
      <c r="JNT89" s="993"/>
      <c r="JNU89" s="993"/>
      <c r="JNV89" s="993"/>
      <c r="JNW89" s="993"/>
      <c r="JNX89" s="993"/>
      <c r="JNY89" s="993"/>
      <c r="JNZ89" s="993"/>
      <c r="JOA89" s="993"/>
      <c r="JOB89" s="993"/>
      <c r="JOC89" s="993"/>
      <c r="JOD89" s="993"/>
      <c r="JOE89" s="993"/>
      <c r="JOF89" s="993"/>
      <c r="JOG89" s="993"/>
      <c r="JOH89" s="993"/>
      <c r="JOI89" s="993"/>
      <c r="JOJ89" s="993"/>
      <c r="JOK89" s="993"/>
      <c r="JOL89" s="993"/>
      <c r="JOM89" s="993"/>
      <c r="JON89" s="993"/>
      <c r="JOO89" s="993"/>
      <c r="JOP89" s="993"/>
      <c r="JOQ89" s="993"/>
      <c r="JOR89" s="993"/>
      <c r="JOS89" s="993"/>
      <c r="JOT89" s="993"/>
      <c r="JOU89" s="993"/>
      <c r="JOV89" s="993"/>
      <c r="JOW89" s="993"/>
      <c r="JOX89" s="993"/>
      <c r="JOY89" s="993"/>
      <c r="JOZ89" s="993"/>
      <c r="JPA89" s="993"/>
      <c r="JPB89" s="993"/>
      <c r="JPC89" s="993"/>
      <c r="JPD89" s="993"/>
      <c r="JPE89" s="993"/>
      <c r="JPF89" s="993"/>
      <c r="JPG89" s="993"/>
      <c r="JPH89" s="993"/>
      <c r="JPI89" s="993"/>
      <c r="JPJ89" s="993"/>
      <c r="JPK89" s="993"/>
      <c r="JPL89" s="993"/>
      <c r="JPM89" s="993"/>
      <c r="JPN89" s="993"/>
      <c r="JPO89" s="993"/>
      <c r="JPP89" s="993"/>
      <c r="JPQ89" s="993"/>
      <c r="JPR89" s="993"/>
      <c r="JPS89" s="993"/>
      <c r="JPT89" s="993"/>
      <c r="JPU89" s="993"/>
      <c r="JPV89" s="993"/>
      <c r="JPW89" s="993"/>
      <c r="JPX89" s="993"/>
      <c r="JPY89" s="993"/>
      <c r="JPZ89" s="993"/>
      <c r="JQA89" s="993"/>
      <c r="JQB89" s="993"/>
      <c r="JQC89" s="993"/>
      <c r="JQD89" s="993"/>
      <c r="JQE89" s="993"/>
      <c r="JQF89" s="993"/>
      <c r="JQG89" s="993"/>
      <c r="JQH89" s="993"/>
      <c r="JQI89" s="993"/>
      <c r="JQJ89" s="993"/>
      <c r="JQK89" s="993"/>
      <c r="JQL89" s="993"/>
      <c r="JQM89" s="993"/>
      <c r="JQN89" s="993"/>
      <c r="JQO89" s="993"/>
      <c r="JQP89" s="993"/>
      <c r="JQQ89" s="993"/>
      <c r="JQR89" s="993"/>
      <c r="JQS89" s="993"/>
      <c r="JQT89" s="993"/>
      <c r="JQU89" s="993"/>
      <c r="JQV89" s="993"/>
      <c r="JQW89" s="993"/>
      <c r="JQX89" s="993"/>
      <c r="JQY89" s="993"/>
      <c r="JQZ89" s="993"/>
      <c r="JRA89" s="993"/>
      <c r="JRB89" s="993"/>
      <c r="JRC89" s="993"/>
      <c r="JRD89" s="993"/>
      <c r="JRE89" s="993"/>
      <c r="JRF89" s="993"/>
      <c r="JRG89" s="993"/>
      <c r="JRH89" s="993"/>
      <c r="JRI89" s="993"/>
      <c r="JRJ89" s="993"/>
      <c r="JRK89" s="993"/>
      <c r="JRL89" s="993"/>
      <c r="JRM89" s="993"/>
      <c r="JRN89" s="993"/>
      <c r="JRO89" s="993"/>
      <c r="JRP89" s="993"/>
      <c r="JRQ89" s="993"/>
      <c r="JRR89" s="993"/>
      <c r="JRS89" s="993"/>
      <c r="JRT89" s="993"/>
      <c r="JRU89" s="993"/>
      <c r="JRV89" s="993"/>
      <c r="JRW89" s="993"/>
      <c r="JRX89" s="993"/>
      <c r="JRY89" s="993"/>
      <c r="JRZ89" s="993"/>
      <c r="JSA89" s="993"/>
      <c r="JSB89" s="993"/>
      <c r="JSC89" s="993"/>
      <c r="JSD89" s="993"/>
      <c r="JSE89" s="993"/>
      <c r="JSF89" s="993"/>
      <c r="JSG89" s="993"/>
      <c r="JSH89" s="993"/>
      <c r="JSI89" s="993"/>
      <c r="JSJ89" s="993"/>
      <c r="JSK89" s="993"/>
      <c r="JSL89" s="993"/>
      <c r="JSM89" s="993"/>
      <c r="JSN89" s="993"/>
      <c r="JSO89" s="993"/>
      <c r="JSP89" s="993"/>
      <c r="JSQ89" s="993"/>
      <c r="JSR89" s="993"/>
      <c r="JSS89" s="993"/>
      <c r="JST89" s="993"/>
      <c r="JSU89" s="993"/>
      <c r="JSV89" s="993"/>
      <c r="JSW89" s="993"/>
      <c r="JSX89" s="993"/>
      <c r="JSY89" s="993"/>
      <c r="JSZ89" s="993"/>
      <c r="JTA89" s="993"/>
      <c r="JTB89" s="993"/>
      <c r="JTC89" s="993"/>
      <c r="JTD89" s="993"/>
      <c r="JTE89" s="993"/>
      <c r="JTF89" s="993"/>
      <c r="JTG89" s="993"/>
      <c r="JTH89" s="993"/>
      <c r="JTI89" s="993"/>
      <c r="JTJ89" s="993"/>
      <c r="JTK89" s="993"/>
      <c r="JTL89" s="993"/>
      <c r="JTM89" s="993"/>
      <c r="JTN89" s="993"/>
      <c r="JTO89" s="993"/>
      <c r="JTP89" s="993"/>
      <c r="JTQ89" s="993"/>
      <c r="JTR89" s="993"/>
      <c r="JTS89" s="993"/>
      <c r="JTT89" s="993"/>
      <c r="JTU89" s="993"/>
      <c r="JTV89" s="993"/>
      <c r="JTW89" s="993"/>
      <c r="JTX89" s="993"/>
      <c r="JTY89" s="993"/>
      <c r="JTZ89" s="993"/>
      <c r="JUA89" s="993"/>
      <c r="JUB89" s="993"/>
      <c r="JUC89" s="993"/>
      <c r="JUD89" s="993"/>
      <c r="JUE89" s="993"/>
      <c r="JUF89" s="993"/>
      <c r="JUG89" s="993"/>
      <c r="JUH89" s="993"/>
      <c r="JUI89" s="993"/>
      <c r="JUJ89" s="993"/>
      <c r="JUK89" s="993"/>
      <c r="JUL89" s="993"/>
      <c r="JUM89" s="993"/>
      <c r="JUN89" s="993"/>
      <c r="JUO89" s="993"/>
      <c r="JUP89" s="993"/>
      <c r="JUQ89" s="993"/>
      <c r="JUR89" s="993"/>
      <c r="JUS89" s="993"/>
      <c r="JUT89" s="993"/>
      <c r="JUU89" s="993"/>
      <c r="JUV89" s="993"/>
      <c r="JUW89" s="993"/>
      <c r="JUX89" s="993"/>
      <c r="JUY89" s="993"/>
      <c r="JUZ89" s="993"/>
      <c r="JVA89" s="993"/>
      <c r="JVB89" s="993"/>
      <c r="JVC89" s="993"/>
      <c r="JVD89" s="993"/>
      <c r="JVE89" s="993"/>
      <c r="JVF89" s="993"/>
      <c r="JVG89" s="993"/>
      <c r="JVH89" s="993"/>
      <c r="JVI89" s="993"/>
      <c r="JVJ89" s="993"/>
      <c r="JVK89" s="993"/>
      <c r="JVL89" s="993"/>
      <c r="JVM89" s="993"/>
      <c r="JVN89" s="993"/>
      <c r="JVO89" s="993"/>
      <c r="JVP89" s="993"/>
      <c r="JVQ89" s="993"/>
      <c r="JVR89" s="993"/>
      <c r="JVS89" s="993"/>
      <c r="JVT89" s="993"/>
      <c r="JVU89" s="993"/>
      <c r="JVV89" s="993"/>
      <c r="JVW89" s="993"/>
      <c r="JVX89" s="993"/>
      <c r="JVY89" s="993"/>
      <c r="JVZ89" s="993"/>
      <c r="JWA89" s="993"/>
      <c r="JWB89" s="993"/>
      <c r="JWC89" s="993"/>
      <c r="JWD89" s="993"/>
      <c r="JWE89" s="993"/>
      <c r="JWF89" s="993"/>
      <c r="JWG89" s="993"/>
      <c r="JWH89" s="993"/>
      <c r="JWI89" s="993"/>
      <c r="JWJ89" s="993"/>
      <c r="JWK89" s="993"/>
      <c r="JWL89" s="993"/>
      <c r="JWM89" s="993"/>
      <c r="JWN89" s="993"/>
      <c r="JWO89" s="993"/>
      <c r="JWP89" s="993"/>
      <c r="JWQ89" s="993"/>
      <c r="JWR89" s="993"/>
      <c r="JWS89" s="993"/>
      <c r="JWT89" s="993"/>
      <c r="JWU89" s="993"/>
      <c r="JWV89" s="993"/>
      <c r="JWW89" s="993"/>
      <c r="JWX89" s="993"/>
      <c r="JWY89" s="993"/>
      <c r="JWZ89" s="993"/>
      <c r="JXA89" s="993"/>
      <c r="JXB89" s="993"/>
      <c r="JXC89" s="993"/>
      <c r="JXD89" s="993"/>
      <c r="JXE89" s="993"/>
      <c r="JXF89" s="993"/>
      <c r="JXG89" s="993"/>
      <c r="JXH89" s="993"/>
      <c r="JXI89" s="993"/>
      <c r="JXJ89" s="993"/>
      <c r="JXK89" s="993"/>
      <c r="JXL89" s="993"/>
      <c r="JXM89" s="993"/>
      <c r="JXN89" s="993"/>
      <c r="JXO89" s="993"/>
      <c r="JXP89" s="993"/>
      <c r="JXQ89" s="993"/>
      <c r="JXR89" s="993"/>
      <c r="JXS89" s="993"/>
      <c r="JXT89" s="993"/>
      <c r="JXU89" s="993"/>
      <c r="JXV89" s="993"/>
      <c r="JXW89" s="993"/>
      <c r="JXX89" s="993"/>
      <c r="JXY89" s="993"/>
      <c r="JXZ89" s="993"/>
      <c r="JYA89" s="993"/>
      <c r="JYB89" s="993"/>
      <c r="JYC89" s="993"/>
      <c r="JYD89" s="993"/>
      <c r="JYE89" s="993"/>
      <c r="JYF89" s="993"/>
      <c r="JYG89" s="993"/>
      <c r="JYH89" s="993"/>
      <c r="JYI89" s="993"/>
      <c r="JYJ89" s="993"/>
      <c r="JYK89" s="993"/>
      <c r="JYL89" s="993"/>
      <c r="JYM89" s="993"/>
      <c r="JYN89" s="993"/>
      <c r="JYO89" s="993"/>
      <c r="JYP89" s="993"/>
      <c r="JYQ89" s="993"/>
      <c r="JYR89" s="993"/>
      <c r="JYS89" s="993"/>
      <c r="JYT89" s="993"/>
      <c r="JYU89" s="993"/>
      <c r="JYV89" s="993"/>
      <c r="JYW89" s="993"/>
      <c r="JYX89" s="993"/>
      <c r="JYY89" s="993"/>
      <c r="JYZ89" s="993"/>
      <c r="JZA89" s="993"/>
      <c r="JZB89" s="993"/>
      <c r="JZC89" s="993"/>
      <c r="JZD89" s="993"/>
      <c r="JZE89" s="993"/>
      <c r="JZF89" s="993"/>
      <c r="JZG89" s="993"/>
      <c r="JZH89" s="993"/>
      <c r="JZI89" s="993"/>
      <c r="JZJ89" s="993"/>
      <c r="JZK89" s="993"/>
      <c r="JZL89" s="993"/>
      <c r="JZM89" s="993"/>
      <c r="JZN89" s="993"/>
      <c r="JZO89" s="993"/>
      <c r="JZP89" s="993"/>
      <c r="JZQ89" s="993"/>
      <c r="JZR89" s="993"/>
      <c r="JZS89" s="993"/>
      <c r="JZT89" s="993"/>
      <c r="JZU89" s="993"/>
      <c r="JZV89" s="993"/>
      <c r="JZW89" s="993"/>
      <c r="JZX89" s="993"/>
      <c r="JZY89" s="993"/>
      <c r="JZZ89" s="993"/>
      <c r="KAA89" s="993"/>
      <c r="KAB89" s="993"/>
      <c r="KAC89" s="993"/>
      <c r="KAD89" s="993"/>
      <c r="KAE89" s="993"/>
      <c r="KAF89" s="993"/>
      <c r="KAG89" s="993"/>
      <c r="KAH89" s="993"/>
      <c r="KAI89" s="993"/>
      <c r="KAJ89" s="993"/>
      <c r="KAK89" s="993"/>
      <c r="KAL89" s="993"/>
      <c r="KAM89" s="993"/>
      <c r="KAN89" s="993"/>
      <c r="KAO89" s="993"/>
      <c r="KAP89" s="993"/>
      <c r="KAQ89" s="993"/>
      <c r="KAR89" s="993"/>
      <c r="KAS89" s="993"/>
      <c r="KAT89" s="993"/>
      <c r="KAU89" s="993"/>
      <c r="KAV89" s="993"/>
      <c r="KAW89" s="993"/>
      <c r="KAX89" s="993"/>
      <c r="KAY89" s="993"/>
      <c r="KAZ89" s="993"/>
      <c r="KBA89" s="993"/>
      <c r="KBB89" s="993"/>
      <c r="KBC89" s="993"/>
      <c r="KBD89" s="993"/>
      <c r="KBE89" s="993"/>
      <c r="KBF89" s="993"/>
      <c r="KBG89" s="993"/>
      <c r="KBH89" s="993"/>
      <c r="KBI89" s="993"/>
      <c r="KBJ89" s="993"/>
      <c r="KBK89" s="993"/>
      <c r="KBL89" s="993"/>
      <c r="KBM89" s="993"/>
      <c r="KBN89" s="993"/>
      <c r="KBO89" s="993"/>
      <c r="KBP89" s="993"/>
      <c r="KBQ89" s="993"/>
      <c r="KBR89" s="993"/>
      <c r="KBS89" s="993"/>
      <c r="KBT89" s="993"/>
      <c r="KBU89" s="993"/>
      <c r="KBV89" s="993"/>
      <c r="KBW89" s="993"/>
      <c r="KBX89" s="993"/>
      <c r="KBY89" s="993"/>
      <c r="KBZ89" s="993"/>
      <c r="KCA89" s="993"/>
      <c r="KCB89" s="993"/>
      <c r="KCC89" s="993"/>
      <c r="KCD89" s="993"/>
      <c r="KCE89" s="993"/>
      <c r="KCF89" s="993"/>
      <c r="KCG89" s="993"/>
      <c r="KCH89" s="993"/>
      <c r="KCI89" s="993"/>
      <c r="KCJ89" s="993"/>
      <c r="KCK89" s="993"/>
      <c r="KCL89" s="993"/>
      <c r="KCM89" s="993"/>
      <c r="KCN89" s="993"/>
      <c r="KCO89" s="993"/>
      <c r="KCP89" s="993"/>
      <c r="KCQ89" s="993"/>
      <c r="KCR89" s="993"/>
      <c r="KCS89" s="993"/>
      <c r="KCT89" s="993"/>
      <c r="KCU89" s="993"/>
      <c r="KCV89" s="993"/>
      <c r="KCW89" s="993"/>
      <c r="KCX89" s="993"/>
      <c r="KCY89" s="993"/>
      <c r="KCZ89" s="993"/>
      <c r="KDA89" s="993"/>
      <c r="KDB89" s="993"/>
      <c r="KDC89" s="993"/>
      <c r="KDD89" s="993"/>
      <c r="KDE89" s="993"/>
      <c r="KDF89" s="993"/>
      <c r="KDG89" s="993"/>
      <c r="KDH89" s="993"/>
      <c r="KDI89" s="993"/>
      <c r="KDJ89" s="993"/>
      <c r="KDK89" s="993"/>
      <c r="KDL89" s="993"/>
      <c r="KDM89" s="993"/>
      <c r="KDN89" s="993"/>
      <c r="KDO89" s="993"/>
      <c r="KDP89" s="993"/>
      <c r="KDQ89" s="993"/>
      <c r="KDR89" s="993"/>
      <c r="KDS89" s="993"/>
      <c r="KDT89" s="993"/>
      <c r="KDU89" s="993"/>
      <c r="KDV89" s="993"/>
      <c r="KDW89" s="993"/>
      <c r="KDX89" s="993"/>
      <c r="KDY89" s="993"/>
      <c r="KDZ89" s="993"/>
      <c r="KEA89" s="993"/>
      <c r="KEB89" s="993"/>
      <c r="KEC89" s="993"/>
      <c r="KED89" s="993"/>
      <c r="KEE89" s="993"/>
      <c r="KEF89" s="993"/>
      <c r="KEG89" s="993"/>
      <c r="KEH89" s="993"/>
      <c r="KEI89" s="993"/>
      <c r="KEJ89" s="993"/>
      <c r="KEK89" s="993"/>
      <c r="KEL89" s="993"/>
      <c r="KEM89" s="993"/>
      <c r="KEN89" s="993"/>
      <c r="KEO89" s="993"/>
      <c r="KEP89" s="993"/>
      <c r="KEQ89" s="993"/>
      <c r="KER89" s="993"/>
      <c r="KES89" s="993"/>
      <c r="KET89" s="993"/>
      <c r="KEU89" s="993"/>
      <c r="KEV89" s="993"/>
      <c r="KEW89" s="993"/>
      <c r="KEX89" s="993"/>
      <c r="KEY89" s="993"/>
      <c r="KEZ89" s="993"/>
      <c r="KFA89" s="993"/>
      <c r="KFB89" s="993"/>
      <c r="KFC89" s="993"/>
      <c r="KFD89" s="993"/>
      <c r="KFE89" s="993"/>
      <c r="KFF89" s="993"/>
      <c r="KFG89" s="993"/>
      <c r="KFH89" s="993"/>
      <c r="KFI89" s="993"/>
      <c r="KFJ89" s="993"/>
      <c r="KFK89" s="993"/>
      <c r="KFL89" s="993"/>
      <c r="KFM89" s="993"/>
      <c r="KFN89" s="993"/>
      <c r="KFO89" s="993"/>
      <c r="KFP89" s="993"/>
      <c r="KFQ89" s="993"/>
      <c r="KFR89" s="993"/>
      <c r="KFS89" s="993"/>
      <c r="KFT89" s="993"/>
      <c r="KFU89" s="993"/>
      <c r="KFV89" s="993"/>
      <c r="KFW89" s="993"/>
      <c r="KFX89" s="993"/>
      <c r="KFY89" s="993"/>
      <c r="KFZ89" s="993"/>
      <c r="KGA89" s="993"/>
      <c r="KGB89" s="993"/>
      <c r="KGC89" s="993"/>
      <c r="KGD89" s="993"/>
      <c r="KGE89" s="993"/>
      <c r="KGF89" s="993"/>
      <c r="KGG89" s="993"/>
      <c r="KGH89" s="993"/>
      <c r="KGI89" s="993"/>
      <c r="KGJ89" s="993"/>
      <c r="KGK89" s="993"/>
      <c r="KGL89" s="993"/>
      <c r="KGM89" s="993"/>
      <c r="KGN89" s="993"/>
      <c r="KGO89" s="993"/>
      <c r="KGP89" s="993"/>
      <c r="KGQ89" s="993"/>
      <c r="KGR89" s="993"/>
      <c r="KGS89" s="993"/>
      <c r="KGT89" s="993"/>
      <c r="KGU89" s="993"/>
      <c r="KGV89" s="993"/>
      <c r="KGW89" s="993"/>
      <c r="KGX89" s="993"/>
      <c r="KGY89" s="993"/>
      <c r="KGZ89" s="993"/>
      <c r="KHA89" s="993"/>
      <c r="KHB89" s="993"/>
      <c r="KHC89" s="993"/>
      <c r="KHD89" s="993"/>
      <c r="KHE89" s="993"/>
      <c r="KHF89" s="993"/>
      <c r="KHG89" s="993"/>
      <c r="KHH89" s="993"/>
      <c r="KHI89" s="993"/>
      <c r="KHJ89" s="993"/>
      <c r="KHK89" s="993"/>
      <c r="KHL89" s="993"/>
      <c r="KHM89" s="993"/>
      <c r="KHN89" s="993"/>
      <c r="KHO89" s="993"/>
      <c r="KHP89" s="993"/>
      <c r="KHQ89" s="993"/>
      <c r="KHR89" s="993"/>
      <c r="KHS89" s="993"/>
      <c r="KHT89" s="993"/>
      <c r="KHU89" s="993"/>
      <c r="KHV89" s="993"/>
      <c r="KHW89" s="993"/>
      <c r="KHX89" s="993"/>
      <c r="KHY89" s="993"/>
      <c r="KHZ89" s="993"/>
      <c r="KIA89" s="993"/>
      <c r="KIB89" s="993"/>
      <c r="KIC89" s="993"/>
      <c r="KID89" s="993"/>
      <c r="KIE89" s="993"/>
      <c r="KIF89" s="993"/>
      <c r="KIG89" s="993"/>
      <c r="KIH89" s="993"/>
      <c r="KII89" s="993"/>
      <c r="KIJ89" s="993"/>
      <c r="KIK89" s="993"/>
      <c r="KIL89" s="993"/>
      <c r="KIM89" s="993"/>
      <c r="KIN89" s="993"/>
      <c r="KIO89" s="993"/>
      <c r="KIP89" s="993"/>
      <c r="KIQ89" s="993"/>
      <c r="KIR89" s="993"/>
      <c r="KIS89" s="993"/>
      <c r="KIT89" s="993"/>
      <c r="KIU89" s="993"/>
      <c r="KIV89" s="993"/>
      <c r="KIW89" s="993"/>
      <c r="KIX89" s="993"/>
      <c r="KIY89" s="993"/>
      <c r="KIZ89" s="993"/>
      <c r="KJA89" s="993"/>
      <c r="KJB89" s="993"/>
      <c r="KJC89" s="993"/>
      <c r="KJD89" s="993"/>
      <c r="KJE89" s="993"/>
      <c r="KJF89" s="993"/>
      <c r="KJG89" s="993"/>
      <c r="KJH89" s="993"/>
      <c r="KJI89" s="993"/>
      <c r="KJJ89" s="993"/>
      <c r="KJK89" s="993"/>
      <c r="KJL89" s="993"/>
      <c r="KJM89" s="993"/>
      <c r="KJN89" s="993"/>
      <c r="KJO89" s="993"/>
      <c r="KJP89" s="993"/>
      <c r="KJQ89" s="993"/>
      <c r="KJR89" s="993"/>
      <c r="KJS89" s="993"/>
      <c r="KJT89" s="993"/>
      <c r="KJU89" s="993"/>
      <c r="KJV89" s="993"/>
      <c r="KJW89" s="993"/>
      <c r="KJX89" s="993"/>
      <c r="KJY89" s="993"/>
      <c r="KJZ89" s="993"/>
      <c r="KKA89" s="993"/>
      <c r="KKB89" s="993"/>
      <c r="KKC89" s="993"/>
      <c r="KKD89" s="993"/>
      <c r="KKE89" s="993"/>
      <c r="KKF89" s="993"/>
      <c r="KKG89" s="993"/>
      <c r="KKH89" s="993"/>
      <c r="KKI89" s="993"/>
      <c r="KKJ89" s="993"/>
      <c r="KKK89" s="993"/>
      <c r="KKL89" s="993"/>
      <c r="KKM89" s="993"/>
      <c r="KKN89" s="993"/>
      <c r="KKO89" s="993"/>
      <c r="KKP89" s="993"/>
      <c r="KKQ89" s="993"/>
      <c r="KKR89" s="993"/>
      <c r="KKS89" s="993"/>
      <c r="KKT89" s="993"/>
      <c r="KKU89" s="993"/>
      <c r="KKV89" s="993"/>
      <c r="KKW89" s="993"/>
      <c r="KKX89" s="993"/>
      <c r="KKY89" s="993"/>
      <c r="KKZ89" s="993"/>
      <c r="KLA89" s="993"/>
      <c r="KLB89" s="993"/>
      <c r="KLC89" s="993"/>
      <c r="KLD89" s="993"/>
      <c r="KLE89" s="993"/>
      <c r="KLF89" s="993"/>
      <c r="KLG89" s="993"/>
      <c r="KLH89" s="993"/>
      <c r="KLI89" s="993"/>
      <c r="KLJ89" s="993"/>
      <c r="KLK89" s="993"/>
      <c r="KLL89" s="993"/>
      <c r="KLM89" s="993"/>
      <c r="KLN89" s="993"/>
      <c r="KLO89" s="993"/>
      <c r="KLP89" s="993"/>
      <c r="KLQ89" s="993"/>
      <c r="KLR89" s="993"/>
      <c r="KLS89" s="993"/>
      <c r="KLT89" s="993"/>
      <c r="KLU89" s="993"/>
      <c r="KLV89" s="993"/>
      <c r="KLW89" s="993"/>
      <c r="KLX89" s="993"/>
      <c r="KLY89" s="993"/>
      <c r="KLZ89" s="993"/>
      <c r="KMA89" s="993"/>
      <c r="KMB89" s="993"/>
      <c r="KMC89" s="993"/>
      <c r="KMD89" s="993"/>
      <c r="KME89" s="993"/>
      <c r="KMF89" s="993"/>
      <c r="KMG89" s="993"/>
      <c r="KMH89" s="993"/>
      <c r="KMI89" s="993"/>
      <c r="KMJ89" s="993"/>
      <c r="KMK89" s="993"/>
      <c r="KML89" s="993"/>
      <c r="KMM89" s="993"/>
      <c r="KMN89" s="993"/>
      <c r="KMO89" s="993"/>
      <c r="KMP89" s="993"/>
      <c r="KMQ89" s="993"/>
      <c r="KMR89" s="993"/>
      <c r="KMS89" s="993"/>
      <c r="KMT89" s="993"/>
      <c r="KMU89" s="993"/>
      <c r="KMV89" s="993"/>
      <c r="KMW89" s="993"/>
      <c r="KMX89" s="993"/>
      <c r="KMY89" s="993"/>
      <c r="KMZ89" s="993"/>
      <c r="KNA89" s="993"/>
      <c r="KNB89" s="993"/>
      <c r="KNC89" s="993"/>
      <c r="KND89" s="993"/>
      <c r="KNE89" s="993"/>
      <c r="KNF89" s="993"/>
      <c r="KNG89" s="993"/>
      <c r="KNH89" s="993"/>
      <c r="KNI89" s="993"/>
      <c r="KNJ89" s="993"/>
      <c r="KNK89" s="993"/>
      <c r="KNL89" s="993"/>
      <c r="KNM89" s="993"/>
      <c r="KNN89" s="993"/>
      <c r="KNO89" s="993"/>
      <c r="KNP89" s="993"/>
      <c r="KNQ89" s="993"/>
      <c r="KNR89" s="993"/>
      <c r="KNS89" s="993"/>
      <c r="KNT89" s="993"/>
      <c r="KNU89" s="993"/>
      <c r="KNV89" s="993"/>
      <c r="KNW89" s="993"/>
      <c r="KNX89" s="993"/>
      <c r="KNY89" s="993"/>
      <c r="KNZ89" s="993"/>
      <c r="KOA89" s="993"/>
      <c r="KOB89" s="993"/>
      <c r="KOC89" s="993"/>
      <c r="KOD89" s="993"/>
      <c r="KOE89" s="993"/>
      <c r="KOF89" s="993"/>
      <c r="KOG89" s="993"/>
      <c r="KOH89" s="993"/>
      <c r="KOI89" s="993"/>
      <c r="KOJ89" s="993"/>
      <c r="KOK89" s="993"/>
      <c r="KOL89" s="993"/>
      <c r="KOM89" s="993"/>
      <c r="KON89" s="993"/>
      <c r="KOO89" s="993"/>
      <c r="KOP89" s="993"/>
      <c r="KOQ89" s="993"/>
      <c r="KOR89" s="993"/>
      <c r="KOS89" s="993"/>
      <c r="KOT89" s="993"/>
      <c r="KOU89" s="993"/>
      <c r="KOV89" s="993"/>
      <c r="KOW89" s="993"/>
      <c r="KOX89" s="993"/>
      <c r="KOY89" s="993"/>
      <c r="KOZ89" s="993"/>
      <c r="KPA89" s="993"/>
      <c r="KPB89" s="993"/>
      <c r="KPC89" s="993"/>
      <c r="KPD89" s="993"/>
      <c r="KPE89" s="993"/>
      <c r="KPF89" s="993"/>
      <c r="KPG89" s="993"/>
      <c r="KPH89" s="993"/>
      <c r="KPI89" s="993"/>
      <c r="KPJ89" s="993"/>
      <c r="KPK89" s="993"/>
      <c r="KPL89" s="993"/>
      <c r="KPM89" s="993"/>
      <c r="KPN89" s="993"/>
      <c r="KPO89" s="993"/>
      <c r="KPP89" s="993"/>
      <c r="KPQ89" s="993"/>
      <c r="KPR89" s="993"/>
      <c r="KPS89" s="993"/>
      <c r="KPT89" s="993"/>
      <c r="KPU89" s="993"/>
      <c r="KPV89" s="993"/>
      <c r="KPW89" s="993"/>
      <c r="KPX89" s="993"/>
      <c r="KPY89" s="993"/>
      <c r="KPZ89" s="993"/>
      <c r="KQA89" s="993"/>
      <c r="KQB89" s="993"/>
      <c r="KQC89" s="993"/>
      <c r="KQD89" s="993"/>
      <c r="KQE89" s="993"/>
      <c r="KQF89" s="993"/>
      <c r="KQG89" s="993"/>
      <c r="KQH89" s="993"/>
      <c r="KQI89" s="993"/>
      <c r="KQJ89" s="993"/>
      <c r="KQK89" s="993"/>
      <c r="KQL89" s="993"/>
      <c r="KQM89" s="993"/>
      <c r="KQN89" s="993"/>
      <c r="KQO89" s="993"/>
      <c r="KQP89" s="993"/>
      <c r="KQQ89" s="993"/>
      <c r="KQR89" s="993"/>
      <c r="KQS89" s="993"/>
      <c r="KQT89" s="993"/>
      <c r="KQU89" s="993"/>
      <c r="KQV89" s="993"/>
      <c r="KQW89" s="993"/>
      <c r="KQX89" s="993"/>
      <c r="KQY89" s="993"/>
      <c r="KQZ89" s="993"/>
      <c r="KRA89" s="993"/>
      <c r="KRB89" s="993"/>
      <c r="KRC89" s="993"/>
      <c r="KRD89" s="993"/>
      <c r="KRE89" s="993"/>
      <c r="KRF89" s="993"/>
      <c r="KRG89" s="993"/>
      <c r="KRH89" s="993"/>
      <c r="KRI89" s="993"/>
      <c r="KRJ89" s="993"/>
      <c r="KRK89" s="993"/>
      <c r="KRL89" s="993"/>
      <c r="KRM89" s="993"/>
      <c r="KRN89" s="993"/>
      <c r="KRO89" s="993"/>
      <c r="KRP89" s="993"/>
      <c r="KRQ89" s="993"/>
      <c r="KRR89" s="993"/>
      <c r="KRS89" s="993"/>
      <c r="KRT89" s="993"/>
      <c r="KRU89" s="993"/>
      <c r="KRV89" s="993"/>
      <c r="KRW89" s="993"/>
      <c r="KRX89" s="993"/>
      <c r="KRY89" s="993"/>
      <c r="KRZ89" s="993"/>
      <c r="KSA89" s="993"/>
      <c r="KSB89" s="993"/>
      <c r="KSC89" s="993"/>
      <c r="KSD89" s="993"/>
      <c r="KSE89" s="993"/>
      <c r="KSF89" s="993"/>
      <c r="KSG89" s="993"/>
      <c r="KSH89" s="993"/>
      <c r="KSI89" s="993"/>
      <c r="KSJ89" s="993"/>
      <c r="KSK89" s="993"/>
      <c r="KSL89" s="993"/>
      <c r="KSM89" s="993"/>
      <c r="KSN89" s="993"/>
      <c r="KSO89" s="993"/>
      <c r="KSP89" s="993"/>
      <c r="KSQ89" s="993"/>
      <c r="KSR89" s="993"/>
      <c r="KSS89" s="993"/>
      <c r="KST89" s="993"/>
      <c r="KSU89" s="993"/>
      <c r="KSV89" s="993"/>
      <c r="KSW89" s="993"/>
      <c r="KSX89" s="993"/>
      <c r="KSY89" s="993"/>
      <c r="KSZ89" s="993"/>
      <c r="KTA89" s="993"/>
      <c r="KTB89" s="993"/>
      <c r="KTC89" s="993"/>
      <c r="KTD89" s="993"/>
      <c r="KTE89" s="993"/>
      <c r="KTF89" s="993"/>
      <c r="KTG89" s="993"/>
      <c r="KTH89" s="993"/>
      <c r="KTI89" s="993"/>
      <c r="KTJ89" s="993"/>
      <c r="KTK89" s="993"/>
      <c r="KTL89" s="993"/>
      <c r="KTM89" s="993"/>
      <c r="KTN89" s="993"/>
      <c r="KTO89" s="993"/>
      <c r="KTP89" s="993"/>
      <c r="KTQ89" s="993"/>
      <c r="KTR89" s="993"/>
      <c r="KTS89" s="993"/>
      <c r="KTT89" s="993"/>
      <c r="KTU89" s="993"/>
      <c r="KTV89" s="993"/>
      <c r="KTW89" s="993"/>
      <c r="KTX89" s="993"/>
      <c r="KTY89" s="993"/>
      <c r="KTZ89" s="993"/>
      <c r="KUA89" s="993"/>
      <c r="KUB89" s="993"/>
      <c r="KUC89" s="993"/>
      <c r="KUD89" s="993"/>
      <c r="KUE89" s="993"/>
      <c r="KUF89" s="993"/>
      <c r="KUG89" s="993"/>
      <c r="KUH89" s="993"/>
      <c r="KUI89" s="993"/>
      <c r="KUJ89" s="993"/>
      <c r="KUK89" s="993"/>
      <c r="KUL89" s="993"/>
      <c r="KUM89" s="993"/>
      <c r="KUN89" s="993"/>
      <c r="KUO89" s="993"/>
      <c r="KUP89" s="993"/>
      <c r="KUQ89" s="993"/>
      <c r="KUR89" s="993"/>
      <c r="KUS89" s="993"/>
      <c r="KUT89" s="993"/>
      <c r="KUU89" s="993"/>
      <c r="KUV89" s="993"/>
      <c r="KUW89" s="993"/>
      <c r="KUX89" s="993"/>
      <c r="KUY89" s="993"/>
      <c r="KUZ89" s="993"/>
      <c r="KVA89" s="993"/>
      <c r="KVB89" s="993"/>
      <c r="KVC89" s="993"/>
      <c r="KVD89" s="993"/>
      <c r="KVE89" s="993"/>
      <c r="KVF89" s="993"/>
      <c r="KVG89" s="993"/>
      <c r="KVH89" s="993"/>
      <c r="KVI89" s="993"/>
      <c r="KVJ89" s="993"/>
      <c r="KVK89" s="993"/>
      <c r="KVL89" s="993"/>
      <c r="KVM89" s="993"/>
      <c r="KVN89" s="993"/>
      <c r="KVO89" s="993"/>
      <c r="KVP89" s="993"/>
      <c r="KVQ89" s="993"/>
      <c r="KVR89" s="993"/>
      <c r="KVS89" s="993"/>
      <c r="KVT89" s="993"/>
      <c r="KVU89" s="993"/>
      <c r="KVV89" s="993"/>
      <c r="KVW89" s="993"/>
      <c r="KVX89" s="993"/>
      <c r="KVY89" s="993"/>
      <c r="KVZ89" s="993"/>
      <c r="KWA89" s="993"/>
      <c r="KWB89" s="993"/>
      <c r="KWC89" s="993"/>
      <c r="KWD89" s="993"/>
      <c r="KWE89" s="993"/>
      <c r="KWF89" s="993"/>
      <c r="KWG89" s="993"/>
      <c r="KWH89" s="993"/>
      <c r="KWI89" s="993"/>
      <c r="KWJ89" s="993"/>
      <c r="KWK89" s="993"/>
      <c r="KWL89" s="993"/>
      <c r="KWM89" s="993"/>
      <c r="KWN89" s="993"/>
      <c r="KWO89" s="993"/>
      <c r="KWP89" s="993"/>
      <c r="KWQ89" s="993"/>
      <c r="KWR89" s="993"/>
      <c r="KWS89" s="993"/>
      <c r="KWT89" s="993"/>
      <c r="KWU89" s="993"/>
      <c r="KWV89" s="993"/>
      <c r="KWW89" s="993"/>
      <c r="KWX89" s="993"/>
      <c r="KWY89" s="993"/>
      <c r="KWZ89" s="993"/>
      <c r="KXA89" s="993"/>
      <c r="KXB89" s="993"/>
      <c r="KXC89" s="993"/>
      <c r="KXD89" s="993"/>
      <c r="KXE89" s="993"/>
      <c r="KXF89" s="993"/>
      <c r="KXG89" s="993"/>
      <c r="KXH89" s="993"/>
      <c r="KXI89" s="993"/>
      <c r="KXJ89" s="993"/>
      <c r="KXK89" s="993"/>
      <c r="KXL89" s="993"/>
      <c r="KXM89" s="993"/>
      <c r="KXN89" s="993"/>
      <c r="KXO89" s="993"/>
      <c r="KXP89" s="993"/>
      <c r="KXQ89" s="993"/>
      <c r="KXR89" s="993"/>
      <c r="KXS89" s="993"/>
      <c r="KXT89" s="993"/>
      <c r="KXU89" s="993"/>
      <c r="KXV89" s="993"/>
      <c r="KXW89" s="993"/>
      <c r="KXX89" s="993"/>
      <c r="KXY89" s="993"/>
      <c r="KXZ89" s="993"/>
      <c r="KYA89" s="993"/>
      <c r="KYB89" s="993"/>
      <c r="KYC89" s="993"/>
      <c r="KYD89" s="993"/>
      <c r="KYE89" s="993"/>
      <c r="KYF89" s="993"/>
      <c r="KYG89" s="993"/>
      <c r="KYH89" s="993"/>
      <c r="KYI89" s="993"/>
      <c r="KYJ89" s="993"/>
      <c r="KYK89" s="993"/>
      <c r="KYL89" s="993"/>
      <c r="KYM89" s="993"/>
      <c r="KYN89" s="993"/>
      <c r="KYO89" s="993"/>
      <c r="KYP89" s="993"/>
      <c r="KYQ89" s="993"/>
      <c r="KYR89" s="993"/>
      <c r="KYS89" s="993"/>
      <c r="KYT89" s="993"/>
      <c r="KYU89" s="993"/>
      <c r="KYV89" s="993"/>
      <c r="KYW89" s="993"/>
      <c r="KYX89" s="993"/>
      <c r="KYY89" s="993"/>
      <c r="KYZ89" s="993"/>
      <c r="KZA89" s="993"/>
      <c r="KZB89" s="993"/>
      <c r="KZC89" s="993"/>
      <c r="KZD89" s="993"/>
      <c r="KZE89" s="993"/>
      <c r="KZF89" s="993"/>
      <c r="KZG89" s="993"/>
      <c r="KZH89" s="993"/>
      <c r="KZI89" s="993"/>
      <c r="KZJ89" s="993"/>
      <c r="KZK89" s="993"/>
      <c r="KZL89" s="993"/>
      <c r="KZM89" s="993"/>
      <c r="KZN89" s="993"/>
      <c r="KZO89" s="993"/>
      <c r="KZP89" s="993"/>
      <c r="KZQ89" s="993"/>
      <c r="KZR89" s="993"/>
      <c r="KZS89" s="993"/>
      <c r="KZT89" s="993"/>
      <c r="KZU89" s="993"/>
      <c r="KZV89" s="993"/>
      <c r="KZW89" s="993"/>
      <c r="KZX89" s="993"/>
      <c r="KZY89" s="993"/>
      <c r="KZZ89" s="993"/>
      <c r="LAA89" s="993"/>
      <c r="LAB89" s="993"/>
      <c r="LAC89" s="993"/>
      <c r="LAD89" s="993"/>
      <c r="LAE89" s="993"/>
      <c r="LAF89" s="993"/>
      <c r="LAG89" s="993"/>
      <c r="LAH89" s="993"/>
      <c r="LAI89" s="993"/>
      <c r="LAJ89" s="993"/>
      <c r="LAK89" s="993"/>
      <c r="LAL89" s="993"/>
      <c r="LAM89" s="993"/>
      <c r="LAN89" s="993"/>
      <c r="LAO89" s="993"/>
      <c r="LAP89" s="993"/>
      <c r="LAQ89" s="993"/>
      <c r="LAR89" s="993"/>
      <c r="LAS89" s="993"/>
      <c r="LAT89" s="993"/>
      <c r="LAU89" s="993"/>
      <c r="LAV89" s="993"/>
      <c r="LAW89" s="993"/>
      <c r="LAX89" s="993"/>
      <c r="LAY89" s="993"/>
      <c r="LAZ89" s="993"/>
      <c r="LBA89" s="993"/>
      <c r="LBB89" s="993"/>
      <c r="LBC89" s="993"/>
      <c r="LBD89" s="993"/>
      <c r="LBE89" s="993"/>
      <c r="LBF89" s="993"/>
      <c r="LBG89" s="993"/>
      <c r="LBH89" s="993"/>
      <c r="LBI89" s="993"/>
      <c r="LBJ89" s="993"/>
      <c r="LBK89" s="993"/>
      <c r="LBL89" s="993"/>
      <c r="LBM89" s="993"/>
      <c r="LBN89" s="993"/>
      <c r="LBO89" s="993"/>
      <c r="LBP89" s="993"/>
      <c r="LBQ89" s="993"/>
      <c r="LBR89" s="993"/>
      <c r="LBS89" s="993"/>
      <c r="LBT89" s="993"/>
      <c r="LBU89" s="993"/>
      <c r="LBV89" s="993"/>
      <c r="LBW89" s="993"/>
      <c r="LBX89" s="993"/>
      <c r="LBY89" s="993"/>
      <c r="LBZ89" s="993"/>
      <c r="LCA89" s="993"/>
      <c r="LCB89" s="993"/>
      <c r="LCC89" s="993"/>
      <c r="LCD89" s="993"/>
      <c r="LCE89" s="993"/>
      <c r="LCF89" s="993"/>
      <c r="LCG89" s="993"/>
      <c r="LCH89" s="993"/>
      <c r="LCI89" s="993"/>
      <c r="LCJ89" s="993"/>
      <c r="LCK89" s="993"/>
      <c r="LCL89" s="993"/>
      <c r="LCM89" s="993"/>
      <c r="LCN89" s="993"/>
      <c r="LCO89" s="993"/>
      <c r="LCP89" s="993"/>
      <c r="LCQ89" s="993"/>
      <c r="LCR89" s="993"/>
      <c r="LCS89" s="993"/>
      <c r="LCT89" s="993"/>
      <c r="LCU89" s="993"/>
      <c r="LCV89" s="993"/>
      <c r="LCW89" s="993"/>
      <c r="LCX89" s="993"/>
      <c r="LCY89" s="993"/>
      <c r="LCZ89" s="993"/>
      <c r="LDA89" s="993"/>
      <c r="LDB89" s="993"/>
      <c r="LDC89" s="993"/>
      <c r="LDD89" s="993"/>
      <c r="LDE89" s="993"/>
      <c r="LDF89" s="993"/>
      <c r="LDG89" s="993"/>
      <c r="LDH89" s="993"/>
      <c r="LDI89" s="993"/>
      <c r="LDJ89" s="993"/>
      <c r="LDK89" s="993"/>
      <c r="LDL89" s="993"/>
      <c r="LDM89" s="993"/>
      <c r="LDN89" s="993"/>
      <c r="LDO89" s="993"/>
      <c r="LDP89" s="993"/>
      <c r="LDQ89" s="993"/>
      <c r="LDR89" s="993"/>
      <c r="LDS89" s="993"/>
      <c r="LDT89" s="993"/>
      <c r="LDU89" s="993"/>
      <c r="LDV89" s="993"/>
      <c r="LDW89" s="993"/>
      <c r="LDX89" s="993"/>
      <c r="LDY89" s="993"/>
      <c r="LDZ89" s="993"/>
      <c r="LEA89" s="993"/>
      <c r="LEB89" s="993"/>
      <c r="LEC89" s="993"/>
      <c r="LED89" s="993"/>
      <c r="LEE89" s="993"/>
      <c r="LEF89" s="993"/>
      <c r="LEG89" s="993"/>
      <c r="LEH89" s="993"/>
      <c r="LEI89" s="993"/>
      <c r="LEJ89" s="993"/>
      <c r="LEK89" s="993"/>
      <c r="LEL89" s="993"/>
      <c r="LEM89" s="993"/>
      <c r="LEN89" s="993"/>
      <c r="LEO89" s="993"/>
      <c r="LEP89" s="993"/>
      <c r="LEQ89" s="993"/>
      <c r="LER89" s="993"/>
      <c r="LES89" s="993"/>
      <c r="LET89" s="993"/>
      <c r="LEU89" s="993"/>
      <c r="LEV89" s="993"/>
      <c r="LEW89" s="993"/>
      <c r="LEX89" s="993"/>
      <c r="LEY89" s="993"/>
      <c r="LEZ89" s="993"/>
      <c r="LFA89" s="993"/>
      <c r="LFB89" s="993"/>
      <c r="LFC89" s="993"/>
      <c r="LFD89" s="993"/>
      <c r="LFE89" s="993"/>
      <c r="LFF89" s="993"/>
      <c r="LFG89" s="993"/>
      <c r="LFH89" s="993"/>
      <c r="LFI89" s="993"/>
      <c r="LFJ89" s="993"/>
      <c r="LFK89" s="993"/>
      <c r="LFL89" s="993"/>
      <c r="LFM89" s="993"/>
      <c r="LFN89" s="993"/>
      <c r="LFO89" s="993"/>
      <c r="LFP89" s="993"/>
      <c r="LFQ89" s="993"/>
      <c r="LFR89" s="993"/>
      <c r="LFS89" s="993"/>
      <c r="LFT89" s="993"/>
      <c r="LFU89" s="993"/>
      <c r="LFV89" s="993"/>
      <c r="LFW89" s="993"/>
      <c r="LFX89" s="993"/>
      <c r="LFY89" s="993"/>
      <c r="LFZ89" s="993"/>
      <c r="LGA89" s="993"/>
      <c r="LGB89" s="993"/>
      <c r="LGC89" s="993"/>
      <c r="LGD89" s="993"/>
      <c r="LGE89" s="993"/>
      <c r="LGF89" s="993"/>
      <c r="LGG89" s="993"/>
      <c r="LGH89" s="993"/>
      <c r="LGI89" s="993"/>
      <c r="LGJ89" s="993"/>
      <c r="LGK89" s="993"/>
      <c r="LGL89" s="993"/>
      <c r="LGM89" s="993"/>
      <c r="LGN89" s="993"/>
      <c r="LGO89" s="993"/>
      <c r="LGP89" s="993"/>
      <c r="LGQ89" s="993"/>
      <c r="LGR89" s="993"/>
      <c r="LGS89" s="993"/>
      <c r="LGT89" s="993"/>
      <c r="LGU89" s="993"/>
      <c r="LGV89" s="993"/>
      <c r="LGW89" s="993"/>
      <c r="LGX89" s="993"/>
      <c r="LGY89" s="993"/>
      <c r="LGZ89" s="993"/>
      <c r="LHA89" s="993"/>
      <c r="LHB89" s="993"/>
      <c r="LHC89" s="993"/>
      <c r="LHD89" s="993"/>
      <c r="LHE89" s="993"/>
      <c r="LHF89" s="993"/>
      <c r="LHG89" s="993"/>
      <c r="LHH89" s="993"/>
      <c r="LHI89" s="993"/>
      <c r="LHJ89" s="993"/>
      <c r="LHK89" s="993"/>
      <c r="LHL89" s="993"/>
      <c r="LHM89" s="993"/>
      <c r="LHN89" s="993"/>
      <c r="LHO89" s="993"/>
      <c r="LHP89" s="993"/>
      <c r="LHQ89" s="993"/>
      <c r="LHR89" s="993"/>
      <c r="LHS89" s="993"/>
      <c r="LHT89" s="993"/>
      <c r="LHU89" s="993"/>
      <c r="LHV89" s="993"/>
      <c r="LHW89" s="993"/>
      <c r="LHX89" s="993"/>
      <c r="LHY89" s="993"/>
      <c r="LHZ89" s="993"/>
      <c r="LIA89" s="993"/>
      <c r="LIB89" s="993"/>
      <c r="LIC89" s="993"/>
      <c r="LID89" s="993"/>
      <c r="LIE89" s="993"/>
      <c r="LIF89" s="993"/>
      <c r="LIG89" s="993"/>
      <c r="LIH89" s="993"/>
      <c r="LII89" s="993"/>
      <c r="LIJ89" s="993"/>
      <c r="LIK89" s="993"/>
      <c r="LIL89" s="993"/>
      <c r="LIM89" s="993"/>
      <c r="LIN89" s="993"/>
      <c r="LIO89" s="993"/>
      <c r="LIP89" s="993"/>
      <c r="LIQ89" s="993"/>
      <c r="LIR89" s="993"/>
      <c r="LIS89" s="993"/>
      <c r="LIT89" s="993"/>
      <c r="LIU89" s="993"/>
      <c r="LIV89" s="993"/>
      <c r="LIW89" s="993"/>
      <c r="LIX89" s="993"/>
      <c r="LIY89" s="993"/>
      <c r="LIZ89" s="993"/>
      <c r="LJA89" s="993"/>
      <c r="LJB89" s="993"/>
      <c r="LJC89" s="993"/>
      <c r="LJD89" s="993"/>
      <c r="LJE89" s="993"/>
      <c r="LJF89" s="993"/>
      <c r="LJG89" s="993"/>
      <c r="LJH89" s="993"/>
      <c r="LJI89" s="993"/>
      <c r="LJJ89" s="993"/>
      <c r="LJK89" s="993"/>
      <c r="LJL89" s="993"/>
      <c r="LJM89" s="993"/>
      <c r="LJN89" s="993"/>
      <c r="LJO89" s="993"/>
      <c r="LJP89" s="993"/>
      <c r="LJQ89" s="993"/>
      <c r="LJR89" s="993"/>
      <c r="LJS89" s="993"/>
      <c r="LJT89" s="993"/>
      <c r="LJU89" s="993"/>
      <c r="LJV89" s="993"/>
      <c r="LJW89" s="993"/>
      <c r="LJX89" s="993"/>
      <c r="LJY89" s="993"/>
      <c r="LJZ89" s="993"/>
      <c r="LKA89" s="993"/>
      <c r="LKB89" s="993"/>
      <c r="LKC89" s="993"/>
      <c r="LKD89" s="993"/>
      <c r="LKE89" s="993"/>
      <c r="LKF89" s="993"/>
      <c r="LKG89" s="993"/>
      <c r="LKH89" s="993"/>
      <c r="LKI89" s="993"/>
      <c r="LKJ89" s="993"/>
      <c r="LKK89" s="993"/>
      <c r="LKL89" s="993"/>
      <c r="LKM89" s="993"/>
      <c r="LKN89" s="993"/>
      <c r="LKO89" s="993"/>
      <c r="LKP89" s="993"/>
      <c r="LKQ89" s="993"/>
      <c r="LKR89" s="993"/>
      <c r="LKS89" s="993"/>
      <c r="LKT89" s="993"/>
      <c r="LKU89" s="993"/>
      <c r="LKV89" s="993"/>
      <c r="LKW89" s="993"/>
      <c r="LKX89" s="993"/>
      <c r="LKY89" s="993"/>
      <c r="LKZ89" s="993"/>
      <c r="LLA89" s="993"/>
      <c r="LLB89" s="993"/>
      <c r="LLC89" s="993"/>
      <c r="LLD89" s="993"/>
      <c r="LLE89" s="993"/>
      <c r="LLF89" s="993"/>
      <c r="LLG89" s="993"/>
      <c r="LLH89" s="993"/>
      <c r="LLI89" s="993"/>
      <c r="LLJ89" s="993"/>
      <c r="LLK89" s="993"/>
      <c r="LLL89" s="993"/>
      <c r="LLM89" s="993"/>
      <c r="LLN89" s="993"/>
      <c r="LLO89" s="993"/>
      <c r="LLP89" s="993"/>
      <c r="LLQ89" s="993"/>
      <c r="LLR89" s="993"/>
      <c r="LLS89" s="993"/>
      <c r="LLT89" s="993"/>
      <c r="LLU89" s="993"/>
      <c r="LLV89" s="993"/>
      <c r="LLW89" s="993"/>
      <c r="LLX89" s="993"/>
      <c r="LLY89" s="993"/>
      <c r="LLZ89" s="993"/>
      <c r="LMA89" s="993"/>
      <c r="LMB89" s="993"/>
      <c r="LMC89" s="993"/>
      <c r="LMD89" s="993"/>
      <c r="LME89" s="993"/>
      <c r="LMF89" s="993"/>
      <c r="LMG89" s="993"/>
      <c r="LMH89" s="993"/>
      <c r="LMI89" s="993"/>
      <c r="LMJ89" s="993"/>
      <c r="LMK89" s="993"/>
      <c r="LML89" s="993"/>
      <c r="LMM89" s="993"/>
      <c r="LMN89" s="993"/>
      <c r="LMO89" s="993"/>
      <c r="LMP89" s="993"/>
      <c r="LMQ89" s="993"/>
      <c r="LMR89" s="993"/>
      <c r="LMS89" s="993"/>
      <c r="LMT89" s="993"/>
      <c r="LMU89" s="993"/>
      <c r="LMV89" s="993"/>
      <c r="LMW89" s="993"/>
      <c r="LMX89" s="993"/>
      <c r="LMY89" s="993"/>
      <c r="LMZ89" s="993"/>
      <c r="LNA89" s="993"/>
      <c r="LNB89" s="993"/>
      <c r="LNC89" s="993"/>
      <c r="LND89" s="993"/>
      <c r="LNE89" s="993"/>
      <c r="LNF89" s="993"/>
      <c r="LNG89" s="993"/>
      <c r="LNH89" s="993"/>
      <c r="LNI89" s="993"/>
      <c r="LNJ89" s="993"/>
      <c r="LNK89" s="993"/>
      <c r="LNL89" s="993"/>
      <c r="LNM89" s="993"/>
      <c r="LNN89" s="993"/>
      <c r="LNO89" s="993"/>
      <c r="LNP89" s="993"/>
      <c r="LNQ89" s="993"/>
      <c r="LNR89" s="993"/>
      <c r="LNS89" s="993"/>
      <c r="LNT89" s="993"/>
      <c r="LNU89" s="993"/>
      <c r="LNV89" s="993"/>
      <c r="LNW89" s="993"/>
      <c r="LNX89" s="993"/>
      <c r="LNY89" s="993"/>
      <c r="LNZ89" s="993"/>
      <c r="LOA89" s="993"/>
      <c r="LOB89" s="993"/>
      <c r="LOC89" s="993"/>
      <c r="LOD89" s="993"/>
      <c r="LOE89" s="993"/>
      <c r="LOF89" s="993"/>
      <c r="LOG89" s="993"/>
      <c r="LOH89" s="993"/>
      <c r="LOI89" s="993"/>
      <c r="LOJ89" s="993"/>
      <c r="LOK89" s="993"/>
      <c r="LOL89" s="993"/>
      <c r="LOM89" s="993"/>
      <c r="LON89" s="993"/>
      <c r="LOO89" s="993"/>
      <c r="LOP89" s="993"/>
      <c r="LOQ89" s="993"/>
      <c r="LOR89" s="993"/>
      <c r="LOS89" s="993"/>
      <c r="LOT89" s="993"/>
      <c r="LOU89" s="993"/>
      <c r="LOV89" s="993"/>
      <c r="LOW89" s="993"/>
      <c r="LOX89" s="993"/>
      <c r="LOY89" s="993"/>
      <c r="LOZ89" s="993"/>
      <c r="LPA89" s="993"/>
      <c r="LPB89" s="993"/>
      <c r="LPC89" s="993"/>
      <c r="LPD89" s="993"/>
      <c r="LPE89" s="993"/>
      <c r="LPF89" s="993"/>
      <c r="LPG89" s="993"/>
      <c r="LPH89" s="993"/>
      <c r="LPI89" s="993"/>
      <c r="LPJ89" s="993"/>
      <c r="LPK89" s="993"/>
      <c r="LPL89" s="993"/>
      <c r="LPM89" s="993"/>
      <c r="LPN89" s="993"/>
      <c r="LPO89" s="993"/>
      <c r="LPP89" s="993"/>
      <c r="LPQ89" s="993"/>
      <c r="LPR89" s="993"/>
      <c r="LPS89" s="993"/>
      <c r="LPT89" s="993"/>
      <c r="LPU89" s="993"/>
      <c r="LPV89" s="993"/>
      <c r="LPW89" s="993"/>
      <c r="LPX89" s="993"/>
      <c r="LPY89" s="993"/>
      <c r="LPZ89" s="993"/>
      <c r="LQA89" s="993"/>
      <c r="LQB89" s="993"/>
      <c r="LQC89" s="993"/>
      <c r="LQD89" s="993"/>
      <c r="LQE89" s="993"/>
      <c r="LQF89" s="993"/>
      <c r="LQG89" s="993"/>
      <c r="LQH89" s="993"/>
      <c r="LQI89" s="993"/>
      <c r="LQJ89" s="993"/>
      <c r="LQK89" s="993"/>
      <c r="LQL89" s="993"/>
      <c r="LQM89" s="993"/>
      <c r="LQN89" s="993"/>
      <c r="LQO89" s="993"/>
      <c r="LQP89" s="993"/>
      <c r="LQQ89" s="993"/>
      <c r="LQR89" s="993"/>
      <c r="LQS89" s="993"/>
      <c r="LQT89" s="993"/>
      <c r="LQU89" s="993"/>
      <c r="LQV89" s="993"/>
      <c r="LQW89" s="993"/>
      <c r="LQX89" s="993"/>
      <c r="LQY89" s="993"/>
      <c r="LQZ89" s="993"/>
      <c r="LRA89" s="993"/>
      <c r="LRB89" s="993"/>
      <c r="LRC89" s="993"/>
      <c r="LRD89" s="993"/>
      <c r="LRE89" s="993"/>
      <c r="LRF89" s="993"/>
      <c r="LRG89" s="993"/>
      <c r="LRH89" s="993"/>
      <c r="LRI89" s="993"/>
      <c r="LRJ89" s="993"/>
      <c r="LRK89" s="993"/>
      <c r="LRL89" s="993"/>
      <c r="LRM89" s="993"/>
      <c r="LRN89" s="993"/>
      <c r="LRO89" s="993"/>
      <c r="LRP89" s="993"/>
      <c r="LRQ89" s="993"/>
      <c r="LRR89" s="993"/>
      <c r="LRS89" s="993"/>
      <c r="LRT89" s="993"/>
      <c r="LRU89" s="993"/>
      <c r="LRV89" s="993"/>
      <c r="LRW89" s="993"/>
      <c r="LRX89" s="993"/>
      <c r="LRY89" s="993"/>
      <c r="LRZ89" s="993"/>
      <c r="LSA89" s="993"/>
      <c r="LSB89" s="993"/>
      <c r="LSC89" s="993"/>
      <c r="LSD89" s="993"/>
      <c r="LSE89" s="993"/>
      <c r="LSF89" s="993"/>
      <c r="LSG89" s="993"/>
      <c r="LSH89" s="993"/>
      <c r="LSI89" s="993"/>
      <c r="LSJ89" s="993"/>
      <c r="LSK89" s="993"/>
      <c r="LSL89" s="993"/>
      <c r="LSM89" s="993"/>
      <c r="LSN89" s="993"/>
      <c r="LSO89" s="993"/>
      <c r="LSP89" s="993"/>
      <c r="LSQ89" s="993"/>
      <c r="LSR89" s="993"/>
      <c r="LSS89" s="993"/>
      <c r="LST89" s="993"/>
      <c r="LSU89" s="993"/>
      <c r="LSV89" s="993"/>
      <c r="LSW89" s="993"/>
      <c r="LSX89" s="993"/>
      <c r="LSY89" s="993"/>
      <c r="LSZ89" s="993"/>
      <c r="LTA89" s="993"/>
      <c r="LTB89" s="993"/>
      <c r="LTC89" s="993"/>
      <c r="LTD89" s="993"/>
      <c r="LTE89" s="993"/>
      <c r="LTF89" s="993"/>
      <c r="LTG89" s="993"/>
      <c r="LTH89" s="993"/>
      <c r="LTI89" s="993"/>
      <c r="LTJ89" s="993"/>
      <c r="LTK89" s="993"/>
      <c r="LTL89" s="993"/>
      <c r="LTM89" s="993"/>
      <c r="LTN89" s="993"/>
      <c r="LTO89" s="993"/>
      <c r="LTP89" s="993"/>
      <c r="LTQ89" s="993"/>
      <c r="LTR89" s="993"/>
      <c r="LTS89" s="993"/>
      <c r="LTT89" s="993"/>
      <c r="LTU89" s="993"/>
      <c r="LTV89" s="993"/>
      <c r="LTW89" s="993"/>
      <c r="LTX89" s="993"/>
      <c r="LTY89" s="993"/>
      <c r="LTZ89" s="993"/>
      <c r="LUA89" s="993"/>
      <c r="LUB89" s="993"/>
      <c r="LUC89" s="993"/>
      <c r="LUD89" s="993"/>
      <c r="LUE89" s="993"/>
      <c r="LUF89" s="993"/>
      <c r="LUG89" s="993"/>
      <c r="LUH89" s="993"/>
      <c r="LUI89" s="993"/>
      <c r="LUJ89" s="993"/>
      <c r="LUK89" s="993"/>
      <c r="LUL89" s="993"/>
      <c r="LUM89" s="993"/>
      <c r="LUN89" s="993"/>
      <c r="LUO89" s="993"/>
      <c r="LUP89" s="993"/>
      <c r="LUQ89" s="993"/>
      <c r="LUR89" s="993"/>
      <c r="LUS89" s="993"/>
      <c r="LUT89" s="993"/>
      <c r="LUU89" s="993"/>
      <c r="LUV89" s="993"/>
      <c r="LUW89" s="993"/>
      <c r="LUX89" s="993"/>
      <c r="LUY89" s="993"/>
      <c r="LUZ89" s="993"/>
      <c r="LVA89" s="993"/>
      <c r="LVB89" s="993"/>
      <c r="LVC89" s="993"/>
      <c r="LVD89" s="993"/>
      <c r="LVE89" s="993"/>
      <c r="LVF89" s="993"/>
      <c r="LVG89" s="993"/>
      <c r="LVH89" s="993"/>
      <c r="LVI89" s="993"/>
      <c r="LVJ89" s="993"/>
      <c r="LVK89" s="993"/>
      <c r="LVL89" s="993"/>
      <c r="LVM89" s="993"/>
      <c r="LVN89" s="993"/>
      <c r="LVO89" s="993"/>
      <c r="LVP89" s="993"/>
      <c r="LVQ89" s="993"/>
      <c r="LVR89" s="993"/>
      <c r="LVS89" s="993"/>
      <c r="LVT89" s="993"/>
      <c r="LVU89" s="993"/>
      <c r="LVV89" s="993"/>
      <c r="LVW89" s="993"/>
      <c r="LVX89" s="993"/>
      <c r="LVY89" s="993"/>
      <c r="LVZ89" s="993"/>
      <c r="LWA89" s="993"/>
      <c r="LWB89" s="993"/>
      <c r="LWC89" s="993"/>
      <c r="LWD89" s="993"/>
      <c r="LWE89" s="993"/>
      <c r="LWF89" s="993"/>
      <c r="LWG89" s="993"/>
      <c r="LWH89" s="993"/>
      <c r="LWI89" s="993"/>
      <c r="LWJ89" s="993"/>
      <c r="LWK89" s="993"/>
      <c r="LWL89" s="993"/>
      <c r="LWM89" s="993"/>
      <c r="LWN89" s="993"/>
      <c r="LWO89" s="993"/>
      <c r="LWP89" s="993"/>
      <c r="LWQ89" s="993"/>
      <c r="LWR89" s="993"/>
      <c r="LWS89" s="993"/>
      <c r="LWT89" s="993"/>
      <c r="LWU89" s="993"/>
      <c r="LWV89" s="993"/>
      <c r="LWW89" s="993"/>
      <c r="LWX89" s="993"/>
      <c r="LWY89" s="993"/>
      <c r="LWZ89" s="993"/>
      <c r="LXA89" s="993"/>
      <c r="LXB89" s="993"/>
      <c r="LXC89" s="993"/>
      <c r="LXD89" s="993"/>
      <c r="LXE89" s="993"/>
      <c r="LXF89" s="993"/>
      <c r="LXG89" s="993"/>
      <c r="LXH89" s="993"/>
      <c r="LXI89" s="993"/>
      <c r="LXJ89" s="993"/>
      <c r="LXK89" s="993"/>
      <c r="LXL89" s="993"/>
      <c r="LXM89" s="993"/>
      <c r="LXN89" s="993"/>
      <c r="LXO89" s="993"/>
      <c r="LXP89" s="993"/>
      <c r="LXQ89" s="993"/>
      <c r="LXR89" s="993"/>
      <c r="LXS89" s="993"/>
      <c r="LXT89" s="993"/>
      <c r="LXU89" s="993"/>
      <c r="LXV89" s="993"/>
      <c r="LXW89" s="993"/>
      <c r="LXX89" s="993"/>
      <c r="LXY89" s="993"/>
      <c r="LXZ89" s="993"/>
      <c r="LYA89" s="993"/>
      <c r="LYB89" s="993"/>
      <c r="LYC89" s="993"/>
      <c r="LYD89" s="993"/>
      <c r="LYE89" s="993"/>
      <c r="LYF89" s="993"/>
      <c r="LYG89" s="993"/>
      <c r="LYH89" s="993"/>
      <c r="LYI89" s="993"/>
      <c r="LYJ89" s="993"/>
      <c r="LYK89" s="993"/>
      <c r="LYL89" s="993"/>
      <c r="LYM89" s="993"/>
      <c r="LYN89" s="993"/>
      <c r="LYO89" s="993"/>
      <c r="LYP89" s="993"/>
      <c r="LYQ89" s="993"/>
      <c r="LYR89" s="993"/>
      <c r="LYS89" s="993"/>
      <c r="LYT89" s="993"/>
      <c r="LYU89" s="993"/>
      <c r="LYV89" s="993"/>
      <c r="LYW89" s="993"/>
      <c r="LYX89" s="993"/>
      <c r="LYY89" s="993"/>
      <c r="LYZ89" s="993"/>
      <c r="LZA89" s="993"/>
      <c r="LZB89" s="993"/>
      <c r="LZC89" s="993"/>
      <c r="LZD89" s="993"/>
      <c r="LZE89" s="993"/>
      <c r="LZF89" s="993"/>
      <c r="LZG89" s="993"/>
      <c r="LZH89" s="993"/>
      <c r="LZI89" s="993"/>
      <c r="LZJ89" s="993"/>
      <c r="LZK89" s="993"/>
      <c r="LZL89" s="993"/>
      <c r="LZM89" s="993"/>
      <c r="LZN89" s="993"/>
      <c r="LZO89" s="993"/>
      <c r="LZP89" s="993"/>
      <c r="LZQ89" s="993"/>
      <c r="LZR89" s="993"/>
      <c r="LZS89" s="993"/>
      <c r="LZT89" s="993"/>
      <c r="LZU89" s="993"/>
      <c r="LZV89" s="993"/>
      <c r="LZW89" s="993"/>
      <c r="LZX89" s="993"/>
      <c r="LZY89" s="993"/>
      <c r="LZZ89" s="993"/>
      <c r="MAA89" s="993"/>
      <c r="MAB89" s="993"/>
      <c r="MAC89" s="993"/>
      <c r="MAD89" s="993"/>
      <c r="MAE89" s="993"/>
      <c r="MAF89" s="993"/>
      <c r="MAG89" s="993"/>
      <c r="MAH89" s="993"/>
      <c r="MAI89" s="993"/>
      <c r="MAJ89" s="993"/>
      <c r="MAK89" s="993"/>
      <c r="MAL89" s="993"/>
      <c r="MAM89" s="993"/>
      <c r="MAN89" s="993"/>
      <c r="MAO89" s="993"/>
      <c r="MAP89" s="993"/>
      <c r="MAQ89" s="993"/>
      <c r="MAR89" s="993"/>
      <c r="MAS89" s="993"/>
      <c r="MAT89" s="993"/>
      <c r="MAU89" s="993"/>
      <c r="MAV89" s="993"/>
      <c r="MAW89" s="993"/>
      <c r="MAX89" s="993"/>
      <c r="MAY89" s="993"/>
      <c r="MAZ89" s="993"/>
      <c r="MBA89" s="993"/>
      <c r="MBB89" s="993"/>
      <c r="MBC89" s="993"/>
      <c r="MBD89" s="993"/>
      <c r="MBE89" s="993"/>
      <c r="MBF89" s="993"/>
      <c r="MBG89" s="993"/>
      <c r="MBH89" s="993"/>
      <c r="MBI89" s="993"/>
      <c r="MBJ89" s="993"/>
      <c r="MBK89" s="993"/>
      <c r="MBL89" s="993"/>
      <c r="MBM89" s="993"/>
      <c r="MBN89" s="993"/>
      <c r="MBO89" s="993"/>
      <c r="MBP89" s="993"/>
      <c r="MBQ89" s="993"/>
      <c r="MBR89" s="993"/>
      <c r="MBS89" s="993"/>
      <c r="MBT89" s="993"/>
      <c r="MBU89" s="993"/>
      <c r="MBV89" s="993"/>
      <c r="MBW89" s="993"/>
      <c r="MBX89" s="993"/>
      <c r="MBY89" s="993"/>
      <c r="MBZ89" s="993"/>
      <c r="MCA89" s="993"/>
      <c r="MCB89" s="993"/>
      <c r="MCC89" s="993"/>
      <c r="MCD89" s="993"/>
      <c r="MCE89" s="993"/>
      <c r="MCF89" s="993"/>
      <c r="MCG89" s="993"/>
      <c r="MCH89" s="993"/>
      <c r="MCI89" s="993"/>
      <c r="MCJ89" s="993"/>
      <c r="MCK89" s="993"/>
      <c r="MCL89" s="993"/>
      <c r="MCM89" s="993"/>
      <c r="MCN89" s="993"/>
      <c r="MCO89" s="993"/>
      <c r="MCP89" s="993"/>
      <c r="MCQ89" s="993"/>
      <c r="MCR89" s="993"/>
      <c r="MCS89" s="993"/>
      <c r="MCT89" s="993"/>
      <c r="MCU89" s="993"/>
      <c r="MCV89" s="993"/>
      <c r="MCW89" s="993"/>
      <c r="MCX89" s="993"/>
      <c r="MCY89" s="993"/>
      <c r="MCZ89" s="993"/>
      <c r="MDA89" s="993"/>
      <c r="MDB89" s="993"/>
      <c r="MDC89" s="993"/>
      <c r="MDD89" s="993"/>
      <c r="MDE89" s="993"/>
      <c r="MDF89" s="993"/>
      <c r="MDG89" s="993"/>
      <c r="MDH89" s="993"/>
      <c r="MDI89" s="993"/>
      <c r="MDJ89" s="993"/>
      <c r="MDK89" s="993"/>
      <c r="MDL89" s="993"/>
      <c r="MDM89" s="993"/>
      <c r="MDN89" s="993"/>
      <c r="MDO89" s="993"/>
      <c r="MDP89" s="993"/>
      <c r="MDQ89" s="993"/>
      <c r="MDR89" s="993"/>
      <c r="MDS89" s="993"/>
      <c r="MDT89" s="993"/>
      <c r="MDU89" s="993"/>
      <c r="MDV89" s="993"/>
      <c r="MDW89" s="993"/>
      <c r="MDX89" s="993"/>
      <c r="MDY89" s="993"/>
      <c r="MDZ89" s="993"/>
      <c r="MEA89" s="993"/>
      <c r="MEB89" s="993"/>
      <c r="MEC89" s="993"/>
      <c r="MED89" s="993"/>
      <c r="MEE89" s="993"/>
      <c r="MEF89" s="993"/>
      <c r="MEG89" s="993"/>
      <c r="MEH89" s="993"/>
      <c r="MEI89" s="993"/>
      <c r="MEJ89" s="993"/>
      <c r="MEK89" s="993"/>
      <c r="MEL89" s="993"/>
      <c r="MEM89" s="993"/>
      <c r="MEN89" s="993"/>
      <c r="MEO89" s="993"/>
      <c r="MEP89" s="993"/>
      <c r="MEQ89" s="993"/>
      <c r="MER89" s="993"/>
      <c r="MES89" s="993"/>
      <c r="MET89" s="993"/>
      <c r="MEU89" s="993"/>
      <c r="MEV89" s="993"/>
      <c r="MEW89" s="993"/>
      <c r="MEX89" s="993"/>
      <c r="MEY89" s="993"/>
      <c r="MEZ89" s="993"/>
      <c r="MFA89" s="993"/>
      <c r="MFB89" s="993"/>
      <c r="MFC89" s="993"/>
      <c r="MFD89" s="993"/>
      <c r="MFE89" s="993"/>
      <c r="MFF89" s="993"/>
      <c r="MFG89" s="993"/>
      <c r="MFH89" s="993"/>
      <c r="MFI89" s="993"/>
      <c r="MFJ89" s="993"/>
      <c r="MFK89" s="993"/>
      <c r="MFL89" s="993"/>
      <c r="MFM89" s="993"/>
      <c r="MFN89" s="993"/>
      <c r="MFO89" s="993"/>
      <c r="MFP89" s="993"/>
      <c r="MFQ89" s="993"/>
      <c r="MFR89" s="993"/>
      <c r="MFS89" s="993"/>
      <c r="MFT89" s="993"/>
      <c r="MFU89" s="993"/>
      <c r="MFV89" s="993"/>
      <c r="MFW89" s="993"/>
      <c r="MFX89" s="993"/>
      <c r="MFY89" s="993"/>
      <c r="MFZ89" s="993"/>
      <c r="MGA89" s="993"/>
      <c r="MGB89" s="993"/>
      <c r="MGC89" s="993"/>
      <c r="MGD89" s="993"/>
      <c r="MGE89" s="993"/>
      <c r="MGF89" s="993"/>
      <c r="MGG89" s="993"/>
      <c r="MGH89" s="993"/>
      <c r="MGI89" s="993"/>
      <c r="MGJ89" s="993"/>
      <c r="MGK89" s="993"/>
      <c r="MGL89" s="993"/>
      <c r="MGM89" s="993"/>
      <c r="MGN89" s="993"/>
      <c r="MGO89" s="993"/>
      <c r="MGP89" s="993"/>
      <c r="MGQ89" s="993"/>
      <c r="MGR89" s="993"/>
      <c r="MGS89" s="993"/>
      <c r="MGT89" s="993"/>
      <c r="MGU89" s="993"/>
      <c r="MGV89" s="993"/>
      <c r="MGW89" s="993"/>
      <c r="MGX89" s="993"/>
      <c r="MGY89" s="993"/>
      <c r="MGZ89" s="993"/>
      <c r="MHA89" s="993"/>
      <c r="MHB89" s="993"/>
      <c r="MHC89" s="993"/>
      <c r="MHD89" s="993"/>
      <c r="MHE89" s="993"/>
      <c r="MHF89" s="993"/>
      <c r="MHG89" s="993"/>
      <c r="MHH89" s="993"/>
      <c r="MHI89" s="993"/>
      <c r="MHJ89" s="993"/>
      <c r="MHK89" s="993"/>
      <c r="MHL89" s="993"/>
      <c r="MHM89" s="993"/>
      <c r="MHN89" s="993"/>
      <c r="MHO89" s="993"/>
      <c r="MHP89" s="993"/>
      <c r="MHQ89" s="993"/>
      <c r="MHR89" s="993"/>
      <c r="MHS89" s="993"/>
      <c r="MHT89" s="993"/>
      <c r="MHU89" s="993"/>
      <c r="MHV89" s="993"/>
      <c r="MHW89" s="993"/>
      <c r="MHX89" s="993"/>
      <c r="MHY89" s="993"/>
      <c r="MHZ89" s="993"/>
      <c r="MIA89" s="993"/>
      <c r="MIB89" s="993"/>
      <c r="MIC89" s="993"/>
      <c r="MID89" s="993"/>
      <c r="MIE89" s="993"/>
      <c r="MIF89" s="993"/>
      <c r="MIG89" s="993"/>
      <c r="MIH89" s="993"/>
      <c r="MII89" s="993"/>
      <c r="MIJ89" s="993"/>
      <c r="MIK89" s="993"/>
      <c r="MIL89" s="993"/>
      <c r="MIM89" s="993"/>
      <c r="MIN89" s="993"/>
      <c r="MIO89" s="993"/>
      <c r="MIP89" s="993"/>
      <c r="MIQ89" s="993"/>
      <c r="MIR89" s="993"/>
      <c r="MIS89" s="993"/>
      <c r="MIT89" s="993"/>
      <c r="MIU89" s="993"/>
      <c r="MIV89" s="993"/>
      <c r="MIW89" s="993"/>
      <c r="MIX89" s="993"/>
      <c r="MIY89" s="993"/>
      <c r="MIZ89" s="993"/>
      <c r="MJA89" s="993"/>
      <c r="MJB89" s="993"/>
      <c r="MJC89" s="993"/>
      <c r="MJD89" s="993"/>
      <c r="MJE89" s="993"/>
      <c r="MJF89" s="993"/>
      <c r="MJG89" s="993"/>
      <c r="MJH89" s="993"/>
      <c r="MJI89" s="993"/>
      <c r="MJJ89" s="993"/>
      <c r="MJK89" s="993"/>
      <c r="MJL89" s="993"/>
      <c r="MJM89" s="993"/>
      <c r="MJN89" s="993"/>
      <c r="MJO89" s="993"/>
      <c r="MJP89" s="993"/>
      <c r="MJQ89" s="993"/>
      <c r="MJR89" s="993"/>
      <c r="MJS89" s="993"/>
      <c r="MJT89" s="993"/>
      <c r="MJU89" s="993"/>
      <c r="MJV89" s="993"/>
      <c r="MJW89" s="993"/>
      <c r="MJX89" s="993"/>
      <c r="MJY89" s="993"/>
      <c r="MJZ89" s="993"/>
      <c r="MKA89" s="993"/>
      <c r="MKB89" s="993"/>
      <c r="MKC89" s="993"/>
      <c r="MKD89" s="993"/>
      <c r="MKE89" s="993"/>
      <c r="MKF89" s="993"/>
      <c r="MKG89" s="993"/>
      <c r="MKH89" s="993"/>
      <c r="MKI89" s="993"/>
      <c r="MKJ89" s="993"/>
      <c r="MKK89" s="993"/>
      <c r="MKL89" s="993"/>
      <c r="MKM89" s="993"/>
      <c r="MKN89" s="993"/>
      <c r="MKO89" s="993"/>
      <c r="MKP89" s="993"/>
      <c r="MKQ89" s="993"/>
      <c r="MKR89" s="993"/>
      <c r="MKS89" s="993"/>
      <c r="MKT89" s="993"/>
      <c r="MKU89" s="993"/>
      <c r="MKV89" s="993"/>
      <c r="MKW89" s="993"/>
      <c r="MKX89" s="993"/>
      <c r="MKY89" s="993"/>
      <c r="MKZ89" s="993"/>
      <c r="MLA89" s="993"/>
      <c r="MLB89" s="993"/>
      <c r="MLC89" s="993"/>
      <c r="MLD89" s="993"/>
      <c r="MLE89" s="993"/>
      <c r="MLF89" s="993"/>
      <c r="MLG89" s="993"/>
      <c r="MLH89" s="993"/>
      <c r="MLI89" s="993"/>
      <c r="MLJ89" s="993"/>
      <c r="MLK89" s="993"/>
      <c r="MLL89" s="993"/>
      <c r="MLM89" s="993"/>
      <c r="MLN89" s="993"/>
      <c r="MLO89" s="993"/>
      <c r="MLP89" s="993"/>
      <c r="MLQ89" s="993"/>
      <c r="MLR89" s="993"/>
      <c r="MLS89" s="993"/>
      <c r="MLT89" s="993"/>
      <c r="MLU89" s="993"/>
      <c r="MLV89" s="993"/>
      <c r="MLW89" s="993"/>
      <c r="MLX89" s="993"/>
      <c r="MLY89" s="993"/>
      <c r="MLZ89" s="993"/>
      <c r="MMA89" s="993"/>
      <c r="MMB89" s="993"/>
      <c r="MMC89" s="993"/>
      <c r="MMD89" s="993"/>
      <c r="MME89" s="993"/>
      <c r="MMF89" s="993"/>
      <c r="MMG89" s="993"/>
      <c r="MMH89" s="993"/>
      <c r="MMI89" s="993"/>
      <c r="MMJ89" s="993"/>
      <c r="MMK89" s="993"/>
      <c r="MML89" s="993"/>
      <c r="MMM89" s="993"/>
      <c r="MMN89" s="993"/>
      <c r="MMO89" s="993"/>
      <c r="MMP89" s="993"/>
      <c r="MMQ89" s="993"/>
      <c r="MMR89" s="993"/>
      <c r="MMS89" s="993"/>
      <c r="MMT89" s="993"/>
      <c r="MMU89" s="993"/>
      <c r="MMV89" s="993"/>
      <c r="MMW89" s="993"/>
      <c r="MMX89" s="993"/>
      <c r="MMY89" s="993"/>
      <c r="MMZ89" s="993"/>
      <c r="MNA89" s="993"/>
      <c r="MNB89" s="993"/>
      <c r="MNC89" s="993"/>
      <c r="MND89" s="993"/>
      <c r="MNE89" s="993"/>
      <c r="MNF89" s="993"/>
      <c r="MNG89" s="993"/>
      <c r="MNH89" s="993"/>
      <c r="MNI89" s="993"/>
      <c r="MNJ89" s="993"/>
      <c r="MNK89" s="993"/>
      <c r="MNL89" s="993"/>
      <c r="MNM89" s="993"/>
      <c r="MNN89" s="993"/>
      <c r="MNO89" s="993"/>
      <c r="MNP89" s="993"/>
      <c r="MNQ89" s="993"/>
      <c r="MNR89" s="993"/>
      <c r="MNS89" s="993"/>
      <c r="MNT89" s="993"/>
      <c r="MNU89" s="993"/>
      <c r="MNV89" s="993"/>
      <c r="MNW89" s="993"/>
      <c r="MNX89" s="993"/>
      <c r="MNY89" s="993"/>
      <c r="MNZ89" s="993"/>
      <c r="MOA89" s="993"/>
      <c r="MOB89" s="993"/>
      <c r="MOC89" s="993"/>
      <c r="MOD89" s="993"/>
      <c r="MOE89" s="993"/>
      <c r="MOF89" s="993"/>
      <c r="MOG89" s="993"/>
      <c r="MOH89" s="993"/>
      <c r="MOI89" s="993"/>
      <c r="MOJ89" s="993"/>
      <c r="MOK89" s="993"/>
      <c r="MOL89" s="993"/>
      <c r="MOM89" s="993"/>
      <c r="MON89" s="993"/>
      <c r="MOO89" s="993"/>
      <c r="MOP89" s="993"/>
      <c r="MOQ89" s="993"/>
      <c r="MOR89" s="993"/>
      <c r="MOS89" s="993"/>
      <c r="MOT89" s="993"/>
      <c r="MOU89" s="993"/>
      <c r="MOV89" s="993"/>
      <c r="MOW89" s="993"/>
      <c r="MOX89" s="993"/>
      <c r="MOY89" s="993"/>
      <c r="MOZ89" s="993"/>
      <c r="MPA89" s="993"/>
      <c r="MPB89" s="993"/>
      <c r="MPC89" s="993"/>
      <c r="MPD89" s="993"/>
      <c r="MPE89" s="993"/>
      <c r="MPF89" s="993"/>
      <c r="MPG89" s="993"/>
      <c r="MPH89" s="993"/>
      <c r="MPI89" s="993"/>
      <c r="MPJ89" s="993"/>
      <c r="MPK89" s="993"/>
      <c r="MPL89" s="993"/>
      <c r="MPM89" s="993"/>
      <c r="MPN89" s="993"/>
      <c r="MPO89" s="993"/>
      <c r="MPP89" s="993"/>
      <c r="MPQ89" s="993"/>
      <c r="MPR89" s="993"/>
      <c r="MPS89" s="993"/>
      <c r="MPT89" s="993"/>
      <c r="MPU89" s="993"/>
      <c r="MPV89" s="993"/>
      <c r="MPW89" s="993"/>
      <c r="MPX89" s="993"/>
      <c r="MPY89" s="993"/>
      <c r="MPZ89" s="993"/>
      <c r="MQA89" s="993"/>
      <c r="MQB89" s="993"/>
      <c r="MQC89" s="993"/>
      <c r="MQD89" s="993"/>
      <c r="MQE89" s="993"/>
      <c r="MQF89" s="993"/>
      <c r="MQG89" s="993"/>
      <c r="MQH89" s="993"/>
      <c r="MQI89" s="993"/>
      <c r="MQJ89" s="993"/>
      <c r="MQK89" s="993"/>
      <c r="MQL89" s="993"/>
      <c r="MQM89" s="993"/>
      <c r="MQN89" s="993"/>
      <c r="MQO89" s="993"/>
      <c r="MQP89" s="993"/>
      <c r="MQQ89" s="993"/>
      <c r="MQR89" s="993"/>
      <c r="MQS89" s="993"/>
      <c r="MQT89" s="993"/>
      <c r="MQU89" s="993"/>
      <c r="MQV89" s="993"/>
      <c r="MQW89" s="993"/>
      <c r="MQX89" s="993"/>
      <c r="MQY89" s="993"/>
      <c r="MQZ89" s="993"/>
      <c r="MRA89" s="993"/>
      <c r="MRB89" s="993"/>
      <c r="MRC89" s="993"/>
      <c r="MRD89" s="993"/>
      <c r="MRE89" s="993"/>
      <c r="MRF89" s="993"/>
      <c r="MRG89" s="993"/>
      <c r="MRH89" s="993"/>
      <c r="MRI89" s="993"/>
      <c r="MRJ89" s="993"/>
      <c r="MRK89" s="993"/>
      <c r="MRL89" s="993"/>
      <c r="MRM89" s="993"/>
      <c r="MRN89" s="993"/>
      <c r="MRO89" s="993"/>
      <c r="MRP89" s="993"/>
      <c r="MRQ89" s="993"/>
      <c r="MRR89" s="993"/>
      <c r="MRS89" s="993"/>
      <c r="MRT89" s="993"/>
      <c r="MRU89" s="993"/>
      <c r="MRV89" s="993"/>
      <c r="MRW89" s="993"/>
      <c r="MRX89" s="993"/>
      <c r="MRY89" s="993"/>
      <c r="MRZ89" s="993"/>
      <c r="MSA89" s="993"/>
      <c r="MSB89" s="993"/>
      <c r="MSC89" s="993"/>
      <c r="MSD89" s="993"/>
      <c r="MSE89" s="993"/>
      <c r="MSF89" s="993"/>
      <c r="MSG89" s="993"/>
      <c r="MSH89" s="993"/>
      <c r="MSI89" s="993"/>
      <c r="MSJ89" s="993"/>
      <c r="MSK89" s="993"/>
      <c r="MSL89" s="993"/>
      <c r="MSM89" s="993"/>
      <c r="MSN89" s="993"/>
      <c r="MSO89" s="993"/>
      <c r="MSP89" s="993"/>
      <c r="MSQ89" s="993"/>
      <c r="MSR89" s="993"/>
      <c r="MSS89" s="993"/>
      <c r="MST89" s="993"/>
      <c r="MSU89" s="993"/>
      <c r="MSV89" s="993"/>
      <c r="MSW89" s="993"/>
      <c r="MSX89" s="993"/>
      <c r="MSY89" s="993"/>
      <c r="MSZ89" s="993"/>
      <c r="MTA89" s="993"/>
      <c r="MTB89" s="993"/>
      <c r="MTC89" s="993"/>
      <c r="MTD89" s="993"/>
      <c r="MTE89" s="993"/>
      <c r="MTF89" s="993"/>
      <c r="MTG89" s="993"/>
      <c r="MTH89" s="993"/>
      <c r="MTI89" s="993"/>
      <c r="MTJ89" s="993"/>
      <c r="MTK89" s="993"/>
      <c r="MTL89" s="993"/>
      <c r="MTM89" s="993"/>
      <c r="MTN89" s="993"/>
      <c r="MTO89" s="993"/>
      <c r="MTP89" s="993"/>
      <c r="MTQ89" s="993"/>
      <c r="MTR89" s="993"/>
      <c r="MTS89" s="993"/>
      <c r="MTT89" s="993"/>
      <c r="MTU89" s="993"/>
      <c r="MTV89" s="993"/>
      <c r="MTW89" s="993"/>
      <c r="MTX89" s="993"/>
      <c r="MTY89" s="993"/>
      <c r="MTZ89" s="993"/>
      <c r="MUA89" s="993"/>
      <c r="MUB89" s="993"/>
      <c r="MUC89" s="993"/>
      <c r="MUD89" s="993"/>
      <c r="MUE89" s="993"/>
      <c r="MUF89" s="993"/>
      <c r="MUG89" s="993"/>
      <c r="MUH89" s="993"/>
      <c r="MUI89" s="993"/>
      <c r="MUJ89" s="993"/>
      <c r="MUK89" s="993"/>
      <c r="MUL89" s="993"/>
      <c r="MUM89" s="993"/>
      <c r="MUN89" s="993"/>
      <c r="MUO89" s="993"/>
      <c r="MUP89" s="993"/>
      <c r="MUQ89" s="993"/>
      <c r="MUR89" s="993"/>
      <c r="MUS89" s="993"/>
      <c r="MUT89" s="993"/>
      <c r="MUU89" s="993"/>
      <c r="MUV89" s="993"/>
      <c r="MUW89" s="993"/>
      <c r="MUX89" s="993"/>
      <c r="MUY89" s="993"/>
      <c r="MUZ89" s="993"/>
      <c r="MVA89" s="993"/>
      <c r="MVB89" s="993"/>
      <c r="MVC89" s="993"/>
      <c r="MVD89" s="993"/>
      <c r="MVE89" s="993"/>
      <c r="MVF89" s="993"/>
      <c r="MVG89" s="993"/>
      <c r="MVH89" s="993"/>
      <c r="MVI89" s="993"/>
      <c r="MVJ89" s="993"/>
      <c r="MVK89" s="993"/>
      <c r="MVL89" s="993"/>
      <c r="MVM89" s="993"/>
      <c r="MVN89" s="993"/>
      <c r="MVO89" s="993"/>
      <c r="MVP89" s="993"/>
      <c r="MVQ89" s="993"/>
      <c r="MVR89" s="993"/>
      <c r="MVS89" s="993"/>
      <c r="MVT89" s="993"/>
      <c r="MVU89" s="993"/>
      <c r="MVV89" s="993"/>
      <c r="MVW89" s="993"/>
      <c r="MVX89" s="993"/>
      <c r="MVY89" s="993"/>
      <c r="MVZ89" s="993"/>
      <c r="MWA89" s="993"/>
      <c r="MWB89" s="993"/>
      <c r="MWC89" s="993"/>
      <c r="MWD89" s="993"/>
      <c r="MWE89" s="993"/>
      <c r="MWF89" s="993"/>
      <c r="MWG89" s="993"/>
      <c r="MWH89" s="993"/>
      <c r="MWI89" s="993"/>
      <c r="MWJ89" s="993"/>
      <c r="MWK89" s="993"/>
      <c r="MWL89" s="993"/>
      <c r="MWM89" s="993"/>
      <c r="MWN89" s="993"/>
      <c r="MWO89" s="993"/>
      <c r="MWP89" s="993"/>
      <c r="MWQ89" s="993"/>
      <c r="MWR89" s="993"/>
      <c r="MWS89" s="993"/>
      <c r="MWT89" s="993"/>
      <c r="MWU89" s="993"/>
      <c r="MWV89" s="993"/>
      <c r="MWW89" s="993"/>
      <c r="MWX89" s="993"/>
      <c r="MWY89" s="993"/>
      <c r="MWZ89" s="993"/>
      <c r="MXA89" s="993"/>
      <c r="MXB89" s="993"/>
      <c r="MXC89" s="993"/>
      <c r="MXD89" s="993"/>
      <c r="MXE89" s="993"/>
      <c r="MXF89" s="993"/>
      <c r="MXG89" s="993"/>
      <c r="MXH89" s="993"/>
      <c r="MXI89" s="993"/>
      <c r="MXJ89" s="993"/>
      <c r="MXK89" s="993"/>
      <c r="MXL89" s="993"/>
      <c r="MXM89" s="993"/>
      <c r="MXN89" s="993"/>
      <c r="MXO89" s="993"/>
      <c r="MXP89" s="993"/>
      <c r="MXQ89" s="993"/>
      <c r="MXR89" s="993"/>
      <c r="MXS89" s="993"/>
      <c r="MXT89" s="993"/>
      <c r="MXU89" s="993"/>
      <c r="MXV89" s="993"/>
      <c r="MXW89" s="993"/>
      <c r="MXX89" s="993"/>
      <c r="MXY89" s="993"/>
      <c r="MXZ89" s="993"/>
      <c r="MYA89" s="993"/>
      <c r="MYB89" s="993"/>
      <c r="MYC89" s="993"/>
      <c r="MYD89" s="993"/>
      <c r="MYE89" s="993"/>
      <c r="MYF89" s="993"/>
      <c r="MYG89" s="993"/>
      <c r="MYH89" s="993"/>
      <c r="MYI89" s="993"/>
      <c r="MYJ89" s="993"/>
      <c r="MYK89" s="993"/>
      <c r="MYL89" s="993"/>
      <c r="MYM89" s="993"/>
      <c r="MYN89" s="993"/>
      <c r="MYO89" s="993"/>
      <c r="MYP89" s="993"/>
      <c r="MYQ89" s="993"/>
      <c r="MYR89" s="993"/>
      <c r="MYS89" s="993"/>
      <c r="MYT89" s="993"/>
      <c r="MYU89" s="993"/>
      <c r="MYV89" s="993"/>
      <c r="MYW89" s="993"/>
      <c r="MYX89" s="993"/>
      <c r="MYY89" s="993"/>
      <c r="MYZ89" s="993"/>
      <c r="MZA89" s="993"/>
      <c r="MZB89" s="993"/>
      <c r="MZC89" s="993"/>
      <c r="MZD89" s="993"/>
      <c r="MZE89" s="993"/>
      <c r="MZF89" s="993"/>
      <c r="MZG89" s="993"/>
      <c r="MZH89" s="993"/>
      <c r="MZI89" s="993"/>
      <c r="MZJ89" s="993"/>
      <c r="MZK89" s="993"/>
      <c r="MZL89" s="993"/>
      <c r="MZM89" s="993"/>
      <c r="MZN89" s="993"/>
      <c r="MZO89" s="993"/>
      <c r="MZP89" s="993"/>
      <c r="MZQ89" s="993"/>
      <c r="MZR89" s="993"/>
      <c r="MZS89" s="993"/>
      <c r="MZT89" s="993"/>
      <c r="MZU89" s="993"/>
      <c r="MZV89" s="993"/>
      <c r="MZW89" s="993"/>
      <c r="MZX89" s="993"/>
      <c r="MZY89" s="993"/>
      <c r="MZZ89" s="993"/>
      <c r="NAA89" s="993"/>
      <c r="NAB89" s="993"/>
      <c r="NAC89" s="993"/>
      <c r="NAD89" s="993"/>
      <c r="NAE89" s="993"/>
      <c r="NAF89" s="993"/>
      <c r="NAG89" s="993"/>
      <c r="NAH89" s="993"/>
      <c r="NAI89" s="993"/>
      <c r="NAJ89" s="993"/>
      <c r="NAK89" s="993"/>
      <c r="NAL89" s="993"/>
      <c r="NAM89" s="993"/>
      <c r="NAN89" s="993"/>
      <c r="NAO89" s="993"/>
      <c r="NAP89" s="993"/>
      <c r="NAQ89" s="993"/>
      <c r="NAR89" s="993"/>
      <c r="NAS89" s="993"/>
      <c r="NAT89" s="993"/>
      <c r="NAU89" s="993"/>
      <c r="NAV89" s="993"/>
      <c r="NAW89" s="993"/>
      <c r="NAX89" s="993"/>
      <c r="NAY89" s="993"/>
      <c r="NAZ89" s="993"/>
      <c r="NBA89" s="993"/>
      <c r="NBB89" s="993"/>
      <c r="NBC89" s="993"/>
      <c r="NBD89" s="993"/>
      <c r="NBE89" s="993"/>
      <c r="NBF89" s="993"/>
      <c r="NBG89" s="993"/>
      <c r="NBH89" s="993"/>
      <c r="NBI89" s="993"/>
      <c r="NBJ89" s="993"/>
      <c r="NBK89" s="993"/>
      <c r="NBL89" s="993"/>
      <c r="NBM89" s="993"/>
      <c r="NBN89" s="993"/>
      <c r="NBO89" s="993"/>
      <c r="NBP89" s="993"/>
      <c r="NBQ89" s="993"/>
      <c r="NBR89" s="993"/>
      <c r="NBS89" s="993"/>
      <c r="NBT89" s="993"/>
      <c r="NBU89" s="993"/>
      <c r="NBV89" s="993"/>
      <c r="NBW89" s="993"/>
      <c r="NBX89" s="993"/>
      <c r="NBY89" s="993"/>
      <c r="NBZ89" s="993"/>
      <c r="NCA89" s="993"/>
      <c r="NCB89" s="993"/>
      <c r="NCC89" s="993"/>
      <c r="NCD89" s="993"/>
      <c r="NCE89" s="993"/>
      <c r="NCF89" s="993"/>
      <c r="NCG89" s="993"/>
      <c r="NCH89" s="993"/>
      <c r="NCI89" s="993"/>
      <c r="NCJ89" s="993"/>
      <c r="NCK89" s="993"/>
      <c r="NCL89" s="993"/>
      <c r="NCM89" s="993"/>
      <c r="NCN89" s="993"/>
      <c r="NCO89" s="993"/>
      <c r="NCP89" s="993"/>
      <c r="NCQ89" s="993"/>
      <c r="NCR89" s="993"/>
      <c r="NCS89" s="993"/>
      <c r="NCT89" s="993"/>
      <c r="NCU89" s="993"/>
      <c r="NCV89" s="993"/>
      <c r="NCW89" s="993"/>
      <c r="NCX89" s="993"/>
      <c r="NCY89" s="993"/>
      <c r="NCZ89" s="993"/>
      <c r="NDA89" s="993"/>
      <c r="NDB89" s="993"/>
      <c r="NDC89" s="993"/>
      <c r="NDD89" s="993"/>
      <c r="NDE89" s="993"/>
      <c r="NDF89" s="993"/>
      <c r="NDG89" s="993"/>
      <c r="NDH89" s="993"/>
      <c r="NDI89" s="993"/>
      <c r="NDJ89" s="993"/>
      <c r="NDK89" s="993"/>
      <c r="NDL89" s="993"/>
      <c r="NDM89" s="993"/>
      <c r="NDN89" s="993"/>
      <c r="NDO89" s="993"/>
      <c r="NDP89" s="993"/>
      <c r="NDQ89" s="993"/>
      <c r="NDR89" s="993"/>
      <c r="NDS89" s="993"/>
      <c r="NDT89" s="993"/>
      <c r="NDU89" s="993"/>
      <c r="NDV89" s="993"/>
      <c r="NDW89" s="993"/>
      <c r="NDX89" s="993"/>
      <c r="NDY89" s="993"/>
      <c r="NDZ89" s="993"/>
      <c r="NEA89" s="993"/>
      <c r="NEB89" s="993"/>
      <c r="NEC89" s="993"/>
      <c r="NED89" s="993"/>
      <c r="NEE89" s="993"/>
      <c r="NEF89" s="993"/>
      <c r="NEG89" s="993"/>
      <c r="NEH89" s="993"/>
      <c r="NEI89" s="993"/>
      <c r="NEJ89" s="993"/>
      <c r="NEK89" s="993"/>
      <c r="NEL89" s="993"/>
      <c r="NEM89" s="993"/>
      <c r="NEN89" s="993"/>
      <c r="NEO89" s="993"/>
      <c r="NEP89" s="993"/>
      <c r="NEQ89" s="993"/>
      <c r="NER89" s="993"/>
      <c r="NES89" s="993"/>
      <c r="NET89" s="993"/>
      <c r="NEU89" s="993"/>
      <c r="NEV89" s="993"/>
      <c r="NEW89" s="993"/>
      <c r="NEX89" s="993"/>
      <c r="NEY89" s="993"/>
      <c r="NEZ89" s="993"/>
      <c r="NFA89" s="993"/>
      <c r="NFB89" s="993"/>
      <c r="NFC89" s="993"/>
      <c r="NFD89" s="993"/>
      <c r="NFE89" s="993"/>
      <c r="NFF89" s="993"/>
      <c r="NFG89" s="993"/>
      <c r="NFH89" s="993"/>
      <c r="NFI89" s="993"/>
      <c r="NFJ89" s="993"/>
      <c r="NFK89" s="993"/>
      <c r="NFL89" s="993"/>
      <c r="NFM89" s="993"/>
      <c r="NFN89" s="993"/>
      <c r="NFO89" s="993"/>
      <c r="NFP89" s="993"/>
      <c r="NFQ89" s="993"/>
      <c r="NFR89" s="993"/>
      <c r="NFS89" s="993"/>
      <c r="NFT89" s="993"/>
      <c r="NFU89" s="993"/>
      <c r="NFV89" s="993"/>
      <c r="NFW89" s="993"/>
      <c r="NFX89" s="993"/>
      <c r="NFY89" s="993"/>
      <c r="NFZ89" s="993"/>
      <c r="NGA89" s="993"/>
      <c r="NGB89" s="993"/>
      <c r="NGC89" s="993"/>
      <c r="NGD89" s="993"/>
      <c r="NGE89" s="993"/>
      <c r="NGF89" s="993"/>
      <c r="NGG89" s="993"/>
      <c r="NGH89" s="993"/>
      <c r="NGI89" s="993"/>
      <c r="NGJ89" s="993"/>
      <c r="NGK89" s="993"/>
      <c r="NGL89" s="993"/>
      <c r="NGM89" s="993"/>
      <c r="NGN89" s="993"/>
      <c r="NGO89" s="993"/>
      <c r="NGP89" s="993"/>
      <c r="NGQ89" s="993"/>
      <c r="NGR89" s="993"/>
      <c r="NGS89" s="993"/>
      <c r="NGT89" s="993"/>
      <c r="NGU89" s="993"/>
      <c r="NGV89" s="993"/>
      <c r="NGW89" s="993"/>
      <c r="NGX89" s="993"/>
      <c r="NGY89" s="993"/>
      <c r="NGZ89" s="993"/>
      <c r="NHA89" s="993"/>
      <c r="NHB89" s="993"/>
      <c r="NHC89" s="993"/>
      <c r="NHD89" s="993"/>
      <c r="NHE89" s="993"/>
      <c r="NHF89" s="993"/>
      <c r="NHG89" s="993"/>
      <c r="NHH89" s="993"/>
      <c r="NHI89" s="993"/>
      <c r="NHJ89" s="993"/>
      <c r="NHK89" s="993"/>
      <c r="NHL89" s="993"/>
      <c r="NHM89" s="993"/>
      <c r="NHN89" s="993"/>
      <c r="NHO89" s="993"/>
      <c r="NHP89" s="993"/>
      <c r="NHQ89" s="993"/>
      <c r="NHR89" s="993"/>
      <c r="NHS89" s="993"/>
      <c r="NHT89" s="993"/>
      <c r="NHU89" s="993"/>
      <c r="NHV89" s="993"/>
      <c r="NHW89" s="993"/>
      <c r="NHX89" s="993"/>
      <c r="NHY89" s="993"/>
      <c r="NHZ89" s="993"/>
      <c r="NIA89" s="993"/>
      <c r="NIB89" s="993"/>
      <c r="NIC89" s="993"/>
      <c r="NID89" s="993"/>
      <c r="NIE89" s="993"/>
      <c r="NIF89" s="993"/>
      <c r="NIG89" s="993"/>
      <c r="NIH89" s="993"/>
      <c r="NII89" s="993"/>
      <c r="NIJ89" s="993"/>
      <c r="NIK89" s="993"/>
      <c r="NIL89" s="993"/>
      <c r="NIM89" s="993"/>
      <c r="NIN89" s="993"/>
      <c r="NIO89" s="993"/>
      <c r="NIP89" s="993"/>
      <c r="NIQ89" s="993"/>
      <c r="NIR89" s="993"/>
      <c r="NIS89" s="993"/>
      <c r="NIT89" s="993"/>
      <c r="NIU89" s="993"/>
      <c r="NIV89" s="993"/>
      <c r="NIW89" s="993"/>
      <c r="NIX89" s="993"/>
      <c r="NIY89" s="993"/>
      <c r="NIZ89" s="993"/>
      <c r="NJA89" s="993"/>
      <c r="NJB89" s="993"/>
      <c r="NJC89" s="993"/>
      <c r="NJD89" s="993"/>
      <c r="NJE89" s="993"/>
      <c r="NJF89" s="993"/>
      <c r="NJG89" s="993"/>
      <c r="NJH89" s="993"/>
      <c r="NJI89" s="993"/>
      <c r="NJJ89" s="993"/>
      <c r="NJK89" s="993"/>
      <c r="NJL89" s="993"/>
      <c r="NJM89" s="993"/>
      <c r="NJN89" s="993"/>
      <c r="NJO89" s="993"/>
      <c r="NJP89" s="993"/>
      <c r="NJQ89" s="993"/>
      <c r="NJR89" s="993"/>
      <c r="NJS89" s="993"/>
      <c r="NJT89" s="993"/>
      <c r="NJU89" s="993"/>
      <c r="NJV89" s="993"/>
      <c r="NJW89" s="993"/>
      <c r="NJX89" s="993"/>
      <c r="NJY89" s="993"/>
      <c r="NJZ89" s="993"/>
      <c r="NKA89" s="993"/>
      <c r="NKB89" s="993"/>
      <c r="NKC89" s="993"/>
      <c r="NKD89" s="993"/>
      <c r="NKE89" s="993"/>
      <c r="NKF89" s="993"/>
      <c r="NKG89" s="993"/>
      <c r="NKH89" s="993"/>
      <c r="NKI89" s="993"/>
      <c r="NKJ89" s="993"/>
      <c r="NKK89" s="993"/>
      <c r="NKL89" s="993"/>
      <c r="NKM89" s="993"/>
      <c r="NKN89" s="993"/>
      <c r="NKO89" s="993"/>
      <c r="NKP89" s="993"/>
      <c r="NKQ89" s="993"/>
      <c r="NKR89" s="993"/>
      <c r="NKS89" s="993"/>
      <c r="NKT89" s="993"/>
      <c r="NKU89" s="993"/>
      <c r="NKV89" s="993"/>
      <c r="NKW89" s="993"/>
      <c r="NKX89" s="993"/>
      <c r="NKY89" s="993"/>
      <c r="NKZ89" s="993"/>
      <c r="NLA89" s="993"/>
      <c r="NLB89" s="993"/>
      <c r="NLC89" s="993"/>
      <c r="NLD89" s="993"/>
      <c r="NLE89" s="993"/>
      <c r="NLF89" s="993"/>
      <c r="NLG89" s="993"/>
      <c r="NLH89" s="993"/>
      <c r="NLI89" s="993"/>
      <c r="NLJ89" s="993"/>
      <c r="NLK89" s="993"/>
      <c r="NLL89" s="993"/>
      <c r="NLM89" s="993"/>
      <c r="NLN89" s="993"/>
      <c r="NLO89" s="993"/>
      <c r="NLP89" s="993"/>
      <c r="NLQ89" s="993"/>
      <c r="NLR89" s="993"/>
      <c r="NLS89" s="993"/>
      <c r="NLT89" s="993"/>
      <c r="NLU89" s="993"/>
      <c r="NLV89" s="993"/>
      <c r="NLW89" s="993"/>
      <c r="NLX89" s="993"/>
      <c r="NLY89" s="993"/>
      <c r="NLZ89" s="993"/>
      <c r="NMA89" s="993"/>
      <c r="NMB89" s="993"/>
      <c r="NMC89" s="993"/>
      <c r="NMD89" s="993"/>
      <c r="NME89" s="993"/>
      <c r="NMF89" s="993"/>
      <c r="NMG89" s="993"/>
      <c r="NMH89" s="993"/>
      <c r="NMI89" s="993"/>
      <c r="NMJ89" s="993"/>
      <c r="NMK89" s="993"/>
      <c r="NML89" s="993"/>
      <c r="NMM89" s="993"/>
      <c r="NMN89" s="993"/>
      <c r="NMO89" s="993"/>
      <c r="NMP89" s="993"/>
      <c r="NMQ89" s="993"/>
      <c r="NMR89" s="993"/>
      <c r="NMS89" s="993"/>
      <c r="NMT89" s="993"/>
      <c r="NMU89" s="993"/>
      <c r="NMV89" s="993"/>
      <c r="NMW89" s="993"/>
      <c r="NMX89" s="993"/>
      <c r="NMY89" s="993"/>
      <c r="NMZ89" s="993"/>
      <c r="NNA89" s="993"/>
      <c r="NNB89" s="993"/>
      <c r="NNC89" s="993"/>
      <c r="NND89" s="993"/>
      <c r="NNE89" s="993"/>
      <c r="NNF89" s="993"/>
      <c r="NNG89" s="993"/>
      <c r="NNH89" s="993"/>
      <c r="NNI89" s="993"/>
      <c r="NNJ89" s="993"/>
      <c r="NNK89" s="993"/>
      <c r="NNL89" s="993"/>
      <c r="NNM89" s="993"/>
      <c r="NNN89" s="993"/>
      <c r="NNO89" s="993"/>
      <c r="NNP89" s="993"/>
      <c r="NNQ89" s="993"/>
      <c r="NNR89" s="993"/>
      <c r="NNS89" s="993"/>
      <c r="NNT89" s="993"/>
      <c r="NNU89" s="993"/>
      <c r="NNV89" s="993"/>
      <c r="NNW89" s="993"/>
      <c r="NNX89" s="993"/>
      <c r="NNY89" s="993"/>
      <c r="NNZ89" s="993"/>
      <c r="NOA89" s="993"/>
      <c r="NOB89" s="993"/>
      <c r="NOC89" s="993"/>
      <c r="NOD89" s="993"/>
      <c r="NOE89" s="993"/>
      <c r="NOF89" s="993"/>
      <c r="NOG89" s="993"/>
      <c r="NOH89" s="993"/>
      <c r="NOI89" s="993"/>
      <c r="NOJ89" s="993"/>
      <c r="NOK89" s="993"/>
      <c r="NOL89" s="993"/>
      <c r="NOM89" s="993"/>
      <c r="NON89" s="993"/>
      <c r="NOO89" s="993"/>
      <c r="NOP89" s="993"/>
      <c r="NOQ89" s="993"/>
      <c r="NOR89" s="993"/>
      <c r="NOS89" s="993"/>
      <c r="NOT89" s="993"/>
      <c r="NOU89" s="993"/>
      <c r="NOV89" s="993"/>
      <c r="NOW89" s="993"/>
      <c r="NOX89" s="993"/>
      <c r="NOY89" s="993"/>
      <c r="NOZ89" s="993"/>
      <c r="NPA89" s="993"/>
      <c r="NPB89" s="993"/>
      <c r="NPC89" s="993"/>
      <c r="NPD89" s="993"/>
      <c r="NPE89" s="993"/>
      <c r="NPF89" s="993"/>
      <c r="NPG89" s="993"/>
      <c r="NPH89" s="993"/>
      <c r="NPI89" s="993"/>
      <c r="NPJ89" s="993"/>
      <c r="NPK89" s="993"/>
      <c r="NPL89" s="993"/>
      <c r="NPM89" s="993"/>
      <c r="NPN89" s="993"/>
      <c r="NPO89" s="993"/>
      <c r="NPP89" s="993"/>
      <c r="NPQ89" s="993"/>
      <c r="NPR89" s="993"/>
      <c r="NPS89" s="993"/>
      <c r="NPT89" s="993"/>
      <c r="NPU89" s="993"/>
      <c r="NPV89" s="993"/>
      <c r="NPW89" s="993"/>
      <c r="NPX89" s="993"/>
      <c r="NPY89" s="993"/>
      <c r="NPZ89" s="993"/>
      <c r="NQA89" s="993"/>
      <c r="NQB89" s="993"/>
      <c r="NQC89" s="993"/>
      <c r="NQD89" s="993"/>
      <c r="NQE89" s="993"/>
      <c r="NQF89" s="993"/>
      <c r="NQG89" s="993"/>
      <c r="NQH89" s="993"/>
      <c r="NQI89" s="993"/>
      <c r="NQJ89" s="993"/>
      <c r="NQK89" s="993"/>
      <c r="NQL89" s="993"/>
      <c r="NQM89" s="993"/>
      <c r="NQN89" s="993"/>
      <c r="NQO89" s="993"/>
      <c r="NQP89" s="993"/>
      <c r="NQQ89" s="993"/>
      <c r="NQR89" s="993"/>
      <c r="NQS89" s="993"/>
      <c r="NQT89" s="993"/>
      <c r="NQU89" s="993"/>
      <c r="NQV89" s="993"/>
      <c r="NQW89" s="993"/>
      <c r="NQX89" s="993"/>
      <c r="NQY89" s="993"/>
      <c r="NQZ89" s="993"/>
      <c r="NRA89" s="993"/>
      <c r="NRB89" s="993"/>
      <c r="NRC89" s="993"/>
      <c r="NRD89" s="993"/>
      <c r="NRE89" s="993"/>
      <c r="NRF89" s="993"/>
      <c r="NRG89" s="993"/>
      <c r="NRH89" s="993"/>
      <c r="NRI89" s="993"/>
      <c r="NRJ89" s="993"/>
      <c r="NRK89" s="993"/>
      <c r="NRL89" s="993"/>
      <c r="NRM89" s="993"/>
      <c r="NRN89" s="993"/>
      <c r="NRO89" s="993"/>
      <c r="NRP89" s="993"/>
      <c r="NRQ89" s="993"/>
      <c r="NRR89" s="993"/>
      <c r="NRS89" s="993"/>
      <c r="NRT89" s="993"/>
      <c r="NRU89" s="993"/>
      <c r="NRV89" s="993"/>
      <c r="NRW89" s="993"/>
      <c r="NRX89" s="993"/>
      <c r="NRY89" s="993"/>
      <c r="NRZ89" s="993"/>
      <c r="NSA89" s="993"/>
      <c r="NSB89" s="993"/>
      <c r="NSC89" s="993"/>
      <c r="NSD89" s="993"/>
      <c r="NSE89" s="993"/>
      <c r="NSF89" s="993"/>
      <c r="NSG89" s="993"/>
      <c r="NSH89" s="993"/>
      <c r="NSI89" s="993"/>
      <c r="NSJ89" s="993"/>
      <c r="NSK89" s="993"/>
      <c r="NSL89" s="993"/>
      <c r="NSM89" s="993"/>
      <c r="NSN89" s="993"/>
      <c r="NSO89" s="993"/>
      <c r="NSP89" s="993"/>
      <c r="NSQ89" s="993"/>
      <c r="NSR89" s="993"/>
      <c r="NSS89" s="993"/>
      <c r="NST89" s="993"/>
      <c r="NSU89" s="993"/>
      <c r="NSV89" s="993"/>
      <c r="NSW89" s="993"/>
      <c r="NSX89" s="993"/>
      <c r="NSY89" s="993"/>
      <c r="NSZ89" s="993"/>
      <c r="NTA89" s="993"/>
      <c r="NTB89" s="993"/>
      <c r="NTC89" s="993"/>
      <c r="NTD89" s="993"/>
      <c r="NTE89" s="993"/>
      <c r="NTF89" s="993"/>
      <c r="NTG89" s="993"/>
      <c r="NTH89" s="993"/>
      <c r="NTI89" s="993"/>
      <c r="NTJ89" s="993"/>
      <c r="NTK89" s="993"/>
      <c r="NTL89" s="993"/>
      <c r="NTM89" s="993"/>
      <c r="NTN89" s="993"/>
      <c r="NTO89" s="993"/>
      <c r="NTP89" s="993"/>
      <c r="NTQ89" s="993"/>
      <c r="NTR89" s="993"/>
      <c r="NTS89" s="993"/>
      <c r="NTT89" s="993"/>
      <c r="NTU89" s="993"/>
      <c r="NTV89" s="993"/>
      <c r="NTW89" s="993"/>
      <c r="NTX89" s="993"/>
      <c r="NTY89" s="993"/>
      <c r="NTZ89" s="993"/>
      <c r="NUA89" s="993"/>
      <c r="NUB89" s="993"/>
      <c r="NUC89" s="993"/>
      <c r="NUD89" s="993"/>
      <c r="NUE89" s="993"/>
      <c r="NUF89" s="993"/>
      <c r="NUG89" s="993"/>
      <c r="NUH89" s="993"/>
      <c r="NUI89" s="993"/>
      <c r="NUJ89" s="993"/>
      <c r="NUK89" s="993"/>
      <c r="NUL89" s="993"/>
      <c r="NUM89" s="993"/>
      <c r="NUN89" s="993"/>
      <c r="NUO89" s="993"/>
      <c r="NUP89" s="993"/>
      <c r="NUQ89" s="993"/>
      <c r="NUR89" s="993"/>
      <c r="NUS89" s="993"/>
      <c r="NUT89" s="993"/>
      <c r="NUU89" s="993"/>
      <c r="NUV89" s="993"/>
      <c r="NUW89" s="993"/>
      <c r="NUX89" s="993"/>
      <c r="NUY89" s="993"/>
      <c r="NUZ89" s="993"/>
      <c r="NVA89" s="993"/>
      <c r="NVB89" s="993"/>
      <c r="NVC89" s="993"/>
      <c r="NVD89" s="993"/>
      <c r="NVE89" s="993"/>
      <c r="NVF89" s="993"/>
      <c r="NVG89" s="993"/>
      <c r="NVH89" s="993"/>
      <c r="NVI89" s="993"/>
      <c r="NVJ89" s="993"/>
      <c r="NVK89" s="993"/>
      <c r="NVL89" s="993"/>
      <c r="NVM89" s="993"/>
      <c r="NVN89" s="993"/>
      <c r="NVO89" s="993"/>
      <c r="NVP89" s="993"/>
      <c r="NVQ89" s="993"/>
      <c r="NVR89" s="993"/>
      <c r="NVS89" s="993"/>
      <c r="NVT89" s="993"/>
      <c r="NVU89" s="993"/>
      <c r="NVV89" s="993"/>
      <c r="NVW89" s="993"/>
      <c r="NVX89" s="993"/>
      <c r="NVY89" s="993"/>
      <c r="NVZ89" s="993"/>
      <c r="NWA89" s="993"/>
      <c r="NWB89" s="993"/>
      <c r="NWC89" s="993"/>
      <c r="NWD89" s="993"/>
      <c r="NWE89" s="993"/>
      <c r="NWF89" s="993"/>
      <c r="NWG89" s="993"/>
      <c r="NWH89" s="993"/>
      <c r="NWI89" s="993"/>
      <c r="NWJ89" s="993"/>
      <c r="NWK89" s="993"/>
      <c r="NWL89" s="993"/>
      <c r="NWM89" s="993"/>
      <c r="NWN89" s="993"/>
      <c r="NWO89" s="993"/>
      <c r="NWP89" s="993"/>
      <c r="NWQ89" s="993"/>
      <c r="NWR89" s="993"/>
      <c r="NWS89" s="993"/>
      <c r="NWT89" s="993"/>
      <c r="NWU89" s="993"/>
      <c r="NWV89" s="993"/>
      <c r="NWW89" s="993"/>
      <c r="NWX89" s="993"/>
      <c r="NWY89" s="993"/>
      <c r="NWZ89" s="993"/>
      <c r="NXA89" s="993"/>
      <c r="NXB89" s="993"/>
      <c r="NXC89" s="993"/>
      <c r="NXD89" s="993"/>
      <c r="NXE89" s="993"/>
      <c r="NXF89" s="993"/>
      <c r="NXG89" s="993"/>
      <c r="NXH89" s="993"/>
      <c r="NXI89" s="993"/>
      <c r="NXJ89" s="993"/>
      <c r="NXK89" s="993"/>
      <c r="NXL89" s="993"/>
      <c r="NXM89" s="993"/>
      <c r="NXN89" s="993"/>
      <c r="NXO89" s="993"/>
      <c r="NXP89" s="993"/>
      <c r="NXQ89" s="993"/>
      <c r="NXR89" s="993"/>
      <c r="NXS89" s="993"/>
      <c r="NXT89" s="993"/>
      <c r="NXU89" s="993"/>
      <c r="NXV89" s="993"/>
      <c r="NXW89" s="993"/>
      <c r="NXX89" s="993"/>
      <c r="NXY89" s="993"/>
      <c r="NXZ89" s="993"/>
      <c r="NYA89" s="993"/>
      <c r="NYB89" s="993"/>
      <c r="NYC89" s="993"/>
      <c r="NYD89" s="993"/>
      <c r="NYE89" s="993"/>
      <c r="NYF89" s="993"/>
      <c r="NYG89" s="993"/>
      <c r="NYH89" s="993"/>
      <c r="NYI89" s="993"/>
      <c r="NYJ89" s="993"/>
      <c r="NYK89" s="993"/>
      <c r="NYL89" s="993"/>
      <c r="NYM89" s="993"/>
      <c r="NYN89" s="993"/>
      <c r="NYO89" s="993"/>
      <c r="NYP89" s="993"/>
      <c r="NYQ89" s="993"/>
      <c r="NYR89" s="993"/>
      <c r="NYS89" s="993"/>
      <c r="NYT89" s="993"/>
      <c r="NYU89" s="993"/>
      <c r="NYV89" s="993"/>
      <c r="NYW89" s="993"/>
      <c r="NYX89" s="993"/>
      <c r="NYY89" s="993"/>
      <c r="NYZ89" s="993"/>
      <c r="NZA89" s="993"/>
      <c r="NZB89" s="993"/>
      <c r="NZC89" s="993"/>
      <c r="NZD89" s="993"/>
      <c r="NZE89" s="993"/>
      <c r="NZF89" s="993"/>
      <c r="NZG89" s="993"/>
      <c r="NZH89" s="993"/>
      <c r="NZI89" s="993"/>
      <c r="NZJ89" s="993"/>
      <c r="NZK89" s="993"/>
      <c r="NZL89" s="993"/>
      <c r="NZM89" s="993"/>
      <c r="NZN89" s="993"/>
      <c r="NZO89" s="993"/>
      <c r="NZP89" s="993"/>
      <c r="NZQ89" s="993"/>
      <c r="NZR89" s="993"/>
      <c r="NZS89" s="993"/>
      <c r="NZT89" s="993"/>
      <c r="NZU89" s="993"/>
      <c r="NZV89" s="993"/>
      <c r="NZW89" s="993"/>
      <c r="NZX89" s="993"/>
      <c r="NZY89" s="993"/>
      <c r="NZZ89" s="993"/>
      <c r="OAA89" s="993"/>
      <c r="OAB89" s="993"/>
      <c r="OAC89" s="993"/>
      <c r="OAD89" s="993"/>
      <c r="OAE89" s="993"/>
      <c r="OAF89" s="993"/>
      <c r="OAG89" s="993"/>
      <c r="OAH89" s="993"/>
      <c r="OAI89" s="993"/>
      <c r="OAJ89" s="993"/>
      <c r="OAK89" s="993"/>
      <c r="OAL89" s="993"/>
      <c r="OAM89" s="993"/>
      <c r="OAN89" s="993"/>
      <c r="OAO89" s="993"/>
      <c r="OAP89" s="993"/>
      <c r="OAQ89" s="993"/>
      <c r="OAR89" s="993"/>
      <c r="OAS89" s="993"/>
      <c r="OAT89" s="993"/>
      <c r="OAU89" s="993"/>
      <c r="OAV89" s="993"/>
      <c r="OAW89" s="993"/>
      <c r="OAX89" s="993"/>
      <c r="OAY89" s="993"/>
      <c r="OAZ89" s="993"/>
      <c r="OBA89" s="993"/>
      <c r="OBB89" s="993"/>
      <c r="OBC89" s="993"/>
      <c r="OBD89" s="993"/>
      <c r="OBE89" s="993"/>
      <c r="OBF89" s="993"/>
      <c r="OBG89" s="993"/>
      <c r="OBH89" s="993"/>
      <c r="OBI89" s="993"/>
      <c r="OBJ89" s="993"/>
      <c r="OBK89" s="993"/>
      <c r="OBL89" s="993"/>
      <c r="OBM89" s="993"/>
      <c r="OBN89" s="993"/>
      <c r="OBO89" s="993"/>
      <c r="OBP89" s="993"/>
      <c r="OBQ89" s="993"/>
      <c r="OBR89" s="993"/>
      <c r="OBS89" s="993"/>
      <c r="OBT89" s="993"/>
      <c r="OBU89" s="993"/>
      <c r="OBV89" s="993"/>
      <c r="OBW89" s="993"/>
      <c r="OBX89" s="993"/>
      <c r="OBY89" s="993"/>
      <c r="OBZ89" s="993"/>
      <c r="OCA89" s="993"/>
      <c r="OCB89" s="993"/>
      <c r="OCC89" s="993"/>
      <c r="OCD89" s="993"/>
      <c r="OCE89" s="993"/>
      <c r="OCF89" s="993"/>
      <c r="OCG89" s="993"/>
      <c r="OCH89" s="993"/>
      <c r="OCI89" s="993"/>
      <c r="OCJ89" s="993"/>
      <c r="OCK89" s="993"/>
      <c r="OCL89" s="993"/>
      <c r="OCM89" s="993"/>
      <c r="OCN89" s="993"/>
      <c r="OCO89" s="993"/>
      <c r="OCP89" s="993"/>
      <c r="OCQ89" s="993"/>
      <c r="OCR89" s="993"/>
      <c r="OCS89" s="993"/>
      <c r="OCT89" s="993"/>
      <c r="OCU89" s="993"/>
      <c r="OCV89" s="993"/>
      <c r="OCW89" s="993"/>
      <c r="OCX89" s="993"/>
      <c r="OCY89" s="993"/>
      <c r="OCZ89" s="993"/>
      <c r="ODA89" s="993"/>
      <c r="ODB89" s="993"/>
      <c r="ODC89" s="993"/>
      <c r="ODD89" s="993"/>
      <c r="ODE89" s="993"/>
      <c r="ODF89" s="993"/>
      <c r="ODG89" s="993"/>
      <c r="ODH89" s="993"/>
      <c r="ODI89" s="993"/>
      <c r="ODJ89" s="993"/>
      <c r="ODK89" s="993"/>
      <c r="ODL89" s="993"/>
      <c r="ODM89" s="993"/>
      <c r="ODN89" s="993"/>
      <c r="ODO89" s="993"/>
      <c r="ODP89" s="993"/>
      <c r="ODQ89" s="993"/>
      <c r="ODR89" s="993"/>
      <c r="ODS89" s="993"/>
      <c r="ODT89" s="993"/>
      <c r="ODU89" s="993"/>
      <c r="ODV89" s="993"/>
      <c r="ODW89" s="993"/>
      <c r="ODX89" s="993"/>
      <c r="ODY89" s="993"/>
      <c r="ODZ89" s="993"/>
      <c r="OEA89" s="993"/>
      <c r="OEB89" s="993"/>
      <c r="OEC89" s="993"/>
      <c r="OED89" s="993"/>
      <c r="OEE89" s="993"/>
      <c r="OEF89" s="993"/>
      <c r="OEG89" s="993"/>
      <c r="OEH89" s="993"/>
      <c r="OEI89" s="993"/>
      <c r="OEJ89" s="993"/>
      <c r="OEK89" s="993"/>
      <c r="OEL89" s="993"/>
      <c r="OEM89" s="993"/>
      <c r="OEN89" s="993"/>
      <c r="OEO89" s="993"/>
      <c r="OEP89" s="993"/>
      <c r="OEQ89" s="993"/>
      <c r="OER89" s="993"/>
      <c r="OES89" s="993"/>
      <c r="OET89" s="993"/>
      <c r="OEU89" s="993"/>
      <c r="OEV89" s="993"/>
      <c r="OEW89" s="993"/>
      <c r="OEX89" s="993"/>
      <c r="OEY89" s="993"/>
      <c r="OEZ89" s="993"/>
      <c r="OFA89" s="993"/>
      <c r="OFB89" s="993"/>
      <c r="OFC89" s="993"/>
      <c r="OFD89" s="993"/>
      <c r="OFE89" s="993"/>
      <c r="OFF89" s="993"/>
      <c r="OFG89" s="993"/>
      <c r="OFH89" s="993"/>
      <c r="OFI89" s="993"/>
      <c r="OFJ89" s="993"/>
      <c r="OFK89" s="993"/>
      <c r="OFL89" s="993"/>
      <c r="OFM89" s="993"/>
      <c r="OFN89" s="993"/>
      <c r="OFO89" s="993"/>
      <c r="OFP89" s="993"/>
      <c r="OFQ89" s="993"/>
      <c r="OFR89" s="993"/>
      <c r="OFS89" s="993"/>
      <c r="OFT89" s="993"/>
      <c r="OFU89" s="993"/>
      <c r="OFV89" s="993"/>
      <c r="OFW89" s="993"/>
      <c r="OFX89" s="993"/>
      <c r="OFY89" s="993"/>
      <c r="OFZ89" s="993"/>
      <c r="OGA89" s="993"/>
      <c r="OGB89" s="993"/>
      <c r="OGC89" s="993"/>
      <c r="OGD89" s="993"/>
      <c r="OGE89" s="993"/>
      <c r="OGF89" s="993"/>
      <c r="OGG89" s="993"/>
      <c r="OGH89" s="993"/>
      <c r="OGI89" s="993"/>
      <c r="OGJ89" s="993"/>
      <c r="OGK89" s="993"/>
      <c r="OGL89" s="993"/>
      <c r="OGM89" s="993"/>
      <c r="OGN89" s="993"/>
      <c r="OGO89" s="993"/>
      <c r="OGP89" s="993"/>
      <c r="OGQ89" s="993"/>
      <c r="OGR89" s="993"/>
      <c r="OGS89" s="993"/>
      <c r="OGT89" s="993"/>
      <c r="OGU89" s="993"/>
      <c r="OGV89" s="993"/>
      <c r="OGW89" s="993"/>
      <c r="OGX89" s="993"/>
      <c r="OGY89" s="993"/>
      <c r="OGZ89" s="993"/>
      <c r="OHA89" s="993"/>
      <c r="OHB89" s="993"/>
      <c r="OHC89" s="993"/>
      <c r="OHD89" s="993"/>
      <c r="OHE89" s="993"/>
      <c r="OHF89" s="993"/>
      <c r="OHG89" s="993"/>
      <c r="OHH89" s="993"/>
      <c r="OHI89" s="993"/>
      <c r="OHJ89" s="993"/>
      <c r="OHK89" s="993"/>
      <c r="OHL89" s="993"/>
      <c r="OHM89" s="993"/>
      <c r="OHN89" s="993"/>
      <c r="OHO89" s="993"/>
      <c r="OHP89" s="993"/>
      <c r="OHQ89" s="993"/>
      <c r="OHR89" s="993"/>
      <c r="OHS89" s="993"/>
      <c r="OHT89" s="993"/>
      <c r="OHU89" s="993"/>
      <c r="OHV89" s="993"/>
      <c r="OHW89" s="993"/>
      <c r="OHX89" s="993"/>
      <c r="OHY89" s="993"/>
      <c r="OHZ89" s="993"/>
      <c r="OIA89" s="993"/>
      <c r="OIB89" s="993"/>
      <c r="OIC89" s="993"/>
      <c r="OID89" s="993"/>
      <c r="OIE89" s="993"/>
      <c r="OIF89" s="993"/>
      <c r="OIG89" s="993"/>
      <c r="OIH89" s="993"/>
      <c r="OII89" s="993"/>
      <c r="OIJ89" s="993"/>
      <c r="OIK89" s="993"/>
      <c r="OIL89" s="993"/>
      <c r="OIM89" s="993"/>
      <c r="OIN89" s="993"/>
      <c r="OIO89" s="993"/>
      <c r="OIP89" s="993"/>
      <c r="OIQ89" s="993"/>
      <c r="OIR89" s="993"/>
      <c r="OIS89" s="993"/>
      <c r="OIT89" s="993"/>
      <c r="OIU89" s="993"/>
      <c r="OIV89" s="993"/>
      <c r="OIW89" s="993"/>
      <c r="OIX89" s="993"/>
      <c r="OIY89" s="993"/>
      <c r="OIZ89" s="993"/>
      <c r="OJA89" s="993"/>
      <c r="OJB89" s="993"/>
      <c r="OJC89" s="993"/>
      <c r="OJD89" s="993"/>
      <c r="OJE89" s="993"/>
      <c r="OJF89" s="993"/>
      <c r="OJG89" s="993"/>
      <c r="OJH89" s="993"/>
      <c r="OJI89" s="993"/>
      <c r="OJJ89" s="993"/>
      <c r="OJK89" s="993"/>
      <c r="OJL89" s="993"/>
      <c r="OJM89" s="993"/>
      <c r="OJN89" s="993"/>
      <c r="OJO89" s="993"/>
      <c r="OJP89" s="993"/>
      <c r="OJQ89" s="993"/>
      <c r="OJR89" s="993"/>
      <c r="OJS89" s="993"/>
      <c r="OJT89" s="993"/>
      <c r="OJU89" s="993"/>
      <c r="OJV89" s="993"/>
      <c r="OJW89" s="993"/>
      <c r="OJX89" s="993"/>
      <c r="OJY89" s="993"/>
      <c r="OJZ89" s="993"/>
      <c r="OKA89" s="993"/>
      <c r="OKB89" s="993"/>
      <c r="OKC89" s="993"/>
      <c r="OKD89" s="993"/>
      <c r="OKE89" s="993"/>
      <c r="OKF89" s="993"/>
      <c r="OKG89" s="993"/>
      <c r="OKH89" s="993"/>
      <c r="OKI89" s="993"/>
      <c r="OKJ89" s="993"/>
      <c r="OKK89" s="993"/>
      <c r="OKL89" s="993"/>
      <c r="OKM89" s="993"/>
      <c r="OKN89" s="993"/>
      <c r="OKO89" s="993"/>
      <c r="OKP89" s="993"/>
      <c r="OKQ89" s="993"/>
      <c r="OKR89" s="993"/>
      <c r="OKS89" s="993"/>
      <c r="OKT89" s="993"/>
      <c r="OKU89" s="993"/>
      <c r="OKV89" s="993"/>
      <c r="OKW89" s="993"/>
      <c r="OKX89" s="993"/>
      <c r="OKY89" s="993"/>
      <c r="OKZ89" s="993"/>
      <c r="OLA89" s="993"/>
      <c r="OLB89" s="993"/>
      <c r="OLC89" s="993"/>
      <c r="OLD89" s="993"/>
      <c r="OLE89" s="993"/>
      <c r="OLF89" s="993"/>
      <c r="OLG89" s="993"/>
      <c r="OLH89" s="993"/>
      <c r="OLI89" s="993"/>
      <c r="OLJ89" s="993"/>
      <c r="OLK89" s="993"/>
      <c r="OLL89" s="993"/>
      <c r="OLM89" s="993"/>
      <c r="OLN89" s="993"/>
      <c r="OLO89" s="993"/>
      <c r="OLP89" s="993"/>
      <c r="OLQ89" s="993"/>
      <c r="OLR89" s="993"/>
      <c r="OLS89" s="993"/>
      <c r="OLT89" s="993"/>
      <c r="OLU89" s="993"/>
      <c r="OLV89" s="993"/>
      <c r="OLW89" s="993"/>
      <c r="OLX89" s="993"/>
      <c r="OLY89" s="993"/>
      <c r="OLZ89" s="993"/>
      <c r="OMA89" s="993"/>
      <c r="OMB89" s="993"/>
      <c r="OMC89" s="993"/>
      <c r="OMD89" s="993"/>
      <c r="OME89" s="993"/>
      <c r="OMF89" s="993"/>
      <c r="OMG89" s="993"/>
      <c r="OMH89" s="993"/>
      <c r="OMI89" s="993"/>
      <c r="OMJ89" s="993"/>
      <c r="OMK89" s="993"/>
      <c r="OML89" s="993"/>
      <c r="OMM89" s="993"/>
      <c r="OMN89" s="993"/>
      <c r="OMO89" s="993"/>
      <c r="OMP89" s="993"/>
      <c r="OMQ89" s="993"/>
      <c r="OMR89" s="993"/>
      <c r="OMS89" s="993"/>
      <c r="OMT89" s="993"/>
      <c r="OMU89" s="993"/>
      <c r="OMV89" s="993"/>
      <c r="OMW89" s="993"/>
      <c r="OMX89" s="993"/>
      <c r="OMY89" s="993"/>
      <c r="OMZ89" s="993"/>
      <c r="ONA89" s="993"/>
      <c r="ONB89" s="993"/>
      <c r="ONC89" s="993"/>
      <c r="OND89" s="993"/>
      <c r="ONE89" s="993"/>
      <c r="ONF89" s="993"/>
      <c r="ONG89" s="993"/>
      <c r="ONH89" s="993"/>
      <c r="ONI89" s="993"/>
      <c r="ONJ89" s="993"/>
      <c r="ONK89" s="993"/>
      <c r="ONL89" s="993"/>
      <c r="ONM89" s="993"/>
      <c r="ONN89" s="993"/>
      <c r="ONO89" s="993"/>
      <c r="ONP89" s="993"/>
      <c r="ONQ89" s="993"/>
      <c r="ONR89" s="993"/>
      <c r="ONS89" s="993"/>
      <c r="ONT89" s="993"/>
      <c r="ONU89" s="993"/>
      <c r="ONV89" s="993"/>
      <c r="ONW89" s="993"/>
      <c r="ONX89" s="993"/>
      <c r="ONY89" s="993"/>
      <c r="ONZ89" s="993"/>
      <c r="OOA89" s="993"/>
      <c r="OOB89" s="993"/>
      <c r="OOC89" s="993"/>
      <c r="OOD89" s="993"/>
      <c r="OOE89" s="993"/>
      <c r="OOF89" s="993"/>
      <c r="OOG89" s="993"/>
      <c r="OOH89" s="993"/>
      <c r="OOI89" s="993"/>
      <c r="OOJ89" s="993"/>
      <c r="OOK89" s="993"/>
      <c r="OOL89" s="993"/>
      <c r="OOM89" s="993"/>
      <c r="OON89" s="993"/>
      <c r="OOO89" s="993"/>
      <c r="OOP89" s="993"/>
      <c r="OOQ89" s="993"/>
      <c r="OOR89" s="993"/>
      <c r="OOS89" s="993"/>
      <c r="OOT89" s="993"/>
      <c r="OOU89" s="993"/>
      <c r="OOV89" s="993"/>
      <c r="OOW89" s="993"/>
      <c r="OOX89" s="993"/>
      <c r="OOY89" s="993"/>
      <c r="OOZ89" s="993"/>
      <c r="OPA89" s="993"/>
      <c r="OPB89" s="993"/>
      <c r="OPC89" s="993"/>
      <c r="OPD89" s="993"/>
      <c r="OPE89" s="993"/>
      <c r="OPF89" s="993"/>
      <c r="OPG89" s="993"/>
      <c r="OPH89" s="993"/>
      <c r="OPI89" s="993"/>
      <c r="OPJ89" s="993"/>
      <c r="OPK89" s="993"/>
      <c r="OPL89" s="993"/>
      <c r="OPM89" s="993"/>
      <c r="OPN89" s="993"/>
      <c r="OPO89" s="993"/>
      <c r="OPP89" s="993"/>
      <c r="OPQ89" s="993"/>
      <c r="OPR89" s="993"/>
      <c r="OPS89" s="993"/>
      <c r="OPT89" s="993"/>
      <c r="OPU89" s="993"/>
      <c r="OPV89" s="993"/>
      <c r="OPW89" s="993"/>
      <c r="OPX89" s="993"/>
      <c r="OPY89" s="993"/>
      <c r="OPZ89" s="993"/>
      <c r="OQA89" s="993"/>
      <c r="OQB89" s="993"/>
      <c r="OQC89" s="993"/>
      <c r="OQD89" s="993"/>
      <c r="OQE89" s="993"/>
      <c r="OQF89" s="993"/>
      <c r="OQG89" s="993"/>
      <c r="OQH89" s="993"/>
      <c r="OQI89" s="993"/>
      <c r="OQJ89" s="993"/>
      <c r="OQK89" s="993"/>
      <c r="OQL89" s="993"/>
      <c r="OQM89" s="993"/>
      <c r="OQN89" s="993"/>
      <c r="OQO89" s="993"/>
      <c r="OQP89" s="993"/>
      <c r="OQQ89" s="993"/>
      <c r="OQR89" s="993"/>
      <c r="OQS89" s="993"/>
      <c r="OQT89" s="993"/>
      <c r="OQU89" s="993"/>
      <c r="OQV89" s="993"/>
      <c r="OQW89" s="993"/>
      <c r="OQX89" s="993"/>
      <c r="OQY89" s="993"/>
      <c r="OQZ89" s="993"/>
      <c r="ORA89" s="993"/>
      <c r="ORB89" s="993"/>
      <c r="ORC89" s="993"/>
      <c r="ORD89" s="993"/>
      <c r="ORE89" s="993"/>
      <c r="ORF89" s="993"/>
      <c r="ORG89" s="993"/>
      <c r="ORH89" s="993"/>
      <c r="ORI89" s="993"/>
      <c r="ORJ89" s="993"/>
      <c r="ORK89" s="993"/>
      <c r="ORL89" s="993"/>
      <c r="ORM89" s="993"/>
      <c r="ORN89" s="993"/>
      <c r="ORO89" s="993"/>
      <c r="ORP89" s="993"/>
      <c r="ORQ89" s="993"/>
      <c r="ORR89" s="993"/>
      <c r="ORS89" s="993"/>
      <c r="ORT89" s="993"/>
      <c r="ORU89" s="993"/>
      <c r="ORV89" s="993"/>
      <c r="ORW89" s="993"/>
      <c r="ORX89" s="993"/>
      <c r="ORY89" s="993"/>
      <c r="ORZ89" s="993"/>
      <c r="OSA89" s="993"/>
      <c r="OSB89" s="993"/>
      <c r="OSC89" s="993"/>
      <c r="OSD89" s="993"/>
      <c r="OSE89" s="993"/>
      <c r="OSF89" s="993"/>
      <c r="OSG89" s="993"/>
      <c r="OSH89" s="993"/>
      <c r="OSI89" s="993"/>
      <c r="OSJ89" s="993"/>
      <c r="OSK89" s="993"/>
      <c r="OSL89" s="993"/>
      <c r="OSM89" s="993"/>
      <c r="OSN89" s="993"/>
      <c r="OSO89" s="993"/>
      <c r="OSP89" s="993"/>
      <c r="OSQ89" s="993"/>
      <c r="OSR89" s="993"/>
      <c r="OSS89" s="993"/>
      <c r="OST89" s="993"/>
      <c r="OSU89" s="993"/>
      <c r="OSV89" s="993"/>
      <c r="OSW89" s="993"/>
      <c r="OSX89" s="993"/>
      <c r="OSY89" s="993"/>
      <c r="OSZ89" s="993"/>
      <c r="OTA89" s="993"/>
      <c r="OTB89" s="993"/>
      <c r="OTC89" s="993"/>
      <c r="OTD89" s="993"/>
      <c r="OTE89" s="993"/>
      <c r="OTF89" s="993"/>
      <c r="OTG89" s="993"/>
      <c r="OTH89" s="993"/>
      <c r="OTI89" s="993"/>
      <c r="OTJ89" s="993"/>
      <c r="OTK89" s="993"/>
      <c r="OTL89" s="993"/>
      <c r="OTM89" s="993"/>
      <c r="OTN89" s="993"/>
      <c r="OTO89" s="993"/>
      <c r="OTP89" s="993"/>
      <c r="OTQ89" s="993"/>
      <c r="OTR89" s="993"/>
      <c r="OTS89" s="993"/>
      <c r="OTT89" s="993"/>
      <c r="OTU89" s="993"/>
      <c r="OTV89" s="993"/>
      <c r="OTW89" s="993"/>
      <c r="OTX89" s="993"/>
      <c r="OTY89" s="993"/>
      <c r="OTZ89" s="993"/>
      <c r="OUA89" s="993"/>
      <c r="OUB89" s="993"/>
      <c r="OUC89" s="993"/>
      <c r="OUD89" s="993"/>
      <c r="OUE89" s="993"/>
      <c r="OUF89" s="993"/>
      <c r="OUG89" s="993"/>
      <c r="OUH89" s="993"/>
      <c r="OUI89" s="993"/>
      <c r="OUJ89" s="993"/>
      <c r="OUK89" s="993"/>
      <c r="OUL89" s="993"/>
      <c r="OUM89" s="993"/>
      <c r="OUN89" s="993"/>
      <c r="OUO89" s="993"/>
      <c r="OUP89" s="993"/>
      <c r="OUQ89" s="993"/>
      <c r="OUR89" s="993"/>
      <c r="OUS89" s="993"/>
      <c r="OUT89" s="993"/>
      <c r="OUU89" s="993"/>
      <c r="OUV89" s="993"/>
      <c r="OUW89" s="993"/>
      <c r="OUX89" s="993"/>
      <c r="OUY89" s="993"/>
      <c r="OUZ89" s="993"/>
      <c r="OVA89" s="993"/>
      <c r="OVB89" s="993"/>
      <c r="OVC89" s="993"/>
      <c r="OVD89" s="993"/>
      <c r="OVE89" s="993"/>
      <c r="OVF89" s="993"/>
      <c r="OVG89" s="993"/>
      <c r="OVH89" s="993"/>
      <c r="OVI89" s="993"/>
      <c r="OVJ89" s="993"/>
      <c r="OVK89" s="993"/>
      <c r="OVL89" s="993"/>
      <c r="OVM89" s="993"/>
      <c r="OVN89" s="993"/>
      <c r="OVO89" s="993"/>
      <c r="OVP89" s="993"/>
      <c r="OVQ89" s="993"/>
      <c r="OVR89" s="993"/>
      <c r="OVS89" s="993"/>
      <c r="OVT89" s="993"/>
      <c r="OVU89" s="993"/>
      <c r="OVV89" s="993"/>
      <c r="OVW89" s="993"/>
      <c r="OVX89" s="993"/>
      <c r="OVY89" s="993"/>
      <c r="OVZ89" s="993"/>
      <c r="OWA89" s="993"/>
      <c r="OWB89" s="993"/>
      <c r="OWC89" s="993"/>
      <c r="OWD89" s="993"/>
      <c r="OWE89" s="993"/>
      <c r="OWF89" s="993"/>
      <c r="OWG89" s="993"/>
      <c r="OWH89" s="993"/>
      <c r="OWI89" s="993"/>
      <c r="OWJ89" s="993"/>
      <c r="OWK89" s="993"/>
      <c r="OWL89" s="993"/>
      <c r="OWM89" s="993"/>
      <c r="OWN89" s="993"/>
      <c r="OWO89" s="993"/>
      <c r="OWP89" s="993"/>
      <c r="OWQ89" s="993"/>
      <c r="OWR89" s="993"/>
      <c r="OWS89" s="993"/>
      <c r="OWT89" s="993"/>
      <c r="OWU89" s="993"/>
      <c r="OWV89" s="993"/>
      <c r="OWW89" s="993"/>
      <c r="OWX89" s="993"/>
      <c r="OWY89" s="993"/>
      <c r="OWZ89" s="993"/>
      <c r="OXA89" s="993"/>
      <c r="OXB89" s="993"/>
      <c r="OXC89" s="993"/>
      <c r="OXD89" s="993"/>
      <c r="OXE89" s="993"/>
      <c r="OXF89" s="993"/>
      <c r="OXG89" s="993"/>
      <c r="OXH89" s="993"/>
      <c r="OXI89" s="993"/>
      <c r="OXJ89" s="993"/>
      <c r="OXK89" s="993"/>
      <c r="OXL89" s="993"/>
      <c r="OXM89" s="993"/>
      <c r="OXN89" s="993"/>
      <c r="OXO89" s="993"/>
      <c r="OXP89" s="993"/>
      <c r="OXQ89" s="993"/>
      <c r="OXR89" s="993"/>
      <c r="OXS89" s="993"/>
      <c r="OXT89" s="993"/>
      <c r="OXU89" s="993"/>
      <c r="OXV89" s="993"/>
      <c r="OXW89" s="993"/>
      <c r="OXX89" s="993"/>
      <c r="OXY89" s="993"/>
      <c r="OXZ89" s="993"/>
      <c r="OYA89" s="993"/>
      <c r="OYB89" s="993"/>
      <c r="OYC89" s="993"/>
      <c r="OYD89" s="993"/>
      <c r="OYE89" s="993"/>
      <c r="OYF89" s="993"/>
      <c r="OYG89" s="993"/>
      <c r="OYH89" s="993"/>
      <c r="OYI89" s="993"/>
      <c r="OYJ89" s="993"/>
      <c r="OYK89" s="993"/>
      <c r="OYL89" s="993"/>
      <c r="OYM89" s="993"/>
      <c r="OYN89" s="993"/>
      <c r="OYO89" s="993"/>
      <c r="OYP89" s="993"/>
      <c r="OYQ89" s="993"/>
      <c r="OYR89" s="993"/>
      <c r="OYS89" s="993"/>
      <c r="OYT89" s="993"/>
      <c r="OYU89" s="993"/>
      <c r="OYV89" s="993"/>
      <c r="OYW89" s="993"/>
      <c r="OYX89" s="993"/>
      <c r="OYY89" s="993"/>
      <c r="OYZ89" s="993"/>
      <c r="OZA89" s="993"/>
      <c r="OZB89" s="993"/>
      <c r="OZC89" s="993"/>
      <c r="OZD89" s="993"/>
      <c r="OZE89" s="993"/>
      <c r="OZF89" s="993"/>
      <c r="OZG89" s="993"/>
      <c r="OZH89" s="993"/>
      <c r="OZI89" s="993"/>
      <c r="OZJ89" s="993"/>
      <c r="OZK89" s="993"/>
      <c r="OZL89" s="993"/>
      <c r="OZM89" s="993"/>
      <c r="OZN89" s="993"/>
      <c r="OZO89" s="993"/>
      <c r="OZP89" s="993"/>
      <c r="OZQ89" s="993"/>
      <c r="OZR89" s="993"/>
      <c r="OZS89" s="993"/>
      <c r="OZT89" s="993"/>
      <c r="OZU89" s="993"/>
      <c r="OZV89" s="993"/>
      <c r="OZW89" s="993"/>
      <c r="OZX89" s="993"/>
      <c r="OZY89" s="993"/>
      <c r="OZZ89" s="993"/>
      <c r="PAA89" s="993"/>
      <c r="PAB89" s="993"/>
      <c r="PAC89" s="993"/>
      <c r="PAD89" s="993"/>
      <c r="PAE89" s="993"/>
      <c r="PAF89" s="993"/>
      <c r="PAG89" s="993"/>
      <c r="PAH89" s="993"/>
      <c r="PAI89" s="993"/>
      <c r="PAJ89" s="993"/>
      <c r="PAK89" s="993"/>
      <c r="PAL89" s="993"/>
      <c r="PAM89" s="993"/>
      <c r="PAN89" s="993"/>
      <c r="PAO89" s="993"/>
      <c r="PAP89" s="993"/>
      <c r="PAQ89" s="993"/>
      <c r="PAR89" s="993"/>
      <c r="PAS89" s="993"/>
      <c r="PAT89" s="993"/>
      <c r="PAU89" s="993"/>
      <c r="PAV89" s="993"/>
      <c r="PAW89" s="993"/>
      <c r="PAX89" s="993"/>
      <c r="PAY89" s="993"/>
      <c r="PAZ89" s="993"/>
      <c r="PBA89" s="993"/>
      <c r="PBB89" s="993"/>
      <c r="PBC89" s="993"/>
      <c r="PBD89" s="993"/>
      <c r="PBE89" s="993"/>
      <c r="PBF89" s="993"/>
      <c r="PBG89" s="993"/>
      <c r="PBH89" s="993"/>
      <c r="PBI89" s="993"/>
      <c r="PBJ89" s="993"/>
      <c r="PBK89" s="993"/>
      <c r="PBL89" s="993"/>
      <c r="PBM89" s="993"/>
      <c r="PBN89" s="993"/>
      <c r="PBO89" s="993"/>
      <c r="PBP89" s="993"/>
      <c r="PBQ89" s="993"/>
      <c r="PBR89" s="993"/>
      <c r="PBS89" s="993"/>
      <c r="PBT89" s="993"/>
      <c r="PBU89" s="993"/>
      <c r="PBV89" s="993"/>
      <c r="PBW89" s="993"/>
      <c r="PBX89" s="993"/>
      <c r="PBY89" s="993"/>
      <c r="PBZ89" s="993"/>
      <c r="PCA89" s="993"/>
      <c r="PCB89" s="993"/>
      <c r="PCC89" s="993"/>
      <c r="PCD89" s="993"/>
      <c r="PCE89" s="993"/>
      <c r="PCF89" s="993"/>
      <c r="PCG89" s="993"/>
      <c r="PCH89" s="993"/>
      <c r="PCI89" s="993"/>
      <c r="PCJ89" s="993"/>
      <c r="PCK89" s="993"/>
      <c r="PCL89" s="993"/>
      <c r="PCM89" s="993"/>
      <c r="PCN89" s="993"/>
      <c r="PCO89" s="993"/>
      <c r="PCP89" s="993"/>
      <c r="PCQ89" s="993"/>
      <c r="PCR89" s="993"/>
      <c r="PCS89" s="993"/>
      <c r="PCT89" s="993"/>
      <c r="PCU89" s="993"/>
      <c r="PCV89" s="993"/>
      <c r="PCW89" s="993"/>
      <c r="PCX89" s="993"/>
      <c r="PCY89" s="993"/>
      <c r="PCZ89" s="993"/>
      <c r="PDA89" s="993"/>
      <c r="PDB89" s="993"/>
      <c r="PDC89" s="993"/>
      <c r="PDD89" s="993"/>
      <c r="PDE89" s="993"/>
      <c r="PDF89" s="993"/>
      <c r="PDG89" s="993"/>
      <c r="PDH89" s="993"/>
      <c r="PDI89" s="993"/>
      <c r="PDJ89" s="993"/>
      <c r="PDK89" s="993"/>
      <c r="PDL89" s="993"/>
      <c r="PDM89" s="993"/>
      <c r="PDN89" s="993"/>
      <c r="PDO89" s="993"/>
      <c r="PDP89" s="993"/>
      <c r="PDQ89" s="993"/>
      <c r="PDR89" s="993"/>
      <c r="PDS89" s="993"/>
      <c r="PDT89" s="993"/>
      <c r="PDU89" s="993"/>
      <c r="PDV89" s="993"/>
      <c r="PDW89" s="993"/>
      <c r="PDX89" s="993"/>
      <c r="PDY89" s="993"/>
      <c r="PDZ89" s="993"/>
      <c r="PEA89" s="993"/>
      <c r="PEB89" s="993"/>
      <c r="PEC89" s="993"/>
      <c r="PED89" s="993"/>
      <c r="PEE89" s="993"/>
      <c r="PEF89" s="993"/>
      <c r="PEG89" s="993"/>
      <c r="PEH89" s="993"/>
      <c r="PEI89" s="993"/>
      <c r="PEJ89" s="993"/>
      <c r="PEK89" s="993"/>
      <c r="PEL89" s="993"/>
      <c r="PEM89" s="993"/>
      <c r="PEN89" s="993"/>
      <c r="PEO89" s="993"/>
      <c r="PEP89" s="993"/>
      <c r="PEQ89" s="993"/>
      <c r="PER89" s="993"/>
      <c r="PES89" s="993"/>
      <c r="PET89" s="993"/>
      <c r="PEU89" s="993"/>
      <c r="PEV89" s="993"/>
      <c r="PEW89" s="993"/>
      <c r="PEX89" s="993"/>
      <c r="PEY89" s="993"/>
      <c r="PEZ89" s="993"/>
      <c r="PFA89" s="993"/>
      <c r="PFB89" s="993"/>
      <c r="PFC89" s="993"/>
      <c r="PFD89" s="993"/>
      <c r="PFE89" s="993"/>
      <c r="PFF89" s="993"/>
      <c r="PFG89" s="993"/>
      <c r="PFH89" s="993"/>
      <c r="PFI89" s="993"/>
      <c r="PFJ89" s="993"/>
      <c r="PFK89" s="993"/>
      <c r="PFL89" s="993"/>
      <c r="PFM89" s="993"/>
      <c r="PFN89" s="993"/>
      <c r="PFO89" s="993"/>
      <c r="PFP89" s="993"/>
      <c r="PFQ89" s="993"/>
      <c r="PFR89" s="993"/>
      <c r="PFS89" s="993"/>
      <c r="PFT89" s="993"/>
      <c r="PFU89" s="993"/>
      <c r="PFV89" s="993"/>
      <c r="PFW89" s="993"/>
      <c r="PFX89" s="993"/>
      <c r="PFY89" s="993"/>
      <c r="PFZ89" s="993"/>
      <c r="PGA89" s="993"/>
      <c r="PGB89" s="993"/>
      <c r="PGC89" s="993"/>
      <c r="PGD89" s="993"/>
      <c r="PGE89" s="993"/>
      <c r="PGF89" s="993"/>
      <c r="PGG89" s="993"/>
      <c r="PGH89" s="993"/>
      <c r="PGI89" s="993"/>
      <c r="PGJ89" s="993"/>
      <c r="PGK89" s="993"/>
      <c r="PGL89" s="993"/>
      <c r="PGM89" s="993"/>
      <c r="PGN89" s="993"/>
      <c r="PGO89" s="993"/>
      <c r="PGP89" s="993"/>
      <c r="PGQ89" s="993"/>
      <c r="PGR89" s="993"/>
      <c r="PGS89" s="993"/>
      <c r="PGT89" s="993"/>
      <c r="PGU89" s="993"/>
      <c r="PGV89" s="993"/>
      <c r="PGW89" s="993"/>
      <c r="PGX89" s="993"/>
      <c r="PGY89" s="993"/>
      <c r="PGZ89" s="993"/>
      <c r="PHA89" s="993"/>
      <c r="PHB89" s="993"/>
      <c r="PHC89" s="993"/>
      <c r="PHD89" s="993"/>
      <c r="PHE89" s="993"/>
      <c r="PHF89" s="993"/>
      <c r="PHG89" s="993"/>
      <c r="PHH89" s="993"/>
      <c r="PHI89" s="993"/>
      <c r="PHJ89" s="993"/>
      <c r="PHK89" s="993"/>
      <c r="PHL89" s="993"/>
      <c r="PHM89" s="993"/>
      <c r="PHN89" s="993"/>
      <c r="PHO89" s="993"/>
      <c r="PHP89" s="993"/>
      <c r="PHQ89" s="993"/>
      <c r="PHR89" s="993"/>
      <c r="PHS89" s="993"/>
      <c r="PHT89" s="993"/>
      <c r="PHU89" s="993"/>
      <c r="PHV89" s="993"/>
      <c r="PHW89" s="993"/>
      <c r="PHX89" s="993"/>
      <c r="PHY89" s="993"/>
      <c r="PHZ89" s="993"/>
      <c r="PIA89" s="993"/>
      <c r="PIB89" s="993"/>
      <c r="PIC89" s="993"/>
      <c r="PID89" s="993"/>
      <c r="PIE89" s="993"/>
      <c r="PIF89" s="993"/>
      <c r="PIG89" s="993"/>
      <c r="PIH89" s="993"/>
      <c r="PII89" s="993"/>
      <c r="PIJ89" s="993"/>
      <c r="PIK89" s="993"/>
      <c r="PIL89" s="993"/>
      <c r="PIM89" s="993"/>
      <c r="PIN89" s="993"/>
      <c r="PIO89" s="993"/>
      <c r="PIP89" s="993"/>
      <c r="PIQ89" s="993"/>
      <c r="PIR89" s="993"/>
      <c r="PIS89" s="993"/>
      <c r="PIT89" s="993"/>
      <c r="PIU89" s="993"/>
      <c r="PIV89" s="993"/>
      <c r="PIW89" s="993"/>
      <c r="PIX89" s="993"/>
      <c r="PIY89" s="993"/>
      <c r="PIZ89" s="993"/>
      <c r="PJA89" s="993"/>
      <c r="PJB89" s="993"/>
      <c r="PJC89" s="993"/>
      <c r="PJD89" s="993"/>
      <c r="PJE89" s="993"/>
      <c r="PJF89" s="993"/>
      <c r="PJG89" s="993"/>
      <c r="PJH89" s="993"/>
      <c r="PJI89" s="993"/>
      <c r="PJJ89" s="993"/>
      <c r="PJK89" s="993"/>
      <c r="PJL89" s="993"/>
      <c r="PJM89" s="993"/>
      <c r="PJN89" s="993"/>
      <c r="PJO89" s="993"/>
      <c r="PJP89" s="993"/>
      <c r="PJQ89" s="993"/>
      <c r="PJR89" s="993"/>
      <c r="PJS89" s="993"/>
      <c r="PJT89" s="993"/>
      <c r="PJU89" s="993"/>
      <c r="PJV89" s="993"/>
      <c r="PJW89" s="993"/>
      <c r="PJX89" s="993"/>
      <c r="PJY89" s="993"/>
      <c r="PJZ89" s="993"/>
      <c r="PKA89" s="993"/>
      <c r="PKB89" s="993"/>
      <c r="PKC89" s="993"/>
      <c r="PKD89" s="993"/>
      <c r="PKE89" s="993"/>
      <c r="PKF89" s="993"/>
      <c r="PKG89" s="993"/>
      <c r="PKH89" s="993"/>
      <c r="PKI89" s="993"/>
      <c r="PKJ89" s="993"/>
      <c r="PKK89" s="993"/>
      <c r="PKL89" s="993"/>
      <c r="PKM89" s="993"/>
      <c r="PKN89" s="993"/>
      <c r="PKO89" s="993"/>
      <c r="PKP89" s="993"/>
      <c r="PKQ89" s="993"/>
      <c r="PKR89" s="993"/>
      <c r="PKS89" s="993"/>
      <c r="PKT89" s="993"/>
      <c r="PKU89" s="993"/>
      <c r="PKV89" s="993"/>
      <c r="PKW89" s="993"/>
      <c r="PKX89" s="993"/>
      <c r="PKY89" s="993"/>
      <c r="PKZ89" s="993"/>
      <c r="PLA89" s="993"/>
      <c r="PLB89" s="993"/>
      <c r="PLC89" s="993"/>
      <c r="PLD89" s="993"/>
      <c r="PLE89" s="993"/>
      <c r="PLF89" s="993"/>
      <c r="PLG89" s="993"/>
      <c r="PLH89" s="993"/>
      <c r="PLI89" s="993"/>
      <c r="PLJ89" s="993"/>
      <c r="PLK89" s="993"/>
      <c r="PLL89" s="993"/>
      <c r="PLM89" s="993"/>
      <c r="PLN89" s="993"/>
      <c r="PLO89" s="993"/>
      <c r="PLP89" s="993"/>
      <c r="PLQ89" s="993"/>
      <c r="PLR89" s="993"/>
      <c r="PLS89" s="993"/>
      <c r="PLT89" s="993"/>
      <c r="PLU89" s="993"/>
      <c r="PLV89" s="993"/>
      <c r="PLW89" s="993"/>
      <c r="PLX89" s="993"/>
      <c r="PLY89" s="993"/>
      <c r="PLZ89" s="993"/>
      <c r="PMA89" s="993"/>
      <c r="PMB89" s="993"/>
      <c r="PMC89" s="993"/>
      <c r="PMD89" s="993"/>
      <c r="PME89" s="993"/>
      <c r="PMF89" s="993"/>
      <c r="PMG89" s="993"/>
      <c r="PMH89" s="993"/>
      <c r="PMI89" s="993"/>
      <c r="PMJ89" s="993"/>
      <c r="PMK89" s="993"/>
      <c r="PML89" s="993"/>
      <c r="PMM89" s="993"/>
      <c r="PMN89" s="993"/>
      <c r="PMO89" s="993"/>
      <c r="PMP89" s="993"/>
      <c r="PMQ89" s="993"/>
      <c r="PMR89" s="993"/>
      <c r="PMS89" s="993"/>
      <c r="PMT89" s="993"/>
      <c r="PMU89" s="993"/>
      <c r="PMV89" s="993"/>
      <c r="PMW89" s="993"/>
      <c r="PMX89" s="993"/>
      <c r="PMY89" s="993"/>
      <c r="PMZ89" s="993"/>
      <c r="PNA89" s="993"/>
      <c r="PNB89" s="993"/>
      <c r="PNC89" s="993"/>
      <c r="PND89" s="993"/>
      <c r="PNE89" s="993"/>
      <c r="PNF89" s="993"/>
      <c r="PNG89" s="993"/>
      <c r="PNH89" s="993"/>
      <c r="PNI89" s="993"/>
      <c r="PNJ89" s="993"/>
      <c r="PNK89" s="993"/>
      <c r="PNL89" s="993"/>
      <c r="PNM89" s="993"/>
      <c r="PNN89" s="993"/>
      <c r="PNO89" s="993"/>
      <c r="PNP89" s="993"/>
      <c r="PNQ89" s="993"/>
      <c r="PNR89" s="993"/>
      <c r="PNS89" s="993"/>
      <c r="PNT89" s="993"/>
      <c r="PNU89" s="993"/>
      <c r="PNV89" s="993"/>
      <c r="PNW89" s="993"/>
      <c r="PNX89" s="993"/>
      <c r="PNY89" s="993"/>
      <c r="PNZ89" s="993"/>
      <c r="POA89" s="993"/>
      <c r="POB89" s="993"/>
      <c r="POC89" s="993"/>
      <c r="POD89" s="993"/>
      <c r="POE89" s="993"/>
      <c r="POF89" s="993"/>
      <c r="POG89" s="993"/>
      <c r="POH89" s="993"/>
      <c r="POI89" s="993"/>
      <c r="POJ89" s="993"/>
      <c r="POK89" s="993"/>
      <c r="POL89" s="993"/>
      <c r="POM89" s="993"/>
      <c r="PON89" s="993"/>
      <c r="POO89" s="993"/>
      <c r="POP89" s="993"/>
      <c r="POQ89" s="993"/>
      <c r="POR89" s="993"/>
      <c r="POS89" s="993"/>
      <c r="POT89" s="993"/>
      <c r="POU89" s="993"/>
      <c r="POV89" s="993"/>
      <c r="POW89" s="993"/>
      <c r="POX89" s="993"/>
      <c r="POY89" s="993"/>
      <c r="POZ89" s="993"/>
      <c r="PPA89" s="993"/>
      <c r="PPB89" s="993"/>
      <c r="PPC89" s="993"/>
      <c r="PPD89" s="993"/>
      <c r="PPE89" s="993"/>
      <c r="PPF89" s="993"/>
      <c r="PPG89" s="993"/>
      <c r="PPH89" s="993"/>
      <c r="PPI89" s="993"/>
      <c r="PPJ89" s="993"/>
      <c r="PPK89" s="993"/>
      <c r="PPL89" s="993"/>
      <c r="PPM89" s="993"/>
      <c r="PPN89" s="993"/>
      <c r="PPO89" s="993"/>
      <c r="PPP89" s="993"/>
      <c r="PPQ89" s="993"/>
      <c r="PPR89" s="993"/>
      <c r="PPS89" s="993"/>
      <c r="PPT89" s="993"/>
      <c r="PPU89" s="993"/>
      <c r="PPV89" s="993"/>
      <c r="PPW89" s="993"/>
      <c r="PPX89" s="993"/>
      <c r="PPY89" s="993"/>
      <c r="PPZ89" s="993"/>
      <c r="PQA89" s="993"/>
      <c r="PQB89" s="993"/>
      <c r="PQC89" s="993"/>
      <c r="PQD89" s="993"/>
      <c r="PQE89" s="993"/>
      <c r="PQF89" s="993"/>
      <c r="PQG89" s="993"/>
      <c r="PQH89" s="993"/>
      <c r="PQI89" s="993"/>
      <c r="PQJ89" s="993"/>
      <c r="PQK89" s="993"/>
      <c r="PQL89" s="993"/>
      <c r="PQM89" s="993"/>
      <c r="PQN89" s="993"/>
      <c r="PQO89" s="993"/>
      <c r="PQP89" s="993"/>
      <c r="PQQ89" s="993"/>
      <c r="PQR89" s="993"/>
      <c r="PQS89" s="993"/>
      <c r="PQT89" s="993"/>
      <c r="PQU89" s="993"/>
      <c r="PQV89" s="993"/>
      <c r="PQW89" s="993"/>
      <c r="PQX89" s="993"/>
      <c r="PQY89" s="993"/>
      <c r="PQZ89" s="993"/>
      <c r="PRA89" s="993"/>
      <c r="PRB89" s="993"/>
      <c r="PRC89" s="993"/>
      <c r="PRD89" s="993"/>
      <c r="PRE89" s="993"/>
      <c r="PRF89" s="993"/>
      <c r="PRG89" s="993"/>
      <c r="PRH89" s="993"/>
      <c r="PRI89" s="993"/>
      <c r="PRJ89" s="993"/>
      <c r="PRK89" s="993"/>
      <c r="PRL89" s="993"/>
      <c r="PRM89" s="993"/>
      <c r="PRN89" s="993"/>
      <c r="PRO89" s="993"/>
      <c r="PRP89" s="993"/>
      <c r="PRQ89" s="993"/>
      <c r="PRR89" s="993"/>
      <c r="PRS89" s="993"/>
      <c r="PRT89" s="993"/>
      <c r="PRU89" s="993"/>
      <c r="PRV89" s="993"/>
      <c r="PRW89" s="993"/>
      <c r="PRX89" s="993"/>
      <c r="PRY89" s="993"/>
      <c r="PRZ89" s="993"/>
      <c r="PSA89" s="993"/>
      <c r="PSB89" s="993"/>
      <c r="PSC89" s="993"/>
      <c r="PSD89" s="993"/>
      <c r="PSE89" s="993"/>
      <c r="PSF89" s="993"/>
      <c r="PSG89" s="993"/>
      <c r="PSH89" s="993"/>
      <c r="PSI89" s="993"/>
      <c r="PSJ89" s="993"/>
      <c r="PSK89" s="993"/>
      <c r="PSL89" s="993"/>
      <c r="PSM89" s="993"/>
      <c r="PSN89" s="993"/>
      <c r="PSO89" s="993"/>
      <c r="PSP89" s="993"/>
      <c r="PSQ89" s="993"/>
      <c r="PSR89" s="993"/>
      <c r="PSS89" s="993"/>
      <c r="PST89" s="993"/>
      <c r="PSU89" s="993"/>
      <c r="PSV89" s="993"/>
      <c r="PSW89" s="993"/>
      <c r="PSX89" s="993"/>
      <c r="PSY89" s="993"/>
      <c r="PSZ89" s="993"/>
      <c r="PTA89" s="993"/>
      <c r="PTB89" s="993"/>
      <c r="PTC89" s="993"/>
      <c r="PTD89" s="993"/>
      <c r="PTE89" s="993"/>
      <c r="PTF89" s="993"/>
      <c r="PTG89" s="993"/>
      <c r="PTH89" s="993"/>
      <c r="PTI89" s="993"/>
      <c r="PTJ89" s="993"/>
      <c r="PTK89" s="993"/>
      <c r="PTL89" s="993"/>
      <c r="PTM89" s="993"/>
      <c r="PTN89" s="993"/>
      <c r="PTO89" s="993"/>
      <c r="PTP89" s="993"/>
      <c r="PTQ89" s="993"/>
      <c r="PTR89" s="993"/>
      <c r="PTS89" s="993"/>
      <c r="PTT89" s="993"/>
      <c r="PTU89" s="993"/>
      <c r="PTV89" s="993"/>
      <c r="PTW89" s="993"/>
      <c r="PTX89" s="993"/>
      <c r="PTY89" s="993"/>
      <c r="PTZ89" s="993"/>
      <c r="PUA89" s="993"/>
      <c r="PUB89" s="993"/>
      <c r="PUC89" s="993"/>
      <c r="PUD89" s="993"/>
      <c r="PUE89" s="993"/>
      <c r="PUF89" s="993"/>
      <c r="PUG89" s="993"/>
      <c r="PUH89" s="993"/>
      <c r="PUI89" s="993"/>
      <c r="PUJ89" s="993"/>
      <c r="PUK89" s="993"/>
      <c r="PUL89" s="993"/>
      <c r="PUM89" s="993"/>
      <c r="PUN89" s="993"/>
      <c r="PUO89" s="993"/>
      <c r="PUP89" s="993"/>
      <c r="PUQ89" s="993"/>
      <c r="PUR89" s="993"/>
      <c r="PUS89" s="993"/>
      <c r="PUT89" s="993"/>
      <c r="PUU89" s="993"/>
      <c r="PUV89" s="993"/>
      <c r="PUW89" s="993"/>
      <c r="PUX89" s="993"/>
      <c r="PUY89" s="993"/>
      <c r="PUZ89" s="993"/>
      <c r="PVA89" s="993"/>
      <c r="PVB89" s="993"/>
      <c r="PVC89" s="993"/>
      <c r="PVD89" s="993"/>
      <c r="PVE89" s="993"/>
      <c r="PVF89" s="993"/>
      <c r="PVG89" s="993"/>
      <c r="PVH89" s="993"/>
      <c r="PVI89" s="993"/>
      <c r="PVJ89" s="993"/>
      <c r="PVK89" s="993"/>
      <c r="PVL89" s="993"/>
      <c r="PVM89" s="993"/>
      <c r="PVN89" s="993"/>
      <c r="PVO89" s="993"/>
      <c r="PVP89" s="993"/>
      <c r="PVQ89" s="993"/>
      <c r="PVR89" s="993"/>
      <c r="PVS89" s="993"/>
      <c r="PVT89" s="993"/>
      <c r="PVU89" s="993"/>
      <c r="PVV89" s="993"/>
      <c r="PVW89" s="993"/>
      <c r="PVX89" s="993"/>
      <c r="PVY89" s="993"/>
      <c r="PVZ89" s="993"/>
      <c r="PWA89" s="993"/>
      <c r="PWB89" s="993"/>
      <c r="PWC89" s="993"/>
      <c r="PWD89" s="993"/>
      <c r="PWE89" s="993"/>
      <c r="PWF89" s="993"/>
      <c r="PWG89" s="993"/>
      <c r="PWH89" s="993"/>
      <c r="PWI89" s="993"/>
      <c r="PWJ89" s="993"/>
      <c r="PWK89" s="993"/>
      <c r="PWL89" s="993"/>
      <c r="PWM89" s="993"/>
      <c r="PWN89" s="993"/>
      <c r="PWO89" s="993"/>
      <c r="PWP89" s="993"/>
      <c r="PWQ89" s="993"/>
      <c r="PWR89" s="993"/>
      <c r="PWS89" s="993"/>
      <c r="PWT89" s="993"/>
      <c r="PWU89" s="993"/>
      <c r="PWV89" s="993"/>
      <c r="PWW89" s="993"/>
      <c r="PWX89" s="993"/>
      <c r="PWY89" s="993"/>
      <c r="PWZ89" s="993"/>
      <c r="PXA89" s="993"/>
      <c r="PXB89" s="993"/>
      <c r="PXC89" s="993"/>
      <c r="PXD89" s="993"/>
      <c r="PXE89" s="993"/>
      <c r="PXF89" s="993"/>
      <c r="PXG89" s="993"/>
      <c r="PXH89" s="993"/>
      <c r="PXI89" s="993"/>
      <c r="PXJ89" s="993"/>
      <c r="PXK89" s="993"/>
      <c r="PXL89" s="993"/>
      <c r="PXM89" s="993"/>
      <c r="PXN89" s="993"/>
      <c r="PXO89" s="993"/>
      <c r="PXP89" s="993"/>
      <c r="PXQ89" s="993"/>
      <c r="PXR89" s="993"/>
      <c r="PXS89" s="993"/>
      <c r="PXT89" s="993"/>
      <c r="PXU89" s="993"/>
      <c r="PXV89" s="993"/>
      <c r="PXW89" s="993"/>
      <c r="PXX89" s="993"/>
      <c r="PXY89" s="993"/>
      <c r="PXZ89" s="993"/>
      <c r="PYA89" s="993"/>
      <c r="PYB89" s="993"/>
      <c r="PYC89" s="993"/>
      <c r="PYD89" s="993"/>
      <c r="PYE89" s="993"/>
      <c r="PYF89" s="993"/>
      <c r="PYG89" s="993"/>
      <c r="PYH89" s="993"/>
      <c r="PYI89" s="993"/>
      <c r="PYJ89" s="993"/>
      <c r="PYK89" s="993"/>
      <c r="PYL89" s="993"/>
      <c r="PYM89" s="993"/>
      <c r="PYN89" s="993"/>
      <c r="PYO89" s="993"/>
      <c r="PYP89" s="993"/>
      <c r="PYQ89" s="993"/>
      <c r="PYR89" s="993"/>
      <c r="PYS89" s="993"/>
      <c r="PYT89" s="993"/>
      <c r="PYU89" s="993"/>
      <c r="PYV89" s="993"/>
      <c r="PYW89" s="993"/>
      <c r="PYX89" s="993"/>
      <c r="PYY89" s="993"/>
      <c r="PYZ89" s="993"/>
      <c r="PZA89" s="993"/>
      <c r="PZB89" s="993"/>
      <c r="PZC89" s="993"/>
      <c r="PZD89" s="993"/>
      <c r="PZE89" s="993"/>
      <c r="PZF89" s="993"/>
      <c r="PZG89" s="993"/>
      <c r="PZH89" s="993"/>
      <c r="PZI89" s="993"/>
      <c r="PZJ89" s="993"/>
      <c r="PZK89" s="993"/>
      <c r="PZL89" s="993"/>
      <c r="PZM89" s="993"/>
      <c r="PZN89" s="993"/>
      <c r="PZO89" s="993"/>
      <c r="PZP89" s="993"/>
      <c r="PZQ89" s="993"/>
      <c r="PZR89" s="993"/>
      <c r="PZS89" s="993"/>
      <c r="PZT89" s="993"/>
      <c r="PZU89" s="993"/>
      <c r="PZV89" s="993"/>
      <c r="PZW89" s="993"/>
      <c r="PZX89" s="993"/>
      <c r="PZY89" s="993"/>
      <c r="PZZ89" s="993"/>
      <c r="QAA89" s="993"/>
      <c r="QAB89" s="993"/>
      <c r="QAC89" s="993"/>
      <c r="QAD89" s="993"/>
      <c r="QAE89" s="993"/>
      <c r="QAF89" s="993"/>
      <c r="QAG89" s="993"/>
      <c r="QAH89" s="993"/>
      <c r="QAI89" s="993"/>
      <c r="QAJ89" s="993"/>
      <c r="QAK89" s="993"/>
      <c r="QAL89" s="993"/>
      <c r="QAM89" s="993"/>
      <c r="QAN89" s="993"/>
      <c r="QAO89" s="993"/>
      <c r="QAP89" s="993"/>
      <c r="QAQ89" s="993"/>
      <c r="QAR89" s="993"/>
      <c r="QAS89" s="993"/>
      <c r="QAT89" s="993"/>
      <c r="QAU89" s="993"/>
      <c r="QAV89" s="993"/>
      <c r="QAW89" s="993"/>
      <c r="QAX89" s="993"/>
      <c r="QAY89" s="993"/>
      <c r="QAZ89" s="993"/>
      <c r="QBA89" s="993"/>
      <c r="QBB89" s="993"/>
      <c r="QBC89" s="993"/>
      <c r="QBD89" s="993"/>
      <c r="QBE89" s="993"/>
      <c r="QBF89" s="993"/>
      <c r="QBG89" s="993"/>
      <c r="QBH89" s="993"/>
      <c r="QBI89" s="993"/>
      <c r="QBJ89" s="993"/>
      <c r="QBK89" s="993"/>
      <c r="QBL89" s="993"/>
      <c r="QBM89" s="993"/>
      <c r="QBN89" s="993"/>
      <c r="QBO89" s="993"/>
      <c r="QBP89" s="993"/>
      <c r="QBQ89" s="993"/>
      <c r="QBR89" s="993"/>
      <c r="QBS89" s="993"/>
      <c r="QBT89" s="993"/>
      <c r="QBU89" s="993"/>
      <c r="QBV89" s="993"/>
      <c r="QBW89" s="993"/>
      <c r="QBX89" s="993"/>
      <c r="QBY89" s="993"/>
      <c r="QBZ89" s="993"/>
      <c r="QCA89" s="993"/>
      <c r="QCB89" s="993"/>
      <c r="QCC89" s="993"/>
      <c r="QCD89" s="993"/>
      <c r="QCE89" s="993"/>
      <c r="QCF89" s="993"/>
      <c r="QCG89" s="993"/>
      <c r="QCH89" s="993"/>
      <c r="QCI89" s="993"/>
      <c r="QCJ89" s="993"/>
      <c r="QCK89" s="993"/>
      <c r="QCL89" s="993"/>
      <c r="QCM89" s="993"/>
      <c r="QCN89" s="993"/>
      <c r="QCO89" s="993"/>
      <c r="QCP89" s="993"/>
      <c r="QCQ89" s="993"/>
      <c r="QCR89" s="993"/>
      <c r="QCS89" s="993"/>
      <c r="QCT89" s="993"/>
      <c r="QCU89" s="993"/>
      <c r="QCV89" s="993"/>
      <c r="QCW89" s="993"/>
      <c r="QCX89" s="993"/>
      <c r="QCY89" s="993"/>
      <c r="QCZ89" s="993"/>
      <c r="QDA89" s="993"/>
      <c r="QDB89" s="993"/>
      <c r="QDC89" s="993"/>
      <c r="QDD89" s="993"/>
      <c r="QDE89" s="993"/>
      <c r="QDF89" s="993"/>
      <c r="QDG89" s="993"/>
      <c r="QDH89" s="993"/>
      <c r="QDI89" s="993"/>
      <c r="QDJ89" s="993"/>
      <c r="QDK89" s="993"/>
      <c r="QDL89" s="993"/>
      <c r="QDM89" s="993"/>
      <c r="QDN89" s="993"/>
      <c r="QDO89" s="993"/>
      <c r="QDP89" s="993"/>
      <c r="QDQ89" s="993"/>
      <c r="QDR89" s="993"/>
      <c r="QDS89" s="993"/>
      <c r="QDT89" s="993"/>
      <c r="QDU89" s="993"/>
      <c r="QDV89" s="993"/>
      <c r="QDW89" s="993"/>
      <c r="QDX89" s="993"/>
      <c r="QDY89" s="993"/>
      <c r="QDZ89" s="993"/>
      <c r="QEA89" s="993"/>
      <c r="QEB89" s="993"/>
      <c r="QEC89" s="993"/>
      <c r="QED89" s="993"/>
      <c r="QEE89" s="993"/>
      <c r="QEF89" s="993"/>
      <c r="QEG89" s="993"/>
      <c r="QEH89" s="993"/>
      <c r="QEI89" s="993"/>
      <c r="QEJ89" s="993"/>
      <c r="QEK89" s="993"/>
      <c r="QEL89" s="993"/>
      <c r="QEM89" s="993"/>
      <c r="QEN89" s="993"/>
      <c r="QEO89" s="993"/>
      <c r="QEP89" s="993"/>
      <c r="QEQ89" s="993"/>
      <c r="QER89" s="993"/>
      <c r="QES89" s="993"/>
      <c r="QET89" s="993"/>
      <c r="QEU89" s="993"/>
      <c r="QEV89" s="993"/>
      <c r="QEW89" s="993"/>
      <c r="QEX89" s="993"/>
      <c r="QEY89" s="993"/>
      <c r="QEZ89" s="993"/>
      <c r="QFA89" s="993"/>
      <c r="QFB89" s="993"/>
      <c r="QFC89" s="993"/>
      <c r="QFD89" s="993"/>
      <c r="QFE89" s="993"/>
      <c r="QFF89" s="993"/>
      <c r="QFG89" s="993"/>
      <c r="QFH89" s="993"/>
      <c r="QFI89" s="993"/>
      <c r="QFJ89" s="993"/>
      <c r="QFK89" s="993"/>
      <c r="QFL89" s="993"/>
      <c r="QFM89" s="993"/>
      <c r="QFN89" s="993"/>
      <c r="QFO89" s="993"/>
      <c r="QFP89" s="993"/>
      <c r="QFQ89" s="993"/>
      <c r="QFR89" s="993"/>
      <c r="QFS89" s="993"/>
      <c r="QFT89" s="993"/>
      <c r="QFU89" s="993"/>
      <c r="QFV89" s="993"/>
      <c r="QFW89" s="993"/>
      <c r="QFX89" s="993"/>
      <c r="QFY89" s="993"/>
      <c r="QFZ89" s="993"/>
      <c r="QGA89" s="993"/>
      <c r="QGB89" s="993"/>
      <c r="QGC89" s="993"/>
      <c r="QGD89" s="993"/>
      <c r="QGE89" s="993"/>
      <c r="QGF89" s="993"/>
      <c r="QGG89" s="993"/>
      <c r="QGH89" s="993"/>
      <c r="QGI89" s="993"/>
      <c r="QGJ89" s="993"/>
      <c r="QGK89" s="993"/>
      <c r="QGL89" s="993"/>
      <c r="QGM89" s="993"/>
      <c r="QGN89" s="993"/>
      <c r="QGO89" s="993"/>
      <c r="QGP89" s="993"/>
      <c r="QGQ89" s="993"/>
      <c r="QGR89" s="993"/>
      <c r="QGS89" s="993"/>
      <c r="QGT89" s="993"/>
      <c r="QGU89" s="993"/>
      <c r="QGV89" s="993"/>
      <c r="QGW89" s="993"/>
      <c r="QGX89" s="993"/>
      <c r="QGY89" s="993"/>
      <c r="QGZ89" s="993"/>
      <c r="QHA89" s="993"/>
      <c r="QHB89" s="993"/>
      <c r="QHC89" s="993"/>
      <c r="QHD89" s="993"/>
      <c r="QHE89" s="993"/>
      <c r="QHF89" s="993"/>
      <c r="QHG89" s="993"/>
      <c r="QHH89" s="993"/>
      <c r="QHI89" s="993"/>
      <c r="QHJ89" s="993"/>
      <c r="QHK89" s="993"/>
      <c r="QHL89" s="993"/>
      <c r="QHM89" s="993"/>
      <c r="QHN89" s="993"/>
      <c r="QHO89" s="993"/>
      <c r="QHP89" s="993"/>
      <c r="QHQ89" s="993"/>
      <c r="QHR89" s="993"/>
      <c r="QHS89" s="993"/>
      <c r="QHT89" s="993"/>
      <c r="QHU89" s="993"/>
      <c r="QHV89" s="993"/>
      <c r="QHW89" s="993"/>
      <c r="QHX89" s="993"/>
      <c r="QHY89" s="993"/>
      <c r="QHZ89" s="993"/>
      <c r="QIA89" s="993"/>
      <c r="QIB89" s="993"/>
      <c r="QIC89" s="993"/>
      <c r="QID89" s="993"/>
      <c r="QIE89" s="993"/>
      <c r="QIF89" s="993"/>
      <c r="QIG89" s="993"/>
      <c r="QIH89" s="993"/>
      <c r="QII89" s="993"/>
      <c r="QIJ89" s="993"/>
      <c r="QIK89" s="993"/>
      <c r="QIL89" s="993"/>
      <c r="QIM89" s="993"/>
      <c r="QIN89" s="993"/>
      <c r="QIO89" s="993"/>
      <c r="QIP89" s="993"/>
      <c r="QIQ89" s="993"/>
      <c r="QIR89" s="993"/>
      <c r="QIS89" s="993"/>
      <c r="QIT89" s="993"/>
      <c r="QIU89" s="993"/>
      <c r="QIV89" s="993"/>
      <c r="QIW89" s="993"/>
      <c r="QIX89" s="993"/>
      <c r="QIY89" s="993"/>
      <c r="QIZ89" s="993"/>
      <c r="QJA89" s="993"/>
      <c r="QJB89" s="993"/>
      <c r="QJC89" s="993"/>
      <c r="QJD89" s="993"/>
      <c r="QJE89" s="993"/>
      <c r="QJF89" s="993"/>
      <c r="QJG89" s="993"/>
      <c r="QJH89" s="993"/>
      <c r="QJI89" s="993"/>
      <c r="QJJ89" s="993"/>
      <c r="QJK89" s="993"/>
      <c r="QJL89" s="993"/>
      <c r="QJM89" s="993"/>
      <c r="QJN89" s="993"/>
      <c r="QJO89" s="993"/>
      <c r="QJP89" s="993"/>
      <c r="QJQ89" s="993"/>
      <c r="QJR89" s="993"/>
      <c r="QJS89" s="993"/>
      <c r="QJT89" s="993"/>
      <c r="QJU89" s="993"/>
      <c r="QJV89" s="993"/>
      <c r="QJW89" s="993"/>
      <c r="QJX89" s="993"/>
      <c r="QJY89" s="993"/>
      <c r="QJZ89" s="993"/>
      <c r="QKA89" s="993"/>
      <c r="QKB89" s="993"/>
      <c r="QKC89" s="993"/>
      <c r="QKD89" s="993"/>
      <c r="QKE89" s="993"/>
      <c r="QKF89" s="993"/>
      <c r="QKG89" s="993"/>
      <c r="QKH89" s="993"/>
      <c r="QKI89" s="993"/>
      <c r="QKJ89" s="993"/>
      <c r="QKK89" s="993"/>
      <c r="QKL89" s="993"/>
      <c r="QKM89" s="993"/>
      <c r="QKN89" s="993"/>
      <c r="QKO89" s="993"/>
      <c r="QKP89" s="993"/>
      <c r="QKQ89" s="993"/>
      <c r="QKR89" s="993"/>
      <c r="QKS89" s="993"/>
      <c r="QKT89" s="993"/>
      <c r="QKU89" s="993"/>
      <c r="QKV89" s="993"/>
      <c r="QKW89" s="993"/>
      <c r="QKX89" s="993"/>
      <c r="QKY89" s="993"/>
      <c r="QKZ89" s="993"/>
      <c r="QLA89" s="993"/>
      <c r="QLB89" s="993"/>
      <c r="QLC89" s="993"/>
      <c r="QLD89" s="993"/>
      <c r="QLE89" s="993"/>
      <c r="QLF89" s="993"/>
      <c r="QLG89" s="993"/>
      <c r="QLH89" s="993"/>
      <c r="QLI89" s="993"/>
      <c r="QLJ89" s="993"/>
      <c r="QLK89" s="993"/>
      <c r="QLL89" s="993"/>
      <c r="QLM89" s="993"/>
      <c r="QLN89" s="993"/>
      <c r="QLO89" s="993"/>
      <c r="QLP89" s="993"/>
      <c r="QLQ89" s="993"/>
      <c r="QLR89" s="993"/>
      <c r="QLS89" s="993"/>
      <c r="QLT89" s="993"/>
      <c r="QLU89" s="993"/>
      <c r="QLV89" s="993"/>
      <c r="QLW89" s="993"/>
      <c r="QLX89" s="993"/>
      <c r="QLY89" s="993"/>
      <c r="QLZ89" s="993"/>
      <c r="QMA89" s="993"/>
      <c r="QMB89" s="993"/>
      <c r="QMC89" s="993"/>
      <c r="QMD89" s="993"/>
      <c r="QME89" s="993"/>
      <c r="QMF89" s="993"/>
      <c r="QMG89" s="993"/>
      <c r="QMH89" s="993"/>
      <c r="QMI89" s="993"/>
      <c r="QMJ89" s="993"/>
      <c r="QMK89" s="993"/>
      <c r="QML89" s="993"/>
      <c r="QMM89" s="993"/>
      <c r="QMN89" s="993"/>
      <c r="QMO89" s="993"/>
      <c r="QMP89" s="993"/>
      <c r="QMQ89" s="993"/>
      <c r="QMR89" s="993"/>
      <c r="QMS89" s="993"/>
      <c r="QMT89" s="993"/>
      <c r="QMU89" s="993"/>
      <c r="QMV89" s="993"/>
      <c r="QMW89" s="993"/>
      <c r="QMX89" s="993"/>
      <c r="QMY89" s="993"/>
      <c r="QMZ89" s="993"/>
      <c r="QNA89" s="993"/>
      <c r="QNB89" s="993"/>
      <c r="QNC89" s="993"/>
      <c r="QND89" s="993"/>
      <c r="QNE89" s="993"/>
      <c r="QNF89" s="993"/>
      <c r="QNG89" s="993"/>
      <c r="QNH89" s="993"/>
      <c r="QNI89" s="993"/>
      <c r="QNJ89" s="993"/>
      <c r="QNK89" s="993"/>
      <c r="QNL89" s="993"/>
      <c r="QNM89" s="993"/>
      <c r="QNN89" s="993"/>
      <c r="QNO89" s="993"/>
      <c r="QNP89" s="993"/>
      <c r="QNQ89" s="993"/>
      <c r="QNR89" s="993"/>
      <c r="QNS89" s="993"/>
      <c r="QNT89" s="993"/>
      <c r="QNU89" s="993"/>
      <c r="QNV89" s="993"/>
      <c r="QNW89" s="993"/>
      <c r="QNX89" s="993"/>
      <c r="QNY89" s="993"/>
      <c r="QNZ89" s="993"/>
      <c r="QOA89" s="993"/>
      <c r="QOB89" s="993"/>
      <c r="QOC89" s="993"/>
      <c r="QOD89" s="993"/>
      <c r="QOE89" s="993"/>
      <c r="QOF89" s="993"/>
      <c r="QOG89" s="993"/>
      <c r="QOH89" s="993"/>
      <c r="QOI89" s="993"/>
      <c r="QOJ89" s="993"/>
      <c r="QOK89" s="993"/>
      <c r="QOL89" s="993"/>
      <c r="QOM89" s="993"/>
      <c r="QON89" s="993"/>
      <c r="QOO89" s="993"/>
      <c r="QOP89" s="993"/>
      <c r="QOQ89" s="993"/>
      <c r="QOR89" s="993"/>
      <c r="QOS89" s="993"/>
      <c r="QOT89" s="993"/>
      <c r="QOU89" s="993"/>
      <c r="QOV89" s="993"/>
      <c r="QOW89" s="993"/>
      <c r="QOX89" s="993"/>
      <c r="QOY89" s="993"/>
      <c r="QOZ89" s="993"/>
      <c r="QPA89" s="993"/>
      <c r="QPB89" s="993"/>
      <c r="QPC89" s="993"/>
      <c r="QPD89" s="993"/>
      <c r="QPE89" s="993"/>
      <c r="QPF89" s="993"/>
      <c r="QPG89" s="993"/>
      <c r="QPH89" s="993"/>
      <c r="QPI89" s="993"/>
      <c r="QPJ89" s="993"/>
      <c r="QPK89" s="993"/>
      <c r="QPL89" s="993"/>
      <c r="QPM89" s="993"/>
      <c r="QPN89" s="993"/>
      <c r="QPO89" s="993"/>
      <c r="QPP89" s="993"/>
      <c r="QPQ89" s="993"/>
      <c r="QPR89" s="993"/>
      <c r="QPS89" s="993"/>
      <c r="QPT89" s="993"/>
      <c r="QPU89" s="993"/>
      <c r="QPV89" s="993"/>
      <c r="QPW89" s="993"/>
      <c r="QPX89" s="993"/>
      <c r="QPY89" s="993"/>
      <c r="QPZ89" s="993"/>
      <c r="QQA89" s="993"/>
      <c r="QQB89" s="993"/>
      <c r="QQC89" s="993"/>
      <c r="QQD89" s="993"/>
      <c r="QQE89" s="993"/>
      <c r="QQF89" s="993"/>
      <c r="QQG89" s="993"/>
      <c r="QQH89" s="993"/>
      <c r="QQI89" s="993"/>
      <c r="QQJ89" s="993"/>
      <c r="QQK89" s="993"/>
      <c r="QQL89" s="993"/>
      <c r="QQM89" s="993"/>
      <c r="QQN89" s="993"/>
      <c r="QQO89" s="993"/>
      <c r="QQP89" s="993"/>
      <c r="QQQ89" s="993"/>
      <c r="QQR89" s="993"/>
      <c r="QQS89" s="993"/>
      <c r="QQT89" s="993"/>
      <c r="QQU89" s="993"/>
      <c r="QQV89" s="993"/>
      <c r="QQW89" s="993"/>
      <c r="QQX89" s="993"/>
      <c r="QQY89" s="993"/>
      <c r="QQZ89" s="993"/>
      <c r="QRA89" s="993"/>
      <c r="QRB89" s="993"/>
      <c r="QRC89" s="993"/>
      <c r="QRD89" s="993"/>
      <c r="QRE89" s="993"/>
      <c r="QRF89" s="993"/>
      <c r="QRG89" s="993"/>
      <c r="QRH89" s="993"/>
      <c r="QRI89" s="993"/>
      <c r="QRJ89" s="993"/>
      <c r="QRK89" s="993"/>
      <c r="QRL89" s="993"/>
      <c r="QRM89" s="993"/>
      <c r="QRN89" s="993"/>
      <c r="QRO89" s="993"/>
      <c r="QRP89" s="993"/>
      <c r="QRQ89" s="993"/>
      <c r="QRR89" s="993"/>
      <c r="QRS89" s="993"/>
      <c r="QRT89" s="993"/>
      <c r="QRU89" s="993"/>
      <c r="QRV89" s="993"/>
      <c r="QRW89" s="993"/>
      <c r="QRX89" s="993"/>
      <c r="QRY89" s="993"/>
      <c r="QRZ89" s="993"/>
      <c r="QSA89" s="993"/>
      <c r="QSB89" s="993"/>
      <c r="QSC89" s="993"/>
      <c r="QSD89" s="993"/>
      <c r="QSE89" s="993"/>
      <c r="QSF89" s="993"/>
      <c r="QSG89" s="993"/>
      <c r="QSH89" s="993"/>
      <c r="QSI89" s="993"/>
      <c r="QSJ89" s="993"/>
      <c r="QSK89" s="993"/>
      <c r="QSL89" s="993"/>
      <c r="QSM89" s="993"/>
      <c r="QSN89" s="993"/>
      <c r="QSO89" s="993"/>
      <c r="QSP89" s="993"/>
      <c r="QSQ89" s="993"/>
      <c r="QSR89" s="993"/>
      <c r="QSS89" s="993"/>
      <c r="QST89" s="993"/>
      <c r="QSU89" s="993"/>
      <c r="QSV89" s="993"/>
      <c r="QSW89" s="993"/>
      <c r="QSX89" s="993"/>
      <c r="QSY89" s="993"/>
      <c r="QSZ89" s="993"/>
      <c r="QTA89" s="993"/>
      <c r="QTB89" s="993"/>
      <c r="QTC89" s="993"/>
      <c r="QTD89" s="993"/>
      <c r="QTE89" s="993"/>
      <c r="QTF89" s="993"/>
      <c r="QTG89" s="993"/>
      <c r="QTH89" s="993"/>
      <c r="QTI89" s="993"/>
      <c r="QTJ89" s="993"/>
      <c r="QTK89" s="993"/>
      <c r="QTL89" s="993"/>
      <c r="QTM89" s="993"/>
      <c r="QTN89" s="993"/>
      <c r="QTO89" s="993"/>
      <c r="QTP89" s="993"/>
      <c r="QTQ89" s="993"/>
      <c r="QTR89" s="993"/>
      <c r="QTS89" s="993"/>
      <c r="QTT89" s="993"/>
      <c r="QTU89" s="993"/>
      <c r="QTV89" s="993"/>
      <c r="QTW89" s="993"/>
      <c r="QTX89" s="993"/>
      <c r="QTY89" s="993"/>
      <c r="QTZ89" s="993"/>
      <c r="QUA89" s="993"/>
      <c r="QUB89" s="993"/>
      <c r="QUC89" s="993"/>
      <c r="QUD89" s="993"/>
      <c r="QUE89" s="993"/>
      <c r="QUF89" s="993"/>
      <c r="QUG89" s="993"/>
      <c r="QUH89" s="993"/>
      <c r="QUI89" s="993"/>
      <c r="QUJ89" s="993"/>
      <c r="QUK89" s="993"/>
      <c r="QUL89" s="993"/>
      <c r="QUM89" s="993"/>
      <c r="QUN89" s="993"/>
      <c r="QUO89" s="993"/>
      <c r="QUP89" s="993"/>
      <c r="QUQ89" s="993"/>
      <c r="QUR89" s="993"/>
      <c r="QUS89" s="993"/>
      <c r="QUT89" s="993"/>
      <c r="QUU89" s="993"/>
      <c r="QUV89" s="993"/>
      <c r="QUW89" s="993"/>
      <c r="QUX89" s="993"/>
      <c r="QUY89" s="993"/>
      <c r="QUZ89" s="993"/>
      <c r="QVA89" s="993"/>
      <c r="QVB89" s="993"/>
      <c r="QVC89" s="993"/>
      <c r="QVD89" s="993"/>
      <c r="QVE89" s="993"/>
      <c r="QVF89" s="993"/>
      <c r="QVG89" s="993"/>
      <c r="QVH89" s="993"/>
      <c r="QVI89" s="993"/>
      <c r="QVJ89" s="993"/>
      <c r="QVK89" s="993"/>
      <c r="QVL89" s="993"/>
      <c r="QVM89" s="993"/>
      <c r="QVN89" s="993"/>
      <c r="QVO89" s="993"/>
      <c r="QVP89" s="993"/>
      <c r="QVQ89" s="993"/>
      <c r="QVR89" s="993"/>
      <c r="QVS89" s="993"/>
      <c r="QVT89" s="993"/>
      <c r="QVU89" s="993"/>
      <c r="QVV89" s="993"/>
      <c r="QVW89" s="993"/>
      <c r="QVX89" s="993"/>
      <c r="QVY89" s="993"/>
      <c r="QVZ89" s="993"/>
      <c r="QWA89" s="993"/>
      <c r="QWB89" s="993"/>
      <c r="QWC89" s="993"/>
      <c r="QWD89" s="993"/>
      <c r="QWE89" s="993"/>
      <c r="QWF89" s="993"/>
      <c r="QWG89" s="993"/>
      <c r="QWH89" s="993"/>
      <c r="QWI89" s="993"/>
      <c r="QWJ89" s="993"/>
      <c r="QWK89" s="993"/>
      <c r="QWL89" s="993"/>
      <c r="QWM89" s="993"/>
      <c r="QWN89" s="993"/>
      <c r="QWO89" s="993"/>
      <c r="QWP89" s="993"/>
      <c r="QWQ89" s="993"/>
      <c r="QWR89" s="993"/>
      <c r="QWS89" s="993"/>
      <c r="QWT89" s="993"/>
      <c r="QWU89" s="993"/>
      <c r="QWV89" s="993"/>
      <c r="QWW89" s="993"/>
      <c r="QWX89" s="993"/>
      <c r="QWY89" s="993"/>
      <c r="QWZ89" s="993"/>
      <c r="QXA89" s="993"/>
      <c r="QXB89" s="993"/>
      <c r="QXC89" s="993"/>
      <c r="QXD89" s="993"/>
      <c r="QXE89" s="993"/>
      <c r="QXF89" s="993"/>
      <c r="QXG89" s="993"/>
      <c r="QXH89" s="993"/>
      <c r="QXI89" s="993"/>
      <c r="QXJ89" s="993"/>
      <c r="QXK89" s="993"/>
      <c r="QXL89" s="993"/>
      <c r="QXM89" s="993"/>
      <c r="QXN89" s="993"/>
      <c r="QXO89" s="993"/>
      <c r="QXP89" s="993"/>
      <c r="QXQ89" s="993"/>
      <c r="QXR89" s="993"/>
      <c r="QXS89" s="993"/>
      <c r="QXT89" s="993"/>
      <c r="QXU89" s="993"/>
      <c r="QXV89" s="993"/>
      <c r="QXW89" s="993"/>
      <c r="QXX89" s="993"/>
      <c r="QXY89" s="993"/>
      <c r="QXZ89" s="993"/>
      <c r="QYA89" s="993"/>
      <c r="QYB89" s="993"/>
      <c r="QYC89" s="993"/>
      <c r="QYD89" s="993"/>
      <c r="QYE89" s="993"/>
      <c r="QYF89" s="993"/>
      <c r="QYG89" s="993"/>
      <c r="QYH89" s="993"/>
      <c r="QYI89" s="993"/>
      <c r="QYJ89" s="993"/>
      <c r="QYK89" s="993"/>
      <c r="QYL89" s="993"/>
      <c r="QYM89" s="993"/>
      <c r="QYN89" s="993"/>
      <c r="QYO89" s="993"/>
      <c r="QYP89" s="993"/>
      <c r="QYQ89" s="993"/>
      <c r="QYR89" s="993"/>
      <c r="QYS89" s="993"/>
      <c r="QYT89" s="993"/>
      <c r="QYU89" s="993"/>
      <c r="QYV89" s="993"/>
      <c r="QYW89" s="993"/>
      <c r="QYX89" s="993"/>
      <c r="QYY89" s="993"/>
      <c r="QYZ89" s="993"/>
      <c r="QZA89" s="993"/>
      <c r="QZB89" s="993"/>
      <c r="QZC89" s="993"/>
      <c r="QZD89" s="993"/>
      <c r="QZE89" s="993"/>
      <c r="QZF89" s="993"/>
      <c r="QZG89" s="993"/>
      <c r="QZH89" s="993"/>
      <c r="QZI89" s="993"/>
      <c r="QZJ89" s="993"/>
      <c r="QZK89" s="993"/>
      <c r="QZL89" s="993"/>
      <c r="QZM89" s="993"/>
      <c r="QZN89" s="993"/>
      <c r="QZO89" s="993"/>
      <c r="QZP89" s="993"/>
      <c r="QZQ89" s="993"/>
      <c r="QZR89" s="993"/>
      <c r="QZS89" s="993"/>
      <c r="QZT89" s="993"/>
      <c r="QZU89" s="993"/>
      <c r="QZV89" s="993"/>
      <c r="QZW89" s="993"/>
      <c r="QZX89" s="993"/>
      <c r="QZY89" s="993"/>
      <c r="QZZ89" s="993"/>
      <c r="RAA89" s="993"/>
      <c r="RAB89" s="993"/>
      <c r="RAC89" s="993"/>
      <c r="RAD89" s="993"/>
      <c r="RAE89" s="993"/>
      <c r="RAF89" s="993"/>
      <c r="RAG89" s="993"/>
      <c r="RAH89" s="993"/>
      <c r="RAI89" s="993"/>
      <c r="RAJ89" s="993"/>
      <c r="RAK89" s="993"/>
      <c r="RAL89" s="993"/>
      <c r="RAM89" s="993"/>
      <c r="RAN89" s="993"/>
      <c r="RAO89" s="993"/>
      <c r="RAP89" s="993"/>
      <c r="RAQ89" s="993"/>
      <c r="RAR89" s="993"/>
      <c r="RAS89" s="993"/>
      <c r="RAT89" s="993"/>
      <c r="RAU89" s="993"/>
      <c r="RAV89" s="993"/>
      <c r="RAW89" s="993"/>
      <c r="RAX89" s="993"/>
      <c r="RAY89" s="993"/>
      <c r="RAZ89" s="993"/>
      <c r="RBA89" s="993"/>
      <c r="RBB89" s="993"/>
      <c r="RBC89" s="993"/>
      <c r="RBD89" s="993"/>
      <c r="RBE89" s="993"/>
      <c r="RBF89" s="993"/>
      <c r="RBG89" s="993"/>
      <c r="RBH89" s="993"/>
      <c r="RBI89" s="993"/>
      <c r="RBJ89" s="993"/>
      <c r="RBK89" s="993"/>
      <c r="RBL89" s="993"/>
      <c r="RBM89" s="993"/>
      <c r="RBN89" s="993"/>
      <c r="RBO89" s="993"/>
      <c r="RBP89" s="993"/>
      <c r="RBQ89" s="993"/>
      <c r="RBR89" s="993"/>
      <c r="RBS89" s="993"/>
      <c r="RBT89" s="993"/>
      <c r="RBU89" s="993"/>
      <c r="RBV89" s="993"/>
      <c r="RBW89" s="993"/>
      <c r="RBX89" s="993"/>
      <c r="RBY89" s="993"/>
      <c r="RBZ89" s="993"/>
      <c r="RCA89" s="993"/>
      <c r="RCB89" s="993"/>
      <c r="RCC89" s="993"/>
      <c r="RCD89" s="993"/>
      <c r="RCE89" s="993"/>
      <c r="RCF89" s="993"/>
      <c r="RCG89" s="993"/>
      <c r="RCH89" s="993"/>
      <c r="RCI89" s="993"/>
      <c r="RCJ89" s="993"/>
      <c r="RCK89" s="993"/>
      <c r="RCL89" s="993"/>
      <c r="RCM89" s="993"/>
      <c r="RCN89" s="993"/>
      <c r="RCO89" s="993"/>
      <c r="RCP89" s="993"/>
      <c r="RCQ89" s="993"/>
      <c r="RCR89" s="993"/>
      <c r="RCS89" s="993"/>
      <c r="RCT89" s="993"/>
      <c r="RCU89" s="993"/>
      <c r="RCV89" s="993"/>
      <c r="RCW89" s="993"/>
      <c r="RCX89" s="993"/>
      <c r="RCY89" s="993"/>
      <c r="RCZ89" s="993"/>
      <c r="RDA89" s="993"/>
      <c r="RDB89" s="993"/>
      <c r="RDC89" s="993"/>
      <c r="RDD89" s="993"/>
      <c r="RDE89" s="993"/>
      <c r="RDF89" s="993"/>
      <c r="RDG89" s="993"/>
      <c r="RDH89" s="993"/>
      <c r="RDI89" s="993"/>
      <c r="RDJ89" s="993"/>
      <c r="RDK89" s="993"/>
      <c r="RDL89" s="993"/>
      <c r="RDM89" s="993"/>
      <c r="RDN89" s="993"/>
      <c r="RDO89" s="993"/>
      <c r="RDP89" s="993"/>
      <c r="RDQ89" s="993"/>
      <c r="RDR89" s="993"/>
      <c r="RDS89" s="993"/>
      <c r="RDT89" s="993"/>
      <c r="RDU89" s="993"/>
      <c r="RDV89" s="993"/>
      <c r="RDW89" s="993"/>
      <c r="RDX89" s="993"/>
      <c r="RDY89" s="993"/>
      <c r="RDZ89" s="993"/>
      <c r="REA89" s="993"/>
      <c r="REB89" s="993"/>
      <c r="REC89" s="993"/>
      <c r="RED89" s="993"/>
      <c r="REE89" s="993"/>
      <c r="REF89" s="993"/>
      <c r="REG89" s="993"/>
      <c r="REH89" s="993"/>
      <c r="REI89" s="993"/>
      <c r="REJ89" s="993"/>
      <c r="REK89" s="993"/>
      <c r="REL89" s="993"/>
      <c r="REM89" s="993"/>
      <c r="REN89" s="993"/>
      <c r="REO89" s="993"/>
      <c r="REP89" s="993"/>
      <c r="REQ89" s="993"/>
      <c r="RER89" s="993"/>
      <c r="RES89" s="993"/>
      <c r="RET89" s="993"/>
      <c r="REU89" s="993"/>
      <c r="REV89" s="993"/>
      <c r="REW89" s="993"/>
      <c r="REX89" s="993"/>
      <c r="REY89" s="993"/>
      <c r="REZ89" s="993"/>
      <c r="RFA89" s="993"/>
      <c r="RFB89" s="993"/>
      <c r="RFC89" s="993"/>
      <c r="RFD89" s="993"/>
      <c r="RFE89" s="993"/>
      <c r="RFF89" s="993"/>
      <c r="RFG89" s="993"/>
      <c r="RFH89" s="993"/>
      <c r="RFI89" s="993"/>
      <c r="RFJ89" s="993"/>
      <c r="RFK89" s="993"/>
      <c r="RFL89" s="993"/>
      <c r="RFM89" s="993"/>
      <c r="RFN89" s="993"/>
      <c r="RFO89" s="993"/>
      <c r="RFP89" s="993"/>
      <c r="RFQ89" s="993"/>
      <c r="RFR89" s="993"/>
      <c r="RFS89" s="993"/>
      <c r="RFT89" s="993"/>
      <c r="RFU89" s="993"/>
      <c r="RFV89" s="993"/>
      <c r="RFW89" s="993"/>
      <c r="RFX89" s="993"/>
      <c r="RFY89" s="993"/>
      <c r="RFZ89" s="993"/>
      <c r="RGA89" s="993"/>
      <c r="RGB89" s="993"/>
      <c r="RGC89" s="993"/>
      <c r="RGD89" s="993"/>
      <c r="RGE89" s="993"/>
      <c r="RGF89" s="993"/>
      <c r="RGG89" s="993"/>
      <c r="RGH89" s="993"/>
      <c r="RGI89" s="993"/>
      <c r="RGJ89" s="993"/>
      <c r="RGK89" s="993"/>
      <c r="RGL89" s="993"/>
      <c r="RGM89" s="993"/>
      <c r="RGN89" s="993"/>
      <c r="RGO89" s="993"/>
      <c r="RGP89" s="993"/>
      <c r="RGQ89" s="993"/>
      <c r="RGR89" s="993"/>
      <c r="RGS89" s="993"/>
      <c r="RGT89" s="993"/>
      <c r="RGU89" s="993"/>
      <c r="RGV89" s="993"/>
      <c r="RGW89" s="993"/>
      <c r="RGX89" s="993"/>
      <c r="RGY89" s="993"/>
      <c r="RGZ89" s="993"/>
      <c r="RHA89" s="993"/>
      <c r="RHB89" s="993"/>
      <c r="RHC89" s="993"/>
      <c r="RHD89" s="993"/>
      <c r="RHE89" s="993"/>
      <c r="RHF89" s="993"/>
      <c r="RHG89" s="993"/>
      <c r="RHH89" s="993"/>
      <c r="RHI89" s="993"/>
      <c r="RHJ89" s="993"/>
      <c r="RHK89" s="993"/>
      <c r="RHL89" s="993"/>
      <c r="RHM89" s="993"/>
      <c r="RHN89" s="993"/>
      <c r="RHO89" s="993"/>
      <c r="RHP89" s="993"/>
      <c r="RHQ89" s="993"/>
      <c r="RHR89" s="993"/>
      <c r="RHS89" s="993"/>
      <c r="RHT89" s="993"/>
      <c r="RHU89" s="993"/>
      <c r="RHV89" s="993"/>
      <c r="RHW89" s="993"/>
      <c r="RHX89" s="993"/>
      <c r="RHY89" s="993"/>
      <c r="RHZ89" s="993"/>
      <c r="RIA89" s="993"/>
      <c r="RIB89" s="993"/>
      <c r="RIC89" s="993"/>
      <c r="RID89" s="993"/>
      <c r="RIE89" s="993"/>
      <c r="RIF89" s="993"/>
      <c r="RIG89" s="993"/>
      <c r="RIH89" s="993"/>
      <c r="RII89" s="993"/>
      <c r="RIJ89" s="993"/>
      <c r="RIK89" s="993"/>
      <c r="RIL89" s="993"/>
      <c r="RIM89" s="993"/>
      <c r="RIN89" s="993"/>
      <c r="RIO89" s="993"/>
      <c r="RIP89" s="993"/>
      <c r="RIQ89" s="993"/>
      <c r="RIR89" s="993"/>
      <c r="RIS89" s="993"/>
      <c r="RIT89" s="993"/>
      <c r="RIU89" s="993"/>
      <c r="RIV89" s="993"/>
      <c r="RIW89" s="993"/>
      <c r="RIX89" s="993"/>
      <c r="RIY89" s="993"/>
      <c r="RIZ89" s="993"/>
      <c r="RJA89" s="993"/>
      <c r="RJB89" s="993"/>
      <c r="RJC89" s="993"/>
      <c r="RJD89" s="993"/>
      <c r="RJE89" s="993"/>
      <c r="RJF89" s="993"/>
      <c r="RJG89" s="993"/>
      <c r="RJH89" s="993"/>
      <c r="RJI89" s="993"/>
      <c r="RJJ89" s="993"/>
      <c r="RJK89" s="993"/>
      <c r="RJL89" s="993"/>
      <c r="RJM89" s="993"/>
      <c r="RJN89" s="993"/>
      <c r="RJO89" s="993"/>
      <c r="RJP89" s="993"/>
      <c r="RJQ89" s="993"/>
      <c r="RJR89" s="993"/>
      <c r="RJS89" s="993"/>
      <c r="RJT89" s="993"/>
      <c r="RJU89" s="993"/>
      <c r="RJV89" s="993"/>
      <c r="RJW89" s="993"/>
      <c r="RJX89" s="993"/>
      <c r="RJY89" s="993"/>
      <c r="RJZ89" s="993"/>
      <c r="RKA89" s="993"/>
      <c r="RKB89" s="993"/>
      <c r="RKC89" s="993"/>
      <c r="RKD89" s="993"/>
      <c r="RKE89" s="993"/>
      <c r="RKF89" s="993"/>
      <c r="RKG89" s="993"/>
      <c r="RKH89" s="993"/>
      <c r="RKI89" s="993"/>
      <c r="RKJ89" s="993"/>
      <c r="RKK89" s="993"/>
      <c r="RKL89" s="993"/>
      <c r="RKM89" s="993"/>
      <c r="RKN89" s="993"/>
      <c r="RKO89" s="993"/>
      <c r="RKP89" s="993"/>
      <c r="RKQ89" s="993"/>
      <c r="RKR89" s="993"/>
      <c r="RKS89" s="993"/>
      <c r="RKT89" s="993"/>
      <c r="RKU89" s="993"/>
      <c r="RKV89" s="993"/>
      <c r="RKW89" s="993"/>
      <c r="RKX89" s="993"/>
      <c r="RKY89" s="993"/>
      <c r="RKZ89" s="993"/>
      <c r="RLA89" s="993"/>
      <c r="RLB89" s="993"/>
      <c r="RLC89" s="993"/>
      <c r="RLD89" s="993"/>
      <c r="RLE89" s="993"/>
      <c r="RLF89" s="993"/>
      <c r="RLG89" s="993"/>
      <c r="RLH89" s="993"/>
      <c r="RLI89" s="993"/>
      <c r="RLJ89" s="993"/>
      <c r="RLK89" s="993"/>
      <c r="RLL89" s="993"/>
      <c r="RLM89" s="993"/>
      <c r="RLN89" s="993"/>
      <c r="RLO89" s="993"/>
      <c r="RLP89" s="993"/>
      <c r="RLQ89" s="993"/>
      <c r="RLR89" s="993"/>
      <c r="RLS89" s="993"/>
      <c r="RLT89" s="993"/>
      <c r="RLU89" s="993"/>
      <c r="RLV89" s="993"/>
      <c r="RLW89" s="993"/>
      <c r="RLX89" s="993"/>
      <c r="RLY89" s="993"/>
      <c r="RLZ89" s="993"/>
      <c r="RMA89" s="993"/>
      <c r="RMB89" s="993"/>
      <c r="RMC89" s="993"/>
      <c r="RMD89" s="993"/>
      <c r="RME89" s="993"/>
      <c r="RMF89" s="993"/>
      <c r="RMG89" s="993"/>
      <c r="RMH89" s="993"/>
      <c r="RMI89" s="993"/>
      <c r="RMJ89" s="993"/>
      <c r="RMK89" s="993"/>
      <c r="RML89" s="993"/>
      <c r="RMM89" s="993"/>
      <c r="RMN89" s="993"/>
      <c r="RMO89" s="993"/>
      <c r="RMP89" s="993"/>
      <c r="RMQ89" s="993"/>
      <c r="RMR89" s="993"/>
      <c r="RMS89" s="993"/>
      <c r="RMT89" s="993"/>
      <c r="RMU89" s="993"/>
      <c r="RMV89" s="993"/>
      <c r="RMW89" s="993"/>
      <c r="RMX89" s="993"/>
      <c r="RMY89" s="993"/>
      <c r="RMZ89" s="993"/>
      <c r="RNA89" s="993"/>
      <c r="RNB89" s="993"/>
      <c r="RNC89" s="993"/>
      <c r="RND89" s="993"/>
      <c r="RNE89" s="993"/>
      <c r="RNF89" s="993"/>
      <c r="RNG89" s="993"/>
      <c r="RNH89" s="993"/>
      <c r="RNI89" s="993"/>
      <c r="RNJ89" s="993"/>
      <c r="RNK89" s="993"/>
      <c r="RNL89" s="993"/>
      <c r="RNM89" s="993"/>
      <c r="RNN89" s="993"/>
      <c r="RNO89" s="993"/>
      <c r="RNP89" s="993"/>
      <c r="RNQ89" s="993"/>
      <c r="RNR89" s="993"/>
      <c r="RNS89" s="993"/>
      <c r="RNT89" s="993"/>
      <c r="RNU89" s="993"/>
      <c r="RNV89" s="993"/>
      <c r="RNW89" s="993"/>
      <c r="RNX89" s="993"/>
      <c r="RNY89" s="993"/>
      <c r="RNZ89" s="993"/>
      <c r="ROA89" s="993"/>
      <c r="ROB89" s="993"/>
      <c r="ROC89" s="993"/>
      <c r="ROD89" s="993"/>
      <c r="ROE89" s="993"/>
      <c r="ROF89" s="993"/>
      <c r="ROG89" s="993"/>
      <c r="ROH89" s="993"/>
      <c r="ROI89" s="993"/>
      <c r="ROJ89" s="993"/>
      <c r="ROK89" s="993"/>
      <c r="ROL89" s="993"/>
      <c r="ROM89" s="993"/>
      <c r="RON89" s="993"/>
      <c r="ROO89" s="993"/>
      <c r="ROP89" s="993"/>
      <c r="ROQ89" s="993"/>
      <c r="ROR89" s="993"/>
      <c r="ROS89" s="993"/>
      <c r="ROT89" s="993"/>
      <c r="ROU89" s="993"/>
      <c r="ROV89" s="993"/>
      <c r="ROW89" s="993"/>
      <c r="ROX89" s="993"/>
      <c r="ROY89" s="993"/>
      <c r="ROZ89" s="993"/>
      <c r="RPA89" s="993"/>
      <c r="RPB89" s="993"/>
      <c r="RPC89" s="993"/>
      <c r="RPD89" s="993"/>
      <c r="RPE89" s="993"/>
      <c r="RPF89" s="993"/>
      <c r="RPG89" s="993"/>
      <c r="RPH89" s="993"/>
      <c r="RPI89" s="993"/>
      <c r="RPJ89" s="993"/>
      <c r="RPK89" s="993"/>
      <c r="RPL89" s="993"/>
      <c r="RPM89" s="993"/>
      <c r="RPN89" s="993"/>
      <c r="RPO89" s="993"/>
      <c r="RPP89" s="993"/>
      <c r="RPQ89" s="993"/>
      <c r="RPR89" s="993"/>
      <c r="RPS89" s="993"/>
      <c r="RPT89" s="993"/>
      <c r="RPU89" s="993"/>
      <c r="RPV89" s="993"/>
      <c r="RPW89" s="993"/>
      <c r="RPX89" s="993"/>
      <c r="RPY89" s="993"/>
      <c r="RPZ89" s="993"/>
      <c r="RQA89" s="993"/>
      <c r="RQB89" s="993"/>
      <c r="RQC89" s="993"/>
      <c r="RQD89" s="993"/>
      <c r="RQE89" s="993"/>
      <c r="RQF89" s="993"/>
      <c r="RQG89" s="993"/>
      <c r="RQH89" s="993"/>
      <c r="RQI89" s="993"/>
      <c r="RQJ89" s="993"/>
      <c r="RQK89" s="993"/>
      <c r="RQL89" s="993"/>
      <c r="RQM89" s="993"/>
      <c r="RQN89" s="993"/>
      <c r="RQO89" s="993"/>
      <c r="RQP89" s="993"/>
      <c r="RQQ89" s="993"/>
      <c r="RQR89" s="993"/>
      <c r="RQS89" s="993"/>
      <c r="RQT89" s="993"/>
      <c r="RQU89" s="993"/>
      <c r="RQV89" s="993"/>
      <c r="RQW89" s="993"/>
      <c r="RQX89" s="993"/>
      <c r="RQY89" s="993"/>
      <c r="RQZ89" s="993"/>
      <c r="RRA89" s="993"/>
      <c r="RRB89" s="993"/>
      <c r="RRC89" s="993"/>
      <c r="RRD89" s="993"/>
      <c r="RRE89" s="993"/>
      <c r="RRF89" s="993"/>
      <c r="RRG89" s="993"/>
      <c r="RRH89" s="993"/>
      <c r="RRI89" s="993"/>
      <c r="RRJ89" s="993"/>
      <c r="RRK89" s="993"/>
      <c r="RRL89" s="993"/>
      <c r="RRM89" s="993"/>
      <c r="RRN89" s="993"/>
      <c r="RRO89" s="993"/>
      <c r="RRP89" s="993"/>
      <c r="RRQ89" s="993"/>
      <c r="RRR89" s="993"/>
      <c r="RRS89" s="993"/>
      <c r="RRT89" s="993"/>
      <c r="RRU89" s="993"/>
      <c r="RRV89" s="993"/>
      <c r="RRW89" s="993"/>
      <c r="RRX89" s="993"/>
      <c r="RRY89" s="993"/>
      <c r="RRZ89" s="993"/>
      <c r="RSA89" s="993"/>
      <c r="RSB89" s="993"/>
      <c r="RSC89" s="993"/>
      <c r="RSD89" s="993"/>
      <c r="RSE89" s="993"/>
      <c r="RSF89" s="993"/>
      <c r="RSG89" s="993"/>
      <c r="RSH89" s="993"/>
      <c r="RSI89" s="993"/>
      <c r="RSJ89" s="993"/>
      <c r="RSK89" s="993"/>
      <c r="RSL89" s="993"/>
      <c r="RSM89" s="993"/>
      <c r="RSN89" s="993"/>
      <c r="RSO89" s="993"/>
      <c r="RSP89" s="993"/>
      <c r="RSQ89" s="993"/>
      <c r="RSR89" s="993"/>
      <c r="RSS89" s="993"/>
      <c r="RST89" s="993"/>
      <c r="RSU89" s="993"/>
      <c r="RSV89" s="993"/>
      <c r="RSW89" s="993"/>
      <c r="RSX89" s="993"/>
      <c r="RSY89" s="993"/>
      <c r="RSZ89" s="993"/>
      <c r="RTA89" s="993"/>
      <c r="RTB89" s="993"/>
      <c r="RTC89" s="993"/>
      <c r="RTD89" s="993"/>
      <c r="RTE89" s="993"/>
      <c r="RTF89" s="993"/>
      <c r="RTG89" s="993"/>
      <c r="RTH89" s="993"/>
      <c r="RTI89" s="993"/>
      <c r="RTJ89" s="993"/>
      <c r="RTK89" s="993"/>
      <c r="RTL89" s="993"/>
      <c r="RTM89" s="993"/>
      <c r="RTN89" s="993"/>
      <c r="RTO89" s="993"/>
      <c r="RTP89" s="993"/>
      <c r="RTQ89" s="993"/>
      <c r="RTR89" s="993"/>
      <c r="RTS89" s="993"/>
      <c r="RTT89" s="993"/>
      <c r="RTU89" s="993"/>
      <c r="RTV89" s="993"/>
      <c r="RTW89" s="993"/>
      <c r="RTX89" s="993"/>
      <c r="RTY89" s="993"/>
      <c r="RTZ89" s="993"/>
      <c r="RUA89" s="993"/>
      <c r="RUB89" s="993"/>
      <c r="RUC89" s="993"/>
      <c r="RUD89" s="993"/>
      <c r="RUE89" s="993"/>
      <c r="RUF89" s="993"/>
      <c r="RUG89" s="993"/>
      <c r="RUH89" s="993"/>
      <c r="RUI89" s="993"/>
      <c r="RUJ89" s="993"/>
      <c r="RUK89" s="993"/>
      <c r="RUL89" s="993"/>
      <c r="RUM89" s="993"/>
      <c r="RUN89" s="993"/>
      <c r="RUO89" s="993"/>
      <c r="RUP89" s="993"/>
      <c r="RUQ89" s="993"/>
      <c r="RUR89" s="993"/>
      <c r="RUS89" s="993"/>
      <c r="RUT89" s="993"/>
      <c r="RUU89" s="993"/>
      <c r="RUV89" s="993"/>
      <c r="RUW89" s="993"/>
      <c r="RUX89" s="993"/>
      <c r="RUY89" s="993"/>
      <c r="RUZ89" s="993"/>
      <c r="RVA89" s="993"/>
      <c r="RVB89" s="993"/>
      <c r="RVC89" s="993"/>
      <c r="RVD89" s="993"/>
      <c r="RVE89" s="993"/>
      <c r="RVF89" s="993"/>
      <c r="RVG89" s="993"/>
      <c r="RVH89" s="993"/>
      <c r="RVI89" s="993"/>
      <c r="RVJ89" s="993"/>
      <c r="RVK89" s="993"/>
      <c r="RVL89" s="993"/>
      <c r="RVM89" s="993"/>
      <c r="RVN89" s="993"/>
      <c r="RVO89" s="993"/>
      <c r="RVP89" s="993"/>
      <c r="RVQ89" s="993"/>
      <c r="RVR89" s="993"/>
      <c r="RVS89" s="993"/>
      <c r="RVT89" s="993"/>
      <c r="RVU89" s="993"/>
      <c r="RVV89" s="993"/>
      <c r="RVW89" s="993"/>
      <c r="RVX89" s="993"/>
      <c r="RVY89" s="993"/>
      <c r="RVZ89" s="993"/>
      <c r="RWA89" s="993"/>
      <c r="RWB89" s="993"/>
      <c r="RWC89" s="993"/>
      <c r="RWD89" s="993"/>
      <c r="RWE89" s="993"/>
      <c r="RWF89" s="993"/>
      <c r="RWG89" s="993"/>
      <c r="RWH89" s="993"/>
      <c r="RWI89" s="993"/>
      <c r="RWJ89" s="993"/>
      <c r="RWK89" s="993"/>
      <c r="RWL89" s="993"/>
      <c r="RWM89" s="993"/>
      <c r="RWN89" s="993"/>
      <c r="RWO89" s="993"/>
      <c r="RWP89" s="993"/>
      <c r="RWQ89" s="993"/>
      <c r="RWR89" s="993"/>
      <c r="RWS89" s="993"/>
      <c r="RWT89" s="993"/>
      <c r="RWU89" s="993"/>
      <c r="RWV89" s="993"/>
      <c r="RWW89" s="993"/>
      <c r="RWX89" s="993"/>
      <c r="RWY89" s="993"/>
      <c r="RWZ89" s="993"/>
      <c r="RXA89" s="993"/>
      <c r="RXB89" s="993"/>
      <c r="RXC89" s="993"/>
      <c r="RXD89" s="993"/>
      <c r="RXE89" s="993"/>
      <c r="RXF89" s="993"/>
      <c r="RXG89" s="993"/>
      <c r="RXH89" s="993"/>
      <c r="RXI89" s="993"/>
      <c r="RXJ89" s="993"/>
      <c r="RXK89" s="993"/>
      <c r="RXL89" s="993"/>
      <c r="RXM89" s="993"/>
      <c r="RXN89" s="993"/>
      <c r="RXO89" s="993"/>
      <c r="RXP89" s="993"/>
      <c r="RXQ89" s="993"/>
      <c r="RXR89" s="993"/>
      <c r="RXS89" s="993"/>
      <c r="RXT89" s="993"/>
      <c r="RXU89" s="993"/>
      <c r="RXV89" s="993"/>
      <c r="RXW89" s="993"/>
      <c r="RXX89" s="993"/>
      <c r="RXY89" s="993"/>
      <c r="RXZ89" s="993"/>
      <c r="RYA89" s="993"/>
      <c r="RYB89" s="993"/>
      <c r="RYC89" s="993"/>
      <c r="RYD89" s="993"/>
      <c r="RYE89" s="993"/>
      <c r="RYF89" s="993"/>
      <c r="RYG89" s="993"/>
      <c r="RYH89" s="993"/>
      <c r="RYI89" s="993"/>
      <c r="RYJ89" s="993"/>
      <c r="RYK89" s="993"/>
      <c r="RYL89" s="993"/>
      <c r="RYM89" s="993"/>
      <c r="RYN89" s="993"/>
      <c r="RYO89" s="993"/>
      <c r="RYP89" s="993"/>
      <c r="RYQ89" s="993"/>
      <c r="RYR89" s="993"/>
      <c r="RYS89" s="993"/>
      <c r="RYT89" s="993"/>
      <c r="RYU89" s="993"/>
      <c r="RYV89" s="993"/>
      <c r="RYW89" s="993"/>
      <c r="RYX89" s="993"/>
      <c r="RYY89" s="993"/>
      <c r="RYZ89" s="993"/>
      <c r="RZA89" s="993"/>
      <c r="RZB89" s="993"/>
      <c r="RZC89" s="993"/>
      <c r="RZD89" s="993"/>
      <c r="RZE89" s="993"/>
      <c r="RZF89" s="993"/>
      <c r="RZG89" s="993"/>
      <c r="RZH89" s="993"/>
      <c r="RZI89" s="993"/>
      <c r="RZJ89" s="993"/>
      <c r="RZK89" s="993"/>
      <c r="RZL89" s="993"/>
      <c r="RZM89" s="993"/>
      <c r="RZN89" s="993"/>
      <c r="RZO89" s="993"/>
      <c r="RZP89" s="993"/>
      <c r="RZQ89" s="993"/>
      <c r="RZR89" s="993"/>
      <c r="RZS89" s="993"/>
      <c r="RZT89" s="993"/>
      <c r="RZU89" s="993"/>
      <c r="RZV89" s="993"/>
      <c r="RZW89" s="993"/>
      <c r="RZX89" s="993"/>
      <c r="RZY89" s="993"/>
      <c r="RZZ89" s="993"/>
      <c r="SAA89" s="993"/>
      <c r="SAB89" s="993"/>
      <c r="SAC89" s="993"/>
      <c r="SAD89" s="993"/>
      <c r="SAE89" s="993"/>
      <c r="SAF89" s="993"/>
      <c r="SAG89" s="993"/>
      <c r="SAH89" s="993"/>
      <c r="SAI89" s="993"/>
      <c r="SAJ89" s="993"/>
      <c r="SAK89" s="993"/>
      <c r="SAL89" s="993"/>
      <c r="SAM89" s="993"/>
      <c r="SAN89" s="993"/>
      <c r="SAO89" s="993"/>
      <c r="SAP89" s="993"/>
      <c r="SAQ89" s="993"/>
      <c r="SAR89" s="993"/>
      <c r="SAS89" s="993"/>
      <c r="SAT89" s="993"/>
      <c r="SAU89" s="993"/>
      <c r="SAV89" s="993"/>
      <c r="SAW89" s="993"/>
      <c r="SAX89" s="993"/>
      <c r="SAY89" s="993"/>
      <c r="SAZ89" s="993"/>
      <c r="SBA89" s="993"/>
      <c r="SBB89" s="993"/>
      <c r="SBC89" s="993"/>
      <c r="SBD89" s="993"/>
      <c r="SBE89" s="993"/>
      <c r="SBF89" s="993"/>
      <c r="SBG89" s="993"/>
      <c r="SBH89" s="993"/>
      <c r="SBI89" s="993"/>
      <c r="SBJ89" s="993"/>
      <c r="SBK89" s="993"/>
      <c r="SBL89" s="993"/>
      <c r="SBM89" s="993"/>
      <c r="SBN89" s="993"/>
      <c r="SBO89" s="993"/>
      <c r="SBP89" s="993"/>
      <c r="SBQ89" s="993"/>
      <c r="SBR89" s="993"/>
      <c r="SBS89" s="993"/>
      <c r="SBT89" s="993"/>
      <c r="SBU89" s="993"/>
      <c r="SBV89" s="993"/>
      <c r="SBW89" s="993"/>
      <c r="SBX89" s="993"/>
      <c r="SBY89" s="993"/>
      <c r="SBZ89" s="993"/>
      <c r="SCA89" s="993"/>
      <c r="SCB89" s="993"/>
      <c r="SCC89" s="993"/>
      <c r="SCD89" s="993"/>
      <c r="SCE89" s="993"/>
      <c r="SCF89" s="993"/>
      <c r="SCG89" s="993"/>
      <c r="SCH89" s="993"/>
      <c r="SCI89" s="993"/>
      <c r="SCJ89" s="993"/>
      <c r="SCK89" s="993"/>
      <c r="SCL89" s="993"/>
      <c r="SCM89" s="993"/>
      <c r="SCN89" s="993"/>
      <c r="SCO89" s="993"/>
      <c r="SCP89" s="993"/>
      <c r="SCQ89" s="993"/>
      <c r="SCR89" s="993"/>
      <c r="SCS89" s="993"/>
      <c r="SCT89" s="993"/>
      <c r="SCU89" s="993"/>
      <c r="SCV89" s="993"/>
      <c r="SCW89" s="993"/>
      <c r="SCX89" s="993"/>
      <c r="SCY89" s="993"/>
      <c r="SCZ89" s="993"/>
      <c r="SDA89" s="993"/>
      <c r="SDB89" s="993"/>
      <c r="SDC89" s="993"/>
      <c r="SDD89" s="993"/>
      <c r="SDE89" s="993"/>
      <c r="SDF89" s="993"/>
      <c r="SDG89" s="993"/>
      <c r="SDH89" s="993"/>
      <c r="SDI89" s="993"/>
      <c r="SDJ89" s="993"/>
      <c r="SDK89" s="993"/>
      <c r="SDL89" s="993"/>
      <c r="SDM89" s="993"/>
      <c r="SDN89" s="993"/>
      <c r="SDO89" s="993"/>
      <c r="SDP89" s="993"/>
      <c r="SDQ89" s="993"/>
      <c r="SDR89" s="993"/>
      <c r="SDS89" s="993"/>
      <c r="SDT89" s="993"/>
      <c r="SDU89" s="993"/>
      <c r="SDV89" s="993"/>
      <c r="SDW89" s="993"/>
      <c r="SDX89" s="993"/>
      <c r="SDY89" s="993"/>
      <c r="SDZ89" s="993"/>
      <c r="SEA89" s="993"/>
      <c r="SEB89" s="993"/>
      <c r="SEC89" s="993"/>
      <c r="SED89" s="993"/>
      <c r="SEE89" s="993"/>
      <c r="SEF89" s="993"/>
      <c r="SEG89" s="993"/>
      <c r="SEH89" s="993"/>
      <c r="SEI89" s="993"/>
      <c r="SEJ89" s="993"/>
      <c r="SEK89" s="993"/>
      <c r="SEL89" s="993"/>
      <c r="SEM89" s="993"/>
      <c r="SEN89" s="993"/>
      <c r="SEO89" s="993"/>
      <c r="SEP89" s="993"/>
      <c r="SEQ89" s="993"/>
      <c r="SER89" s="993"/>
      <c r="SES89" s="993"/>
      <c r="SET89" s="993"/>
      <c r="SEU89" s="993"/>
      <c r="SEV89" s="993"/>
      <c r="SEW89" s="993"/>
      <c r="SEX89" s="993"/>
      <c r="SEY89" s="993"/>
      <c r="SEZ89" s="993"/>
      <c r="SFA89" s="993"/>
      <c r="SFB89" s="993"/>
      <c r="SFC89" s="993"/>
      <c r="SFD89" s="993"/>
      <c r="SFE89" s="993"/>
      <c r="SFF89" s="993"/>
      <c r="SFG89" s="993"/>
      <c r="SFH89" s="993"/>
      <c r="SFI89" s="993"/>
      <c r="SFJ89" s="993"/>
      <c r="SFK89" s="993"/>
      <c r="SFL89" s="993"/>
      <c r="SFM89" s="993"/>
      <c r="SFN89" s="993"/>
      <c r="SFO89" s="993"/>
      <c r="SFP89" s="993"/>
      <c r="SFQ89" s="993"/>
      <c r="SFR89" s="993"/>
      <c r="SFS89" s="993"/>
      <c r="SFT89" s="993"/>
      <c r="SFU89" s="993"/>
      <c r="SFV89" s="993"/>
      <c r="SFW89" s="993"/>
      <c r="SFX89" s="993"/>
      <c r="SFY89" s="993"/>
      <c r="SFZ89" s="993"/>
      <c r="SGA89" s="993"/>
      <c r="SGB89" s="993"/>
      <c r="SGC89" s="993"/>
      <c r="SGD89" s="993"/>
      <c r="SGE89" s="993"/>
      <c r="SGF89" s="993"/>
      <c r="SGG89" s="993"/>
      <c r="SGH89" s="993"/>
      <c r="SGI89" s="993"/>
      <c r="SGJ89" s="993"/>
      <c r="SGK89" s="993"/>
      <c r="SGL89" s="993"/>
      <c r="SGM89" s="993"/>
      <c r="SGN89" s="993"/>
      <c r="SGO89" s="993"/>
      <c r="SGP89" s="993"/>
      <c r="SGQ89" s="993"/>
      <c r="SGR89" s="993"/>
      <c r="SGS89" s="993"/>
      <c r="SGT89" s="993"/>
      <c r="SGU89" s="993"/>
      <c r="SGV89" s="993"/>
      <c r="SGW89" s="993"/>
      <c r="SGX89" s="993"/>
      <c r="SGY89" s="993"/>
      <c r="SGZ89" s="993"/>
      <c r="SHA89" s="993"/>
      <c r="SHB89" s="993"/>
      <c r="SHC89" s="993"/>
      <c r="SHD89" s="993"/>
      <c r="SHE89" s="993"/>
      <c r="SHF89" s="993"/>
      <c r="SHG89" s="993"/>
      <c r="SHH89" s="993"/>
      <c r="SHI89" s="993"/>
      <c r="SHJ89" s="993"/>
      <c r="SHK89" s="993"/>
      <c r="SHL89" s="993"/>
      <c r="SHM89" s="993"/>
      <c r="SHN89" s="993"/>
      <c r="SHO89" s="993"/>
      <c r="SHP89" s="993"/>
      <c r="SHQ89" s="993"/>
      <c r="SHR89" s="993"/>
      <c r="SHS89" s="993"/>
      <c r="SHT89" s="993"/>
      <c r="SHU89" s="993"/>
      <c r="SHV89" s="993"/>
      <c r="SHW89" s="993"/>
      <c r="SHX89" s="993"/>
      <c r="SHY89" s="993"/>
      <c r="SHZ89" s="993"/>
      <c r="SIA89" s="993"/>
      <c r="SIB89" s="993"/>
      <c r="SIC89" s="993"/>
      <c r="SID89" s="993"/>
      <c r="SIE89" s="993"/>
      <c r="SIF89" s="993"/>
      <c r="SIG89" s="993"/>
      <c r="SIH89" s="993"/>
      <c r="SII89" s="993"/>
      <c r="SIJ89" s="993"/>
      <c r="SIK89" s="993"/>
      <c r="SIL89" s="993"/>
      <c r="SIM89" s="993"/>
      <c r="SIN89" s="993"/>
      <c r="SIO89" s="993"/>
      <c r="SIP89" s="993"/>
      <c r="SIQ89" s="993"/>
      <c r="SIR89" s="993"/>
      <c r="SIS89" s="993"/>
      <c r="SIT89" s="993"/>
      <c r="SIU89" s="993"/>
      <c r="SIV89" s="993"/>
      <c r="SIW89" s="993"/>
      <c r="SIX89" s="993"/>
      <c r="SIY89" s="993"/>
      <c r="SIZ89" s="993"/>
      <c r="SJA89" s="993"/>
      <c r="SJB89" s="993"/>
      <c r="SJC89" s="993"/>
      <c r="SJD89" s="993"/>
      <c r="SJE89" s="993"/>
      <c r="SJF89" s="993"/>
      <c r="SJG89" s="993"/>
      <c r="SJH89" s="993"/>
      <c r="SJI89" s="993"/>
      <c r="SJJ89" s="993"/>
      <c r="SJK89" s="993"/>
      <c r="SJL89" s="993"/>
      <c r="SJM89" s="993"/>
      <c r="SJN89" s="993"/>
      <c r="SJO89" s="993"/>
      <c r="SJP89" s="993"/>
      <c r="SJQ89" s="993"/>
      <c r="SJR89" s="993"/>
      <c r="SJS89" s="993"/>
      <c r="SJT89" s="993"/>
      <c r="SJU89" s="993"/>
      <c r="SJV89" s="993"/>
      <c r="SJW89" s="993"/>
      <c r="SJX89" s="993"/>
      <c r="SJY89" s="993"/>
      <c r="SJZ89" s="993"/>
      <c r="SKA89" s="993"/>
      <c r="SKB89" s="993"/>
      <c r="SKC89" s="993"/>
      <c r="SKD89" s="993"/>
      <c r="SKE89" s="993"/>
      <c r="SKF89" s="993"/>
      <c r="SKG89" s="993"/>
      <c r="SKH89" s="993"/>
      <c r="SKI89" s="993"/>
      <c r="SKJ89" s="993"/>
      <c r="SKK89" s="993"/>
      <c r="SKL89" s="993"/>
      <c r="SKM89" s="993"/>
      <c r="SKN89" s="993"/>
      <c r="SKO89" s="993"/>
      <c r="SKP89" s="993"/>
      <c r="SKQ89" s="993"/>
      <c r="SKR89" s="993"/>
      <c r="SKS89" s="993"/>
      <c r="SKT89" s="993"/>
      <c r="SKU89" s="993"/>
      <c r="SKV89" s="993"/>
      <c r="SKW89" s="993"/>
      <c r="SKX89" s="993"/>
      <c r="SKY89" s="993"/>
      <c r="SKZ89" s="993"/>
      <c r="SLA89" s="993"/>
      <c r="SLB89" s="993"/>
      <c r="SLC89" s="993"/>
      <c r="SLD89" s="993"/>
      <c r="SLE89" s="993"/>
      <c r="SLF89" s="993"/>
      <c r="SLG89" s="993"/>
      <c r="SLH89" s="993"/>
      <c r="SLI89" s="993"/>
      <c r="SLJ89" s="993"/>
      <c r="SLK89" s="993"/>
      <c r="SLL89" s="993"/>
      <c r="SLM89" s="993"/>
      <c r="SLN89" s="993"/>
      <c r="SLO89" s="993"/>
      <c r="SLP89" s="993"/>
      <c r="SLQ89" s="993"/>
      <c r="SLR89" s="993"/>
      <c r="SLS89" s="993"/>
      <c r="SLT89" s="993"/>
      <c r="SLU89" s="993"/>
      <c r="SLV89" s="993"/>
      <c r="SLW89" s="993"/>
      <c r="SLX89" s="993"/>
      <c r="SLY89" s="993"/>
      <c r="SLZ89" s="993"/>
      <c r="SMA89" s="993"/>
      <c r="SMB89" s="993"/>
      <c r="SMC89" s="993"/>
      <c r="SMD89" s="993"/>
      <c r="SME89" s="993"/>
      <c r="SMF89" s="993"/>
      <c r="SMG89" s="993"/>
      <c r="SMH89" s="993"/>
      <c r="SMI89" s="993"/>
      <c r="SMJ89" s="993"/>
      <c r="SMK89" s="993"/>
      <c r="SML89" s="993"/>
      <c r="SMM89" s="993"/>
      <c r="SMN89" s="993"/>
      <c r="SMO89" s="993"/>
      <c r="SMP89" s="993"/>
      <c r="SMQ89" s="993"/>
      <c r="SMR89" s="993"/>
      <c r="SMS89" s="993"/>
      <c r="SMT89" s="993"/>
      <c r="SMU89" s="993"/>
      <c r="SMV89" s="993"/>
      <c r="SMW89" s="993"/>
      <c r="SMX89" s="993"/>
      <c r="SMY89" s="993"/>
      <c r="SMZ89" s="993"/>
      <c r="SNA89" s="993"/>
      <c r="SNB89" s="993"/>
      <c r="SNC89" s="993"/>
      <c r="SND89" s="993"/>
      <c r="SNE89" s="993"/>
      <c r="SNF89" s="993"/>
      <c r="SNG89" s="993"/>
      <c r="SNH89" s="993"/>
      <c r="SNI89" s="993"/>
      <c r="SNJ89" s="993"/>
      <c r="SNK89" s="993"/>
      <c r="SNL89" s="993"/>
      <c r="SNM89" s="993"/>
      <c r="SNN89" s="993"/>
      <c r="SNO89" s="993"/>
      <c r="SNP89" s="993"/>
      <c r="SNQ89" s="993"/>
      <c r="SNR89" s="993"/>
      <c r="SNS89" s="993"/>
      <c r="SNT89" s="993"/>
      <c r="SNU89" s="993"/>
      <c r="SNV89" s="993"/>
      <c r="SNW89" s="993"/>
      <c r="SNX89" s="993"/>
      <c r="SNY89" s="993"/>
      <c r="SNZ89" s="993"/>
      <c r="SOA89" s="993"/>
      <c r="SOB89" s="993"/>
      <c r="SOC89" s="993"/>
      <c r="SOD89" s="993"/>
      <c r="SOE89" s="993"/>
      <c r="SOF89" s="993"/>
      <c r="SOG89" s="993"/>
      <c r="SOH89" s="993"/>
      <c r="SOI89" s="993"/>
      <c r="SOJ89" s="993"/>
      <c r="SOK89" s="993"/>
      <c r="SOL89" s="993"/>
      <c r="SOM89" s="993"/>
      <c r="SON89" s="993"/>
      <c r="SOO89" s="993"/>
      <c r="SOP89" s="993"/>
      <c r="SOQ89" s="993"/>
      <c r="SOR89" s="993"/>
      <c r="SOS89" s="993"/>
      <c r="SOT89" s="993"/>
      <c r="SOU89" s="993"/>
      <c r="SOV89" s="993"/>
      <c r="SOW89" s="993"/>
      <c r="SOX89" s="993"/>
      <c r="SOY89" s="993"/>
      <c r="SOZ89" s="993"/>
      <c r="SPA89" s="993"/>
      <c r="SPB89" s="993"/>
      <c r="SPC89" s="993"/>
      <c r="SPD89" s="993"/>
      <c r="SPE89" s="993"/>
      <c r="SPF89" s="993"/>
      <c r="SPG89" s="993"/>
      <c r="SPH89" s="993"/>
      <c r="SPI89" s="993"/>
      <c r="SPJ89" s="993"/>
      <c r="SPK89" s="993"/>
      <c r="SPL89" s="993"/>
      <c r="SPM89" s="993"/>
      <c r="SPN89" s="993"/>
      <c r="SPO89" s="993"/>
      <c r="SPP89" s="993"/>
      <c r="SPQ89" s="993"/>
      <c r="SPR89" s="993"/>
      <c r="SPS89" s="993"/>
      <c r="SPT89" s="993"/>
      <c r="SPU89" s="993"/>
      <c r="SPV89" s="993"/>
      <c r="SPW89" s="993"/>
      <c r="SPX89" s="993"/>
      <c r="SPY89" s="993"/>
      <c r="SPZ89" s="993"/>
      <c r="SQA89" s="993"/>
      <c r="SQB89" s="993"/>
      <c r="SQC89" s="993"/>
      <c r="SQD89" s="993"/>
      <c r="SQE89" s="993"/>
      <c r="SQF89" s="993"/>
      <c r="SQG89" s="993"/>
      <c r="SQH89" s="993"/>
      <c r="SQI89" s="993"/>
      <c r="SQJ89" s="993"/>
      <c r="SQK89" s="993"/>
      <c r="SQL89" s="993"/>
      <c r="SQM89" s="993"/>
      <c r="SQN89" s="993"/>
      <c r="SQO89" s="993"/>
      <c r="SQP89" s="993"/>
      <c r="SQQ89" s="993"/>
      <c r="SQR89" s="993"/>
      <c r="SQS89" s="993"/>
      <c r="SQT89" s="993"/>
      <c r="SQU89" s="993"/>
      <c r="SQV89" s="993"/>
      <c r="SQW89" s="993"/>
      <c r="SQX89" s="993"/>
      <c r="SQY89" s="993"/>
      <c r="SQZ89" s="993"/>
      <c r="SRA89" s="993"/>
      <c r="SRB89" s="993"/>
      <c r="SRC89" s="993"/>
      <c r="SRD89" s="993"/>
      <c r="SRE89" s="993"/>
      <c r="SRF89" s="993"/>
      <c r="SRG89" s="993"/>
      <c r="SRH89" s="993"/>
      <c r="SRI89" s="993"/>
      <c r="SRJ89" s="993"/>
      <c r="SRK89" s="993"/>
      <c r="SRL89" s="993"/>
      <c r="SRM89" s="993"/>
      <c r="SRN89" s="993"/>
      <c r="SRO89" s="993"/>
      <c r="SRP89" s="993"/>
      <c r="SRQ89" s="993"/>
      <c r="SRR89" s="993"/>
      <c r="SRS89" s="993"/>
      <c r="SRT89" s="993"/>
      <c r="SRU89" s="993"/>
      <c r="SRV89" s="993"/>
      <c r="SRW89" s="993"/>
      <c r="SRX89" s="993"/>
      <c r="SRY89" s="993"/>
      <c r="SRZ89" s="993"/>
      <c r="SSA89" s="993"/>
      <c r="SSB89" s="993"/>
      <c r="SSC89" s="993"/>
      <c r="SSD89" s="993"/>
      <c r="SSE89" s="993"/>
      <c r="SSF89" s="993"/>
      <c r="SSG89" s="993"/>
      <c r="SSH89" s="993"/>
      <c r="SSI89" s="993"/>
      <c r="SSJ89" s="993"/>
      <c r="SSK89" s="993"/>
      <c r="SSL89" s="993"/>
      <c r="SSM89" s="993"/>
      <c r="SSN89" s="993"/>
      <c r="SSO89" s="993"/>
      <c r="SSP89" s="993"/>
      <c r="SSQ89" s="993"/>
      <c r="SSR89" s="993"/>
      <c r="SSS89" s="993"/>
      <c r="SST89" s="993"/>
      <c r="SSU89" s="993"/>
      <c r="SSV89" s="993"/>
      <c r="SSW89" s="993"/>
      <c r="SSX89" s="993"/>
      <c r="SSY89" s="993"/>
      <c r="SSZ89" s="993"/>
      <c r="STA89" s="993"/>
      <c r="STB89" s="993"/>
      <c r="STC89" s="993"/>
      <c r="STD89" s="993"/>
      <c r="STE89" s="993"/>
      <c r="STF89" s="993"/>
      <c r="STG89" s="993"/>
      <c r="STH89" s="993"/>
      <c r="STI89" s="993"/>
      <c r="STJ89" s="993"/>
      <c r="STK89" s="993"/>
      <c r="STL89" s="993"/>
      <c r="STM89" s="993"/>
      <c r="STN89" s="993"/>
      <c r="STO89" s="993"/>
      <c r="STP89" s="993"/>
      <c r="STQ89" s="993"/>
      <c r="STR89" s="993"/>
      <c r="STS89" s="993"/>
      <c r="STT89" s="993"/>
      <c r="STU89" s="993"/>
      <c r="STV89" s="993"/>
      <c r="STW89" s="993"/>
      <c r="STX89" s="993"/>
      <c r="STY89" s="993"/>
      <c r="STZ89" s="993"/>
      <c r="SUA89" s="993"/>
      <c r="SUB89" s="993"/>
      <c r="SUC89" s="993"/>
      <c r="SUD89" s="993"/>
      <c r="SUE89" s="993"/>
      <c r="SUF89" s="993"/>
      <c r="SUG89" s="993"/>
      <c r="SUH89" s="993"/>
      <c r="SUI89" s="993"/>
      <c r="SUJ89" s="993"/>
      <c r="SUK89" s="993"/>
      <c r="SUL89" s="993"/>
      <c r="SUM89" s="993"/>
      <c r="SUN89" s="993"/>
      <c r="SUO89" s="993"/>
      <c r="SUP89" s="993"/>
      <c r="SUQ89" s="993"/>
      <c r="SUR89" s="993"/>
      <c r="SUS89" s="993"/>
      <c r="SUT89" s="993"/>
      <c r="SUU89" s="993"/>
      <c r="SUV89" s="993"/>
      <c r="SUW89" s="993"/>
      <c r="SUX89" s="993"/>
      <c r="SUY89" s="993"/>
      <c r="SUZ89" s="993"/>
      <c r="SVA89" s="993"/>
      <c r="SVB89" s="993"/>
      <c r="SVC89" s="993"/>
      <c r="SVD89" s="993"/>
      <c r="SVE89" s="993"/>
      <c r="SVF89" s="993"/>
      <c r="SVG89" s="993"/>
      <c r="SVH89" s="993"/>
      <c r="SVI89" s="993"/>
      <c r="SVJ89" s="993"/>
      <c r="SVK89" s="993"/>
      <c r="SVL89" s="993"/>
      <c r="SVM89" s="993"/>
      <c r="SVN89" s="993"/>
      <c r="SVO89" s="993"/>
      <c r="SVP89" s="993"/>
      <c r="SVQ89" s="993"/>
      <c r="SVR89" s="993"/>
      <c r="SVS89" s="993"/>
      <c r="SVT89" s="993"/>
      <c r="SVU89" s="993"/>
      <c r="SVV89" s="993"/>
      <c r="SVW89" s="993"/>
      <c r="SVX89" s="993"/>
      <c r="SVY89" s="993"/>
      <c r="SVZ89" s="993"/>
      <c r="SWA89" s="993"/>
      <c r="SWB89" s="993"/>
      <c r="SWC89" s="993"/>
      <c r="SWD89" s="993"/>
      <c r="SWE89" s="993"/>
      <c r="SWF89" s="993"/>
      <c r="SWG89" s="993"/>
      <c r="SWH89" s="993"/>
      <c r="SWI89" s="993"/>
      <c r="SWJ89" s="993"/>
      <c r="SWK89" s="993"/>
      <c r="SWL89" s="993"/>
      <c r="SWM89" s="993"/>
      <c r="SWN89" s="993"/>
      <c r="SWO89" s="993"/>
      <c r="SWP89" s="993"/>
      <c r="SWQ89" s="993"/>
      <c r="SWR89" s="993"/>
      <c r="SWS89" s="993"/>
      <c r="SWT89" s="993"/>
      <c r="SWU89" s="993"/>
      <c r="SWV89" s="993"/>
      <c r="SWW89" s="993"/>
      <c r="SWX89" s="993"/>
      <c r="SWY89" s="993"/>
      <c r="SWZ89" s="993"/>
      <c r="SXA89" s="993"/>
      <c r="SXB89" s="993"/>
      <c r="SXC89" s="993"/>
      <c r="SXD89" s="993"/>
      <c r="SXE89" s="993"/>
      <c r="SXF89" s="993"/>
      <c r="SXG89" s="993"/>
      <c r="SXH89" s="993"/>
      <c r="SXI89" s="993"/>
      <c r="SXJ89" s="993"/>
      <c r="SXK89" s="993"/>
      <c r="SXL89" s="993"/>
      <c r="SXM89" s="993"/>
      <c r="SXN89" s="993"/>
      <c r="SXO89" s="993"/>
      <c r="SXP89" s="993"/>
      <c r="SXQ89" s="993"/>
      <c r="SXR89" s="993"/>
      <c r="SXS89" s="993"/>
      <c r="SXT89" s="993"/>
      <c r="SXU89" s="993"/>
      <c r="SXV89" s="993"/>
      <c r="SXW89" s="993"/>
      <c r="SXX89" s="993"/>
      <c r="SXY89" s="993"/>
      <c r="SXZ89" s="993"/>
      <c r="SYA89" s="993"/>
      <c r="SYB89" s="993"/>
      <c r="SYC89" s="993"/>
      <c r="SYD89" s="993"/>
      <c r="SYE89" s="993"/>
      <c r="SYF89" s="993"/>
      <c r="SYG89" s="993"/>
      <c r="SYH89" s="993"/>
      <c r="SYI89" s="993"/>
      <c r="SYJ89" s="993"/>
      <c r="SYK89" s="993"/>
      <c r="SYL89" s="993"/>
      <c r="SYM89" s="993"/>
      <c r="SYN89" s="993"/>
      <c r="SYO89" s="993"/>
      <c r="SYP89" s="993"/>
      <c r="SYQ89" s="993"/>
      <c r="SYR89" s="993"/>
      <c r="SYS89" s="993"/>
      <c r="SYT89" s="993"/>
      <c r="SYU89" s="993"/>
      <c r="SYV89" s="993"/>
      <c r="SYW89" s="993"/>
      <c r="SYX89" s="993"/>
      <c r="SYY89" s="993"/>
      <c r="SYZ89" s="993"/>
      <c r="SZA89" s="993"/>
      <c r="SZB89" s="993"/>
      <c r="SZC89" s="993"/>
      <c r="SZD89" s="993"/>
      <c r="SZE89" s="993"/>
      <c r="SZF89" s="993"/>
      <c r="SZG89" s="993"/>
      <c r="SZH89" s="993"/>
      <c r="SZI89" s="993"/>
      <c r="SZJ89" s="993"/>
      <c r="SZK89" s="993"/>
      <c r="SZL89" s="993"/>
      <c r="SZM89" s="993"/>
      <c r="SZN89" s="993"/>
      <c r="SZO89" s="993"/>
      <c r="SZP89" s="993"/>
      <c r="SZQ89" s="993"/>
      <c r="SZR89" s="993"/>
      <c r="SZS89" s="993"/>
      <c r="SZT89" s="993"/>
      <c r="SZU89" s="993"/>
      <c r="SZV89" s="993"/>
      <c r="SZW89" s="993"/>
      <c r="SZX89" s="993"/>
      <c r="SZY89" s="993"/>
      <c r="SZZ89" s="993"/>
      <c r="TAA89" s="993"/>
      <c r="TAB89" s="993"/>
      <c r="TAC89" s="993"/>
      <c r="TAD89" s="993"/>
      <c r="TAE89" s="993"/>
      <c r="TAF89" s="993"/>
      <c r="TAG89" s="993"/>
      <c r="TAH89" s="993"/>
      <c r="TAI89" s="993"/>
      <c r="TAJ89" s="993"/>
      <c r="TAK89" s="993"/>
      <c r="TAL89" s="993"/>
      <c r="TAM89" s="993"/>
      <c r="TAN89" s="993"/>
      <c r="TAO89" s="993"/>
      <c r="TAP89" s="993"/>
      <c r="TAQ89" s="993"/>
      <c r="TAR89" s="993"/>
      <c r="TAS89" s="993"/>
      <c r="TAT89" s="993"/>
      <c r="TAU89" s="993"/>
      <c r="TAV89" s="993"/>
      <c r="TAW89" s="993"/>
      <c r="TAX89" s="993"/>
      <c r="TAY89" s="993"/>
      <c r="TAZ89" s="993"/>
      <c r="TBA89" s="993"/>
      <c r="TBB89" s="993"/>
      <c r="TBC89" s="993"/>
      <c r="TBD89" s="993"/>
      <c r="TBE89" s="993"/>
      <c r="TBF89" s="993"/>
      <c r="TBG89" s="993"/>
      <c r="TBH89" s="993"/>
      <c r="TBI89" s="993"/>
      <c r="TBJ89" s="993"/>
      <c r="TBK89" s="993"/>
      <c r="TBL89" s="993"/>
      <c r="TBM89" s="993"/>
      <c r="TBN89" s="993"/>
      <c r="TBO89" s="993"/>
      <c r="TBP89" s="993"/>
      <c r="TBQ89" s="993"/>
      <c r="TBR89" s="993"/>
      <c r="TBS89" s="993"/>
      <c r="TBT89" s="993"/>
      <c r="TBU89" s="993"/>
      <c r="TBV89" s="993"/>
      <c r="TBW89" s="993"/>
      <c r="TBX89" s="993"/>
      <c r="TBY89" s="993"/>
      <c r="TBZ89" s="993"/>
      <c r="TCA89" s="993"/>
      <c r="TCB89" s="993"/>
      <c r="TCC89" s="993"/>
      <c r="TCD89" s="993"/>
      <c r="TCE89" s="993"/>
      <c r="TCF89" s="993"/>
      <c r="TCG89" s="993"/>
      <c r="TCH89" s="993"/>
      <c r="TCI89" s="993"/>
      <c r="TCJ89" s="993"/>
      <c r="TCK89" s="993"/>
      <c r="TCL89" s="993"/>
      <c r="TCM89" s="993"/>
      <c r="TCN89" s="993"/>
      <c r="TCO89" s="993"/>
      <c r="TCP89" s="993"/>
      <c r="TCQ89" s="993"/>
      <c r="TCR89" s="993"/>
      <c r="TCS89" s="993"/>
      <c r="TCT89" s="993"/>
      <c r="TCU89" s="993"/>
      <c r="TCV89" s="993"/>
      <c r="TCW89" s="993"/>
      <c r="TCX89" s="993"/>
      <c r="TCY89" s="993"/>
      <c r="TCZ89" s="993"/>
      <c r="TDA89" s="993"/>
      <c r="TDB89" s="993"/>
      <c r="TDC89" s="993"/>
      <c r="TDD89" s="993"/>
      <c r="TDE89" s="993"/>
      <c r="TDF89" s="993"/>
      <c r="TDG89" s="993"/>
      <c r="TDH89" s="993"/>
      <c r="TDI89" s="993"/>
      <c r="TDJ89" s="993"/>
      <c r="TDK89" s="993"/>
      <c r="TDL89" s="993"/>
      <c r="TDM89" s="993"/>
      <c r="TDN89" s="993"/>
      <c r="TDO89" s="993"/>
      <c r="TDP89" s="993"/>
      <c r="TDQ89" s="993"/>
      <c r="TDR89" s="993"/>
      <c r="TDS89" s="993"/>
      <c r="TDT89" s="993"/>
      <c r="TDU89" s="993"/>
      <c r="TDV89" s="993"/>
      <c r="TDW89" s="993"/>
      <c r="TDX89" s="993"/>
      <c r="TDY89" s="993"/>
      <c r="TDZ89" s="993"/>
      <c r="TEA89" s="993"/>
      <c r="TEB89" s="993"/>
      <c r="TEC89" s="993"/>
      <c r="TED89" s="993"/>
      <c r="TEE89" s="993"/>
      <c r="TEF89" s="993"/>
      <c r="TEG89" s="993"/>
      <c r="TEH89" s="993"/>
      <c r="TEI89" s="993"/>
      <c r="TEJ89" s="993"/>
      <c r="TEK89" s="993"/>
      <c r="TEL89" s="993"/>
      <c r="TEM89" s="993"/>
      <c r="TEN89" s="993"/>
      <c r="TEO89" s="993"/>
      <c r="TEP89" s="993"/>
      <c r="TEQ89" s="993"/>
      <c r="TER89" s="993"/>
      <c r="TES89" s="993"/>
      <c r="TET89" s="993"/>
      <c r="TEU89" s="993"/>
      <c r="TEV89" s="993"/>
      <c r="TEW89" s="993"/>
      <c r="TEX89" s="993"/>
      <c r="TEY89" s="993"/>
      <c r="TEZ89" s="993"/>
      <c r="TFA89" s="993"/>
      <c r="TFB89" s="993"/>
      <c r="TFC89" s="993"/>
      <c r="TFD89" s="993"/>
      <c r="TFE89" s="993"/>
      <c r="TFF89" s="993"/>
      <c r="TFG89" s="993"/>
      <c r="TFH89" s="993"/>
      <c r="TFI89" s="993"/>
      <c r="TFJ89" s="993"/>
      <c r="TFK89" s="993"/>
      <c r="TFL89" s="993"/>
      <c r="TFM89" s="993"/>
      <c r="TFN89" s="993"/>
      <c r="TFO89" s="993"/>
      <c r="TFP89" s="993"/>
      <c r="TFQ89" s="993"/>
      <c r="TFR89" s="993"/>
      <c r="TFS89" s="993"/>
      <c r="TFT89" s="993"/>
      <c r="TFU89" s="993"/>
      <c r="TFV89" s="993"/>
      <c r="TFW89" s="993"/>
      <c r="TFX89" s="993"/>
      <c r="TFY89" s="993"/>
      <c r="TFZ89" s="993"/>
      <c r="TGA89" s="993"/>
      <c r="TGB89" s="993"/>
      <c r="TGC89" s="993"/>
      <c r="TGD89" s="993"/>
      <c r="TGE89" s="993"/>
      <c r="TGF89" s="993"/>
      <c r="TGG89" s="993"/>
      <c r="TGH89" s="993"/>
      <c r="TGI89" s="993"/>
      <c r="TGJ89" s="993"/>
      <c r="TGK89" s="993"/>
      <c r="TGL89" s="993"/>
      <c r="TGM89" s="993"/>
      <c r="TGN89" s="993"/>
      <c r="TGO89" s="993"/>
      <c r="TGP89" s="993"/>
      <c r="TGQ89" s="993"/>
      <c r="TGR89" s="993"/>
      <c r="TGS89" s="993"/>
      <c r="TGT89" s="993"/>
      <c r="TGU89" s="993"/>
      <c r="TGV89" s="993"/>
      <c r="TGW89" s="993"/>
      <c r="TGX89" s="993"/>
      <c r="TGY89" s="993"/>
      <c r="TGZ89" s="993"/>
      <c r="THA89" s="993"/>
      <c r="THB89" s="993"/>
      <c r="THC89" s="993"/>
      <c r="THD89" s="993"/>
      <c r="THE89" s="993"/>
      <c r="THF89" s="993"/>
      <c r="THG89" s="993"/>
      <c r="THH89" s="993"/>
      <c r="THI89" s="993"/>
      <c r="THJ89" s="993"/>
      <c r="THK89" s="993"/>
      <c r="THL89" s="993"/>
      <c r="THM89" s="993"/>
      <c r="THN89" s="993"/>
      <c r="THO89" s="993"/>
      <c r="THP89" s="993"/>
      <c r="THQ89" s="993"/>
      <c r="THR89" s="993"/>
      <c r="THS89" s="993"/>
      <c r="THT89" s="993"/>
      <c r="THU89" s="993"/>
      <c r="THV89" s="993"/>
      <c r="THW89" s="993"/>
      <c r="THX89" s="993"/>
      <c r="THY89" s="993"/>
      <c r="THZ89" s="993"/>
      <c r="TIA89" s="993"/>
      <c r="TIB89" s="993"/>
      <c r="TIC89" s="993"/>
      <c r="TID89" s="993"/>
      <c r="TIE89" s="993"/>
      <c r="TIF89" s="993"/>
      <c r="TIG89" s="993"/>
      <c r="TIH89" s="993"/>
      <c r="TII89" s="993"/>
      <c r="TIJ89" s="993"/>
      <c r="TIK89" s="993"/>
      <c r="TIL89" s="993"/>
      <c r="TIM89" s="993"/>
      <c r="TIN89" s="993"/>
      <c r="TIO89" s="993"/>
      <c r="TIP89" s="993"/>
      <c r="TIQ89" s="993"/>
      <c r="TIR89" s="993"/>
      <c r="TIS89" s="993"/>
      <c r="TIT89" s="993"/>
      <c r="TIU89" s="993"/>
      <c r="TIV89" s="993"/>
      <c r="TIW89" s="993"/>
      <c r="TIX89" s="993"/>
      <c r="TIY89" s="993"/>
      <c r="TIZ89" s="993"/>
      <c r="TJA89" s="993"/>
      <c r="TJB89" s="993"/>
      <c r="TJC89" s="993"/>
      <c r="TJD89" s="993"/>
      <c r="TJE89" s="993"/>
      <c r="TJF89" s="993"/>
      <c r="TJG89" s="993"/>
      <c r="TJH89" s="993"/>
      <c r="TJI89" s="993"/>
      <c r="TJJ89" s="993"/>
      <c r="TJK89" s="993"/>
      <c r="TJL89" s="993"/>
      <c r="TJM89" s="993"/>
      <c r="TJN89" s="993"/>
      <c r="TJO89" s="993"/>
      <c r="TJP89" s="993"/>
      <c r="TJQ89" s="993"/>
      <c r="TJR89" s="993"/>
      <c r="TJS89" s="993"/>
      <c r="TJT89" s="993"/>
      <c r="TJU89" s="993"/>
      <c r="TJV89" s="993"/>
      <c r="TJW89" s="993"/>
      <c r="TJX89" s="993"/>
      <c r="TJY89" s="993"/>
      <c r="TJZ89" s="993"/>
      <c r="TKA89" s="993"/>
      <c r="TKB89" s="993"/>
      <c r="TKC89" s="993"/>
      <c r="TKD89" s="993"/>
      <c r="TKE89" s="993"/>
      <c r="TKF89" s="993"/>
      <c r="TKG89" s="993"/>
      <c r="TKH89" s="993"/>
      <c r="TKI89" s="993"/>
      <c r="TKJ89" s="993"/>
      <c r="TKK89" s="993"/>
      <c r="TKL89" s="993"/>
      <c r="TKM89" s="993"/>
      <c r="TKN89" s="993"/>
      <c r="TKO89" s="993"/>
      <c r="TKP89" s="993"/>
      <c r="TKQ89" s="993"/>
      <c r="TKR89" s="993"/>
      <c r="TKS89" s="993"/>
      <c r="TKT89" s="993"/>
      <c r="TKU89" s="993"/>
      <c r="TKV89" s="993"/>
      <c r="TKW89" s="993"/>
      <c r="TKX89" s="993"/>
      <c r="TKY89" s="993"/>
      <c r="TKZ89" s="993"/>
      <c r="TLA89" s="993"/>
      <c r="TLB89" s="993"/>
      <c r="TLC89" s="993"/>
      <c r="TLD89" s="993"/>
      <c r="TLE89" s="993"/>
      <c r="TLF89" s="993"/>
      <c r="TLG89" s="993"/>
      <c r="TLH89" s="993"/>
      <c r="TLI89" s="993"/>
      <c r="TLJ89" s="993"/>
      <c r="TLK89" s="993"/>
      <c r="TLL89" s="993"/>
      <c r="TLM89" s="993"/>
      <c r="TLN89" s="993"/>
      <c r="TLO89" s="993"/>
      <c r="TLP89" s="993"/>
      <c r="TLQ89" s="993"/>
      <c r="TLR89" s="993"/>
      <c r="TLS89" s="993"/>
      <c r="TLT89" s="993"/>
      <c r="TLU89" s="993"/>
      <c r="TLV89" s="993"/>
      <c r="TLW89" s="993"/>
      <c r="TLX89" s="993"/>
      <c r="TLY89" s="993"/>
      <c r="TLZ89" s="993"/>
      <c r="TMA89" s="993"/>
      <c r="TMB89" s="993"/>
      <c r="TMC89" s="993"/>
      <c r="TMD89" s="993"/>
      <c r="TME89" s="993"/>
      <c r="TMF89" s="993"/>
      <c r="TMG89" s="993"/>
      <c r="TMH89" s="993"/>
      <c r="TMI89" s="993"/>
      <c r="TMJ89" s="993"/>
      <c r="TMK89" s="993"/>
      <c r="TML89" s="993"/>
      <c r="TMM89" s="993"/>
      <c r="TMN89" s="993"/>
      <c r="TMO89" s="993"/>
      <c r="TMP89" s="993"/>
      <c r="TMQ89" s="993"/>
      <c r="TMR89" s="993"/>
      <c r="TMS89" s="993"/>
      <c r="TMT89" s="993"/>
      <c r="TMU89" s="993"/>
      <c r="TMV89" s="993"/>
      <c r="TMW89" s="993"/>
      <c r="TMX89" s="993"/>
      <c r="TMY89" s="993"/>
      <c r="TMZ89" s="993"/>
      <c r="TNA89" s="993"/>
      <c r="TNB89" s="993"/>
      <c r="TNC89" s="993"/>
      <c r="TND89" s="993"/>
      <c r="TNE89" s="993"/>
      <c r="TNF89" s="993"/>
      <c r="TNG89" s="993"/>
      <c r="TNH89" s="993"/>
      <c r="TNI89" s="993"/>
      <c r="TNJ89" s="993"/>
      <c r="TNK89" s="993"/>
      <c r="TNL89" s="993"/>
      <c r="TNM89" s="993"/>
      <c r="TNN89" s="993"/>
      <c r="TNO89" s="993"/>
      <c r="TNP89" s="993"/>
      <c r="TNQ89" s="993"/>
      <c r="TNR89" s="993"/>
      <c r="TNS89" s="993"/>
      <c r="TNT89" s="993"/>
      <c r="TNU89" s="993"/>
      <c r="TNV89" s="993"/>
      <c r="TNW89" s="993"/>
      <c r="TNX89" s="993"/>
      <c r="TNY89" s="993"/>
      <c r="TNZ89" s="993"/>
      <c r="TOA89" s="993"/>
      <c r="TOB89" s="993"/>
      <c r="TOC89" s="993"/>
      <c r="TOD89" s="993"/>
      <c r="TOE89" s="993"/>
      <c r="TOF89" s="993"/>
      <c r="TOG89" s="993"/>
      <c r="TOH89" s="993"/>
      <c r="TOI89" s="993"/>
      <c r="TOJ89" s="993"/>
      <c r="TOK89" s="993"/>
      <c r="TOL89" s="993"/>
      <c r="TOM89" s="993"/>
      <c r="TON89" s="993"/>
      <c r="TOO89" s="993"/>
      <c r="TOP89" s="993"/>
      <c r="TOQ89" s="993"/>
      <c r="TOR89" s="993"/>
      <c r="TOS89" s="993"/>
      <c r="TOT89" s="993"/>
      <c r="TOU89" s="993"/>
      <c r="TOV89" s="993"/>
      <c r="TOW89" s="993"/>
      <c r="TOX89" s="993"/>
      <c r="TOY89" s="993"/>
      <c r="TOZ89" s="993"/>
      <c r="TPA89" s="993"/>
      <c r="TPB89" s="993"/>
      <c r="TPC89" s="993"/>
      <c r="TPD89" s="993"/>
      <c r="TPE89" s="993"/>
      <c r="TPF89" s="993"/>
      <c r="TPG89" s="993"/>
      <c r="TPH89" s="993"/>
      <c r="TPI89" s="993"/>
      <c r="TPJ89" s="993"/>
      <c r="TPK89" s="993"/>
      <c r="TPL89" s="993"/>
      <c r="TPM89" s="993"/>
      <c r="TPN89" s="993"/>
      <c r="TPO89" s="993"/>
      <c r="TPP89" s="993"/>
      <c r="TPQ89" s="993"/>
      <c r="TPR89" s="993"/>
      <c r="TPS89" s="993"/>
      <c r="TPT89" s="993"/>
      <c r="TPU89" s="993"/>
      <c r="TPV89" s="993"/>
      <c r="TPW89" s="993"/>
      <c r="TPX89" s="993"/>
      <c r="TPY89" s="993"/>
      <c r="TPZ89" s="993"/>
      <c r="TQA89" s="993"/>
      <c r="TQB89" s="993"/>
      <c r="TQC89" s="993"/>
      <c r="TQD89" s="993"/>
      <c r="TQE89" s="993"/>
      <c r="TQF89" s="993"/>
      <c r="TQG89" s="993"/>
      <c r="TQH89" s="993"/>
      <c r="TQI89" s="993"/>
      <c r="TQJ89" s="993"/>
      <c r="TQK89" s="993"/>
      <c r="TQL89" s="993"/>
      <c r="TQM89" s="993"/>
      <c r="TQN89" s="993"/>
      <c r="TQO89" s="993"/>
      <c r="TQP89" s="993"/>
      <c r="TQQ89" s="993"/>
      <c r="TQR89" s="993"/>
      <c r="TQS89" s="993"/>
      <c r="TQT89" s="993"/>
      <c r="TQU89" s="993"/>
      <c r="TQV89" s="993"/>
      <c r="TQW89" s="993"/>
      <c r="TQX89" s="993"/>
      <c r="TQY89" s="993"/>
      <c r="TQZ89" s="993"/>
      <c r="TRA89" s="993"/>
      <c r="TRB89" s="993"/>
      <c r="TRC89" s="993"/>
      <c r="TRD89" s="993"/>
      <c r="TRE89" s="993"/>
      <c r="TRF89" s="993"/>
      <c r="TRG89" s="993"/>
      <c r="TRH89" s="993"/>
      <c r="TRI89" s="993"/>
      <c r="TRJ89" s="993"/>
      <c r="TRK89" s="993"/>
      <c r="TRL89" s="993"/>
      <c r="TRM89" s="993"/>
      <c r="TRN89" s="993"/>
      <c r="TRO89" s="993"/>
      <c r="TRP89" s="993"/>
      <c r="TRQ89" s="993"/>
      <c r="TRR89" s="993"/>
      <c r="TRS89" s="993"/>
      <c r="TRT89" s="993"/>
      <c r="TRU89" s="993"/>
      <c r="TRV89" s="993"/>
      <c r="TRW89" s="993"/>
      <c r="TRX89" s="993"/>
      <c r="TRY89" s="993"/>
      <c r="TRZ89" s="993"/>
      <c r="TSA89" s="993"/>
      <c r="TSB89" s="993"/>
      <c r="TSC89" s="993"/>
      <c r="TSD89" s="993"/>
      <c r="TSE89" s="993"/>
      <c r="TSF89" s="993"/>
      <c r="TSG89" s="993"/>
      <c r="TSH89" s="993"/>
      <c r="TSI89" s="993"/>
      <c r="TSJ89" s="993"/>
      <c r="TSK89" s="993"/>
      <c r="TSL89" s="993"/>
      <c r="TSM89" s="993"/>
      <c r="TSN89" s="993"/>
      <c r="TSO89" s="993"/>
      <c r="TSP89" s="993"/>
      <c r="TSQ89" s="993"/>
      <c r="TSR89" s="993"/>
      <c r="TSS89" s="993"/>
      <c r="TST89" s="993"/>
      <c r="TSU89" s="993"/>
      <c r="TSV89" s="993"/>
      <c r="TSW89" s="993"/>
      <c r="TSX89" s="993"/>
      <c r="TSY89" s="993"/>
      <c r="TSZ89" s="993"/>
      <c r="TTA89" s="993"/>
      <c r="TTB89" s="993"/>
      <c r="TTC89" s="993"/>
      <c r="TTD89" s="993"/>
      <c r="TTE89" s="993"/>
      <c r="TTF89" s="993"/>
      <c r="TTG89" s="993"/>
      <c r="TTH89" s="993"/>
      <c r="TTI89" s="993"/>
      <c r="TTJ89" s="993"/>
      <c r="TTK89" s="993"/>
      <c r="TTL89" s="993"/>
      <c r="TTM89" s="993"/>
      <c r="TTN89" s="993"/>
      <c r="TTO89" s="993"/>
      <c r="TTP89" s="993"/>
      <c r="TTQ89" s="993"/>
      <c r="TTR89" s="993"/>
      <c r="TTS89" s="993"/>
      <c r="TTT89" s="993"/>
      <c r="TTU89" s="993"/>
      <c r="TTV89" s="993"/>
      <c r="TTW89" s="993"/>
      <c r="TTX89" s="993"/>
      <c r="TTY89" s="993"/>
      <c r="TTZ89" s="993"/>
      <c r="TUA89" s="993"/>
      <c r="TUB89" s="993"/>
      <c r="TUC89" s="993"/>
      <c r="TUD89" s="993"/>
      <c r="TUE89" s="993"/>
      <c r="TUF89" s="993"/>
      <c r="TUG89" s="993"/>
      <c r="TUH89" s="993"/>
      <c r="TUI89" s="993"/>
      <c r="TUJ89" s="993"/>
      <c r="TUK89" s="993"/>
      <c r="TUL89" s="993"/>
      <c r="TUM89" s="993"/>
      <c r="TUN89" s="993"/>
      <c r="TUO89" s="993"/>
      <c r="TUP89" s="993"/>
      <c r="TUQ89" s="993"/>
      <c r="TUR89" s="993"/>
      <c r="TUS89" s="993"/>
      <c r="TUT89" s="993"/>
      <c r="TUU89" s="993"/>
      <c r="TUV89" s="993"/>
      <c r="TUW89" s="993"/>
      <c r="TUX89" s="993"/>
      <c r="TUY89" s="993"/>
      <c r="TUZ89" s="993"/>
      <c r="TVA89" s="993"/>
      <c r="TVB89" s="993"/>
      <c r="TVC89" s="993"/>
      <c r="TVD89" s="993"/>
      <c r="TVE89" s="993"/>
      <c r="TVF89" s="993"/>
      <c r="TVG89" s="993"/>
      <c r="TVH89" s="993"/>
      <c r="TVI89" s="993"/>
      <c r="TVJ89" s="993"/>
      <c r="TVK89" s="993"/>
      <c r="TVL89" s="993"/>
      <c r="TVM89" s="993"/>
      <c r="TVN89" s="993"/>
      <c r="TVO89" s="993"/>
      <c r="TVP89" s="993"/>
      <c r="TVQ89" s="993"/>
      <c r="TVR89" s="993"/>
      <c r="TVS89" s="993"/>
      <c r="TVT89" s="993"/>
      <c r="TVU89" s="993"/>
      <c r="TVV89" s="993"/>
      <c r="TVW89" s="993"/>
      <c r="TVX89" s="993"/>
      <c r="TVY89" s="993"/>
      <c r="TVZ89" s="993"/>
      <c r="TWA89" s="993"/>
      <c r="TWB89" s="993"/>
      <c r="TWC89" s="993"/>
      <c r="TWD89" s="993"/>
      <c r="TWE89" s="993"/>
      <c r="TWF89" s="993"/>
      <c r="TWG89" s="993"/>
      <c r="TWH89" s="993"/>
      <c r="TWI89" s="993"/>
      <c r="TWJ89" s="993"/>
      <c r="TWK89" s="993"/>
      <c r="TWL89" s="993"/>
      <c r="TWM89" s="993"/>
      <c r="TWN89" s="993"/>
      <c r="TWO89" s="993"/>
      <c r="TWP89" s="993"/>
      <c r="TWQ89" s="993"/>
      <c r="TWR89" s="993"/>
      <c r="TWS89" s="993"/>
      <c r="TWT89" s="993"/>
      <c r="TWU89" s="993"/>
      <c r="TWV89" s="993"/>
      <c r="TWW89" s="993"/>
      <c r="TWX89" s="993"/>
      <c r="TWY89" s="993"/>
      <c r="TWZ89" s="993"/>
      <c r="TXA89" s="993"/>
      <c r="TXB89" s="993"/>
      <c r="TXC89" s="993"/>
      <c r="TXD89" s="993"/>
      <c r="TXE89" s="993"/>
      <c r="TXF89" s="993"/>
      <c r="TXG89" s="993"/>
      <c r="TXH89" s="993"/>
      <c r="TXI89" s="993"/>
      <c r="TXJ89" s="993"/>
      <c r="TXK89" s="993"/>
      <c r="TXL89" s="993"/>
      <c r="TXM89" s="993"/>
      <c r="TXN89" s="993"/>
      <c r="TXO89" s="993"/>
      <c r="TXP89" s="993"/>
      <c r="TXQ89" s="993"/>
      <c r="TXR89" s="993"/>
      <c r="TXS89" s="993"/>
      <c r="TXT89" s="993"/>
      <c r="TXU89" s="993"/>
      <c r="TXV89" s="993"/>
      <c r="TXW89" s="993"/>
      <c r="TXX89" s="993"/>
      <c r="TXY89" s="993"/>
      <c r="TXZ89" s="993"/>
      <c r="TYA89" s="993"/>
      <c r="TYB89" s="993"/>
      <c r="TYC89" s="993"/>
      <c r="TYD89" s="993"/>
      <c r="TYE89" s="993"/>
      <c r="TYF89" s="993"/>
      <c r="TYG89" s="993"/>
      <c r="TYH89" s="993"/>
      <c r="TYI89" s="993"/>
      <c r="TYJ89" s="993"/>
      <c r="TYK89" s="993"/>
      <c r="TYL89" s="993"/>
      <c r="TYM89" s="993"/>
      <c r="TYN89" s="993"/>
      <c r="TYO89" s="993"/>
      <c r="TYP89" s="993"/>
      <c r="TYQ89" s="993"/>
      <c r="TYR89" s="993"/>
      <c r="TYS89" s="993"/>
      <c r="TYT89" s="993"/>
      <c r="TYU89" s="993"/>
      <c r="TYV89" s="993"/>
      <c r="TYW89" s="993"/>
      <c r="TYX89" s="993"/>
      <c r="TYY89" s="993"/>
      <c r="TYZ89" s="993"/>
      <c r="TZA89" s="993"/>
      <c r="TZB89" s="993"/>
      <c r="TZC89" s="993"/>
      <c r="TZD89" s="993"/>
      <c r="TZE89" s="993"/>
      <c r="TZF89" s="993"/>
      <c r="TZG89" s="993"/>
      <c r="TZH89" s="993"/>
      <c r="TZI89" s="993"/>
      <c r="TZJ89" s="993"/>
      <c r="TZK89" s="993"/>
      <c r="TZL89" s="993"/>
      <c r="TZM89" s="993"/>
      <c r="TZN89" s="993"/>
      <c r="TZO89" s="993"/>
      <c r="TZP89" s="993"/>
      <c r="TZQ89" s="993"/>
      <c r="TZR89" s="993"/>
      <c r="TZS89" s="993"/>
      <c r="TZT89" s="993"/>
      <c r="TZU89" s="993"/>
      <c r="TZV89" s="993"/>
      <c r="TZW89" s="993"/>
      <c r="TZX89" s="993"/>
      <c r="TZY89" s="993"/>
      <c r="TZZ89" s="993"/>
      <c r="UAA89" s="993"/>
      <c r="UAB89" s="993"/>
      <c r="UAC89" s="993"/>
      <c r="UAD89" s="993"/>
      <c r="UAE89" s="993"/>
      <c r="UAF89" s="993"/>
      <c r="UAG89" s="993"/>
      <c r="UAH89" s="993"/>
      <c r="UAI89" s="993"/>
      <c r="UAJ89" s="993"/>
      <c r="UAK89" s="993"/>
      <c r="UAL89" s="993"/>
      <c r="UAM89" s="993"/>
      <c r="UAN89" s="993"/>
      <c r="UAO89" s="993"/>
      <c r="UAP89" s="993"/>
      <c r="UAQ89" s="993"/>
      <c r="UAR89" s="993"/>
      <c r="UAS89" s="993"/>
      <c r="UAT89" s="993"/>
      <c r="UAU89" s="993"/>
      <c r="UAV89" s="993"/>
      <c r="UAW89" s="993"/>
      <c r="UAX89" s="993"/>
      <c r="UAY89" s="993"/>
      <c r="UAZ89" s="993"/>
      <c r="UBA89" s="993"/>
      <c r="UBB89" s="993"/>
      <c r="UBC89" s="993"/>
      <c r="UBD89" s="993"/>
      <c r="UBE89" s="993"/>
      <c r="UBF89" s="993"/>
      <c r="UBG89" s="993"/>
      <c r="UBH89" s="993"/>
      <c r="UBI89" s="993"/>
      <c r="UBJ89" s="993"/>
      <c r="UBK89" s="993"/>
      <c r="UBL89" s="993"/>
      <c r="UBM89" s="993"/>
      <c r="UBN89" s="993"/>
      <c r="UBO89" s="993"/>
      <c r="UBP89" s="993"/>
      <c r="UBQ89" s="993"/>
      <c r="UBR89" s="993"/>
      <c r="UBS89" s="993"/>
      <c r="UBT89" s="993"/>
      <c r="UBU89" s="993"/>
      <c r="UBV89" s="993"/>
      <c r="UBW89" s="993"/>
      <c r="UBX89" s="993"/>
      <c r="UBY89" s="993"/>
      <c r="UBZ89" s="993"/>
      <c r="UCA89" s="993"/>
      <c r="UCB89" s="993"/>
      <c r="UCC89" s="993"/>
      <c r="UCD89" s="993"/>
      <c r="UCE89" s="993"/>
      <c r="UCF89" s="993"/>
      <c r="UCG89" s="993"/>
      <c r="UCH89" s="993"/>
      <c r="UCI89" s="993"/>
      <c r="UCJ89" s="993"/>
      <c r="UCK89" s="993"/>
      <c r="UCL89" s="993"/>
      <c r="UCM89" s="993"/>
      <c r="UCN89" s="993"/>
      <c r="UCO89" s="993"/>
      <c r="UCP89" s="993"/>
      <c r="UCQ89" s="993"/>
      <c r="UCR89" s="993"/>
      <c r="UCS89" s="993"/>
      <c r="UCT89" s="993"/>
      <c r="UCU89" s="993"/>
      <c r="UCV89" s="993"/>
      <c r="UCW89" s="993"/>
      <c r="UCX89" s="993"/>
      <c r="UCY89" s="993"/>
      <c r="UCZ89" s="993"/>
      <c r="UDA89" s="993"/>
      <c r="UDB89" s="993"/>
      <c r="UDC89" s="993"/>
      <c r="UDD89" s="993"/>
      <c r="UDE89" s="993"/>
      <c r="UDF89" s="993"/>
      <c r="UDG89" s="993"/>
      <c r="UDH89" s="993"/>
      <c r="UDI89" s="993"/>
      <c r="UDJ89" s="993"/>
      <c r="UDK89" s="993"/>
      <c r="UDL89" s="993"/>
      <c r="UDM89" s="993"/>
      <c r="UDN89" s="993"/>
      <c r="UDO89" s="993"/>
      <c r="UDP89" s="993"/>
      <c r="UDQ89" s="993"/>
      <c r="UDR89" s="993"/>
      <c r="UDS89" s="993"/>
      <c r="UDT89" s="993"/>
      <c r="UDU89" s="993"/>
      <c r="UDV89" s="993"/>
      <c r="UDW89" s="993"/>
      <c r="UDX89" s="993"/>
      <c r="UDY89" s="993"/>
      <c r="UDZ89" s="993"/>
      <c r="UEA89" s="993"/>
      <c r="UEB89" s="993"/>
      <c r="UEC89" s="993"/>
      <c r="UED89" s="993"/>
      <c r="UEE89" s="993"/>
      <c r="UEF89" s="993"/>
      <c r="UEG89" s="993"/>
      <c r="UEH89" s="993"/>
      <c r="UEI89" s="993"/>
      <c r="UEJ89" s="993"/>
      <c r="UEK89" s="993"/>
      <c r="UEL89" s="993"/>
      <c r="UEM89" s="993"/>
      <c r="UEN89" s="993"/>
      <c r="UEO89" s="993"/>
      <c r="UEP89" s="993"/>
      <c r="UEQ89" s="993"/>
      <c r="UER89" s="993"/>
      <c r="UES89" s="993"/>
      <c r="UET89" s="993"/>
      <c r="UEU89" s="993"/>
      <c r="UEV89" s="993"/>
      <c r="UEW89" s="993"/>
      <c r="UEX89" s="993"/>
      <c r="UEY89" s="993"/>
      <c r="UEZ89" s="993"/>
      <c r="UFA89" s="993"/>
      <c r="UFB89" s="993"/>
      <c r="UFC89" s="993"/>
      <c r="UFD89" s="993"/>
      <c r="UFE89" s="993"/>
      <c r="UFF89" s="993"/>
      <c r="UFG89" s="993"/>
      <c r="UFH89" s="993"/>
      <c r="UFI89" s="993"/>
      <c r="UFJ89" s="993"/>
      <c r="UFK89" s="993"/>
      <c r="UFL89" s="993"/>
      <c r="UFM89" s="993"/>
      <c r="UFN89" s="993"/>
      <c r="UFO89" s="993"/>
      <c r="UFP89" s="993"/>
      <c r="UFQ89" s="993"/>
      <c r="UFR89" s="993"/>
      <c r="UFS89" s="993"/>
      <c r="UFT89" s="993"/>
      <c r="UFU89" s="993"/>
      <c r="UFV89" s="993"/>
      <c r="UFW89" s="993"/>
      <c r="UFX89" s="993"/>
      <c r="UFY89" s="993"/>
      <c r="UFZ89" s="993"/>
      <c r="UGA89" s="993"/>
      <c r="UGB89" s="993"/>
      <c r="UGC89" s="993"/>
      <c r="UGD89" s="993"/>
      <c r="UGE89" s="993"/>
      <c r="UGF89" s="993"/>
      <c r="UGG89" s="993"/>
      <c r="UGH89" s="993"/>
      <c r="UGI89" s="993"/>
      <c r="UGJ89" s="993"/>
      <c r="UGK89" s="993"/>
      <c r="UGL89" s="993"/>
      <c r="UGM89" s="993"/>
      <c r="UGN89" s="993"/>
      <c r="UGO89" s="993"/>
      <c r="UGP89" s="993"/>
      <c r="UGQ89" s="993"/>
      <c r="UGR89" s="993"/>
      <c r="UGS89" s="993"/>
      <c r="UGT89" s="993"/>
      <c r="UGU89" s="993"/>
      <c r="UGV89" s="993"/>
      <c r="UGW89" s="993"/>
      <c r="UGX89" s="993"/>
      <c r="UGY89" s="993"/>
      <c r="UGZ89" s="993"/>
      <c r="UHA89" s="993"/>
      <c r="UHB89" s="993"/>
      <c r="UHC89" s="993"/>
      <c r="UHD89" s="993"/>
      <c r="UHE89" s="993"/>
      <c r="UHF89" s="993"/>
      <c r="UHG89" s="993"/>
      <c r="UHH89" s="993"/>
      <c r="UHI89" s="993"/>
      <c r="UHJ89" s="993"/>
      <c r="UHK89" s="993"/>
      <c r="UHL89" s="993"/>
      <c r="UHM89" s="993"/>
      <c r="UHN89" s="993"/>
      <c r="UHO89" s="993"/>
      <c r="UHP89" s="993"/>
      <c r="UHQ89" s="993"/>
      <c r="UHR89" s="993"/>
      <c r="UHS89" s="993"/>
      <c r="UHT89" s="993"/>
      <c r="UHU89" s="993"/>
      <c r="UHV89" s="993"/>
      <c r="UHW89" s="993"/>
      <c r="UHX89" s="993"/>
      <c r="UHY89" s="993"/>
      <c r="UHZ89" s="993"/>
      <c r="UIA89" s="993"/>
      <c r="UIB89" s="993"/>
      <c r="UIC89" s="993"/>
      <c r="UID89" s="993"/>
      <c r="UIE89" s="993"/>
      <c r="UIF89" s="993"/>
      <c r="UIG89" s="993"/>
      <c r="UIH89" s="993"/>
      <c r="UII89" s="993"/>
      <c r="UIJ89" s="993"/>
      <c r="UIK89" s="993"/>
      <c r="UIL89" s="993"/>
      <c r="UIM89" s="993"/>
      <c r="UIN89" s="993"/>
      <c r="UIO89" s="993"/>
      <c r="UIP89" s="993"/>
      <c r="UIQ89" s="993"/>
      <c r="UIR89" s="993"/>
      <c r="UIS89" s="993"/>
      <c r="UIT89" s="993"/>
      <c r="UIU89" s="993"/>
      <c r="UIV89" s="993"/>
      <c r="UIW89" s="993"/>
      <c r="UIX89" s="993"/>
      <c r="UIY89" s="993"/>
      <c r="UIZ89" s="993"/>
      <c r="UJA89" s="993"/>
      <c r="UJB89" s="993"/>
      <c r="UJC89" s="993"/>
      <c r="UJD89" s="993"/>
      <c r="UJE89" s="993"/>
      <c r="UJF89" s="993"/>
      <c r="UJG89" s="993"/>
      <c r="UJH89" s="993"/>
      <c r="UJI89" s="993"/>
      <c r="UJJ89" s="993"/>
      <c r="UJK89" s="993"/>
      <c r="UJL89" s="993"/>
      <c r="UJM89" s="993"/>
      <c r="UJN89" s="993"/>
      <c r="UJO89" s="993"/>
      <c r="UJP89" s="993"/>
      <c r="UJQ89" s="993"/>
      <c r="UJR89" s="993"/>
      <c r="UJS89" s="993"/>
      <c r="UJT89" s="993"/>
      <c r="UJU89" s="993"/>
      <c r="UJV89" s="993"/>
      <c r="UJW89" s="993"/>
      <c r="UJX89" s="993"/>
      <c r="UJY89" s="993"/>
      <c r="UJZ89" s="993"/>
      <c r="UKA89" s="993"/>
      <c r="UKB89" s="993"/>
      <c r="UKC89" s="993"/>
      <c r="UKD89" s="993"/>
      <c r="UKE89" s="993"/>
      <c r="UKF89" s="993"/>
      <c r="UKG89" s="993"/>
      <c r="UKH89" s="993"/>
      <c r="UKI89" s="993"/>
      <c r="UKJ89" s="993"/>
      <c r="UKK89" s="993"/>
      <c r="UKL89" s="993"/>
      <c r="UKM89" s="993"/>
      <c r="UKN89" s="993"/>
      <c r="UKO89" s="993"/>
      <c r="UKP89" s="993"/>
      <c r="UKQ89" s="993"/>
      <c r="UKR89" s="993"/>
      <c r="UKS89" s="993"/>
      <c r="UKT89" s="993"/>
      <c r="UKU89" s="993"/>
      <c r="UKV89" s="993"/>
      <c r="UKW89" s="993"/>
      <c r="UKX89" s="993"/>
      <c r="UKY89" s="993"/>
      <c r="UKZ89" s="993"/>
      <c r="ULA89" s="993"/>
      <c r="ULB89" s="993"/>
      <c r="ULC89" s="993"/>
      <c r="ULD89" s="993"/>
      <c r="ULE89" s="993"/>
      <c r="ULF89" s="993"/>
      <c r="ULG89" s="993"/>
      <c r="ULH89" s="993"/>
      <c r="ULI89" s="993"/>
      <c r="ULJ89" s="993"/>
      <c r="ULK89" s="993"/>
      <c r="ULL89" s="993"/>
      <c r="ULM89" s="993"/>
      <c r="ULN89" s="993"/>
      <c r="ULO89" s="993"/>
      <c r="ULP89" s="993"/>
      <c r="ULQ89" s="993"/>
      <c r="ULR89" s="993"/>
      <c r="ULS89" s="993"/>
      <c r="ULT89" s="993"/>
      <c r="ULU89" s="993"/>
      <c r="ULV89" s="993"/>
      <c r="ULW89" s="993"/>
      <c r="ULX89" s="993"/>
      <c r="ULY89" s="993"/>
      <c r="ULZ89" s="993"/>
      <c r="UMA89" s="993"/>
      <c r="UMB89" s="993"/>
      <c r="UMC89" s="993"/>
      <c r="UMD89" s="993"/>
      <c r="UME89" s="993"/>
      <c r="UMF89" s="993"/>
      <c r="UMG89" s="993"/>
      <c r="UMH89" s="993"/>
      <c r="UMI89" s="993"/>
      <c r="UMJ89" s="993"/>
      <c r="UMK89" s="993"/>
      <c r="UML89" s="993"/>
      <c r="UMM89" s="993"/>
      <c r="UMN89" s="993"/>
      <c r="UMO89" s="993"/>
      <c r="UMP89" s="993"/>
      <c r="UMQ89" s="993"/>
      <c r="UMR89" s="993"/>
      <c r="UMS89" s="993"/>
      <c r="UMT89" s="993"/>
      <c r="UMU89" s="993"/>
      <c r="UMV89" s="993"/>
      <c r="UMW89" s="993"/>
      <c r="UMX89" s="993"/>
      <c r="UMY89" s="993"/>
      <c r="UMZ89" s="993"/>
      <c r="UNA89" s="993"/>
      <c r="UNB89" s="993"/>
      <c r="UNC89" s="993"/>
      <c r="UND89" s="993"/>
      <c r="UNE89" s="993"/>
      <c r="UNF89" s="993"/>
      <c r="UNG89" s="993"/>
      <c r="UNH89" s="993"/>
      <c r="UNI89" s="993"/>
      <c r="UNJ89" s="993"/>
      <c r="UNK89" s="993"/>
      <c r="UNL89" s="993"/>
      <c r="UNM89" s="993"/>
      <c r="UNN89" s="993"/>
      <c r="UNO89" s="993"/>
      <c r="UNP89" s="993"/>
      <c r="UNQ89" s="993"/>
      <c r="UNR89" s="993"/>
      <c r="UNS89" s="993"/>
      <c r="UNT89" s="993"/>
      <c r="UNU89" s="993"/>
      <c r="UNV89" s="993"/>
      <c r="UNW89" s="993"/>
      <c r="UNX89" s="993"/>
      <c r="UNY89" s="993"/>
      <c r="UNZ89" s="993"/>
      <c r="UOA89" s="993"/>
      <c r="UOB89" s="993"/>
      <c r="UOC89" s="993"/>
      <c r="UOD89" s="993"/>
      <c r="UOE89" s="993"/>
      <c r="UOF89" s="993"/>
      <c r="UOG89" s="993"/>
      <c r="UOH89" s="993"/>
      <c r="UOI89" s="993"/>
      <c r="UOJ89" s="993"/>
      <c r="UOK89" s="993"/>
      <c r="UOL89" s="993"/>
      <c r="UOM89" s="993"/>
      <c r="UON89" s="993"/>
      <c r="UOO89" s="993"/>
      <c r="UOP89" s="993"/>
      <c r="UOQ89" s="993"/>
      <c r="UOR89" s="993"/>
      <c r="UOS89" s="993"/>
      <c r="UOT89" s="993"/>
      <c r="UOU89" s="993"/>
      <c r="UOV89" s="993"/>
      <c r="UOW89" s="993"/>
      <c r="UOX89" s="993"/>
      <c r="UOY89" s="993"/>
      <c r="UOZ89" s="993"/>
      <c r="UPA89" s="993"/>
      <c r="UPB89" s="993"/>
      <c r="UPC89" s="993"/>
      <c r="UPD89" s="993"/>
      <c r="UPE89" s="993"/>
      <c r="UPF89" s="993"/>
      <c r="UPG89" s="993"/>
      <c r="UPH89" s="993"/>
      <c r="UPI89" s="993"/>
      <c r="UPJ89" s="993"/>
      <c r="UPK89" s="993"/>
      <c r="UPL89" s="993"/>
      <c r="UPM89" s="993"/>
      <c r="UPN89" s="993"/>
      <c r="UPO89" s="993"/>
      <c r="UPP89" s="993"/>
      <c r="UPQ89" s="993"/>
      <c r="UPR89" s="993"/>
      <c r="UPS89" s="993"/>
      <c r="UPT89" s="993"/>
      <c r="UPU89" s="993"/>
      <c r="UPV89" s="993"/>
      <c r="UPW89" s="993"/>
      <c r="UPX89" s="993"/>
      <c r="UPY89" s="993"/>
      <c r="UPZ89" s="993"/>
      <c r="UQA89" s="993"/>
      <c r="UQB89" s="993"/>
      <c r="UQC89" s="993"/>
      <c r="UQD89" s="993"/>
      <c r="UQE89" s="993"/>
      <c r="UQF89" s="993"/>
      <c r="UQG89" s="993"/>
      <c r="UQH89" s="993"/>
      <c r="UQI89" s="993"/>
      <c r="UQJ89" s="993"/>
      <c r="UQK89" s="993"/>
      <c r="UQL89" s="993"/>
      <c r="UQM89" s="993"/>
      <c r="UQN89" s="993"/>
      <c r="UQO89" s="993"/>
      <c r="UQP89" s="993"/>
      <c r="UQQ89" s="993"/>
      <c r="UQR89" s="993"/>
      <c r="UQS89" s="993"/>
      <c r="UQT89" s="993"/>
      <c r="UQU89" s="993"/>
      <c r="UQV89" s="993"/>
      <c r="UQW89" s="993"/>
      <c r="UQX89" s="993"/>
      <c r="UQY89" s="993"/>
      <c r="UQZ89" s="993"/>
      <c r="URA89" s="993"/>
      <c r="URB89" s="993"/>
      <c r="URC89" s="993"/>
      <c r="URD89" s="993"/>
      <c r="URE89" s="993"/>
      <c r="URF89" s="993"/>
      <c r="URG89" s="993"/>
      <c r="URH89" s="993"/>
      <c r="URI89" s="993"/>
      <c r="URJ89" s="993"/>
      <c r="URK89" s="993"/>
      <c r="URL89" s="993"/>
      <c r="URM89" s="993"/>
      <c r="URN89" s="993"/>
      <c r="URO89" s="993"/>
      <c r="URP89" s="993"/>
      <c r="URQ89" s="993"/>
      <c r="URR89" s="993"/>
      <c r="URS89" s="993"/>
      <c r="URT89" s="993"/>
      <c r="URU89" s="993"/>
      <c r="URV89" s="993"/>
      <c r="URW89" s="993"/>
      <c r="URX89" s="993"/>
      <c r="URY89" s="993"/>
      <c r="URZ89" s="993"/>
      <c r="USA89" s="993"/>
      <c r="USB89" s="993"/>
      <c r="USC89" s="993"/>
      <c r="USD89" s="993"/>
      <c r="USE89" s="993"/>
      <c r="USF89" s="993"/>
      <c r="USG89" s="993"/>
      <c r="USH89" s="993"/>
      <c r="USI89" s="993"/>
      <c r="USJ89" s="993"/>
      <c r="USK89" s="993"/>
      <c r="USL89" s="993"/>
      <c r="USM89" s="993"/>
      <c r="USN89" s="993"/>
      <c r="USO89" s="993"/>
      <c r="USP89" s="993"/>
      <c r="USQ89" s="993"/>
      <c r="USR89" s="993"/>
      <c r="USS89" s="993"/>
      <c r="UST89" s="993"/>
      <c r="USU89" s="993"/>
      <c r="USV89" s="993"/>
      <c r="USW89" s="993"/>
      <c r="USX89" s="993"/>
      <c r="USY89" s="993"/>
      <c r="USZ89" s="993"/>
      <c r="UTA89" s="993"/>
      <c r="UTB89" s="993"/>
      <c r="UTC89" s="993"/>
      <c r="UTD89" s="993"/>
      <c r="UTE89" s="993"/>
      <c r="UTF89" s="993"/>
      <c r="UTG89" s="993"/>
      <c r="UTH89" s="993"/>
      <c r="UTI89" s="993"/>
      <c r="UTJ89" s="993"/>
      <c r="UTK89" s="993"/>
      <c r="UTL89" s="993"/>
      <c r="UTM89" s="993"/>
      <c r="UTN89" s="993"/>
      <c r="UTO89" s="993"/>
      <c r="UTP89" s="993"/>
      <c r="UTQ89" s="993"/>
      <c r="UTR89" s="993"/>
      <c r="UTS89" s="993"/>
      <c r="UTT89" s="993"/>
      <c r="UTU89" s="993"/>
      <c r="UTV89" s="993"/>
      <c r="UTW89" s="993"/>
      <c r="UTX89" s="993"/>
      <c r="UTY89" s="993"/>
      <c r="UTZ89" s="993"/>
      <c r="UUA89" s="993"/>
      <c r="UUB89" s="993"/>
      <c r="UUC89" s="993"/>
      <c r="UUD89" s="993"/>
      <c r="UUE89" s="993"/>
      <c r="UUF89" s="993"/>
      <c r="UUG89" s="993"/>
      <c r="UUH89" s="993"/>
      <c r="UUI89" s="993"/>
      <c r="UUJ89" s="993"/>
      <c r="UUK89" s="993"/>
      <c r="UUL89" s="993"/>
      <c r="UUM89" s="993"/>
      <c r="UUN89" s="993"/>
      <c r="UUO89" s="993"/>
      <c r="UUP89" s="993"/>
      <c r="UUQ89" s="993"/>
      <c r="UUR89" s="993"/>
      <c r="UUS89" s="993"/>
      <c r="UUT89" s="993"/>
      <c r="UUU89" s="993"/>
      <c r="UUV89" s="993"/>
      <c r="UUW89" s="993"/>
      <c r="UUX89" s="993"/>
      <c r="UUY89" s="993"/>
      <c r="UUZ89" s="993"/>
      <c r="UVA89" s="993"/>
      <c r="UVB89" s="993"/>
      <c r="UVC89" s="993"/>
      <c r="UVD89" s="993"/>
      <c r="UVE89" s="993"/>
      <c r="UVF89" s="993"/>
      <c r="UVG89" s="993"/>
      <c r="UVH89" s="993"/>
      <c r="UVI89" s="993"/>
      <c r="UVJ89" s="993"/>
      <c r="UVK89" s="993"/>
      <c r="UVL89" s="993"/>
      <c r="UVM89" s="993"/>
      <c r="UVN89" s="993"/>
      <c r="UVO89" s="993"/>
      <c r="UVP89" s="993"/>
      <c r="UVQ89" s="993"/>
      <c r="UVR89" s="993"/>
      <c r="UVS89" s="993"/>
      <c r="UVT89" s="993"/>
      <c r="UVU89" s="993"/>
      <c r="UVV89" s="993"/>
      <c r="UVW89" s="993"/>
      <c r="UVX89" s="993"/>
      <c r="UVY89" s="993"/>
      <c r="UVZ89" s="993"/>
      <c r="UWA89" s="993"/>
      <c r="UWB89" s="993"/>
      <c r="UWC89" s="993"/>
      <c r="UWD89" s="993"/>
      <c r="UWE89" s="993"/>
      <c r="UWF89" s="993"/>
      <c r="UWG89" s="993"/>
      <c r="UWH89" s="993"/>
      <c r="UWI89" s="993"/>
      <c r="UWJ89" s="993"/>
      <c r="UWK89" s="993"/>
      <c r="UWL89" s="993"/>
      <c r="UWM89" s="993"/>
      <c r="UWN89" s="993"/>
      <c r="UWO89" s="993"/>
      <c r="UWP89" s="993"/>
      <c r="UWQ89" s="993"/>
      <c r="UWR89" s="993"/>
      <c r="UWS89" s="993"/>
      <c r="UWT89" s="993"/>
      <c r="UWU89" s="993"/>
      <c r="UWV89" s="993"/>
      <c r="UWW89" s="993"/>
      <c r="UWX89" s="993"/>
      <c r="UWY89" s="993"/>
      <c r="UWZ89" s="993"/>
      <c r="UXA89" s="993"/>
      <c r="UXB89" s="993"/>
      <c r="UXC89" s="993"/>
      <c r="UXD89" s="993"/>
      <c r="UXE89" s="993"/>
      <c r="UXF89" s="993"/>
      <c r="UXG89" s="993"/>
      <c r="UXH89" s="993"/>
      <c r="UXI89" s="993"/>
      <c r="UXJ89" s="993"/>
      <c r="UXK89" s="993"/>
      <c r="UXL89" s="993"/>
      <c r="UXM89" s="993"/>
      <c r="UXN89" s="993"/>
      <c r="UXO89" s="993"/>
      <c r="UXP89" s="993"/>
      <c r="UXQ89" s="993"/>
      <c r="UXR89" s="993"/>
      <c r="UXS89" s="993"/>
      <c r="UXT89" s="993"/>
      <c r="UXU89" s="993"/>
      <c r="UXV89" s="993"/>
      <c r="UXW89" s="993"/>
      <c r="UXX89" s="993"/>
      <c r="UXY89" s="993"/>
      <c r="UXZ89" s="993"/>
      <c r="UYA89" s="993"/>
      <c r="UYB89" s="993"/>
      <c r="UYC89" s="993"/>
      <c r="UYD89" s="993"/>
      <c r="UYE89" s="993"/>
      <c r="UYF89" s="993"/>
      <c r="UYG89" s="993"/>
      <c r="UYH89" s="993"/>
      <c r="UYI89" s="993"/>
      <c r="UYJ89" s="993"/>
      <c r="UYK89" s="993"/>
      <c r="UYL89" s="993"/>
      <c r="UYM89" s="993"/>
      <c r="UYN89" s="993"/>
      <c r="UYO89" s="993"/>
      <c r="UYP89" s="993"/>
      <c r="UYQ89" s="993"/>
      <c r="UYR89" s="993"/>
      <c r="UYS89" s="993"/>
      <c r="UYT89" s="993"/>
      <c r="UYU89" s="993"/>
      <c r="UYV89" s="993"/>
      <c r="UYW89" s="993"/>
      <c r="UYX89" s="993"/>
      <c r="UYY89" s="993"/>
      <c r="UYZ89" s="993"/>
      <c r="UZA89" s="993"/>
      <c r="UZB89" s="993"/>
      <c r="UZC89" s="993"/>
      <c r="UZD89" s="993"/>
      <c r="UZE89" s="993"/>
      <c r="UZF89" s="993"/>
      <c r="UZG89" s="993"/>
      <c r="UZH89" s="993"/>
      <c r="UZI89" s="993"/>
      <c r="UZJ89" s="993"/>
      <c r="UZK89" s="993"/>
      <c r="UZL89" s="993"/>
      <c r="UZM89" s="993"/>
      <c r="UZN89" s="993"/>
      <c r="UZO89" s="993"/>
      <c r="UZP89" s="993"/>
      <c r="UZQ89" s="993"/>
      <c r="UZR89" s="993"/>
      <c r="UZS89" s="993"/>
      <c r="UZT89" s="993"/>
      <c r="UZU89" s="993"/>
      <c r="UZV89" s="993"/>
      <c r="UZW89" s="993"/>
      <c r="UZX89" s="993"/>
      <c r="UZY89" s="993"/>
      <c r="UZZ89" s="993"/>
      <c r="VAA89" s="993"/>
      <c r="VAB89" s="993"/>
      <c r="VAC89" s="993"/>
      <c r="VAD89" s="993"/>
      <c r="VAE89" s="993"/>
      <c r="VAF89" s="993"/>
      <c r="VAG89" s="993"/>
      <c r="VAH89" s="993"/>
      <c r="VAI89" s="993"/>
      <c r="VAJ89" s="993"/>
      <c r="VAK89" s="993"/>
      <c r="VAL89" s="993"/>
      <c r="VAM89" s="993"/>
      <c r="VAN89" s="993"/>
      <c r="VAO89" s="993"/>
      <c r="VAP89" s="993"/>
      <c r="VAQ89" s="993"/>
      <c r="VAR89" s="993"/>
      <c r="VAS89" s="993"/>
      <c r="VAT89" s="993"/>
      <c r="VAU89" s="993"/>
      <c r="VAV89" s="993"/>
      <c r="VAW89" s="993"/>
      <c r="VAX89" s="993"/>
      <c r="VAY89" s="993"/>
      <c r="VAZ89" s="993"/>
      <c r="VBA89" s="993"/>
      <c r="VBB89" s="993"/>
      <c r="VBC89" s="993"/>
      <c r="VBD89" s="993"/>
      <c r="VBE89" s="993"/>
      <c r="VBF89" s="993"/>
      <c r="VBG89" s="993"/>
      <c r="VBH89" s="993"/>
      <c r="VBI89" s="993"/>
      <c r="VBJ89" s="993"/>
      <c r="VBK89" s="993"/>
      <c r="VBL89" s="993"/>
      <c r="VBM89" s="993"/>
      <c r="VBN89" s="993"/>
      <c r="VBO89" s="993"/>
      <c r="VBP89" s="993"/>
      <c r="VBQ89" s="993"/>
      <c r="VBR89" s="993"/>
      <c r="VBS89" s="993"/>
      <c r="VBT89" s="993"/>
      <c r="VBU89" s="993"/>
      <c r="VBV89" s="993"/>
      <c r="VBW89" s="993"/>
      <c r="VBX89" s="993"/>
      <c r="VBY89" s="993"/>
      <c r="VBZ89" s="993"/>
      <c r="VCA89" s="993"/>
      <c r="VCB89" s="993"/>
      <c r="VCC89" s="993"/>
      <c r="VCD89" s="993"/>
      <c r="VCE89" s="993"/>
      <c r="VCF89" s="993"/>
      <c r="VCG89" s="993"/>
      <c r="VCH89" s="993"/>
      <c r="VCI89" s="993"/>
      <c r="VCJ89" s="993"/>
      <c r="VCK89" s="993"/>
      <c r="VCL89" s="993"/>
      <c r="VCM89" s="993"/>
      <c r="VCN89" s="993"/>
      <c r="VCO89" s="993"/>
      <c r="VCP89" s="993"/>
      <c r="VCQ89" s="993"/>
      <c r="VCR89" s="993"/>
      <c r="VCS89" s="993"/>
      <c r="VCT89" s="993"/>
      <c r="VCU89" s="993"/>
      <c r="VCV89" s="993"/>
      <c r="VCW89" s="993"/>
      <c r="VCX89" s="993"/>
      <c r="VCY89" s="993"/>
      <c r="VCZ89" s="993"/>
      <c r="VDA89" s="993"/>
      <c r="VDB89" s="993"/>
      <c r="VDC89" s="993"/>
      <c r="VDD89" s="993"/>
      <c r="VDE89" s="993"/>
      <c r="VDF89" s="993"/>
      <c r="VDG89" s="993"/>
      <c r="VDH89" s="993"/>
      <c r="VDI89" s="993"/>
      <c r="VDJ89" s="993"/>
      <c r="VDK89" s="993"/>
      <c r="VDL89" s="993"/>
      <c r="VDM89" s="993"/>
      <c r="VDN89" s="993"/>
      <c r="VDO89" s="993"/>
      <c r="VDP89" s="993"/>
      <c r="VDQ89" s="993"/>
      <c r="VDR89" s="993"/>
      <c r="VDS89" s="993"/>
      <c r="VDT89" s="993"/>
      <c r="VDU89" s="993"/>
      <c r="VDV89" s="993"/>
      <c r="VDW89" s="993"/>
      <c r="VDX89" s="993"/>
      <c r="VDY89" s="993"/>
      <c r="VDZ89" s="993"/>
      <c r="VEA89" s="993"/>
      <c r="VEB89" s="993"/>
      <c r="VEC89" s="993"/>
      <c r="VED89" s="993"/>
      <c r="VEE89" s="993"/>
      <c r="VEF89" s="993"/>
      <c r="VEG89" s="993"/>
      <c r="VEH89" s="993"/>
      <c r="VEI89" s="993"/>
      <c r="VEJ89" s="993"/>
      <c r="VEK89" s="993"/>
      <c r="VEL89" s="993"/>
      <c r="VEM89" s="993"/>
      <c r="VEN89" s="993"/>
      <c r="VEO89" s="993"/>
      <c r="VEP89" s="993"/>
      <c r="VEQ89" s="993"/>
      <c r="VER89" s="993"/>
      <c r="VES89" s="993"/>
      <c r="VET89" s="993"/>
      <c r="VEU89" s="993"/>
      <c r="VEV89" s="993"/>
      <c r="VEW89" s="993"/>
      <c r="VEX89" s="993"/>
      <c r="VEY89" s="993"/>
      <c r="VEZ89" s="993"/>
      <c r="VFA89" s="993"/>
      <c r="VFB89" s="993"/>
      <c r="VFC89" s="993"/>
      <c r="VFD89" s="993"/>
      <c r="VFE89" s="993"/>
      <c r="VFF89" s="993"/>
      <c r="VFG89" s="993"/>
      <c r="VFH89" s="993"/>
      <c r="VFI89" s="993"/>
      <c r="VFJ89" s="993"/>
      <c r="VFK89" s="993"/>
      <c r="VFL89" s="993"/>
      <c r="VFM89" s="993"/>
      <c r="VFN89" s="993"/>
      <c r="VFO89" s="993"/>
      <c r="VFP89" s="993"/>
      <c r="VFQ89" s="993"/>
      <c r="VFR89" s="993"/>
      <c r="VFS89" s="993"/>
      <c r="VFT89" s="993"/>
      <c r="VFU89" s="993"/>
      <c r="VFV89" s="993"/>
      <c r="VFW89" s="993"/>
      <c r="VFX89" s="993"/>
      <c r="VFY89" s="993"/>
      <c r="VFZ89" s="993"/>
      <c r="VGA89" s="993"/>
      <c r="VGB89" s="993"/>
      <c r="VGC89" s="993"/>
      <c r="VGD89" s="993"/>
      <c r="VGE89" s="993"/>
      <c r="VGF89" s="993"/>
      <c r="VGG89" s="993"/>
      <c r="VGH89" s="993"/>
      <c r="VGI89" s="993"/>
      <c r="VGJ89" s="993"/>
      <c r="VGK89" s="993"/>
      <c r="VGL89" s="993"/>
      <c r="VGM89" s="993"/>
      <c r="VGN89" s="993"/>
      <c r="VGO89" s="993"/>
      <c r="VGP89" s="993"/>
      <c r="VGQ89" s="993"/>
      <c r="VGR89" s="993"/>
      <c r="VGS89" s="993"/>
      <c r="VGT89" s="993"/>
      <c r="VGU89" s="993"/>
      <c r="VGV89" s="993"/>
      <c r="VGW89" s="993"/>
      <c r="VGX89" s="993"/>
      <c r="VGY89" s="993"/>
      <c r="VGZ89" s="993"/>
      <c r="VHA89" s="993"/>
      <c r="VHB89" s="993"/>
      <c r="VHC89" s="993"/>
      <c r="VHD89" s="993"/>
      <c r="VHE89" s="993"/>
      <c r="VHF89" s="993"/>
      <c r="VHG89" s="993"/>
      <c r="VHH89" s="993"/>
      <c r="VHI89" s="993"/>
      <c r="VHJ89" s="993"/>
      <c r="VHK89" s="993"/>
      <c r="VHL89" s="993"/>
      <c r="VHM89" s="993"/>
      <c r="VHN89" s="993"/>
      <c r="VHO89" s="993"/>
      <c r="VHP89" s="993"/>
      <c r="VHQ89" s="993"/>
      <c r="VHR89" s="993"/>
      <c r="VHS89" s="993"/>
      <c r="VHT89" s="993"/>
      <c r="VHU89" s="993"/>
      <c r="VHV89" s="993"/>
      <c r="VHW89" s="993"/>
      <c r="VHX89" s="993"/>
      <c r="VHY89" s="993"/>
      <c r="VHZ89" s="993"/>
      <c r="VIA89" s="993"/>
      <c r="VIB89" s="993"/>
      <c r="VIC89" s="993"/>
      <c r="VID89" s="993"/>
      <c r="VIE89" s="993"/>
      <c r="VIF89" s="993"/>
      <c r="VIG89" s="993"/>
      <c r="VIH89" s="993"/>
      <c r="VII89" s="993"/>
      <c r="VIJ89" s="993"/>
      <c r="VIK89" s="993"/>
      <c r="VIL89" s="993"/>
      <c r="VIM89" s="993"/>
      <c r="VIN89" s="993"/>
      <c r="VIO89" s="993"/>
      <c r="VIP89" s="993"/>
      <c r="VIQ89" s="993"/>
      <c r="VIR89" s="993"/>
      <c r="VIS89" s="993"/>
      <c r="VIT89" s="993"/>
      <c r="VIU89" s="993"/>
      <c r="VIV89" s="993"/>
      <c r="VIW89" s="993"/>
      <c r="VIX89" s="993"/>
      <c r="VIY89" s="993"/>
      <c r="VIZ89" s="993"/>
      <c r="VJA89" s="993"/>
      <c r="VJB89" s="993"/>
      <c r="VJC89" s="993"/>
      <c r="VJD89" s="993"/>
      <c r="VJE89" s="993"/>
      <c r="VJF89" s="993"/>
      <c r="VJG89" s="993"/>
      <c r="VJH89" s="993"/>
      <c r="VJI89" s="993"/>
      <c r="VJJ89" s="993"/>
      <c r="VJK89" s="993"/>
      <c r="VJL89" s="993"/>
      <c r="VJM89" s="993"/>
      <c r="VJN89" s="993"/>
      <c r="VJO89" s="993"/>
      <c r="VJP89" s="993"/>
      <c r="VJQ89" s="993"/>
      <c r="VJR89" s="993"/>
      <c r="VJS89" s="993"/>
      <c r="VJT89" s="993"/>
      <c r="VJU89" s="993"/>
      <c r="VJV89" s="993"/>
      <c r="VJW89" s="993"/>
      <c r="VJX89" s="993"/>
      <c r="VJY89" s="993"/>
      <c r="VJZ89" s="993"/>
      <c r="VKA89" s="993"/>
      <c r="VKB89" s="993"/>
      <c r="VKC89" s="993"/>
      <c r="VKD89" s="993"/>
      <c r="VKE89" s="993"/>
      <c r="VKF89" s="993"/>
      <c r="VKG89" s="993"/>
      <c r="VKH89" s="993"/>
      <c r="VKI89" s="993"/>
      <c r="VKJ89" s="993"/>
      <c r="VKK89" s="993"/>
      <c r="VKL89" s="993"/>
      <c r="VKM89" s="993"/>
      <c r="VKN89" s="993"/>
      <c r="VKO89" s="993"/>
      <c r="VKP89" s="993"/>
      <c r="VKQ89" s="993"/>
      <c r="VKR89" s="993"/>
      <c r="VKS89" s="993"/>
      <c r="VKT89" s="993"/>
      <c r="VKU89" s="993"/>
      <c r="VKV89" s="993"/>
      <c r="VKW89" s="993"/>
      <c r="VKX89" s="993"/>
      <c r="VKY89" s="993"/>
      <c r="VKZ89" s="993"/>
      <c r="VLA89" s="993"/>
      <c r="VLB89" s="993"/>
      <c r="VLC89" s="993"/>
      <c r="VLD89" s="993"/>
      <c r="VLE89" s="993"/>
      <c r="VLF89" s="993"/>
      <c r="VLG89" s="993"/>
      <c r="VLH89" s="993"/>
      <c r="VLI89" s="993"/>
      <c r="VLJ89" s="993"/>
      <c r="VLK89" s="993"/>
      <c r="VLL89" s="993"/>
      <c r="VLM89" s="993"/>
      <c r="VLN89" s="993"/>
      <c r="VLO89" s="993"/>
      <c r="VLP89" s="993"/>
      <c r="VLQ89" s="993"/>
      <c r="VLR89" s="993"/>
      <c r="VLS89" s="993"/>
      <c r="VLT89" s="993"/>
      <c r="VLU89" s="993"/>
      <c r="VLV89" s="993"/>
      <c r="VLW89" s="993"/>
      <c r="VLX89" s="993"/>
      <c r="VLY89" s="993"/>
      <c r="VLZ89" s="993"/>
      <c r="VMA89" s="993"/>
      <c r="VMB89" s="993"/>
      <c r="VMC89" s="993"/>
      <c r="VMD89" s="993"/>
      <c r="VME89" s="993"/>
      <c r="VMF89" s="993"/>
      <c r="VMG89" s="993"/>
      <c r="VMH89" s="993"/>
      <c r="VMI89" s="993"/>
      <c r="VMJ89" s="993"/>
      <c r="VMK89" s="993"/>
      <c r="VML89" s="993"/>
      <c r="VMM89" s="993"/>
      <c r="VMN89" s="993"/>
      <c r="VMO89" s="993"/>
      <c r="VMP89" s="993"/>
      <c r="VMQ89" s="993"/>
      <c r="VMR89" s="993"/>
      <c r="VMS89" s="993"/>
      <c r="VMT89" s="993"/>
      <c r="VMU89" s="993"/>
      <c r="VMV89" s="993"/>
      <c r="VMW89" s="993"/>
      <c r="VMX89" s="993"/>
      <c r="VMY89" s="993"/>
      <c r="VMZ89" s="993"/>
      <c r="VNA89" s="993"/>
      <c r="VNB89" s="993"/>
      <c r="VNC89" s="993"/>
      <c r="VND89" s="993"/>
      <c r="VNE89" s="993"/>
      <c r="VNF89" s="993"/>
      <c r="VNG89" s="993"/>
      <c r="VNH89" s="993"/>
      <c r="VNI89" s="993"/>
      <c r="VNJ89" s="993"/>
      <c r="VNK89" s="993"/>
      <c r="VNL89" s="993"/>
      <c r="VNM89" s="993"/>
      <c r="VNN89" s="993"/>
      <c r="VNO89" s="993"/>
      <c r="VNP89" s="993"/>
      <c r="VNQ89" s="993"/>
      <c r="VNR89" s="993"/>
      <c r="VNS89" s="993"/>
      <c r="VNT89" s="993"/>
      <c r="VNU89" s="993"/>
      <c r="VNV89" s="993"/>
      <c r="VNW89" s="993"/>
      <c r="VNX89" s="993"/>
      <c r="VNY89" s="993"/>
      <c r="VNZ89" s="993"/>
      <c r="VOA89" s="993"/>
      <c r="VOB89" s="993"/>
      <c r="VOC89" s="993"/>
      <c r="VOD89" s="993"/>
      <c r="VOE89" s="993"/>
      <c r="VOF89" s="993"/>
      <c r="VOG89" s="993"/>
      <c r="VOH89" s="993"/>
      <c r="VOI89" s="993"/>
      <c r="VOJ89" s="993"/>
      <c r="VOK89" s="993"/>
      <c r="VOL89" s="993"/>
      <c r="VOM89" s="993"/>
      <c r="VON89" s="993"/>
      <c r="VOO89" s="993"/>
      <c r="VOP89" s="993"/>
      <c r="VOQ89" s="993"/>
      <c r="VOR89" s="993"/>
      <c r="VOS89" s="993"/>
      <c r="VOT89" s="993"/>
      <c r="VOU89" s="993"/>
      <c r="VOV89" s="993"/>
      <c r="VOW89" s="993"/>
      <c r="VOX89" s="993"/>
      <c r="VOY89" s="993"/>
      <c r="VOZ89" s="993"/>
      <c r="VPA89" s="993"/>
      <c r="VPB89" s="993"/>
      <c r="VPC89" s="993"/>
      <c r="VPD89" s="993"/>
      <c r="VPE89" s="993"/>
      <c r="VPF89" s="993"/>
      <c r="VPG89" s="993"/>
      <c r="VPH89" s="993"/>
      <c r="VPI89" s="993"/>
      <c r="VPJ89" s="993"/>
      <c r="VPK89" s="993"/>
      <c r="VPL89" s="993"/>
      <c r="VPM89" s="993"/>
      <c r="VPN89" s="993"/>
      <c r="VPO89" s="993"/>
      <c r="VPP89" s="993"/>
      <c r="VPQ89" s="993"/>
      <c r="VPR89" s="993"/>
      <c r="VPS89" s="993"/>
      <c r="VPT89" s="993"/>
      <c r="VPU89" s="993"/>
      <c r="VPV89" s="993"/>
      <c r="VPW89" s="993"/>
      <c r="VPX89" s="993"/>
      <c r="VPY89" s="993"/>
      <c r="VPZ89" s="993"/>
      <c r="VQA89" s="993"/>
      <c r="VQB89" s="993"/>
      <c r="VQC89" s="993"/>
      <c r="VQD89" s="993"/>
      <c r="VQE89" s="993"/>
      <c r="VQF89" s="993"/>
      <c r="VQG89" s="993"/>
      <c r="VQH89" s="993"/>
      <c r="VQI89" s="993"/>
      <c r="VQJ89" s="993"/>
      <c r="VQK89" s="993"/>
      <c r="VQL89" s="993"/>
      <c r="VQM89" s="993"/>
      <c r="VQN89" s="993"/>
      <c r="VQO89" s="993"/>
      <c r="VQP89" s="993"/>
      <c r="VQQ89" s="993"/>
      <c r="VQR89" s="993"/>
      <c r="VQS89" s="993"/>
      <c r="VQT89" s="993"/>
      <c r="VQU89" s="993"/>
      <c r="VQV89" s="993"/>
      <c r="VQW89" s="993"/>
      <c r="VQX89" s="993"/>
      <c r="VQY89" s="993"/>
      <c r="VQZ89" s="993"/>
      <c r="VRA89" s="993"/>
      <c r="VRB89" s="993"/>
      <c r="VRC89" s="993"/>
      <c r="VRD89" s="993"/>
      <c r="VRE89" s="993"/>
      <c r="VRF89" s="993"/>
      <c r="VRG89" s="993"/>
      <c r="VRH89" s="993"/>
      <c r="VRI89" s="993"/>
      <c r="VRJ89" s="993"/>
      <c r="VRK89" s="993"/>
      <c r="VRL89" s="993"/>
      <c r="VRM89" s="993"/>
      <c r="VRN89" s="993"/>
      <c r="VRO89" s="993"/>
      <c r="VRP89" s="993"/>
      <c r="VRQ89" s="993"/>
      <c r="VRR89" s="993"/>
      <c r="VRS89" s="993"/>
      <c r="VRT89" s="993"/>
      <c r="VRU89" s="993"/>
      <c r="VRV89" s="993"/>
      <c r="VRW89" s="993"/>
      <c r="VRX89" s="993"/>
      <c r="VRY89" s="993"/>
      <c r="VRZ89" s="993"/>
      <c r="VSA89" s="993"/>
      <c r="VSB89" s="993"/>
      <c r="VSC89" s="993"/>
      <c r="VSD89" s="993"/>
      <c r="VSE89" s="993"/>
      <c r="VSF89" s="993"/>
      <c r="VSG89" s="993"/>
      <c r="VSH89" s="993"/>
      <c r="VSI89" s="993"/>
      <c r="VSJ89" s="993"/>
      <c r="VSK89" s="993"/>
      <c r="VSL89" s="993"/>
      <c r="VSM89" s="993"/>
      <c r="VSN89" s="993"/>
      <c r="VSO89" s="993"/>
      <c r="VSP89" s="993"/>
      <c r="VSQ89" s="993"/>
      <c r="VSR89" s="993"/>
      <c r="VSS89" s="993"/>
      <c r="VST89" s="993"/>
      <c r="VSU89" s="993"/>
      <c r="VSV89" s="993"/>
      <c r="VSW89" s="993"/>
      <c r="VSX89" s="993"/>
      <c r="VSY89" s="993"/>
      <c r="VSZ89" s="993"/>
      <c r="VTA89" s="993"/>
      <c r="VTB89" s="993"/>
      <c r="VTC89" s="993"/>
      <c r="VTD89" s="993"/>
      <c r="VTE89" s="993"/>
      <c r="VTF89" s="993"/>
      <c r="VTG89" s="993"/>
      <c r="VTH89" s="993"/>
      <c r="VTI89" s="993"/>
      <c r="VTJ89" s="993"/>
      <c r="VTK89" s="993"/>
      <c r="VTL89" s="993"/>
      <c r="VTM89" s="993"/>
      <c r="VTN89" s="993"/>
      <c r="VTO89" s="993"/>
      <c r="VTP89" s="993"/>
      <c r="VTQ89" s="993"/>
      <c r="VTR89" s="993"/>
      <c r="VTS89" s="993"/>
      <c r="VTT89" s="993"/>
      <c r="VTU89" s="993"/>
      <c r="VTV89" s="993"/>
      <c r="VTW89" s="993"/>
      <c r="VTX89" s="993"/>
      <c r="VTY89" s="993"/>
      <c r="VTZ89" s="993"/>
      <c r="VUA89" s="993"/>
      <c r="VUB89" s="993"/>
      <c r="VUC89" s="993"/>
      <c r="VUD89" s="993"/>
      <c r="VUE89" s="993"/>
      <c r="VUF89" s="993"/>
      <c r="VUG89" s="993"/>
      <c r="VUH89" s="993"/>
      <c r="VUI89" s="993"/>
      <c r="VUJ89" s="993"/>
      <c r="VUK89" s="993"/>
      <c r="VUL89" s="993"/>
      <c r="VUM89" s="993"/>
      <c r="VUN89" s="993"/>
      <c r="VUO89" s="993"/>
      <c r="VUP89" s="993"/>
      <c r="VUQ89" s="993"/>
      <c r="VUR89" s="993"/>
      <c r="VUS89" s="993"/>
      <c r="VUT89" s="993"/>
      <c r="VUU89" s="993"/>
      <c r="VUV89" s="993"/>
      <c r="VUW89" s="993"/>
      <c r="VUX89" s="993"/>
      <c r="VUY89" s="993"/>
      <c r="VUZ89" s="993"/>
      <c r="VVA89" s="993"/>
      <c r="VVB89" s="993"/>
      <c r="VVC89" s="993"/>
      <c r="VVD89" s="993"/>
      <c r="VVE89" s="993"/>
      <c r="VVF89" s="993"/>
      <c r="VVG89" s="993"/>
      <c r="VVH89" s="993"/>
      <c r="VVI89" s="993"/>
      <c r="VVJ89" s="993"/>
      <c r="VVK89" s="993"/>
      <c r="VVL89" s="993"/>
      <c r="VVM89" s="993"/>
      <c r="VVN89" s="993"/>
      <c r="VVO89" s="993"/>
      <c r="VVP89" s="993"/>
      <c r="VVQ89" s="993"/>
      <c r="VVR89" s="993"/>
      <c r="VVS89" s="993"/>
      <c r="VVT89" s="993"/>
      <c r="VVU89" s="993"/>
      <c r="VVV89" s="993"/>
      <c r="VVW89" s="993"/>
      <c r="VVX89" s="993"/>
      <c r="VVY89" s="993"/>
      <c r="VVZ89" s="993"/>
      <c r="VWA89" s="993"/>
      <c r="VWB89" s="993"/>
      <c r="VWC89" s="993"/>
      <c r="VWD89" s="993"/>
      <c r="VWE89" s="993"/>
      <c r="VWF89" s="993"/>
      <c r="VWG89" s="993"/>
      <c r="VWH89" s="993"/>
      <c r="VWI89" s="993"/>
      <c r="VWJ89" s="993"/>
      <c r="VWK89" s="993"/>
      <c r="VWL89" s="993"/>
      <c r="VWM89" s="993"/>
      <c r="VWN89" s="993"/>
      <c r="VWO89" s="993"/>
      <c r="VWP89" s="993"/>
      <c r="VWQ89" s="993"/>
      <c r="VWR89" s="993"/>
      <c r="VWS89" s="993"/>
      <c r="VWT89" s="993"/>
      <c r="VWU89" s="993"/>
      <c r="VWV89" s="993"/>
      <c r="VWW89" s="993"/>
      <c r="VWX89" s="993"/>
      <c r="VWY89" s="993"/>
      <c r="VWZ89" s="993"/>
      <c r="VXA89" s="993"/>
      <c r="VXB89" s="993"/>
      <c r="VXC89" s="993"/>
      <c r="VXD89" s="993"/>
      <c r="VXE89" s="993"/>
      <c r="VXF89" s="993"/>
      <c r="VXG89" s="993"/>
      <c r="VXH89" s="993"/>
      <c r="VXI89" s="993"/>
      <c r="VXJ89" s="993"/>
      <c r="VXK89" s="993"/>
      <c r="VXL89" s="993"/>
      <c r="VXM89" s="993"/>
      <c r="VXN89" s="993"/>
      <c r="VXO89" s="993"/>
      <c r="VXP89" s="993"/>
      <c r="VXQ89" s="993"/>
      <c r="VXR89" s="993"/>
      <c r="VXS89" s="993"/>
      <c r="VXT89" s="993"/>
      <c r="VXU89" s="993"/>
      <c r="VXV89" s="993"/>
      <c r="VXW89" s="993"/>
      <c r="VXX89" s="993"/>
      <c r="VXY89" s="993"/>
      <c r="VXZ89" s="993"/>
      <c r="VYA89" s="993"/>
      <c r="VYB89" s="993"/>
      <c r="VYC89" s="993"/>
      <c r="VYD89" s="993"/>
      <c r="VYE89" s="993"/>
      <c r="VYF89" s="993"/>
      <c r="VYG89" s="993"/>
      <c r="VYH89" s="993"/>
      <c r="VYI89" s="993"/>
      <c r="VYJ89" s="993"/>
      <c r="VYK89" s="993"/>
      <c r="VYL89" s="993"/>
      <c r="VYM89" s="993"/>
      <c r="VYN89" s="993"/>
      <c r="VYO89" s="993"/>
      <c r="VYP89" s="993"/>
      <c r="VYQ89" s="993"/>
      <c r="VYR89" s="993"/>
      <c r="VYS89" s="993"/>
      <c r="VYT89" s="993"/>
      <c r="VYU89" s="993"/>
      <c r="VYV89" s="993"/>
      <c r="VYW89" s="993"/>
      <c r="VYX89" s="993"/>
      <c r="VYY89" s="993"/>
      <c r="VYZ89" s="993"/>
      <c r="VZA89" s="993"/>
      <c r="VZB89" s="993"/>
      <c r="VZC89" s="993"/>
      <c r="VZD89" s="993"/>
      <c r="VZE89" s="993"/>
      <c r="VZF89" s="993"/>
      <c r="VZG89" s="993"/>
      <c r="VZH89" s="993"/>
      <c r="VZI89" s="993"/>
      <c r="VZJ89" s="993"/>
      <c r="VZK89" s="993"/>
      <c r="VZL89" s="993"/>
      <c r="VZM89" s="993"/>
      <c r="VZN89" s="993"/>
      <c r="VZO89" s="993"/>
      <c r="VZP89" s="993"/>
      <c r="VZQ89" s="993"/>
      <c r="VZR89" s="993"/>
      <c r="VZS89" s="993"/>
      <c r="VZT89" s="993"/>
      <c r="VZU89" s="993"/>
      <c r="VZV89" s="993"/>
      <c r="VZW89" s="993"/>
      <c r="VZX89" s="993"/>
      <c r="VZY89" s="993"/>
      <c r="VZZ89" s="993"/>
      <c r="WAA89" s="993"/>
      <c r="WAB89" s="993"/>
      <c r="WAC89" s="993"/>
      <c r="WAD89" s="993"/>
      <c r="WAE89" s="993"/>
      <c r="WAF89" s="993"/>
      <c r="WAG89" s="993"/>
      <c r="WAH89" s="993"/>
      <c r="WAI89" s="993"/>
      <c r="WAJ89" s="993"/>
      <c r="WAK89" s="993"/>
      <c r="WAL89" s="993"/>
      <c r="WAM89" s="993"/>
      <c r="WAN89" s="993"/>
      <c r="WAO89" s="993"/>
      <c r="WAP89" s="993"/>
      <c r="WAQ89" s="993"/>
      <c r="WAR89" s="993"/>
      <c r="WAS89" s="993"/>
      <c r="WAT89" s="993"/>
      <c r="WAU89" s="993"/>
      <c r="WAV89" s="993"/>
      <c r="WAW89" s="993"/>
      <c r="WAX89" s="993"/>
      <c r="WAY89" s="993"/>
      <c r="WAZ89" s="993"/>
      <c r="WBA89" s="993"/>
      <c r="WBB89" s="993"/>
      <c r="WBC89" s="993"/>
      <c r="WBD89" s="993"/>
      <c r="WBE89" s="993"/>
      <c r="WBF89" s="993"/>
      <c r="WBG89" s="993"/>
      <c r="WBH89" s="993"/>
      <c r="WBI89" s="993"/>
      <c r="WBJ89" s="993"/>
      <c r="WBK89" s="993"/>
      <c r="WBL89" s="993"/>
      <c r="WBM89" s="993"/>
      <c r="WBN89" s="993"/>
      <c r="WBO89" s="993"/>
      <c r="WBP89" s="993"/>
      <c r="WBQ89" s="993"/>
      <c r="WBR89" s="993"/>
      <c r="WBS89" s="993"/>
      <c r="WBT89" s="993"/>
      <c r="WBU89" s="993"/>
      <c r="WBV89" s="993"/>
      <c r="WBW89" s="993"/>
      <c r="WBX89" s="993"/>
      <c r="WBY89" s="993"/>
      <c r="WBZ89" s="993"/>
      <c r="WCA89" s="993"/>
      <c r="WCB89" s="993"/>
      <c r="WCC89" s="993"/>
      <c r="WCD89" s="993"/>
      <c r="WCE89" s="993"/>
      <c r="WCF89" s="993"/>
      <c r="WCG89" s="993"/>
      <c r="WCH89" s="993"/>
      <c r="WCI89" s="993"/>
      <c r="WCJ89" s="993"/>
      <c r="WCK89" s="993"/>
      <c r="WCL89" s="993"/>
      <c r="WCM89" s="993"/>
      <c r="WCN89" s="993"/>
      <c r="WCO89" s="993"/>
      <c r="WCP89" s="993"/>
      <c r="WCQ89" s="993"/>
      <c r="WCR89" s="993"/>
      <c r="WCS89" s="993"/>
      <c r="WCT89" s="993"/>
      <c r="WCU89" s="993"/>
      <c r="WCV89" s="993"/>
      <c r="WCW89" s="993"/>
      <c r="WCX89" s="993"/>
      <c r="WCY89" s="993"/>
      <c r="WCZ89" s="993"/>
      <c r="WDA89" s="993"/>
      <c r="WDB89" s="993"/>
      <c r="WDC89" s="993"/>
      <c r="WDD89" s="993"/>
      <c r="WDE89" s="993"/>
      <c r="WDF89" s="993"/>
      <c r="WDG89" s="993"/>
      <c r="WDH89" s="993"/>
      <c r="WDI89" s="993"/>
      <c r="WDJ89" s="993"/>
      <c r="WDK89" s="993"/>
      <c r="WDL89" s="993"/>
      <c r="WDM89" s="993"/>
      <c r="WDN89" s="993"/>
      <c r="WDO89" s="993"/>
      <c r="WDP89" s="993"/>
      <c r="WDQ89" s="993"/>
      <c r="WDR89" s="993"/>
      <c r="WDS89" s="993"/>
      <c r="WDT89" s="993"/>
      <c r="WDU89" s="993"/>
      <c r="WDV89" s="993"/>
      <c r="WDW89" s="993"/>
      <c r="WDX89" s="993"/>
      <c r="WDY89" s="993"/>
      <c r="WDZ89" s="993"/>
      <c r="WEA89" s="993"/>
      <c r="WEB89" s="993"/>
      <c r="WEC89" s="993"/>
      <c r="WED89" s="993"/>
      <c r="WEE89" s="993"/>
      <c r="WEF89" s="993"/>
      <c r="WEG89" s="993"/>
      <c r="WEH89" s="993"/>
      <c r="WEI89" s="993"/>
      <c r="WEJ89" s="993"/>
      <c r="WEK89" s="993"/>
      <c r="WEL89" s="993"/>
      <c r="WEM89" s="993"/>
      <c r="WEN89" s="993"/>
      <c r="WEO89" s="993"/>
      <c r="WEP89" s="993"/>
      <c r="WEQ89" s="993"/>
      <c r="WER89" s="993"/>
      <c r="WES89" s="993"/>
      <c r="WET89" s="993"/>
      <c r="WEU89" s="993"/>
      <c r="WEV89" s="993"/>
      <c r="WEW89" s="993"/>
      <c r="WEX89" s="993"/>
      <c r="WEY89" s="993"/>
      <c r="WEZ89" s="993"/>
      <c r="WFA89" s="993"/>
      <c r="WFB89" s="993"/>
      <c r="WFC89" s="993"/>
      <c r="WFD89" s="993"/>
      <c r="WFE89" s="993"/>
      <c r="WFF89" s="993"/>
      <c r="WFG89" s="993"/>
      <c r="WFH89" s="993"/>
      <c r="WFI89" s="993"/>
      <c r="WFJ89" s="993"/>
      <c r="WFK89" s="993"/>
      <c r="WFL89" s="993"/>
      <c r="WFM89" s="993"/>
      <c r="WFN89" s="993"/>
      <c r="WFO89" s="993"/>
      <c r="WFP89" s="993"/>
      <c r="WFQ89" s="993"/>
      <c r="WFR89" s="993"/>
      <c r="WFS89" s="993"/>
      <c r="WFT89" s="993"/>
      <c r="WFU89" s="993"/>
      <c r="WFV89" s="993"/>
      <c r="WFW89" s="993"/>
      <c r="WFX89" s="993"/>
      <c r="WFY89" s="993"/>
      <c r="WFZ89" s="993"/>
      <c r="WGA89" s="993"/>
      <c r="WGB89" s="993"/>
      <c r="WGC89" s="993"/>
      <c r="WGD89" s="993"/>
      <c r="WGE89" s="993"/>
      <c r="WGF89" s="993"/>
      <c r="WGG89" s="993"/>
      <c r="WGH89" s="993"/>
      <c r="WGI89" s="993"/>
      <c r="WGJ89" s="993"/>
      <c r="WGK89" s="993"/>
      <c r="WGL89" s="993"/>
      <c r="WGM89" s="993"/>
      <c r="WGN89" s="993"/>
      <c r="WGO89" s="993"/>
      <c r="WGP89" s="993"/>
      <c r="WGQ89" s="993"/>
      <c r="WGR89" s="993"/>
      <c r="WGS89" s="993"/>
      <c r="WGT89" s="993"/>
      <c r="WGU89" s="993"/>
      <c r="WGV89" s="993"/>
      <c r="WGW89" s="993"/>
      <c r="WGX89" s="993"/>
      <c r="WGY89" s="993"/>
      <c r="WGZ89" s="993"/>
      <c r="WHA89" s="993"/>
      <c r="WHB89" s="993"/>
      <c r="WHC89" s="993"/>
      <c r="WHD89" s="993"/>
      <c r="WHE89" s="993"/>
      <c r="WHF89" s="993"/>
      <c r="WHG89" s="993"/>
      <c r="WHH89" s="993"/>
      <c r="WHI89" s="993"/>
      <c r="WHJ89" s="993"/>
      <c r="WHK89" s="993"/>
      <c r="WHL89" s="993"/>
      <c r="WHM89" s="993"/>
      <c r="WHN89" s="993"/>
      <c r="WHO89" s="993"/>
      <c r="WHP89" s="993"/>
      <c r="WHQ89" s="993"/>
      <c r="WHR89" s="993"/>
      <c r="WHS89" s="993"/>
      <c r="WHT89" s="993"/>
      <c r="WHU89" s="993"/>
      <c r="WHV89" s="993"/>
      <c r="WHW89" s="993"/>
      <c r="WHX89" s="993"/>
      <c r="WHY89" s="993"/>
      <c r="WHZ89" s="993"/>
      <c r="WIA89" s="993"/>
      <c r="WIB89" s="993"/>
      <c r="WIC89" s="993"/>
      <c r="WID89" s="993"/>
      <c r="WIE89" s="993"/>
      <c r="WIF89" s="993"/>
      <c r="WIG89" s="993"/>
      <c r="WIH89" s="993"/>
      <c r="WII89" s="993"/>
      <c r="WIJ89" s="993"/>
      <c r="WIK89" s="993"/>
      <c r="WIL89" s="993"/>
      <c r="WIM89" s="993"/>
      <c r="WIN89" s="993"/>
      <c r="WIO89" s="993"/>
      <c r="WIP89" s="993"/>
      <c r="WIQ89" s="993"/>
      <c r="WIR89" s="993"/>
      <c r="WIS89" s="993"/>
      <c r="WIT89" s="993"/>
      <c r="WIU89" s="993"/>
      <c r="WIV89" s="993"/>
      <c r="WIW89" s="993"/>
      <c r="WIX89" s="993"/>
      <c r="WIY89" s="993"/>
      <c r="WIZ89" s="993"/>
      <c r="WJA89" s="993"/>
      <c r="WJB89" s="993"/>
      <c r="WJC89" s="993"/>
      <c r="WJD89" s="993"/>
      <c r="WJE89" s="993"/>
      <c r="WJF89" s="993"/>
      <c r="WJG89" s="993"/>
      <c r="WJH89" s="993"/>
      <c r="WJI89" s="993"/>
      <c r="WJJ89" s="993"/>
      <c r="WJK89" s="993"/>
      <c r="WJL89" s="993"/>
      <c r="WJM89" s="993"/>
      <c r="WJN89" s="993"/>
      <c r="WJO89" s="993"/>
      <c r="WJP89" s="993"/>
      <c r="WJQ89" s="993"/>
      <c r="WJR89" s="993"/>
      <c r="WJS89" s="993"/>
      <c r="WJT89" s="993"/>
      <c r="WJU89" s="993"/>
      <c r="WJV89" s="993"/>
      <c r="WJW89" s="993"/>
      <c r="WJX89" s="993"/>
      <c r="WJY89" s="993"/>
      <c r="WJZ89" s="993"/>
      <c r="WKA89" s="993"/>
      <c r="WKB89" s="993"/>
      <c r="WKC89" s="993"/>
      <c r="WKD89" s="993"/>
      <c r="WKE89" s="993"/>
      <c r="WKF89" s="993"/>
      <c r="WKG89" s="993"/>
      <c r="WKH89" s="993"/>
      <c r="WKI89" s="993"/>
      <c r="WKJ89" s="993"/>
      <c r="WKK89" s="993"/>
      <c r="WKL89" s="993"/>
      <c r="WKM89" s="993"/>
      <c r="WKN89" s="993"/>
      <c r="WKO89" s="993"/>
      <c r="WKP89" s="993"/>
      <c r="WKQ89" s="993"/>
      <c r="WKR89" s="993"/>
      <c r="WKS89" s="993"/>
      <c r="WKT89" s="993"/>
      <c r="WKU89" s="993"/>
      <c r="WKV89" s="993"/>
      <c r="WKW89" s="993"/>
      <c r="WKX89" s="993"/>
      <c r="WKY89" s="993"/>
      <c r="WKZ89" s="993"/>
      <c r="WLA89" s="993"/>
      <c r="WLB89" s="993"/>
      <c r="WLC89" s="993"/>
      <c r="WLD89" s="993"/>
      <c r="WLE89" s="993"/>
      <c r="WLF89" s="993"/>
      <c r="WLG89" s="993"/>
      <c r="WLH89" s="993"/>
      <c r="WLI89" s="993"/>
      <c r="WLJ89" s="993"/>
      <c r="WLK89" s="993"/>
      <c r="WLL89" s="993"/>
      <c r="WLM89" s="993"/>
      <c r="WLN89" s="993"/>
      <c r="WLO89" s="993"/>
      <c r="WLP89" s="993"/>
      <c r="WLQ89" s="993"/>
      <c r="WLR89" s="993"/>
      <c r="WLS89" s="993"/>
      <c r="WLT89" s="993"/>
      <c r="WLU89" s="993"/>
      <c r="WLV89" s="993"/>
      <c r="WLW89" s="993"/>
      <c r="WLX89" s="993"/>
      <c r="WLY89" s="993"/>
      <c r="WLZ89" s="993"/>
      <c r="WMA89" s="993"/>
      <c r="WMB89" s="993"/>
      <c r="WMC89" s="993"/>
      <c r="WMD89" s="993"/>
      <c r="WME89" s="993"/>
      <c r="WMF89" s="993"/>
      <c r="WMG89" s="993"/>
      <c r="WMH89" s="993"/>
      <c r="WMI89" s="993"/>
      <c r="WMJ89" s="993"/>
      <c r="WMK89" s="993"/>
      <c r="WML89" s="993"/>
      <c r="WMM89" s="993"/>
      <c r="WMN89" s="993"/>
      <c r="WMO89" s="993"/>
      <c r="WMP89" s="993"/>
      <c r="WMQ89" s="993"/>
      <c r="WMR89" s="993"/>
      <c r="WMS89" s="993"/>
      <c r="WMT89" s="993"/>
      <c r="WMU89" s="993"/>
      <c r="WMV89" s="993"/>
      <c r="WMW89" s="993"/>
      <c r="WMX89" s="993"/>
      <c r="WMY89" s="993"/>
      <c r="WMZ89" s="993"/>
      <c r="WNA89" s="993"/>
      <c r="WNB89" s="993"/>
      <c r="WNC89" s="993"/>
      <c r="WND89" s="993"/>
      <c r="WNE89" s="993"/>
      <c r="WNF89" s="993"/>
      <c r="WNG89" s="993"/>
      <c r="WNH89" s="993"/>
      <c r="WNI89" s="993"/>
      <c r="WNJ89" s="993"/>
      <c r="WNK89" s="993"/>
      <c r="WNL89" s="993"/>
      <c r="WNM89" s="993"/>
      <c r="WNN89" s="993"/>
      <c r="WNO89" s="993"/>
      <c r="WNP89" s="993"/>
      <c r="WNQ89" s="993"/>
      <c r="WNR89" s="993"/>
      <c r="WNS89" s="993"/>
      <c r="WNT89" s="993"/>
      <c r="WNU89" s="993"/>
      <c r="WNV89" s="993"/>
      <c r="WNW89" s="993"/>
      <c r="WNX89" s="993"/>
      <c r="WNY89" s="993"/>
      <c r="WNZ89" s="993"/>
      <c r="WOA89" s="993"/>
      <c r="WOB89" s="993"/>
      <c r="WOC89" s="993"/>
      <c r="WOD89" s="993"/>
      <c r="WOE89" s="993"/>
      <c r="WOF89" s="993"/>
      <c r="WOG89" s="993"/>
      <c r="WOH89" s="993"/>
      <c r="WOI89" s="993"/>
      <c r="WOJ89" s="993"/>
      <c r="WOK89" s="993"/>
      <c r="WOL89" s="993"/>
      <c r="WOM89" s="993"/>
      <c r="WON89" s="993"/>
      <c r="WOO89" s="993"/>
      <c r="WOP89" s="993"/>
      <c r="WOQ89" s="993"/>
      <c r="WOR89" s="993"/>
      <c r="WOS89" s="993"/>
      <c r="WOT89" s="993"/>
      <c r="WOU89" s="993"/>
      <c r="WOV89" s="993"/>
      <c r="WOW89" s="993"/>
      <c r="WOX89" s="993"/>
      <c r="WOY89" s="993"/>
      <c r="WOZ89" s="993"/>
      <c r="WPA89" s="993"/>
      <c r="WPB89" s="993"/>
      <c r="WPC89" s="993"/>
      <c r="WPD89" s="993"/>
      <c r="WPE89" s="993"/>
      <c r="WPF89" s="993"/>
      <c r="WPG89" s="993"/>
      <c r="WPH89" s="993"/>
      <c r="WPI89" s="993"/>
      <c r="WPJ89" s="993"/>
      <c r="WPK89" s="993"/>
      <c r="WPL89" s="993"/>
      <c r="WPM89" s="993"/>
      <c r="WPN89" s="993"/>
      <c r="WPO89" s="993"/>
      <c r="WPP89" s="993"/>
      <c r="WPQ89" s="993"/>
      <c r="WPR89" s="993"/>
      <c r="WPS89" s="993"/>
      <c r="WPT89" s="993"/>
      <c r="WPU89" s="993"/>
      <c r="WPV89" s="993"/>
      <c r="WPW89" s="993"/>
      <c r="WPX89" s="993"/>
      <c r="WPY89" s="993"/>
      <c r="WPZ89" s="993"/>
      <c r="WQA89" s="993"/>
      <c r="WQB89" s="993"/>
      <c r="WQC89" s="993"/>
      <c r="WQD89" s="993"/>
      <c r="WQE89" s="993"/>
      <c r="WQF89" s="993"/>
      <c r="WQG89" s="993"/>
      <c r="WQH89" s="993"/>
      <c r="WQI89" s="993"/>
      <c r="WQJ89" s="993"/>
      <c r="WQK89" s="993"/>
      <c r="WQL89" s="993"/>
      <c r="WQM89" s="993"/>
      <c r="WQN89" s="993"/>
      <c r="WQO89" s="993"/>
      <c r="WQP89" s="993"/>
      <c r="WQQ89" s="993"/>
      <c r="WQR89" s="993"/>
      <c r="WQS89" s="993"/>
      <c r="WQT89" s="993"/>
      <c r="WQU89" s="993"/>
      <c r="WQV89" s="993"/>
      <c r="WQW89" s="993"/>
      <c r="WQX89" s="993"/>
      <c r="WQY89" s="993"/>
      <c r="WQZ89" s="993"/>
      <c r="WRA89" s="993"/>
      <c r="WRB89" s="993"/>
      <c r="WRC89" s="993"/>
      <c r="WRD89" s="993"/>
      <c r="WRE89" s="993"/>
      <c r="WRF89" s="993"/>
      <c r="WRG89" s="993"/>
      <c r="WRH89" s="993"/>
      <c r="WRI89" s="993"/>
      <c r="WRJ89" s="993"/>
      <c r="WRK89" s="993"/>
      <c r="WRL89" s="993"/>
      <c r="WRM89" s="993"/>
      <c r="WRN89" s="993"/>
      <c r="WRO89" s="993"/>
      <c r="WRP89" s="993"/>
      <c r="WRQ89" s="993"/>
      <c r="WRR89" s="993"/>
      <c r="WRS89" s="993"/>
      <c r="WRT89" s="993"/>
      <c r="WRU89" s="993"/>
      <c r="WRV89" s="993"/>
      <c r="WRW89" s="993"/>
      <c r="WRX89" s="993"/>
      <c r="WRY89" s="993"/>
      <c r="WRZ89" s="993"/>
      <c r="WSA89" s="993"/>
      <c r="WSB89" s="993"/>
      <c r="WSC89" s="993"/>
      <c r="WSD89" s="993"/>
      <c r="WSE89" s="993"/>
      <c r="WSF89" s="993"/>
      <c r="WSG89" s="993"/>
      <c r="WSH89" s="993"/>
      <c r="WSI89" s="993"/>
      <c r="WSJ89" s="993"/>
      <c r="WSK89" s="993"/>
      <c r="WSL89" s="993"/>
      <c r="WSM89" s="993"/>
      <c r="WSN89" s="993"/>
      <c r="WSO89" s="993"/>
      <c r="WSP89" s="993"/>
      <c r="WSQ89" s="993"/>
      <c r="WSR89" s="993"/>
      <c r="WSS89" s="993"/>
      <c r="WST89" s="993"/>
      <c r="WSU89" s="993"/>
      <c r="WSV89" s="993"/>
      <c r="WSW89" s="993"/>
      <c r="WSX89" s="993"/>
      <c r="WSY89" s="993"/>
      <c r="WSZ89" s="993"/>
      <c r="WTA89" s="993"/>
      <c r="WTB89" s="993"/>
      <c r="WTC89" s="993"/>
      <c r="WTD89" s="993"/>
      <c r="WTE89" s="993"/>
      <c r="WTF89" s="993"/>
      <c r="WTG89" s="993"/>
      <c r="WTH89" s="993"/>
      <c r="WTI89" s="993"/>
      <c r="WTJ89" s="993"/>
      <c r="WTK89" s="993"/>
      <c r="WTL89" s="993"/>
      <c r="WTM89" s="993"/>
      <c r="WTN89" s="993"/>
      <c r="WTO89" s="993"/>
      <c r="WTP89" s="993"/>
      <c r="WTQ89" s="993"/>
      <c r="WTR89" s="993"/>
      <c r="WTS89" s="993"/>
      <c r="WTT89" s="993"/>
      <c r="WTU89" s="993"/>
      <c r="WTV89" s="993"/>
      <c r="WTW89" s="993"/>
      <c r="WTX89" s="993"/>
      <c r="WTY89" s="993"/>
      <c r="WTZ89" s="993"/>
      <c r="WUA89" s="993"/>
      <c r="WUB89" s="993"/>
      <c r="WUC89" s="993"/>
      <c r="WUD89" s="993"/>
      <c r="WUE89" s="993"/>
      <c r="WUF89" s="993"/>
      <c r="WUG89" s="993"/>
      <c r="WUH89" s="993"/>
      <c r="WUI89" s="993"/>
      <c r="WUJ89" s="993"/>
      <c r="WUK89" s="993"/>
      <c r="WUL89" s="993"/>
      <c r="WUM89" s="993"/>
      <c r="WUN89" s="993"/>
      <c r="WUO89" s="993"/>
      <c r="WUP89" s="993"/>
      <c r="WUQ89" s="993"/>
      <c r="WUR89" s="993"/>
      <c r="WUS89" s="993"/>
      <c r="WUT89" s="993"/>
      <c r="WUU89" s="993"/>
      <c r="WUV89" s="993"/>
      <c r="WUW89" s="993"/>
      <c r="WUX89" s="993"/>
      <c r="WUY89" s="993"/>
      <c r="WUZ89" s="993"/>
      <c r="WVA89" s="993"/>
      <c r="WVB89" s="993"/>
      <c r="WVC89" s="993"/>
      <c r="WVD89" s="993"/>
      <c r="WVE89" s="993"/>
      <c r="WVF89" s="993"/>
      <c r="WVG89" s="993"/>
      <c r="WVH89" s="993"/>
      <c r="WVI89" s="993"/>
      <c r="WVJ89" s="993"/>
      <c r="WVK89" s="993"/>
      <c r="WVL89" s="993"/>
      <c r="WVM89" s="993"/>
      <c r="WVN89" s="993"/>
      <c r="WVO89" s="993"/>
      <c r="WVP89" s="993"/>
      <c r="WVQ89" s="993"/>
      <c r="WVR89" s="993"/>
      <c r="WVS89" s="993"/>
      <c r="WVT89" s="993"/>
      <c r="WVU89" s="993"/>
      <c r="WVV89" s="993"/>
      <c r="WVW89" s="993"/>
      <c r="WVX89" s="993"/>
      <c r="WVY89" s="993"/>
      <c r="WVZ89" s="993"/>
      <c r="WWA89" s="993"/>
      <c r="WWB89" s="993"/>
      <c r="WWC89" s="993"/>
      <c r="WWD89" s="993"/>
      <c r="WWE89" s="993"/>
      <c r="WWF89" s="993"/>
      <c r="WWG89" s="993"/>
      <c r="WWH89" s="993"/>
      <c r="WWI89" s="993"/>
      <c r="WWJ89" s="993"/>
      <c r="WWK89" s="993"/>
      <c r="WWL89" s="993"/>
      <c r="WWM89" s="993"/>
      <c r="WWN89" s="993"/>
      <c r="WWO89" s="993"/>
      <c r="WWP89" s="993"/>
      <c r="WWQ89" s="993"/>
      <c r="WWR89" s="993"/>
      <c r="WWS89" s="993"/>
      <c r="WWT89" s="993"/>
      <c r="WWU89" s="993"/>
      <c r="WWV89" s="993"/>
      <c r="WWW89" s="993"/>
      <c r="WWX89" s="993"/>
      <c r="WWY89" s="993"/>
      <c r="WWZ89" s="993"/>
      <c r="WXA89" s="993"/>
      <c r="WXB89" s="993"/>
      <c r="WXC89" s="993"/>
      <c r="WXD89" s="993"/>
      <c r="WXE89" s="993"/>
      <c r="WXF89" s="993"/>
      <c r="WXG89" s="993"/>
      <c r="WXH89" s="993"/>
      <c r="WXI89" s="993"/>
      <c r="WXJ89" s="993"/>
      <c r="WXK89" s="993"/>
      <c r="WXL89" s="993"/>
      <c r="WXM89" s="993"/>
      <c r="WXN89" s="993"/>
      <c r="WXO89" s="993"/>
      <c r="WXP89" s="993"/>
      <c r="WXQ89" s="993"/>
      <c r="WXR89" s="993"/>
      <c r="WXS89" s="993"/>
      <c r="WXT89" s="993"/>
      <c r="WXU89" s="993"/>
      <c r="WXV89" s="993"/>
      <c r="WXW89" s="993"/>
      <c r="WXX89" s="993"/>
      <c r="WXY89" s="993"/>
      <c r="WXZ89" s="993"/>
      <c r="WYA89" s="993"/>
      <c r="WYB89" s="993"/>
      <c r="WYC89" s="993"/>
      <c r="WYD89" s="993"/>
      <c r="WYE89" s="993"/>
      <c r="WYF89" s="993"/>
      <c r="WYG89" s="993"/>
      <c r="WYH89" s="993"/>
      <c r="WYI89" s="993"/>
      <c r="WYJ89" s="993"/>
      <c r="WYK89" s="993"/>
      <c r="WYL89" s="993"/>
      <c r="WYM89" s="993"/>
      <c r="WYN89" s="993"/>
      <c r="WYO89" s="993"/>
      <c r="WYP89" s="993"/>
      <c r="WYQ89" s="993"/>
      <c r="WYR89" s="993"/>
      <c r="WYS89" s="993"/>
      <c r="WYT89" s="993"/>
      <c r="WYU89" s="993"/>
      <c r="WYV89" s="993"/>
      <c r="WYW89" s="993"/>
      <c r="WYX89" s="993"/>
      <c r="WYY89" s="993"/>
      <c r="WYZ89" s="993"/>
      <c r="WZA89" s="993"/>
      <c r="WZB89" s="993"/>
      <c r="WZC89" s="993"/>
      <c r="WZD89" s="993"/>
      <c r="WZE89" s="993"/>
      <c r="WZF89" s="993"/>
      <c r="WZG89" s="993"/>
      <c r="WZH89" s="993"/>
      <c r="WZI89" s="993"/>
      <c r="WZJ89" s="993"/>
      <c r="WZK89" s="993"/>
      <c r="WZL89" s="993"/>
      <c r="WZM89" s="993"/>
      <c r="WZN89" s="993"/>
      <c r="WZO89" s="993"/>
      <c r="WZP89" s="993"/>
      <c r="WZQ89" s="993"/>
      <c r="WZR89" s="993"/>
      <c r="WZS89" s="993"/>
      <c r="WZT89" s="993"/>
      <c r="WZU89" s="993"/>
      <c r="WZV89" s="993"/>
      <c r="WZW89" s="993"/>
      <c r="WZX89" s="993"/>
      <c r="WZY89" s="993"/>
      <c r="WZZ89" s="993"/>
      <c r="XAA89" s="993"/>
      <c r="XAB89" s="993"/>
      <c r="XAC89" s="993"/>
      <c r="XAD89" s="993"/>
      <c r="XAE89" s="993"/>
      <c r="XAF89" s="993"/>
      <c r="XAG89" s="993"/>
      <c r="XAH89" s="993"/>
      <c r="XAI89" s="993"/>
      <c r="XAJ89" s="993"/>
      <c r="XAK89" s="993"/>
      <c r="XAL89" s="993"/>
      <c r="XAM89" s="993"/>
      <c r="XAN89" s="993"/>
      <c r="XAO89" s="993"/>
      <c r="XAP89" s="993"/>
      <c r="XAQ89" s="993"/>
      <c r="XAR89" s="993"/>
      <c r="XAS89" s="993"/>
      <c r="XAT89" s="993"/>
      <c r="XAU89" s="993"/>
      <c r="XAV89" s="993"/>
      <c r="XAW89" s="993"/>
      <c r="XAX89" s="993"/>
      <c r="XAY89" s="993"/>
      <c r="XAZ89" s="993"/>
      <c r="XBA89" s="993"/>
      <c r="XBB89" s="993"/>
      <c r="XBC89" s="993"/>
      <c r="XBD89" s="993"/>
      <c r="XBE89" s="993"/>
      <c r="XBF89" s="993"/>
      <c r="XBG89" s="993"/>
      <c r="XBH89" s="993"/>
      <c r="XBI89" s="993"/>
      <c r="XBJ89" s="993"/>
      <c r="XBK89" s="993"/>
      <c r="XBL89" s="993"/>
      <c r="XBM89" s="993"/>
      <c r="XBN89" s="993"/>
      <c r="XBO89" s="993"/>
      <c r="XBP89" s="993"/>
      <c r="XBQ89" s="993"/>
      <c r="XBR89" s="993"/>
      <c r="XBS89" s="993"/>
      <c r="XBT89" s="993"/>
      <c r="XBU89" s="993"/>
      <c r="XBV89" s="993"/>
      <c r="XBW89" s="993"/>
      <c r="XBX89" s="993"/>
      <c r="XBY89" s="993"/>
      <c r="XBZ89" s="993"/>
      <c r="XCA89" s="993"/>
      <c r="XCB89" s="993"/>
      <c r="XCC89" s="993"/>
      <c r="XCD89" s="993"/>
      <c r="XCE89" s="993"/>
      <c r="XCF89" s="993"/>
      <c r="XCG89" s="993"/>
      <c r="XCH89" s="993"/>
      <c r="XCI89" s="993"/>
      <c r="XCJ89" s="993"/>
      <c r="XCK89" s="993"/>
      <c r="XCL89" s="993"/>
      <c r="XCM89" s="993"/>
      <c r="XCN89" s="993"/>
      <c r="XCO89" s="993"/>
      <c r="XCP89" s="993"/>
      <c r="XCQ89" s="993"/>
      <c r="XCR89" s="993"/>
      <c r="XCS89" s="993"/>
      <c r="XCT89" s="993"/>
      <c r="XCU89" s="993"/>
      <c r="XCV89" s="993"/>
      <c r="XCW89" s="993"/>
      <c r="XCX89" s="993"/>
      <c r="XCY89" s="993"/>
      <c r="XCZ89" s="993"/>
      <c r="XDA89" s="993"/>
      <c r="XDB89" s="993"/>
      <c r="XDC89" s="993"/>
      <c r="XDD89" s="993"/>
      <c r="XDE89" s="993"/>
      <c r="XDF89" s="993"/>
      <c r="XDG89" s="993"/>
      <c r="XDH89" s="993"/>
      <c r="XDI89" s="993"/>
      <c r="XDJ89" s="993"/>
      <c r="XDK89" s="993"/>
      <c r="XDL89" s="993"/>
      <c r="XDM89" s="993"/>
      <c r="XDN89" s="993"/>
      <c r="XDO89" s="993"/>
      <c r="XDP89" s="993"/>
      <c r="XDQ89" s="993"/>
      <c r="XDR89" s="993"/>
      <c r="XDS89" s="993"/>
      <c r="XDT89" s="993"/>
      <c r="XDU89" s="993"/>
      <c r="XDV89" s="993"/>
      <c r="XDW89" s="993"/>
      <c r="XDX89" s="993"/>
      <c r="XDY89" s="993"/>
      <c r="XDZ89" s="993"/>
      <c r="XEA89" s="993"/>
      <c r="XEB89" s="993"/>
      <c r="XEC89" s="993"/>
      <c r="XED89" s="993"/>
      <c r="XEE89" s="993"/>
      <c r="XEF89" s="993"/>
      <c r="XEG89" s="993"/>
      <c r="XEH89" s="993"/>
      <c r="XEI89" s="993"/>
      <c r="XEJ89" s="993"/>
      <c r="XEK89" s="993"/>
      <c r="XEL89" s="993"/>
      <c r="XEM89" s="993"/>
      <c r="XEN89" s="993"/>
      <c r="XEO89" s="993"/>
      <c r="XEP89" s="993"/>
      <c r="XEQ89" s="993"/>
      <c r="XER89" s="993"/>
      <c r="XES89" s="993"/>
      <c r="XET89" s="993"/>
      <c r="XEU89" s="993"/>
      <c r="XEV89" s="993"/>
      <c r="XEW89" s="993"/>
      <c r="XEX89" s="993"/>
      <c r="XEY89" s="993"/>
      <c r="XEZ89" s="993"/>
      <c r="XFA89" s="993"/>
      <c r="XFB89" s="993"/>
      <c r="XFC89" s="993"/>
      <c r="XFD89" s="993"/>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1" t="s">
        <v>2267</v>
      </c>
      <c r="B91" s="991"/>
      <c r="C91" s="991"/>
      <c r="D91" s="991"/>
      <c r="E91" s="991"/>
      <c r="F91" s="991"/>
      <c r="G91" s="991"/>
      <c r="H91" s="991"/>
      <c r="I91" s="991"/>
      <c r="J91" s="991"/>
      <c r="K91" s="991"/>
      <c r="L91" s="991"/>
      <c r="M91" s="991"/>
      <c r="N91" s="991"/>
      <c r="O91" s="991"/>
      <c r="P91" s="991"/>
      <c r="Q91" s="991"/>
      <c r="R91" s="991"/>
      <c r="S91" s="991"/>
      <c r="T91" s="991"/>
      <c r="U91" s="991"/>
      <c r="V91" s="991"/>
      <c r="W91" s="991"/>
      <c r="X91" s="991"/>
      <c r="Y91" s="991"/>
      <c r="Z91" s="991"/>
      <c r="AA91" s="991"/>
      <c r="AB91" s="991"/>
      <c r="AC91" s="991"/>
      <c r="AD91" s="991"/>
      <c r="AE91" s="991"/>
      <c r="AF91" s="991"/>
      <c r="AG91" s="991"/>
      <c r="AH91" s="991"/>
      <c r="AI91" s="991"/>
      <c r="AJ91" s="991"/>
      <c r="AK91" s="991"/>
      <c r="AL91" s="991"/>
      <c r="AM91" s="991"/>
      <c r="AN91" s="991"/>
      <c r="AO91" s="991"/>
      <c r="AP91" s="991"/>
      <c r="AQ91" s="991"/>
      <c r="AR91" s="991"/>
      <c r="AS91" s="991"/>
      <c r="AT91" s="991"/>
    </row>
    <row r="92" spans="1:16384" ht="12.9" customHeight="1">
      <c r="A92" s="991"/>
      <c r="B92" s="991"/>
      <c r="C92" s="991"/>
      <c r="D92" s="991"/>
      <c r="E92" s="991"/>
      <c r="F92" s="991"/>
      <c r="G92" s="991"/>
      <c r="H92" s="991"/>
      <c r="I92" s="991"/>
      <c r="J92" s="991"/>
      <c r="K92" s="991"/>
      <c r="L92" s="991"/>
      <c r="M92" s="991"/>
      <c r="N92" s="991"/>
      <c r="O92" s="991"/>
      <c r="P92" s="991"/>
      <c r="Q92" s="991"/>
      <c r="R92" s="991"/>
      <c r="S92" s="991"/>
      <c r="T92" s="991"/>
      <c r="U92" s="991"/>
      <c r="V92" s="991"/>
      <c r="W92" s="991"/>
      <c r="X92" s="991"/>
      <c r="Y92" s="991"/>
      <c r="Z92" s="991"/>
      <c r="AA92" s="991"/>
      <c r="AB92" s="991"/>
      <c r="AC92" s="991"/>
      <c r="AD92" s="991"/>
      <c r="AE92" s="991"/>
      <c r="AF92" s="991"/>
      <c r="AG92" s="991"/>
      <c r="AH92" s="991"/>
      <c r="AI92" s="991"/>
      <c r="AJ92" s="991"/>
      <c r="AK92" s="991"/>
      <c r="AL92" s="991"/>
      <c r="AM92" s="991"/>
      <c r="AN92" s="991"/>
      <c r="AO92" s="991"/>
      <c r="AP92" s="991"/>
      <c r="AQ92" s="991"/>
      <c r="AR92" s="991"/>
      <c r="AS92" s="991"/>
      <c r="AT92" s="991"/>
    </row>
    <row r="93" spans="1:16384" ht="12.9" customHeight="1">
      <c r="A93" s="991"/>
      <c r="B93" s="991"/>
      <c r="C93" s="991"/>
      <c r="D93" s="991"/>
      <c r="E93" s="991"/>
      <c r="F93" s="991"/>
      <c r="G93" s="991"/>
      <c r="H93" s="991"/>
      <c r="I93" s="991"/>
      <c r="J93" s="991"/>
      <c r="K93" s="991"/>
      <c r="L93" s="991"/>
      <c r="M93" s="991"/>
      <c r="N93" s="991"/>
      <c r="O93" s="991"/>
      <c r="P93" s="991"/>
      <c r="Q93" s="991"/>
      <c r="R93" s="991"/>
      <c r="S93" s="991"/>
      <c r="T93" s="991"/>
      <c r="U93" s="991"/>
      <c r="V93" s="991"/>
      <c r="W93" s="991"/>
      <c r="X93" s="991"/>
      <c r="Y93" s="991"/>
      <c r="Z93" s="991"/>
      <c r="AA93" s="991"/>
      <c r="AB93" s="991"/>
      <c r="AC93" s="991"/>
      <c r="AD93" s="991"/>
      <c r="AE93" s="991"/>
      <c r="AF93" s="991"/>
      <c r="AG93" s="991"/>
      <c r="AH93" s="991"/>
      <c r="AI93" s="991"/>
      <c r="AJ93" s="991"/>
      <c r="AK93" s="991"/>
      <c r="AL93" s="991"/>
      <c r="AM93" s="991"/>
      <c r="AN93" s="991"/>
      <c r="AO93" s="991"/>
      <c r="AP93" s="991"/>
      <c r="AQ93" s="991"/>
      <c r="AR93" s="991"/>
      <c r="AS93" s="991"/>
      <c r="AT93" s="991"/>
    </row>
    <row r="94" spans="1:16384" ht="12.9" customHeight="1">
      <c r="A94" s="991"/>
      <c r="B94" s="991"/>
      <c r="C94" s="991"/>
      <c r="D94" s="991"/>
      <c r="E94" s="991"/>
      <c r="F94" s="991"/>
      <c r="G94" s="991"/>
      <c r="H94" s="991"/>
      <c r="I94" s="991"/>
      <c r="J94" s="991"/>
      <c r="K94" s="991"/>
      <c r="L94" s="991"/>
      <c r="M94" s="991"/>
      <c r="N94" s="991"/>
      <c r="O94" s="991"/>
      <c r="P94" s="991"/>
      <c r="Q94" s="991"/>
      <c r="R94" s="991"/>
      <c r="S94" s="991"/>
      <c r="T94" s="991"/>
      <c r="U94" s="991"/>
      <c r="V94" s="991"/>
      <c r="W94" s="991"/>
      <c r="X94" s="991"/>
      <c r="Y94" s="991"/>
      <c r="Z94" s="991"/>
      <c r="AA94" s="991"/>
      <c r="AB94" s="991"/>
      <c r="AC94" s="991"/>
      <c r="AD94" s="991"/>
      <c r="AE94" s="991"/>
      <c r="AF94" s="991"/>
      <c r="AG94" s="991"/>
      <c r="AH94" s="991"/>
      <c r="AI94" s="991"/>
      <c r="AJ94" s="991"/>
      <c r="AK94" s="991"/>
      <c r="AL94" s="991"/>
      <c r="AM94" s="991"/>
      <c r="AN94" s="991"/>
      <c r="AO94" s="991"/>
      <c r="AP94" s="991"/>
      <c r="AQ94" s="991"/>
      <c r="AR94" s="991"/>
      <c r="AS94" s="991"/>
      <c r="AT94" s="991"/>
    </row>
    <row r="95" spans="1:16384" ht="12.9" customHeight="1">
      <c r="A95" s="991"/>
      <c r="B95" s="991"/>
      <c r="C95" s="991"/>
      <c r="D95" s="991"/>
      <c r="E95" s="991"/>
      <c r="F95" s="991"/>
      <c r="G95" s="991"/>
      <c r="H95" s="991"/>
      <c r="I95" s="991"/>
      <c r="J95" s="991"/>
      <c r="K95" s="991"/>
      <c r="L95" s="991"/>
      <c r="M95" s="991"/>
      <c r="N95" s="991"/>
      <c r="O95" s="991"/>
      <c r="P95" s="991"/>
      <c r="Q95" s="991"/>
      <c r="R95" s="991"/>
      <c r="S95" s="991"/>
      <c r="T95" s="991"/>
      <c r="U95" s="991"/>
      <c r="V95" s="991"/>
      <c r="W95" s="991"/>
      <c r="X95" s="991"/>
      <c r="Y95" s="991"/>
      <c r="Z95" s="991"/>
      <c r="AA95" s="991"/>
      <c r="AB95" s="991"/>
      <c r="AC95" s="991"/>
      <c r="AD95" s="991"/>
      <c r="AE95" s="991"/>
      <c r="AF95" s="991"/>
      <c r="AG95" s="991"/>
      <c r="AH95" s="991"/>
      <c r="AI95" s="991"/>
      <c r="AJ95" s="991"/>
      <c r="AK95" s="991"/>
      <c r="AL95" s="991"/>
      <c r="AM95" s="991"/>
      <c r="AN95" s="991"/>
      <c r="AO95" s="991"/>
      <c r="AP95" s="991"/>
      <c r="AQ95" s="991"/>
      <c r="AR95" s="991"/>
      <c r="AS95" s="991"/>
      <c r="AT95" s="991"/>
    </row>
    <row r="96" spans="1:16384" ht="12.9" customHeight="1">
      <c r="A96" s="991"/>
      <c r="B96" s="991"/>
      <c r="C96" s="991"/>
      <c r="D96" s="991"/>
      <c r="E96" s="991"/>
      <c r="F96" s="991"/>
      <c r="G96" s="991"/>
      <c r="H96" s="991"/>
      <c r="I96" s="991"/>
      <c r="J96" s="991"/>
      <c r="K96" s="991"/>
      <c r="L96" s="991"/>
      <c r="M96" s="991"/>
      <c r="N96" s="991"/>
      <c r="O96" s="991"/>
      <c r="P96" s="991"/>
      <c r="Q96" s="991"/>
      <c r="R96" s="991"/>
      <c r="S96" s="991"/>
      <c r="T96" s="991"/>
      <c r="U96" s="991"/>
      <c r="V96" s="991"/>
      <c r="W96" s="991"/>
      <c r="X96" s="991"/>
      <c r="Y96" s="991"/>
      <c r="Z96" s="991"/>
      <c r="AA96" s="991"/>
      <c r="AB96" s="991"/>
      <c r="AC96" s="991"/>
      <c r="AD96" s="991"/>
      <c r="AE96" s="991"/>
      <c r="AF96" s="991"/>
      <c r="AG96" s="991"/>
      <c r="AH96" s="991"/>
      <c r="AI96" s="991"/>
      <c r="AJ96" s="991"/>
      <c r="AK96" s="991"/>
      <c r="AL96" s="991"/>
      <c r="AM96" s="991"/>
      <c r="AN96" s="991"/>
      <c r="AO96" s="991"/>
      <c r="AP96" s="991"/>
      <c r="AQ96" s="991"/>
      <c r="AR96" s="991"/>
      <c r="AS96" s="991"/>
      <c r="AT96" s="991"/>
    </row>
    <row r="97" spans="1:46" ht="12.9" customHeight="1">
      <c r="A97" s="991"/>
      <c r="B97" s="991"/>
      <c r="C97" s="991"/>
      <c r="D97" s="991"/>
      <c r="E97" s="991"/>
      <c r="F97" s="991"/>
      <c r="G97" s="991"/>
      <c r="H97" s="991"/>
      <c r="I97" s="991"/>
      <c r="J97" s="991"/>
      <c r="K97" s="991"/>
      <c r="L97" s="991"/>
      <c r="M97" s="991"/>
      <c r="N97" s="991"/>
      <c r="O97" s="991"/>
      <c r="P97" s="991"/>
      <c r="Q97" s="991"/>
      <c r="R97" s="991"/>
      <c r="S97" s="991"/>
      <c r="T97" s="991"/>
      <c r="U97" s="991"/>
      <c r="V97" s="991"/>
      <c r="W97" s="991"/>
      <c r="X97" s="991"/>
      <c r="Y97" s="991"/>
      <c r="Z97" s="991"/>
      <c r="AA97" s="991"/>
      <c r="AB97" s="991"/>
      <c r="AC97" s="991"/>
      <c r="AD97" s="991"/>
      <c r="AE97" s="991"/>
      <c r="AF97" s="991"/>
      <c r="AG97" s="991"/>
      <c r="AH97" s="991"/>
      <c r="AI97" s="991"/>
      <c r="AJ97" s="991"/>
      <c r="AK97" s="991"/>
      <c r="AL97" s="991"/>
      <c r="AM97" s="991"/>
      <c r="AN97" s="991"/>
      <c r="AO97" s="991"/>
      <c r="AP97" s="991"/>
      <c r="AQ97" s="991"/>
      <c r="AR97" s="991"/>
      <c r="AS97" s="991"/>
      <c r="AT97" s="991"/>
    </row>
    <row r="98" spans="1:46" ht="12.9" customHeight="1">
      <c r="A98" s="991"/>
      <c r="B98" s="991"/>
      <c r="C98" s="991"/>
      <c r="D98" s="991"/>
      <c r="E98" s="991"/>
      <c r="F98" s="991"/>
      <c r="G98" s="991"/>
      <c r="H98" s="991"/>
      <c r="I98" s="991"/>
      <c r="J98" s="991"/>
      <c r="K98" s="991"/>
      <c r="L98" s="991"/>
      <c r="M98" s="991"/>
      <c r="N98" s="991"/>
      <c r="O98" s="991"/>
      <c r="P98" s="991"/>
      <c r="Q98" s="991"/>
      <c r="R98" s="991"/>
      <c r="S98" s="991"/>
      <c r="T98" s="991"/>
      <c r="U98" s="991"/>
      <c r="V98" s="991"/>
      <c r="W98" s="991"/>
      <c r="X98" s="991"/>
      <c r="Y98" s="991"/>
      <c r="Z98" s="991"/>
      <c r="AA98" s="991"/>
      <c r="AB98" s="991"/>
      <c r="AC98" s="991"/>
      <c r="AD98" s="991"/>
      <c r="AE98" s="991"/>
      <c r="AF98" s="991"/>
      <c r="AG98" s="991"/>
      <c r="AH98" s="991"/>
      <c r="AI98" s="991"/>
      <c r="AJ98" s="991"/>
      <c r="AK98" s="991"/>
      <c r="AL98" s="991"/>
      <c r="AM98" s="991"/>
      <c r="AN98" s="991"/>
      <c r="AO98" s="991"/>
      <c r="AP98" s="991"/>
      <c r="AQ98" s="991"/>
      <c r="AR98" s="991"/>
      <c r="AS98" s="991"/>
      <c r="AT98" s="991"/>
    </row>
    <row r="99" spans="1:46" ht="12.9" customHeight="1">
      <c r="A99" s="991"/>
      <c r="B99" s="991"/>
      <c r="C99" s="991"/>
      <c r="D99" s="991"/>
      <c r="E99" s="991"/>
      <c r="F99" s="991"/>
      <c r="G99" s="991"/>
      <c r="H99" s="991"/>
      <c r="I99" s="991"/>
      <c r="J99" s="991"/>
      <c r="K99" s="991"/>
      <c r="L99" s="991"/>
      <c r="M99" s="991"/>
      <c r="N99" s="991"/>
      <c r="O99" s="991"/>
      <c r="P99" s="991"/>
      <c r="Q99" s="991"/>
      <c r="R99" s="991"/>
      <c r="S99" s="991"/>
      <c r="T99" s="991"/>
      <c r="U99" s="991"/>
      <c r="V99" s="991"/>
      <c r="W99" s="991"/>
      <c r="X99" s="991"/>
      <c r="Y99" s="991"/>
      <c r="Z99" s="991"/>
      <c r="AA99" s="991"/>
      <c r="AB99" s="991"/>
      <c r="AC99" s="991"/>
      <c r="AD99" s="991"/>
      <c r="AE99" s="991"/>
      <c r="AF99" s="991"/>
      <c r="AG99" s="991"/>
      <c r="AH99" s="991"/>
      <c r="AI99" s="991"/>
      <c r="AJ99" s="991"/>
      <c r="AK99" s="991"/>
      <c r="AL99" s="991"/>
      <c r="AM99" s="991"/>
      <c r="AN99" s="991"/>
      <c r="AO99" s="991"/>
      <c r="AP99" s="991"/>
      <c r="AQ99" s="991"/>
      <c r="AR99" s="991"/>
      <c r="AS99" s="991"/>
      <c r="AT99" s="991"/>
    </row>
    <row r="100" spans="1:46" ht="12.9" customHeight="1">
      <c r="A100" s="991"/>
      <c r="B100" s="991"/>
      <c r="C100" s="991"/>
      <c r="D100" s="991"/>
      <c r="E100" s="991"/>
      <c r="F100" s="991"/>
      <c r="G100" s="991"/>
      <c r="H100" s="991"/>
      <c r="I100" s="991"/>
      <c r="J100" s="991"/>
      <c r="K100" s="991"/>
      <c r="L100" s="991"/>
      <c r="M100" s="991"/>
      <c r="N100" s="991"/>
      <c r="O100" s="991"/>
      <c r="P100" s="991"/>
      <c r="Q100" s="991"/>
      <c r="R100" s="991"/>
      <c r="S100" s="991"/>
      <c r="T100" s="991"/>
      <c r="U100" s="991"/>
      <c r="V100" s="991"/>
      <c r="W100" s="991"/>
      <c r="X100" s="991"/>
      <c r="Y100" s="991"/>
      <c r="Z100" s="991"/>
      <c r="AA100" s="991"/>
      <c r="AB100" s="991"/>
      <c r="AC100" s="991"/>
      <c r="AD100" s="991"/>
      <c r="AE100" s="991"/>
      <c r="AF100" s="991"/>
      <c r="AG100" s="991"/>
      <c r="AH100" s="991"/>
      <c r="AI100" s="991"/>
      <c r="AJ100" s="991"/>
      <c r="AK100" s="991"/>
      <c r="AL100" s="991"/>
      <c r="AM100" s="991"/>
      <c r="AN100" s="991"/>
      <c r="AO100" s="991"/>
      <c r="AP100" s="991"/>
      <c r="AQ100" s="991"/>
      <c r="AR100" s="991"/>
      <c r="AS100" s="991"/>
      <c r="AT100" s="991"/>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69" t="s">
        <v>2268</v>
      </c>
      <c r="B102" s="969"/>
      <c r="C102" s="969"/>
      <c r="D102" s="969"/>
      <c r="E102" s="969"/>
      <c r="F102" s="969"/>
      <c r="G102" s="969"/>
      <c r="H102" s="969"/>
      <c r="I102" s="969"/>
      <c r="J102" s="969"/>
      <c r="K102" s="969"/>
      <c r="L102" s="969"/>
      <c r="M102" s="969"/>
      <c r="N102" s="969"/>
      <c r="O102" s="969"/>
      <c r="P102" s="969"/>
      <c r="Q102" s="969"/>
      <c r="R102" s="969"/>
      <c r="S102" s="969"/>
      <c r="T102" s="969"/>
      <c r="U102" s="969"/>
      <c r="V102" s="969"/>
      <c r="W102" s="969"/>
      <c r="X102" s="969"/>
      <c r="Y102" s="969"/>
      <c r="Z102" s="969"/>
      <c r="AA102" s="969"/>
      <c r="AB102" s="969"/>
      <c r="AC102" s="969"/>
      <c r="AD102" s="969"/>
      <c r="AE102" s="969"/>
      <c r="AF102" s="969"/>
      <c r="AG102" s="969"/>
      <c r="AH102" s="969"/>
      <c r="AI102" s="969"/>
      <c r="AJ102" s="969"/>
      <c r="AK102" s="969"/>
      <c r="AL102" s="969"/>
      <c r="AM102" s="969"/>
      <c r="AN102" s="969"/>
      <c r="AO102" s="969"/>
      <c r="AP102" s="969"/>
      <c r="AQ102" s="969"/>
      <c r="AR102" s="969"/>
      <c r="AS102" s="969"/>
      <c r="AT102" s="969"/>
    </row>
    <row r="103" spans="1:46" ht="12.9" customHeight="1">
      <c r="A103" s="969"/>
      <c r="B103" s="969"/>
      <c r="C103" s="969"/>
      <c r="D103" s="969"/>
      <c r="E103" s="969"/>
      <c r="F103" s="969"/>
      <c r="G103" s="969"/>
      <c r="H103" s="969"/>
      <c r="I103" s="969"/>
      <c r="J103" s="969"/>
      <c r="K103" s="969"/>
      <c r="L103" s="969"/>
      <c r="M103" s="969"/>
      <c r="N103" s="969"/>
      <c r="O103" s="969"/>
      <c r="P103" s="969"/>
      <c r="Q103" s="969"/>
      <c r="R103" s="969"/>
      <c r="S103" s="969"/>
      <c r="T103" s="969"/>
      <c r="U103" s="969"/>
      <c r="V103" s="969"/>
      <c r="W103" s="969"/>
      <c r="X103" s="969"/>
      <c r="Y103" s="969"/>
      <c r="Z103" s="969"/>
      <c r="AA103" s="969"/>
      <c r="AB103" s="969"/>
      <c r="AC103" s="969"/>
      <c r="AD103" s="969"/>
      <c r="AE103" s="969"/>
      <c r="AF103" s="969"/>
      <c r="AG103" s="969"/>
      <c r="AH103" s="969"/>
      <c r="AI103" s="969"/>
      <c r="AJ103" s="969"/>
      <c r="AK103" s="969"/>
      <c r="AL103" s="969"/>
      <c r="AM103" s="969"/>
      <c r="AN103" s="969"/>
      <c r="AO103" s="969"/>
      <c r="AP103" s="969"/>
      <c r="AQ103" s="969"/>
      <c r="AR103" s="969"/>
      <c r="AS103" s="969"/>
      <c r="AT103" s="969"/>
    </row>
    <row r="104" spans="1:46" ht="12.9" customHeight="1">
      <c r="A104" s="969"/>
      <c r="B104" s="969"/>
      <c r="C104" s="969"/>
      <c r="D104" s="969"/>
      <c r="E104" s="969"/>
      <c r="F104" s="969"/>
      <c r="G104" s="969"/>
      <c r="H104" s="969"/>
      <c r="I104" s="969"/>
      <c r="J104" s="969"/>
      <c r="K104" s="969"/>
      <c r="L104" s="969"/>
      <c r="M104" s="969"/>
      <c r="N104" s="969"/>
      <c r="O104" s="969"/>
      <c r="P104" s="969"/>
      <c r="Q104" s="969"/>
      <c r="R104" s="969"/>
      <c r="S104" s="969"/>
      <c r="T104" s="969"/>
      <c r="U104" s="969"/>
      <c r="V104" s="969"/>
      <c r="W104" s="969"/>
      <c r="X104" s="969"/>
      <c r="Y104" s="969"/>
      <c r="Z104" s="969"/>
      <c r="AA104" s="969"/>
      <c r="AB104" s="969"/>
      <c r="AC104" s="969"/>
      <c r="AD104" s="969"/>
      <c r="AE104" s="969"/>
      <c r="AF104" s="969"/>
      <c r="AG104" s="969"/>
      <c r="AH104" s="969"/>
      <c r="AI104" s="969"/>
      <c r="AJ104" s="969"/>
      <c r="AK104" s="969"/>
      <c r="AL104" s="969"/>
      <c r="AM104" s="969"/>
      <c r="AN104" s="969"/>
      <c r="AO104" s="969"/>
      <c r="AP104" s="969"/>
      <c r="AQ104" s="969"/>
      <c r="AR104" s="969"/>
      <c r="AS104" s="969"/>
      <c r="AT104" s="969"/>
    </row>
    <row r="105" spans="1:46" ht="12.9" customHeight="1">
      <c r="A105" s="969"/>
      <c r="B105" s="969"/>
      <c r="C105" s="969"/>
      <c r="D105" s="969"/>
      <c r="E105" s="969"/>
      <c r="F105" s="969"/>
      <c r="G105" s="969"/>
      <c r="H105" s="969"/>
      <c r="I105" s="969"/>
      <c r="J105" s="969"/>
      <c r="K105" s="969"/>
      <c r="L105" s="969"/>
      <c r="M105" s="969"/>
      <c r="N105" s="969"/>
      <c r="O105" s="969"/>
      <c r="P105" s="969"/>
      <c r="Q105" s="969"/>
      <c r="R105" s="969"/>
      <c r="S105" s="969"/>
      <c r="T105" s="969"/>
      <c r="U105" s="969"/>
      <c r="V105" s="969"/>
      <c r="W105" s="969"/>
      <c r="X105" s="969"/>
      <c r="Y105" s="969"/>
      <c r="Z105" s="969"/>
      <c r="AA105" s="969"/>
      <c r="AB105" s="969"/>
      <c r="AC105" s="969"/>
      <c r="AD105" s="969"/>
      <c r="AE105" s="969"/>
      <c r="AF105" s="969"/>
      <c r="AG105" s="969"/>
      <c r="AH105" s="969"/>
      <c r="AI105" s="969"/>
      <c r="AJ105" s="969"/>
      <c r="AK105" s="969"/>
      <c r="AL105" s="969"/>
      <c r="AM105" s="969"/>
      <c r="AN105" s="969"/>
      <c r="AO105" s="969"/>
      <c r="AP105" s="969"/>
      <c r="AQ105" s="969"/>
      <c r="AR105" s="969"/>
      <c r="AS105" s="969"/>
      <c r="AT105" s="969"/>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579" t="s">
        <v>2269</v>
      </c>
      <c r="B107" s="1579"/>
      <c r="C107" s="1579"/>
      <c r="D107" s="1579"/>
      <c r="E107" s="1579"/>
      <c r="F107" s="1579"/>
      <c r="G107" s="1579"/>
      <c r="H107" s="1579"/>
      <c r="I107" s="1579"/>
      <c r="J107" s="1579"/>
      <c r="K107" s="1579"/>
      <c r="L107" s="1579"/>
      <c r="M107" s="1579"/>
      <c r="N107" s="1579"/>
      <c r="O107" s="1579"/>
      <c r="P107" s="1579"/>
      <c r="Q107" s="1579"/>
      <c r="R107" s="1579"/>
      <c r="S107" s="1579"/>
      <c r="T107" s="1579"/>
      <c r="U107" s="1579"/>
      <c r="V107" s="1579"/>
      <c r="W107" s="1579"/>
      <c r="X107" s="1579"/>
      <c r="Y107" s="1579"/>
      <c r="Z107" s="1579"/>
      <c r="AA107" s="1579"/>
      <c r="AB107" s="1579"/>
      <c r="AC107" s="1579"/>
      <c r="AD107" s="1579"/>
      <c r="AE107" s="1579"/>
      <c r="AF107" s="1579"/>
      <c r="AG107" s="1579"/>
      <c r="AH107" s="1579"/>
      <c r="AI107" s="1579"/>
      <c r="AJ107" s="1579"/>
      <c r="AK107" s="1579"/>
      <c r="AL107" s="1579"/>
      <c r="AM107" s="1579"/>
      <c r="AN107" s="1579"/>
      <c r="AO107" s="1579"/>
      <c r="AP107" s="1579"/>
      <c r="AQ107" s="1579"/>
      <c r="AR107" s="1579"/>
      <c r="AS107" s="1579"/>
      <c r="AT107" s="1579"/>
    </row>
    <row r="108" spans="1:46" ht="12.9" customHeight="1">
      <c r="A108" s="1579"/>
      <c r="B108" s="1579"/>
      <c r="C108" s="1579"/>
      <c r="D108" s="1579"/>
      <c r="E108" s="1579"/>
      <c r="F108" s="1579"/>
      <c r="G108" s="1579"/>
      <c r="H108" s="1579"/>
      <c r="I108" s="1579"/>
      <c r="J108" s="1579"/>
      <c r="K108" s="1579"/>
      <c r="L108" s="1579"/>
      <c r="M108" s="1579"/>
      <c r="N108" s="1579"/>
      <c r="O108" s="1579"/>
      <c r="P108" s="1579"/>
      <c r="Q108" s="1579"/>
      <c r="R108" s="1579"/>
      <c r="S108" s="1579"/>
      <c r="T108" s="1579"/>
      <c r="U108" s="1579"/>
      <c r="V108" s="1579"/>
      <c r="W108" s="1579"/>
      <c r="X108" s="1579"/>
      <c r="Y108" s="1579"/>
      <c r="Z108" s="1579"/>
      <c r="AA108" s="1579"/>
      <c r="AB108" s="1579"/>
      <c r="AC108" s="1579"/>
      <c r="AD108" s="1579"/>
      <c r="AE108" s="1579"/>
      <c r="AF108" s="1579"/>
      <c r="AG108" s="1579"/>
      <c r="AH108" s="1579"/>
      <c r="AI108" s="1579"/>
      <c r="AJ108" s="1579"/>
      <c r="AK108" s="1579"/>
      <c r="AL108" s="1579"/>
      <c r="AM108" s="1579"/>
      <c r="AN108" s="1579"/>
      <c r="AO108" s="1579"/>
      <c r="AP108" s="1579"/>
      <c r="AQ108" s="1579"/>
      <c r="AR108" s="1579"/>
      <c r="AS108" s="1579"/>
      <c r="AT108" s="1579"/>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69" t="s">
        <v>2270</v>
      </c>
      <c r="B110" s="969"/>
      <c r="C110" s="969"/>
      <c r="D110" s="969"/>
      <c r="E110" s="969"/>
      <c r="F110" s="969"/>
      <c r="G110" s="969"/>
      <c r="H110" s="969"/>
      <c r="I110" s="969"/>
      <c r="J110" s="969"/>
      <c r="K110" s="969"/>
      <c r="L110" s="969"/>
      <c r="M110" s="969"/>
      <c r="N110" s="969"/>
      <c r="O110" s="969"/>
      <c r="P110" s="969"/>
      <c r="Q110" s="969"/>
      <c r="R110" s="969"/>
      <c r="S110" s="969"/>
      <c r="T110" s="969"/>
      <c r="U110" s="969"/>
      <c r="V110" s="969"/>
      <c r="W110" s="969"/>
      <c r="X110" s="969"/>
      <c r="Y110" s="969"/>
      <c r="Z110" s="969"/>
      <c r="AA110" s="969"/>
      <c r="AB110" s="969"/>
      <c r="AC110" s="969"/>
      <c r="AD110" s="969"/>
      <c r="AE110" s="969"/>
      <c r="AF110" s="969"/>
      <c r="AG110" s="969"/>
      <c r="AH110" s="969"/>
      <c r="AI110" s="969"/>
      <c r="AJ110" s="969"/>
      <c r="AK110" s="969"/>
      <c r="AL110" s="969"/>
      <c r="AM110" s="969"/>
      <c r="AN110" s="969"/>
      <c r="AO110" s="969"/>
      <c r="AP110" s="969"/>
      <c r="AQ110" s="969"/>
      <c r="AR110" s="969"/>
      <c r="AS110" s="969"/>
      <c r="AT110" s="969"/>
    </row>
    <row r="111" spans="1:46" ht="12.9" customHeight="1">
      <c r="A111" s="969"/>
      <c r="B111" s="969"/>
      <c r="C111" s="969"/>
      <c r="D111" s="969"/>
      <c r="E111" s="969"/>
      <c r="F111" s="969"/>
      <c r="G111" s="969"/>
      <c r="H111" s="969"/>
      <c r="I111" s="969"/>
      <c r="J111" s="969"/>
      <c r="K111" s="969"/>
      <c r="L111" s="969"/>
      <c r="M111" s="969"/>
      <c r="N111" s="969"/>
      <c r="O111" s="969"/>
      <c r="P111" s="969"/>
      <c r="Q111" s="969"/>
      <c r="R111" s="969"/>
      <c r="S111" s="969"/>
      <c r="T111" s="969"/>
      <c r="U111" s="969"/>
      <c r="V111" s="969"/>
      <c r="W111" s="969"/>
      <c r="X111" s="969"/>
      <c r="Y111" s="969"/>
      <c r="Z111" s="969"/>
      <c r="AA111" s="969"/>
      <c r="AB111" s="969"/>
      <c r="AC111" s="969"/>
      <c r="AD111" s="969"/>
      <c r="AE111" s="969"/>
      <c r="AF111" s="969"/>
      <c r="AG111" s="969"/>
      <c r="AH111" s="969"/>
      <c r="AI111" s="969"/>
      <c r="AJ111" s="969"/>
      <c r="AK111" s="969"/>
      <c r="AL111" s="969"/>
      <c r="AM111" s="969"/>
      <c r="AN111" s="969"/>
      <c r="AO111" s="969"/>
      <c r="AP111" s="969"/>
      <c r="AQ111" s="969"/>
      <c r="AR111" s="969"/>
      <c r="AS111" s="969"/>
      <c r="AT111" s="969"/>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410</v>
      </c>
      <c r="E115" s="41"/>
      <c r="F115" s="41"/>
      <c r="G115" s="1102">
        <v>2</v>
      </c>
      <c r="H115" s="1102"/>
      <c r="I115" s="41" t="s">
        <v>411</v>
      </c>
      <c r="J115" s="41"/>
      <c r="L115" s="1403" t="s">
        <v>2322</v>
      </c>
      <c r="M115" s="1404"/>
      <c r="N115" s="1404"/>
      <c r="O115" s="41" t="s">
        <v>2259</v>
      </c>
      <c r="P115" s="41"/>
      <c r="Q115" s="41"/>
      <c r="R115" s="41"/>
      <c r="S115" s="102"/>
      <c r="T115" s="102"/>
      <c r="U115" s="102"/>
      <c r="V115" s="102"/>
      <c r="W115" s="102"/>
      <c r="X115" s="41" t="s">
        <v>413</v>
      </c>
      <c r="Y115" s="410"/>
      <c r="Z115" s="410"/>
      <c r="AA115" s="410"/>
      <c r="AB115" s="410"/>
      <c r="AC115" s="410"/>
      <c r="AD115" s="410"/>
      <c r="AE115" s="410"/>
      <c r="AF115" s="410"/>
      <c r="AG115" s="410"/>
      <c r="AH115" s="410"/>
      <c r="AI115" s="410"/>
      <c r="AJ115" s="410"/>
      <c r="AK115" s="410"/>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2.9" customHeight="1">
      <c r="A117" s="312"/>
      <c r="C117" s="1403" t="s">
        <v>2323</v>
      </c>
      <c r="D117" s="1404"/>
      <c r="E117" s="1404"/>
      <c r="F117" s="1404"/>
      <c r="G117" s="1404"/>
      <c r="H117" s="1404"/>
      <c r="I117" s="1404"/>
      <c r="J117" s="1404"/>
      <c r="K117" s="1404"/>
      <c r="L117" s="309" t="s">
        <v>412</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4" t="s">
        <v>2324</v>
      </c>
      <c r="Z118" s="1395"/>
      <c r="AA118" s="1395"/>
      <c r="AB118" s="1395"/>
      <c r="AC118" s="1395"/>
      <c r="AD118" s="1395"/>
      <c r="AE118" s="1395"/>
      <c r="AF118" s="1395"/>
      <c r="AG118" s="1395"/>
      <c r="AH118" s="1395"/>
      <c r="AI118" s="1395"/>
      <c r="AJ118" s="1395"/>
      <c r="AK118" s="1395"/>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415</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4" t="s">
        <v>2325</v>
      </c>
      <c r="Z121" s="1395"/>
      <c r="AA121" s="1395"/>
      <c r="AB121" s="1395"/>
      <c r="AC121" s="1395"/>
      <c r="AD121" s="1395"/>
      <c r="AE121" s="1395"/>
      <c r="AF121" s="1395"/>
      <c r="AG121" s="1395"/>
      <c r="AH121" s="1395"/>
      <c r="AI121" s="1395"/>
      <c r="AJ121" s="1395"/>
      <c r="AK121" s="1395"/>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416</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 hidden="1" customHeight="1">
      <c r="A136" s="489"/>
      <c r="B136" s="5"/>
      <c r="AL136" s="489"/>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655</v>
      </c>
      <c r="O156" s="1104" t="s">
        <v>2326</v>
      </c>
      <c r="P156" s="1395"/>
      <c r="Q156" s="1395"/>
      <c r="R156" s="1395"/>
      <c r="S156" s="1395"/>
      <c r="T156" s="1395"/>
      <c r="U156" s="1395"/>
      <c r="V156" s="1395"/>
      <c r="W156" s="1395"/>
      <c r="X156" s="1395"/>
      <c r="Y156" s="1395"/>
      <c r="Z156" s="1395"/>
      <c r="AA156" s="1395"/>
      <c r="AB156" s="1395"/>
      <c r="AC156" s="1395"/>
      <c r="AD156" s="1395"/>
      <c r="AE156" s="1395"/>
      <c r="AF156" s="1395"/>
      <c r="AG156" s="1395"/>
      <c r="AH156" s="1395"/>
      <c r="BT156" t="s">
        <v>78</v>
      </c>
    </row>
    <row r="157" spans="1:72" ht="12.9" customHeight="1">
      <c r="D157" s="339" t="s">
        <v>542</v>
      </c>
      <c r="O157" s="1268" t="s">
        <v>2327</v>
      </c>
      <c r="P157" s="1261"/>
      <c r="Q157" s="1261"/>
      <c r="R157" s="1261"/>
      <c r="S157" s="1261"/>
      <c r="T157" s="1261"/>
      <c r="U157" s="1261"/>
      <c r="V157" s="1261"/>
      <c r="W157" s="1261"/>
      <c r="X157" s="1261"/>
      <c r="Y157" s="1261"/>
      <c r="Z157" s="1261"/>
      <c r="AA157" s="1261"/>
      <c r="AB157" s="1261"/>
      <c r="AC157" s="1261"/>
      <c r="AD157" s="1261"/>
      <c r="AE157" s="1261"/>
      <c r="AF157" s="1261"/>
      <c r="AG157" s="1261"/>
      <c r="AH157" s="1261"/>
      <c r="AI157" t="s">
        <v>708</v>
      </c>
      <c r="BN157" s="30" t="s">
        <v>421</v>
      </c>
      <c r="BT157" t="s">
        <v>28</v>
      </c>
    </row>
    <row r="158" spans="1:72" ht="12.9" customHeight="1">
      <c r="D158" s="12" t="s">
        <v>543</v>
      </c>
      <c r="F158" s="12"/>
      <c r="G158" s="12"/>
      <c r="H158" s="12"/>
      <c r="I158" s="12"/>
      <c r="J158" s="12"/>
      <c r="K158" s="12"/>
      <c r="L158" s="12"/>
      <c r="M158" s="12"/>
      <c r="N158" s="12"/>
      <c r="O158" s="1478" t="s">
        <v>544</v>
      </c>
      <c r="P158" s="1478"/>
      <c r="Q158" s="1478"/>
      <c r="R158" s="1478"/>
      <c r="S158" s="1478"/>
      <c r="T158" s="1478"/>
      <c r="U158" s="1478"/>
      <c r="V158" s="1478"/>
      <c r="W158" s="1478"/>
      <c r="X158" s="1478"/>
      <c r="Y158" s="1478"/>
      <c r="Z158" s="1478"/>
      <c r="AA158" s="1478"/>
      <c r="AB158" s="1478"/>
      <c r="AC158" s="1478"/>
      <c r="AD158" s="1478"/>
      <c r="AE158" s="1478"/>
      <c r="AF158" s="1478"/>
      <c r="AG158" s="1478"/>
      <c r="AH158" s="1478"/>
      <c r="BN158" s="30" t="s">
        <v>422</v>
      </c>
      <c r="BT158" t="s">
        <v>29</v>
      </c>
    </row>
    <row r="159" spans="1:72" ht="12.9" customHeight="1">
      <c r="D159" t="s">
        <v>646</v>
      </c>
      <c r="O159" s="1108" t="s">
        <v>2328</v>
      </c>
      <c r="P159" s="1108"/>
      <c r="Q159" s="1108"/>
      <c r="R159" s="1108"/>
      <c r="S159" s="1108"/>
      <c r="T159" s="1108"/>
      <c r="U159" s="1108"/>
      <c r="V159" s="1108"/>
      <c r="W159" s="1108"/>
      <c r="X159" s="1108"/>
      <c r="Y159" s="1108"/>
      <c r="Z159" s="1108"/>
      <c r="AA159" s="1108"/>
      <c r="AB159" s="1108"/>
      <c r="AC159" s="1108"/>
      <c r="AD159" s="1108"/>
      <c r="AE159" s="1108"/>
      <c r="AF159" s="1108"/>
      <c r="AG159" s="1108"/>
      <c r="AH159" s="1108"/>
      <c r="BN159" s="30" t="s">
        <v>72</v>
      </c>
      <c r="BT159" t="s">
        <v>383</v>
      </c>
    </row>
    <row r="160" spans="1:72" ht="12.9" customHeight="1">
      <c r="D160" t="s">
        <v>647</v>
      </c>
      <c r="O160" s="1104" t="s">
        <v>802</v>
      </c>
      <c r="P160" s="1395"/>
      <c r="Q160" s="1395"/>
      <c r="R160" s="1395"/>
      <c r="S160" s="1395"/>
      <c r="T160" s="1395"/>
      <c r="U160" s="1395"/>
      <c r="V160" s="1395"/>
      <c r="W160" s="1395"/>
      <c r="X160" s="1395"/>
      <c r="Y160" s="12"/>
      <c r="Z160" s="12"/>
      <c r="AA160" s="12"/>
      <c r="AB160" s="12"/>
      <c r="AC160" s="12"/>
      <c r="AD160" s="12"/>
      <c r="AE160" s="12"/>
      <c r="AF160" s="12"/>
      <c r="BN160" s="30" t="s">
        <v>74</v>
      </c>
      <c r="BT160" t="s">
        <v>384</v>
      </c>
    </row>
    <row r="161" spans="1:72" ht="12.9" customHeight="1">
      <c r="D161" t="s">
        <v>648</v>
      </c>
      <c r="O161" s="1480" t="s">
        <v>2329</v>
      </c>
      <c r="P161" s="1480"/>
      <c r="Q161" s="1480"/>
      <c r="R161" s="1480"/>
      <c r="S161" s="13"/>
      <c r="T161" s="13"/>
      <c r="U161" s="13"/>
      <c r="V161" s="13"/>
      <c r="W161" s="13"/>
      <c r="X161" s="13"/>
      <c r="Y161" s="13"/>
      <c r="Z161" s="13"/>
      <c r="AA161" s="13"/>
      <c r="AB161" s="13"/>
      <c r="AC161" s="13"/>
      <c r="AD161" s="13"/>
      <c r="AE161" s="13"/>
      <c r="AF161" s="13"/>
      <c r="BJ161" t="s">
        <v>481</v>
      </c>
      <c r="BN161" s="30" t="s">
        <v>75</v>
      </c>
      <c r="BT161" t="s">
        <v>385</v>
      </c>
    </row>
    <row r="162" spans="1:72" ht="12.9" customHeight="1">
      <c r="D162" t="s">
        <v>649</v>
      </c>
      <c r="O162" s="1482" t="s">
        <v>2330</v>
      </c>
      <c r="P162" s="1482"/>
      <c r="Q162" s="1482"/>
      <c r="R162" s="1482"/>
      <c r="S162" s="1482"/>
      <c r="T162" s="1482"/>
      <c r="V162" s="179" t="s">
        <v>12</v>
      </c>
      <c r="W162" s="1481"/>
      <c r="X162" s="1481"/>
      <c r="Y162" s="14"/>
      <c r="Z162" s="14"/>
      <c r="AA162" s="14"/>
      <c r="AB162" s="14"/>
      <c r="AC162" s="14"/>
      <c r="AD162" s="14"/>
      <c r="AE162" s="14"/>
      <c r="AF162" s="14"/>
      <c r="BJ162" t="s">
        <v>107</v>
      </c>
      <c r="BN162" s="30" t="s">
        <v>76</v>
      </c>
      <c r="BT162" t="s">
        <v>386</v>
      </c>
    </row>
    <row r="163" spans="1:72" ht="12.9" customHeight="1">
      <c r="D163" t="s">
        <v>650</v>
      </c>
      <c r="O163" s="1482"/>
      <c r="P163" s="1482"/>
      <c r="Q163" s="1482"/>
      <c r="R163" s="1482"/>
      <c r="S163" s="1482"/>
      <c r="T163" s="1482"/>
      <c r="U163" s="14"/>
      <c r="V163" s="14"/>
      <c r="W163" s="14"/>
      <c r="X163" s="14"/>
      <c r="Y163" s="14"/>
      <c r="Z163" s="14"/>
      <c r="AA163" s="14"/>
      <c r="AB163" s="14"/>
      <c r="AC163" s="14"/>
      <c r="AD163" s="14"/>
      <c r="AE163" s="14"/>
      <c r="AF163" s="14"/>
      <c r="BN163" s="30" t="s">
        <v>475</v>
      </c>
      <c r="BT163" t="s">
        <v>387</v>
      </c>
    </row>
    <row r="164" spans="1:72" ht="12.9" customHeight="1">
      <c r="D164" t="s">
        <v>651</v>
      </c>
      <c r="O164" s="1475" t="s">
        <v>2331</v>
      </c>
      <c r="P164" s="1475"/>
      <c r="Q164" s="1475"/>
      <c r="R164" s="1475"/>
      <c r="S164" s="1475"/>
      <c r="T164" s="1475"/>
      <c r="U164" s="1475"/>
      <c r="V164" s="1475"/>
      <c r="W164" s="1475"/>
      <c r="X164" s="1475"/>
      <c r="Y164" s="1475"/>
      <c r="Z164" s="1475"/>
      <c r="AA164" s="1475"/>
      <c r="AB164" s="1475"/>
      <c r="AC164" s="1475"/>
      <c r="AD164" s="1475"/>
      <c r="AE164" s="1475"/>
      <c r="AF164" s="1475"/>
      <c r="AG164" s="1475"/>
      <c r="AH164" s="1475"/>
      <c r="BN164" s="30" t="s">
        <v>476</v>
      </c>
      <c r="BT164" t="s">
        <v>388</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477</v>
      </c>
      <c r="BT165" t="s">
        <v>389</v>
      </c>
    </row>
    <row r="166" spans="1:72" ht="12.9" customHeight="1">
      <c r="C166" s="34" t="s">
        <v>708</v>
      </c>
      <c r="D166" t="s">
        <v>2097</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479</v>
      </c>
      <c r="BT166" t="s">
        <v>390</v>
      </c>
    </row>
    <row r="167" spans="1:72" ht="12.9" customHeight="1">
      <c r="C167" s="34"/>
      <c r="D167" s="1491" t="s">
        <v>2304</v>
      </c>
      <c r="E167" s="1491"/>
      <c r="F167" s="1491"/>
      <c r="G167" s="1491"/>
      <c r="H167" s="1491"/>
      <c r="I167" s="1491"/>
      <c r="J167" s="1491"/>
      <c r="K167" s="1491"/>
      <c r="L167" s="1491"/>
      <c r="M167" s="1491"/>
      <c r="N167" s="1491"/>
      <c r="O167" s="1491"/>
      <c r="P167" s="1491"/>
      <c r="Q167" s="1491"/>
      <c r="R167" s="1491"/>
      <c r="S167" s="1491"/>
      <c r="T167" s="1491"/>
      <c r="U167" s="1491"/>
      <c r="V167" s="1491"/>
      <c r="W167" s="1491"/>
      <c r="X167" s="1491"/>
      <c r="Y167" s="1491"/>
      <c r="Z167" s="263"/>
      <c r="AA167" s="261"/>
      <c r="AB167" s="261"/>
      <c r="AC167" s="261"/>
      <c r="AD167" s="261"/>
      <c r="AE167" s="261"/>
      <c r="AF167" s="261"/>
      <c r="AG167" s="261"/>
      <c r="AH167" s="261"/>
      <c r="BN167" s="30" t="s">
        <v>482</v>
      </c>
      <c r="BT167" t="s">
        <v>391</v>
      </c>
    </row>
    <row r="168" spans="1:72" ht="12.9" customHeight="1">
      <c r="BN168" s="30" t="s">
        <v>483</v>
      </c>
      <c r="BT168" t="s">
        <v>392</v>
      </c>
    </row>
    <row r="169" spans="1:72" s="960" customFormat="1" ht="12.9" customHeight="1">
      <c r="A169" s="1084" t="s">
        <v>378</v>
      </c>
      <c r="B169" s="1084"/>
      <c r="C169" s="1084"/>
      <c r="D169" s="1084"/>
      <c r="E169" s="1084"/>
      <c r="F169" s="1084"/>
      <c r="G169" s="1084"/>
      <c r="H169" s="1084"/>
      <c r="I169" s="1084"/>
      <c r="J169" s="1084"/>
      <c r="K169" s="1084"/>
      <c r="L169" s="1084"/>
      <c r="M169" s="1084"/>
      <c r="N169" s="1084"/>
      <c r="O169" s="1084"/>
      <c r="P169" s="1084"/>
      <c r="Q169" s="1084"/>
      <c r="R169" s="1084"/>
      <c r="S169" s="1084"/>
      <c r="T169" s="1084"/>
      <c r="U169" s="1084"/>
      <c r="V169" s="1084"/>
      <c r="W169" s="1084"/>
      <c r="X169" s="1084"/>
      <c r="Y169" s="1084"/>
      <c r="Z169" s="1084"/>
      <c r="AA169" s="1084"/>
      <c r="AB169" s="1084"/>
      <c r="AC169" s="1084"/>
      <c r="AD169" s="1084"/>
      <c r="AE169" s="1084"/>
      <c r="AF169" s="1084"/>
      <c r="AG169" s="1084"/>
      <c r="AH169" s="1084"/>
      <c r="AI169" s="1084"/>
      <c r="AJ169" s="1084"/>
      <c r="AK169" s="1084"/>
      <c r="AL169" s="1084"/>
      <c r="AM169" s="1084"/>
      <c r="AN169" s="1084"/>
      <c r="AO169" s="1084"/>
      <c r="AP169" s="1084"/>
      <c r="AQ169" s="1084"/>
      <c r="AR169" s="1084"/>
      <c r="AS169" s="1084"/>
      <c r="AT169" s="1084"/>
      <c r="AU169"/>
      <c r="BN169" s="266" t="s">
        <v>485</v>
      </c>
      <c r="BT169" t="s">
        <v>393</v>
      </c>
    </row>
    <row r="170" spans="1:72" s="960" customFormat="1" ht="12.9" customHeight="1">
      <c r="A170" s="1084"/>
      <c r="B170" s="1084"/>
      <c r="C170" s="1084"/>
      <c r="D170" s="1084"/>
      <c r="E170" s="1084"/>
      <c r="F170" s="1084"/>
      <c r="G170" s="1084"/>
      <c r="H170" s="1084"/>
      <c r="I170" s="1084"/>
      <c r="J170" s="1084"/>
      <c r="K170" s="1084"/>
      <c r="L170" s="1084"/>
      <c r="M170" s="1084"/>
      <c r="N170" s="1084"/>
      <c r="O170" s="1084"/>
      <c r="P170" s="1084"/>
      <c r="Q170" s="1084"/>
      <c r="R170" s="1084"/>
      <c r="S170" s="1084"/>
      <c r="T170" s="1084"/>
      <c r="U170" s="1084"/>
      <c r="V170" s="1084"/>
      <c r="W170" s="1084"/>
      <c r="X170" s="1084"/>
      <c r="Y170" s="1084"/>
      <c r="Z170" s="1084"/>
      <c r="AA170" s="1084"/>
      <c r="AB170" s="1084"/>
      <c r="AC170" s="1084"/>
      <c r="AD170" s="1084"/>
      <c r="AE170" s="1084"/>
      <c r="AF170" s="1084"/>
      <c r="AG170" s="1084"/>
      <c r="AH170" s="1084"/>
      <c r="AI170" s="1084"/>
      <c r="AJ170" s="1084"/>
      <c r="AK170" s="1084"/>
      <c r="AL170" s="1084"/>
      <c r="AM170" s="1084"/>
      <c r="AN170" s="1084"/>
      <c r="AO170" s="1084"/>
      <c r="AP170" s="1084"/>
      <c r="AQ170" s="1084"/>
      <c r="AR170" s="1084"/>
      <c r="AS170" s="1084"/>
      <c r="AT170" s="1084"/>
      <c r="AU170"/>
      <c r="BN170" s="266" t="s">
        <v>486</v>
      </c>
      <c r="BT170" t="s">
        <v>394</v>
      </c>
    </row>
    <row r="171" spans="1:72" ht="12.9" customHeight="1">
      <c r="BN171" s="30" t="s">
        <v>487</v>
      </c>
      <c r="BT171" t="s">
        <v>395</v>
      </c>
    </row>
    <row r="172" spans="1:72" ht="12.9" customHeight="1">
      <c r="A172" s="3" t="s">
        <v>652</v>
      </c>
      <c r="C172" s="3" t="s">
        <v>653</v>
      </c>
      <c r="BN172" s="30" t="s">
        <v>489</v>
      </c>
      <c r="BT172" t="s">
        <v>396</v>
      </c>
    </row>
    <row r="173" spans="1:72" ht="12.9" customHeight="1">
      <c r="C173" s="31"/>
      <c r="D173" t="s">
        <v>436</v>
      </c>
      <c r="J173" s="1396" t="s">
        <v>504</v>
      </c>
      <c r="K173" s="1396"/>
      <c r="L173" s="1396"/>
      <c r="M173" s="1396"/>
      <c r="N173" s="1396"/>
      <c r="O173" s="1396"/>
      <c r="P173" s="1396"/>
      <c r="Q173" s="1396"/>
      <c r="R173" s="1396"/>
      <c r="S173" s="1396"/>
      <c r="U173" s="32"/>
      <c r="X173" s="32"/>
      <c r="BN173" s="30" t="s">
        <v>490</v>
      </c>
      <c r="BT173" t="s">
        <v>397</v>
      </c>
    </row>
    <row r="174" spans="1:72" ht="12.9" customHeight="1">
      <c r="C174" s="31"/>
      <c r="D174" t="s">
        <v>437</v>
      </c>
      <c r="U174" s="1099" t="s">
        <v>107</v>
      </c>
      <c r="V174" s="1099"/>
      <c r="BN174" s="30" t="s">
        <v>593</v>
      </c>
      <c r="BT174" t="s">
        <v>398</v>
      </c>
    </row>
    <row r="175" spans="1:72" ht="12.9" customHeight="1">
      <c r="C175" s="12"/>
      <c r="D175" s="33"/>
      <c r="E175" t="s">
        <v>229</v>
      </c>
      <c r="O175" s="34"/>
      <c r="P175" t="s">
        <v>2103</v>
      </c>
      <c r="T175" s="34" t="s">
        <v>230</v>
      </c>
      <c r="U175" s="1285">
        <v>24</v>
      </c>
      <c r="V175" s="1285"/>
      <c r="W175" s="1" t="s">
        <v>231</v>
      </c>
      <c r="X175" s="1479">
        <v>568</v>
      </c>
      <c r="Y175" s="1479"/>
      <c r="BN175" s="30" t="s">
        <v>594</v>
      </c>
      <c r="BT175" t="s">
        <v>399</v>
      </c>
    </row>
    <row r="176" spans="1:72" ht="12.9" customHeight="1">
      <c r="C176" s="31"/>
      <c r="D176" t="s">
        <v>278</v>
      </c>
      <c r="U176" s="1099" t="s">
        <v>481</v>
      </c>
      <c r="V176" s="1099"/>
      <c r="BN176" s="30" t="s">
        <v>596</v>
      </c>
      <c r="BT176" t="s">
        <v>400</v>
      </c>
    </row>
    <row r="177" spans="1:72" ht="12.9" customHeight="1">
      <c r="C177" s="31"/>
      <c r="D177" s="361" t="s">
        <v>1231</v>
      </c>
      <c r="BN177" s="30" t="s">
        <v>597</v>
      </c>
      <c r="BT177" t="s">
        <v>401</v>
      </c>
    </row>
    <row r="178" spans="1:72" ht="12.9" customHeight="1">
      <c r="C178" s="31"/>
      <c r="E178" s="361" t="s">
        <v>2103</v>
      </c>
      <c r="F178" s="361"/>
      <c r="G178" s="361"/>
      <c r="I178" s="940" t="s">
        <v>230</v>
      </c>
      <c r="J178" s="1485"/>
      <c r="K178" s="1485"/>
      <c r="L178" s="370" t="s">
        <v>231</v>
      </c>
      <c r="M178" s="1334"/>
      <c r="N178" s="1334"/>
      <c r="O178" s="361"/>
      <c r="P178" s="361"/>
      <c r="Q178" s="361"/>
      <c r="R178" s="361"/>
      <c r="U178" s="361" t="s">
        <v>1232</v>
      </c>
      <c r="V178" s="361"/>
      <c r="W178" s="361"/>
      <c r="X178" s="361"/>
      <c r="Y178" s="361"/>
      <c r="Z178" s="361"/>
      <c r="AA178" s="361"/>
      <c r="AB178" s="361"/>
      <c r="AD178" s="1486"/>
      <c r="AE178" s="1486"/>
      <c r="AF178" s="1486"/>
      <c r="AG178" s="1486"/>
      <c r="AH178" s="1486"/>
      <c r="BN178" s="30" t="s">
        <v>598</v>
      </c>
      <c r="BT178" t="s">
        <v>402</v>
      </c>
    </row>
    <row r="179" spans="1:72" ht="12.9" customHeight="1">
      <c r="C179" s="31"/>
      <c r="BN179" s="30" t="s">
        <v>599</v>
      </c>
      <c r="BT179" t="s">
        <v>403</v>
      </c>
    </row>
    <row r="180" spans="1:72" ht="12.9" customHeight="1">
      <c r="C180" s="12"/>
      <c r="D180" t="s">
        <v>2104</v>
      </c>
      <c r="O180" s="361"/>
      <c r="P180" s="361"/>
      <c r="Q180" s="361"/>
      <c r="R180" s="361"/>
      <c r="Y180" s="1099" t="s">
        <v>481</v>
      </c>
      <c r="Z180" s="1460"/>
      <c r="BN180" s="30" t="s">
        <v>601</v>
      </c>
      <c r="BT180" t="s">
        <v>404</v>
      </c>
    </row>
    <row r="181" spans="1:72" ht="12.9" customHeight="1">
      <c r="C181" s="12"/>
      <c r="D181" s="35"/>
      <c r="E181" s="361" t="s">
        <v>1230</v>
      </c>
      <c r="R181" s="361"/>
      <c r="BN181" s="30" t="s">
        <v>602</v>
      </c>
      <c r="BT181" t="s">
        <v>405</v>
      </c>
    </row>
    <row r="182" spans="1:72" ht="12.9" customHeight="1">
      <c r="C182" s="12"/>
      <c r="D182" s="35"/>
      <c r="BN182" s="30" t="s">
        <v>603</v>
      </c>
      <c r="BT182" t="s">
        <v>406</v>
      </c>
    </row>
    <row r="183" spans="1:72" ht="12.9" customHeight="1">
      <c r="A183" s="3" t="s">
        <v>8</v>
      </c>
      <c r="C183" s="3" t="s">
        <v>9</v>
      </c>
      <c r="BN183" s="30" t="s">
        <v>571</v>
      </c>
      <c r="BT183" t="s">
        <v>407</v>
      </c>
    </row>
    <row r="184" spans="1:72" ht="12.9" customHeight="1">
      <c r="C184" s="29"/>
      <c r="D184" t="s">
        <v>10</v>
      </c>
      <c r="I184" s="1262" t="str">
        <f>H17</f>
        <v>Hollister Lofts</v>
      </c>
      <c r="J184" s="1262"/>
      <c r="K184" s="1262"/>
      <c r="L184" s="1262"/>
      <c r="M184" s="1262"/>
      <c r="N184" s="1262"/>
      <c r="O184" s="1262"/>
      <c r="P184" s="1262"/>
      <c r="Q184" s="1262"/>
      <c r="R184" s="1262"/>
      <c r="S184" s="1262"/>
      <c r="T184" s="1262"/>
      <c r="U184" s="1262"/>
      <c r="V184" s="1262"/>
      <c r="W184" s="1262"/>
      <c r="X184" s="1262"/>
      <c r="Y184" s="1262"/>
      <c r="Z184" s="1262"/>
      <c r="AA184" s="1262"/>
      <c r="AB184" s="1262"/>
      <c r="AC184" s="1262"/>
      <c r="AD184" s="1262"/>
      <c r="AE184" s="1262"/>
      <c r="BC184" t="s">
        <v>119</v>
      </c>
      <c r="BN184" s="30" t="s">
        <v>573</v>
      </c>
      <c r="BT184" t="s">
        <v>408</v>
      </c>
    </row>
    <row r="185" spans="1:72" ht="12.9" customHeight="1">
      <c r="C185" s="29"/>
      <c r="D185" t="s">
        <v>428</v>
      </c>
      <c r="I185" s="1268" t="s">
        <v>2457</v>
      </c>
      <c r="J185" s="1260"/>
      <c r="K185" s="1260"/>
      <c r="L185" s="1260"/>
      <c r="M185" s="1260"/>
      <c r="N185" s="1260"/>
      <c r="O185" s="1260"/>
      <c r="P185" s="1260"/>
      <c r="Q185" s="1260"/>
      <c r="R185" s="1260"/>
      <c r="S185" s="1260"/>
      <c r="T185" s="1260"/>
      <c r="U185" s="1260"/>
      <c r="V185" s="1260"/>
      <c r="W185" s="1260"/>
      <c r="X185" s="1260"/>
      <c r="Y185" s="1260"/>
      <c r="Z185" s="1260"/>
      <c r="AA185" s="1260"/>
      <c r="AB185" s="1260"/>
      <c r="AC185" s="1260"/>
      <c r="AD185" s="1260"/>
      <c r="AE185" s="1260"/>
      <c r="BC185" s="41" t="s">
        <v>120</v>
      </c>
      <c r="BN185" s="30" t="s">
        <v>574</v>
      </c>
      <c r="BT185" t="s">
        <v>838</v>
      </c>
    </row>
    <row r="186" spans="1:72" ht="12.9" customHeight="1">
      <c r="C186" s="29"/>
      <c r="E186" t="s">
        <v>61</v>
      </c>
      <c r="BN186" s="30" t="s">
        <v>575</v>
      </c>
      <c r="BT186" t="s">
        <v>839</v>
      </c>
    </row>
    <row r="187" spans="1:72" ht="12.9" customHeight="1">
      <c r="C187" s="29"/>
      <c r="E187" s="1358"/>
      <c r="F187" s="1358"/>
      <c r="G187" s="1358"/>
      <c r="H187" s="1358"/>
      <c r="I187" s="1358"/>
      <c r="J187" s="1358"/>
      <c r="K187" s="1358"/>
      <c r="L187" s="1358"/>
      <c r="M187" s="1358"/>
      <c r="N187" s="1358"/>
      <c r="O187" s="1358"/>
      <c r="P187" s="1358"/>
      <c r="Q187" s="1358"/>
      <c r="R187" s="1358"/>
      <c r="S187" s="1358"/>
      <c r="T187" s="1358"/>
      <c r="U187" s="1358"/>
      <c r="V187" s="1358"/>
      <c r="W187" s="1358"/>
      <c r="X187" s="1358"/>
      <c r="Y187" s="1358"/>
      <c r="Z187" s="1358"/>
      <c r="AA187" s="1358"/>
      <c r="AB187" s="1358"/>
      <c r="AC187" s="1358"/>
      <c r="AD187" s="1358"/>
      <c r="AE187" s="1358"/>
      <c r="BN187" s="30" t="s">
        <v>576</v>
      </c>
      <c r="BT187" t="s">
        <v>840</v>
      </c>
    </row>
    <row r="188" spans="1:72" ht="12.9" customHeight="1">
      <c r="C188" s="29"/>
      <c r="E188" s="1359"/>
      <c r="F188" s="1359"/>
      <c r="G188" s="1359"/>
      <c r="H188" s="1359"/>
      <c r="I188" s="1359"/>
      <c r="J188" s="1359"/>
      <c r="K188" s="1359"/>
      <c r="L188" s="1359"/>
      <c r="M188" s="1359"/>
      <c r="N188" s="1359"/>
      <c r="O188" s="1359"/>
      <c r="P188" s="1359"/>
      <c r="Q188" s="1359"/>
      <c r="R188" s="1359"/>
      <c r="S188" s="1359"/>
      <c r="T188" s="1359"/>
      <c r="U188" s="1359"/>
      <c r="V188" s="1359"/>
      <c r="W188" s="1359"/>
      <c r="X188" s="1359"/>
      <c r="Y188" s="1359"/>
      <c r="Z188" s="1359"/>
      <c r="AA188" s="1359"/>
      <c r="AB188" s="1359"/>
      <c r="AC188" s="1359"/>
      <c r="AD188" s="1359"/>
      <c r="AE188" s="1359"/>
      <c r="BN188" s="30" t="s">
        <v>578</v>
      </c>
      <c r="BT188" t="s">
        <v>841</v>
      </c>
    </row>
    <row r="189" spans="1:72" ht="12.9" customHeight="1">
      <c r="C189" s="29"/>
      <c r="D189" t="s">
        <v>429</v>
      </c>
      <c r="I189" s="1108" t="s">
        <v>802</v>
      </c>
      <c r="J189" s="1108"/>
      <c r="K189" s="1108"/>
      <c r="L189" s="1108"/>
      <c r="M189" s="1108"/>
      <c r="N189" s="1108"/>
      <c r="O189" s="1108"/>
      <c r="P189" s="1108"/>
      <c r="Q189" t="s">
        <v>431</v>
      </c>
      <c r="T189" s="1108" t="s">
        <v>802</v>
      </c>
      <c r="U189" s="1108"/>
      <c r="V189" s="1108"/>
      <c r="W189" s="1108"/>
      <c r="X189" s="1108"/>
      <c r="Y189" s="1108"/>
      <c r="Z189" s="1108"/>
      <c r="AA189" s="1108"/>
      <c r="AB189" s="1108"/>
      <c r="AC189" s="1108"/>
      <c r="AD189" s="1108"/>
      <c r="AE189" s="1108"/>
      <c r="BC189" t="s">
        <v>78</v>
      </c>
      <c r="BH189" s="41" t="s">
        <v>123</v>
      </c>
      <c r="BN189" s="30" t="s">
        <v>579</v>
      </c>
      <c r="BT189" t="s">
        <v>108</v>
      </c>
    </row>
    <row r="190" spans="1:72" ht="12.9" customHeight="1">
      <c r="C190" s="29"/>
      <c r="D190" t="s">
        <v>432</v>
      </c>
      <c r="I190" s="1260">
        <v>93110</v>
      </c>
      <c r="J190" s="1260"/>
      <c r="K190" s="1260"/>
      <c r="L190" s="1260"/>
      <c r="M190" s="1260"/>
      <c r="N190" s="1260"/>
      <c r="O190" t="s">
        <v>434</v>
      </c>
      <c r="T190" s="1483">
        <v>30.05</v>
      </c>
      <c r="U190" s="1483"/>
      <c r="V190" s="1483"/>
      <c r="W190" s="1483"/>
      <c r="X190" s="1483"/>
      <c r="Y190" s="1483"/>
      <c r="Z190" s="1483"/>
      <c r="AA190" s="1483"/>
      <c r="AB190" s="1483"/>
      <c r="AC190" s="1483"/>
      <c r="AD190" s="1483"/>
      <c r="AE190" s="1483"/>
      <c r="BC190" t="s">
        <v>662</v>
      </c>
      <c r="BH190" t="s">
        <v>662</v>
      </c>
      <c r="BN190" s="30" t="s">
        <v>420</v>
      </c>
      <c r="BT190" t="s">
        <v>109</v>
      </c>
    </row>
    <row r="191" spans="1:72" ht="12.9" customHeight="1">
      <c r="C191" s="29"/>
      <c r="D191" t="s">
        <v>80</v>
      </c>
      <c r="N191" s="1358" t="s">
        <v>2332</v>
      </c>
      <c r="O191" s="1358"/>
      <c r="P191" s="1358"/>
      <c r="Q191" s="1358"/>
      <c r="R191" s="1358"/>
      <c r="S191" s="1358"/>
      <c r="T191" s="1358"/>
      <c r="U191" s="1358"/>
      <c r="V191" s="1358"/>
      <c r="W191" s="1358"/>
      <c r="X191" s="1358"/>
      <c r="Y191" s="1358"/>
      <c r="Z191" s="1358"/>
      <c r="AA191" s="1358"/>
      <c r="AB191" s="1358"/>
      <c r="AC191" s="1358"/>
      <c r="AD191" s="1358"/>
      <c r="AE191" s="1358"/>
      <c r="BC191" t="s">
        <v>1423</v>
      </c>
      <c r="BH191" t="s">
        <v>1423</v>
      </c>
      <c r="BN191" s="30" t="s">
        <v>581</v>
      </c>
      <c r="BT191" t="s">
        <v>110</v>
      </c>
    </row>
    <row r="192" spans="1:72" ht="12.9" customHeight="1">
      <c r="C192" s="29"/>
      <c r="M192" s="49"/>
      <c r="N192" s="1359"/>
      <c r="O192" s="1359"/>
      <c r="P192" s="1359"/>
      <c r="Q192" s="1359"/>
      <c r="R192" s="1359"/>
      <c r="S192" s="1359"/>
      <c r="T192" s="1359"/>
      <c r="U192" s="1359"/>
      <c r="V192" s="1359"/>
      <c r="W192" s="1359"/>
      <c r="X192" s="1359"/>
      <c r="Y192" s="1359"/>
      <c r="Z192" s="1359"/>
      <c r="AA192" s="1359"/>
      <c r="AB192" s="1359"/>
      <c r="AC192" s="1359"/>
      <c r="AD192" s="1359"/>
      <c r="AE192" s="1359"/>
      <c r="BC192" t="s">
        <v>663</v>
      </c>
      <c r="BH192" t="s">
        <v>614</v>
      </c>
      <c r="BN192" s="30" t="s">
        <v>582</v>
      </c>
      <c r="BT192" t="s">
        <v>111</v>
      </c>
    </row>
    <row r="193" spans="1:73" ht="12.9" customHeight="1">
      <c r="C193" s="29"/>
      <c r="D193" t="s">
        <v>435</v>
      </c>
      <c r="T193" s="1099" t="s">
        <v>107</v>
      </c>
      <c r="U193" s="1099"/>
      <c r="W193" s="41" t="s">
        <v>1885</v>
      </c>
      <c r="AA193" s="1489">
        <v>2024</v>
      </c>
      <c r="AB193" s="1489"/>
      <c r="AC193" s="1489"/>
      <c r="BC193" t="s">
        <v>563</v>
      </c>
      <c r="BH193" s="5" t="s">
        <v>1428</v>
      </c>
      <c r="BN193" s="30" t="s">
        <v>583</v>
      </c>
      <c r="BT193" t="s">
        <v>112</v>
      </c>
    </row>
    <row r="194" spans="1:73" ht="12.9" customHeight="1">
      <c r="C194" s="29"/>
      <c r="D194" t="s">
        <v>117</v>
      </c>
      <c r="T194" s="1057" t="s">
        <v>481</v>
      </c>
      <c r="U194" s="1057"/>
      <c r="W194" t="s">
        <v>62</v>
      </c>
      <c r="AI194" s="1099" t="s">
        <v>481</v>
      </c>
      <c r="AJ194" s="1099"/>
      <c r="AX194" s="5" t="s">
        <v>123</v>
      </c>
      <c r="BC194" t="s">
        <v>614</v>
      </c>
      <c r="BN194" s="30" t="s">
        <v>752</v>
      </c>
      <c r="BT194" t="s">
        <v>113</v>
      </c>
    </row>
    <row r="195" spans="1:73" ht="12.9" customHeight="1">
      <c r="C195" s="29"/>
      <c r="D195" s="41" t="s">
        <v>1733</v>
      </c>
      <c r="T195" s="1057" t="s">
        <v>481</v>
      </c>
      <c r="U195" s="1057"/>
      <c r="X195" s="797" t="s">
        <v>2105</v>
      </c>
      <c r="AX195" s="5" t="s">
        <v>1149</v>
      </c>
      <c r="BN195" s="30" t="s">
        <v>753</v>
      </c>
      <c r="BT195" t="s">
        <v>114</v>
      </c>
    </row>
    <row r="196" spans="1:73" ht="12.9" customHeight="1">
      <c r="C196" s="29"/>
      <c r="D196" s="5" t="s">
        <v>1154</v>
      </c>
      <c r="T196" s="1057" t="s">
        <v>107</v>
      </c>
      <c r="U196" s="1057"/>
      <c r="AK196" s="1488"/>
      <c r="AL196" s="1488"/>
      <c r="AX196" s="41" t="s">
        <v>2198</v>
      </c>
      <c r="BN196" s="30" t="s">
        <v>754</v>
      </c>
      <c r="BT196" t="s">
        <v>115</v>
      </c>
    </row>
    <row r="197" spans="1:73" ht="12.9" customHeight="1">
      <c r="C197" s="29"/>
      <c r="D197" s="41" t="s">
        <v>1886</v>
      </c>
      <c r="T197" s="1099" t="s">
        <v>481</v>
      </c>
      <c r="U197" s="1099"/>
      <c r="AX197" s="5" t="s">
        <v>1150</v>
      </c>
      <c r="BC197" t="s">
        <v>78</v>
      </c>
      <c r="BN197" s="30" t="s">
        <v>755</v>
      </c>
      <c r="BT197" t="s">
        <v>116</v>
      </c>
    </row>
    <row r="198" spans="1:73" ht="12.9" customHeight="1">
      <c r="C198" s="29"/>
      <c r="D198" s="41" t="s">
        <v>1914</v>
      </c>
      <c r="W198" s="1399" t="s">
        <v>481</v>
      </c>
      <c r="X198" s="1099"/>
      <c r="AX198" s="5" t="s">
        <v>1151</v>
      </c>
      <c r="BC198" t="s">
        <v>1102</v>
      </c>
      <c r="BN198" s="30" t="s">
        <v>756</v>
      </c>
      <c r="BT198" t="s">
        <v>802</v>
      </c>
    </row>
    <row r="199" spans="1:73" ht="12.9" customHeight="1">
      <c r="C199" s="29"/>
      <c r="L199" s="309"/>
      <c r="M199" s="309"/>
      <c r="N199" s="309"/>
      <c r="O199" s="309"/>
      <c r="P199" s="309"/>
      <c r="Q199" s="922" t="s">
        <v>2106</v>
      </c>
      <c r="R199" s="1104" t="s">
        <v>2017</v>
      </c>
      <c r="S199" s="1104"/>
      <c r="T199" s="1104"/>
      <c r="U199" s="1104"/>
      <c r="V199" s="1104"/>
      <c r="W199" s="1104"/>
      <c r="X199" s="1104"/>
      <c r="Y199" s="1104"/>
      <c r="Z199" s="1104"/>
      <c r="AA199" s="1104"/>
      <c r="AB199" s="1104"/>
      <c r="AH199" s="1"/>
      <c r="AI199" s="1"/>
      <c r="AX199" s="5" t="s">
        <v>1152</v>
      </c>
      <c r="BC199" s="5" t="s">
        <v>1103</v>
      </c>
      <c r="BN199" s="30" t="s">
        <v>757</v>
      </c>
      <c r="BO199" s="39"/>
      <c r="BP199" s="40"/>
      <c r="BQ199" s="40"/>
      <c r="BR199" s="40"/>
      <c r="BS199" s="40"/>
      <c r="BT199" s="40" t="s">
        <v>803</v>
      </c>
    </row>
    <row r="200" spans="1:73" ht="12.9" customHeight="1">
      <c r="C200" s="29"/>
      <c r="D200" t="s">
        <v>559</v>
      </c>
      <c r="AH200" s="1"/>
      <c r="AI200" s="1"/>
      <c r="AX200" s="41" t="s">
        <v>2289</v>
      </c>
      <c r="BC200" s="41" t="s">
        <v>2055</v>
      </c>
      <c r="BN200" s="266" t="s">
        <v>657</v>
      </c>
      <c r="BO200" s="21"/>
      <c r="BP200" s="40"/>
      <c r="BQ200" s="40"/>
      <c r="BR200" s="40"/>
      <c r="BS200" s="40"/>
      <c r="BT200" s="40" t="s">
        <v>804</v>
      </c>
    </row>
    <row r="201" spans="1:73" ht="12.9" customHeight="1">
      <c r="C201" s="29"/>
      <c r="G201" s="895" t="s">
        <v>2021</v>
      </c>
      <c r="AX201" s="41" t="s">
        <v>2054</v>
      </c>
      <c r="BC201" t="s">
        <v>860</v>
      </c>
      <c r="BN201" s="30" t="s">
        <v>658</v>
      </c>
      <c r="BO201" s="21"/>
      <c r="BP201" s="40"/>
      <c r="BQ201" s="40"/>
      <c r="BR201" s="40"/>
      <c r="BS201" s="40"/>
      <c r="BT201" s="40" t="s">
        <v>805</v>
      </c>
    </row>
    <row r="202" spans="1:73" ht="12.9" customHeight="1">
      <c r="A202" s="3" t="s">
        <v>118</v>
      </c>
      <c r="C202" s="3" t="s">
        <v>1148</v>
      </c>
      <c r="AX202" s="5" t="s">
        <v>1153</v>
      </c>
      <c r="BC202" t="s">
        <v>1435</v>
      </c>
      <c r="BN202" s="30" t="s">
        <v>659</v>
      </c>
      <c r="BT202" s="40" t="s">
        <v>806</v>
      </c>
      <c r="BU202" s="21"/>
    </row>
    <row r="203" spans="1:73" ht="12.9" customHeight="1">
      <c r="D203" s="1262" t="str">
        <f>IF(AND(M25&gt;0,M27&gt;0),"Federal and State","Federal Only")</f>
        <v>Federal Only</v>
      </c>
      <c r="E203" s="1262"/>
      <c r="F203" s="1262"/>
      <c r="G203" s="1262"/>
      <c r="H203" s="1262"/>
      <c r="I203" s="1262"/>
      <c r="J203" s="1262"/>
      <c r="K203" s="1262"/>
      <c r="L203" s="1262"/>
      <c r="M203" s="1262"/>
      <c r="P203" s="1492">
        <f>M25</f>
        <v>1360358</v>
      </c>
      <c r="Q203" s="1492"/>
      <c r="R203" s="1492"/>
      <c r="S203" s="1492"/>
      <c r="T203" s="1492"/>
      <c r="U203" s="1492"/>
      <c r="W203" s="1492">
        <f>M27</f>
        <v>0</v>
      </c>
      <c r="X203" s="1492"/>
      <c r="Y203" s="1492"/>
      <c r="Z203" s="1492"/>
      <c r="AA203" s="1492"/>
      <c r="AB203" s="1492"/>
      <c r="AV203" t="s">
        <v>123</v>
      </c>
      <c r="AX203" s="5" t="s">
        <v>563</v>
      </c>
      <c r="BC203" t="s">
        <v>1433</v>
      </c>
      <c r="BN203" s="30" t="s">
        <v>660</v>
      </c>
      <c r="BT203" s="40" t="s">
        <v>807</v>
      </c>
      <c r="BU203" s="21"/>
    </row>
    <row r="204" spans="1:73" ht="12.9" customHeight="1">
      <c r="C204" s="29"/>
      <c r="P204" s="1410" t="s">
        <v>174</v>
      </c>
      <c r="Q204" s="1410"/>
      <c r="R204" s="1410"/>
      <c r="S204" s="1410"/>
      <c r="T204" s="1410"/>
      <c r="U204" s="1410"/>
      <c r="V204" s="36"/>
      <c r="W204" s="1410" t="s">
        <v>175</v>
      </c>
      <c r="X204" s="1410"/>
      <c r="Y204" s="1410"/>
      <c r="Z204" s="1410"/>
      <c r="AA204" s="1410"/>
      <c r="AB204" s="1410"/>
      <c r="AV204" t="s">
        <v>107</v>
      </c>
      <c r="AX204" s="5" t="s">
        <v>663</v>
      </c>
      <c r="BC204" t="s">
        <v>859</v>
      </c>
      <c r="BN204" s="30" t="s">
        <v>661</v>
      </c>
      <c r="BT204" s="40" t="s">
        <v>808</v>
      </c>
      <c r="BU204" s="21"/>
    </row>
    <row r="205" spans="1:73" ht="12.9" customHeight="1" thickBot="1">
      <c r="D205" s="465" t="s">
        <v>176</v>
      </c>
      <c r="E205" s="37"/>
      <c r="F205" s="37"/>
      <c r="G205" s="37"/>
      <c r="H205" s="37"/>
      <c r="I205" s="37"/>
      <c r="J205" s="37"/>
      <c r="K205" s="37"/>
      <c r="L205" s="37"/>
      <c r="M205" s="37"/>
      <c r="N205" s="37"/>
      <c r="O205" s="37"/>
      <c r="P205" s="37"/>
      <c r="AV205" t="s">
        <v>481</v>
      </c>
      <c r="AX205" s="5" t="s">
        <v>1374</v>
      </c>
      <c r="BC205" t="s">
        <v>136</v>
      </c>
      <c r="BN205" s="30" t="s">
        <v>896</v>
      </c>
      <c r="BT205" s="40" t="s">
        <v>844</v>
      </c>
    </row>
    <row r="206" spans="1:73" ht="12.9" customHeight="1">
      <c r="X206" s="800"/>
      <c r="Y206" s="801"/>
      <c r="Z206" s="801"/>
      <c r="AA206" s="801"/>
      <c r="AB206" s="801"/>
      <c r="AC206" s="801"/>
      <c r="AD206" s="801"/>
      <c r="AE206" s="801"/>
      <c r="AF206" s="801"/>
      <c r="AG206" s="801"/>
      <c r="AH206" s="801"/>
      <c r="AI206" s="801"/>
      <c r="AJ206" s="801"/>
      <c r="AK206" s="802"/>
      <c r="BC206" s="180" t="s">
        <v>1436</v>
      </c>
      <c r="BN206" s="30" t="s">
        <v>897</v>
      </c>
      <c r="BT206" s="40" t="s">
        <v>809</v>
      </c>
    </row>
    <row r="207" spans="1:73" ht="12.9" customHeight="1">
      <c r="A207" s="3" t="s">
        <v>121</v>
      </c>
      <c r="C207" s="3" t="s">
        <v>801</v>
      </c>
      <c r="X207" s="803"/>
      <c r="Y207" s="914"/>
      <c r="Z207" s="804"/>
      <c r="AA207" s="804"/>
      <c r="AB207" s="804"/>
      <c r="AC207" s="804"/>
      <c r="AD207" s="804"/>
      <c r="AE207" s="804"/>
      <c r="AF207" s="804"/>
      <c r="AG207" s="804"/>
      <c r="AH207" s="804"/>
      <c r="AI207" s="804"/>
      <c r="AJ207" s="804"/>
      <c r="AK207" s="805"/>
      <c r="BC207" t="s">
        <v>2290</v>
      </c>
      <c r="BN207" s="30" t="s">
        <v>1</v>
      </c>
      <c r="BT207" s="40" t="s">
        <v>810</v>
      </c>
    </row>
    <row r="208" spans="1:73" ht="12.9" customHeight="1">
      <c r="C208" s="29"/>
      <c r="D208" s="1395" t="s">
        <v>2333</v>
      </c>
      <c r="E208" s="1395"/>
      <c r="F208" s="1395"/>
      <c r="G208" s="1395"/>
      <c r="H208" s="1395"/>
      <c r="I208" s="1395"/>
      <c r="J208" s="1395"/>
      <c r="K208" s="1395"/>
      <c r="L208" s="1395"/>
      <c r="M208" s="1395"/>
      <c r="X208" s="803"/>
      <c r="Y208" s="915"/>
      <c r="Z208" s="804"/>
      <c r="AA208" s="804"/>
      <c r="AB208" s="804"/>
      <c r="AC208" s="804"/>
      <c r="AD208" s="804"/>
      <c r="AE208" s="804"/>
      <c r="AF208" s="804"/>
      <c r="AG208" s="804"/>
      <c r="AH208" s="804"/>
      <c r="AI208" s="804"/>
      <c r="AJ208" s="804"/>
      <c r="AK208" s="805"/>
      <c r="BC208" t="s">
        <v>1434</v>
      </c>
      <c r="BN208" s="30" t="s">
        <v>2</v>
      </c>
      <c r="BT208" s="40" t="s">
        <v>811</v>
      </c>
    </row>
    <row r="209" spans="1:72" ht="12.9" customHeight="1">
      <c r="C209" s="12"/>
      <c r="X209" s="803"/>
      <c r="Y209" s="915"/>
      <c r="Z209" s="804"/>
      <c r="AA209" s="804"/>
      <c r="AB209" s="804"/>
      <c r="AC209" s="804"/>
      <c r="AD209" s="804"/>
      <c r="AE209" s="804"/>
      <c r="AF209" s="804"/>
      <c r="AG209" s="804"/>
      <c r="AH209" s="804"/>
      <c r="AI209" s="804"/>
      <c r="AJ209" s="804"/>
      <c r="AK209" s="805"/>
      <c r="BC209" t="s">
        <v>73</v>
      </c>
      <c r="BN209" s="30" t="s">
        <v>3</v>
      </c>
      <c r="BT209" s="40" t="s">
        <v>812</v>
      </c>
    </row>
    <row r="210" spans="1:72" ht="12.9" customHeight="1">
      <c r="A210" s="3" t="s">
        <v>122</v>
      </c>
      <c r="C210" s="3" t="s">
        <v>1147</v>
      </c>
      <c r="X210" s="803"/>
      <c r="Y210" s="915"/>
      <c r="Z210" s="804"/>
      <c r="AA210" s="804"/>
      <c r="AB210" s="804"/>
      <c r="AC210" s="804"/>
      <c r="AD210" s="804"/>
      <c r="AE210" s="804"/>
      <c r="AF210" s="804"/>
      <c r="AG210" s="804"/>
      <c r="AH210" s="804"/>
      <c r="AI210" s="804"/>
      <c r="AJ210" s="804"/>
      <c r="AK210" s="805"/>
      <c r="BN210" s="30" t="s">
        <v>4</v>
      </c>
      <c r="BT210" s="40" t="s">
        <v>813</v>
      </c>
    </row>
    <row r="211" spans="1:72" ht="12.9" customHeight="1">
      <c r="C211" s="29"/>
      <c r="D211" s="1104" t="s">
        <v>663</v>
      </c>
      <c r="E211" s="1395"/>
      <c r="F211" s="1395"/>
      <c r="G211" s="1395"/>
      <c r="H211" s="1395"/>
      <c r="I211" s="1395"/>
      <c r="J211" s="1395"/>
      <c r="K211" s="1395"/>
      <c r="L211" s="1395"/>
      <c r="M211" s="1395"/>
      <c r="N211" s="1395"/>
      <c r="O211" s="1395"/>
      <c r="P211" s="1395"/>
      <c r="X211" s="803"/>
      <c r="Y211" s="1484" t="s">
        <v>481</v>
      </c>
      <c r="Z211" s="1484"/>
      <c r="AA211" s="804"/>
      <c r="AB211" s="804"/>
      <c r="AC211" s="804"/>
      <c r="AD211" s="804"/>
      <c r="AE211" s="804"/>
      <c r="AF211" s="804"/>
      <c r="AG211" s="804"/>
      <c r="AH211" s="804"/>
      <c r="AI211" s="804"/>
      <c r="AJ211" s="804"/>
      <c r="AK211" s="805"/>
      <c r="BN211" s="30" t="s">
        <v>21</v>
      </c>
      <c r="BT211" s="40" t="s">
        <v>22</v>
      </c>
    </row>
    <row r="212" spans="1:72" ht="12.9" customHeight="1" thickBot="1">
      <c r="X212" s="808"/>
      <c r="Y212" s="806"/>
      <c r="Z212" s="806"/>
      <c r="AA212" s="806"/>
      <c r="AB212" s="806"/>
      <c r="AC212" s="806"/>
      <c r="AD212" s="806"/>
      <c r="AE212" s="806"/>
      <c r="AF212" s="806"/>
      <c r="AG212" s="806"/>
      <c r="AH212" s="806"/>
      <c r="AI212" s="806"/>
      <c r="AJ212" s="806"/>
      <c r="AK212" s="807"/>
      <c r="AX212" t="s">
        <v>78</v>
      </c>
      <c r="BC212" t="s">
        <v>78</v>
      </c>
      <c r="BN212" s="30" t="s">
        <v>5</v>
      </c>
      <c r="BT212" s="40" t="s">
        <v>814</v>
      </c>
    </row>
    <row r="213" spans="1:72" ht="12.9" customHeight="1">
      <c r="A213" s="3" t="s">
        <v>124</v>
      </c>
      <c r="C213" s="3" t="s">
        <v>1424</v>
      </c>
      <c r="AX213" t="s">
        <v>2017</v>
      </c>
      <c r="BC213" t="s">
        <v>625</v>
      </c>
      <c r="BN213" s="30" t="s">
        <v>6</v>
      </c>
      <c r="BT213" s="40" t="s">
        <v>815</v>
      </c>
    </row>
    <row r="214" spans="1:72" ht="12.9" customHeight="1">
      <c r="C214" s="29"/>
      <c r="D214" s="1395" t="s">
        <v>663</v>
      </c>
      <c r="E214" s="1395"/>
      <c r="F214" s="1395"/>
      <c r="G214" s="1395"/>
      <c r="H214" s="1395"/>
      <c r="I214" s="1395"/>
      <c r="J214" s="1395"/>
      <c r="K214" s="1395"/>
      <c r="L214" s="1395"/>
      <c r="M214" s="1395"/>
      <c r="N214" s="1395"/>
      <c r="O214" s="1395"/>
      <c r="P214" s="1395"/>
      <c r="Q214" s="1395"/>
      <c r="R214" s="1395"/>
      <c r="S214" s="1395"/>
      <c r="T214" s="1395"/>
      <c r="U214" s="1395"/>
      <c r="V214" s="1395"/>
      <c r="W214" s="1395"/>
      <c r="X214" s="1395"/>
      <c r="Y214" s="1395"/>
      <c r="Z214" s="1395"/>
      <c r="AX214" t="s">
        <v>2018</v>
      </c>
      <c r="BC214" t="s">
        <v>629</v>
      </c>
      <c r="BN214" s="30" t="s">
        <v>442</v>
      </c>
      <c r="BT214" s="40" t="s">
        <v>816</v>
      </c>
    </row>
    <row r="215" spans="1:72" ht="12.9" customHeight="1">
      <c r="D215" s="35"/>
      <c r="E215" s="41" t="s">
        <v>2101</v>
      </c>
      <c r="AC215" s="1490">
        <v>34</v>
      </c>
      <c r="AD215" s="1490"/>
      <c r="AF215" s="1487">
        <f>IFERROR(AC215/AG433,"")</f>
        <v>1</v>
      </c>
      <c r="AG215" s="1487"/>
      <c r="AX215" t="s">
        <v>2019</v>
      </c>
      <c r="BC215" t="s">
        <v>626</v>
      </c>
    </row>
    <row r="216" spans="1:72" ht="12.9" customHeight="1">
      <c r="D216" s="35"/>
      <c r="E216" s="938" t="s">
        <v>1431</v>
      </c>
      <c r="AX216" t="s">
        <v>2020</v>
      </c>
      <c r="BC216" t="s">
        <v>743</v>
      </c>
    </row>
    <row r="217" spans="1:72" ht="12.9" customHeight="1">
      <c r="E217" s="1407" t="s">
        <v>123</v>
      </c>
      <c r="F217" s="1407"/>
      <c r="G217" s="1407"/>
      <c r="H217" s="1407"/>
      <c r="I217" s="1407"/>
      <c r="J217" s="1407"/>
      <c r="K217" s="1407"/>
      <c r="L217" s="1407"/>
      <c r="M217" s="1407"/>
      <c r="N217" s="1407"/>
      <c r="O217" s="1407"/>
      <c r="P217" s="1407"/>
      <c r="Q217" s="1407"/>
      <c r="R217" s="1407"/>
      <c r="S217" s="1407"/>
      <c r="T217" s="1407"/>
      <c r="U217" s="1407"/>
      <c r="V217" s="1407"/>
      <c r="W217" s="1407"/>
      <c r="X217" s="1407"/>
      <c r="Y217" s="1407"/>
      <c r="Z217" s="1407"/>
      <c r="AA217" s="49"/>
      <c r="AB217" s="49"/>
      <c r="AC217" s="49"/>
      <c r="AD217" s="49"/>
      <c r="AE217" s="49"/>
      <c r="AF217" s="49"/>
      <c r="AX217" s="41" t="s">
        <v>2022</v>
      </c>
      <c r="BC217" t="s">
        <v>627</v>
      </c>
    </row>
    <row r="218" spans="1:72" ht="12.9" customHeight="1">
      <c r="E218" s="41" t="s">
        <v>1958</v>
      </c>
      <c r="AA218" s="49"/>
      <c r="AC218" s="1365"/>
      <c r="AD218" s="1365"/>
      <c r="AE218" s="1365"/>
      <c r="AF218" s="1365"/>
      <c r="AG218" s="1365"/>
      <c r="AH218" s="1365"/>
      <c r="AI218" s="1365"/>
      <c r="AJ218" s="1365"/>
      <c r="AK218" s="1365"/>
      <c r="AL218" s="1365"/>
      <c r="AM218" s="1365"/>
      <c r="BC218" t="s">
        <v>628</v>
      </c>
      <c r="BI218" s="39"/>
    </row>
    <row r="219" spans="1:72" ht="12.9" customHeight="1">
      <c r="E219" s="41" t="s">
        <v>1959</v>
      </c>
      <c r="AA219" s="49"/>
      <c r="AC219" s="1365"/>
      <c r="AD219" s="1365"/>
      <c r="AE219" s="1365"/>
      <c r="AF219" s="1365"/>
      <c r="AG219" s="1365"/>
      <c r="AH219" s="1365"/>
      <c r="AI219" s="1365"/>
      <c r="AJ219" s="1365"/>
      <c r="AK219" s="1365"/>
      <c r="AL219" s="1365"/>
      <c r="AM219" s="1365"/>
      <c r="BC219" t="s">
        <v>493</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 customHeight="1">
      <c r="A221" s="3" t="s">
        <v>366</v>
      </c>
      <c r="C221" s="3" t="s">
        <v>1756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104" t="s">
        <v>2290</v>
      </c>
      <c r="E223" s="1104"/>
      <c r="F223" s="1104"/>
      <c r="G223" s="1104"/>
      <c r="H223" s="1104"/>
      <c r="I223" s="1104"/>
      <c r="J223" s="1104"/>
      <c r="K223" s="1104"/>
      <c r="L223" s="1104"/>
      <c r="M223" s="1104"/>
      <c r="N223" s="1104"/>
      <c r="O223" s="1104"/>
      <c r="P223" s="1104"/>
      <c r="Q223" s="1104"/>
      <c r="R223" s="1104"/>
      <c r="S223" s="1104"/>
      <c r="T223" s="1104"/>
      <c r="U223" s="1104"/>
      <c r="V223" s="1104"/>
      <c r="W223" s="1104"/>
      <c r="X223" s="1104"/>
      <c r="Y223" s="1104"/>
      <c r="Z223" s="1104"/>
      <c r="AA223" s="1104"/>
      <c r="AB223" s="1104"/>
      <c r="AC223" s="1104"/>
      <c r="AD223" s="1104"/>
      <c r="AE223" s="1104"/>
      <c r="AF223" s="1104"/>
      <c r="AG223" s="1104"/>
      <c r="AH223" s="1104"/>
      <c r="AI223" s="1104"/>
      <c r="AJ223" s="21"/>
      <c r="AK223" s="21"/>
      <c r="AL223" s="21"/>
    </row>
    <row r="224" spans="1:72" ht="12.9" customHeight="1">
      <c r="AJ224" s="5"/>
    </row>
    <row r="225" spans="1:59" ht="12.9" customHeight="1">
      <c r="D225" t="s">
        <v>556</v>
      </c>
      <c r="O225" s="1099">
        <v>24</v>
      </c>
      <c r="P225" s="1099"/>
    </row>
    <row r="226" spans="1:59" ht="12.9" customHeight="1">
      <c r="D226" t="s">
        <v>557</v>
      </c>
      <c r="O226" s="1099">
        <v>37</v>
      </c>
      <c r="P226" s="1099"/>
      <c r="BB226" s="5" t="s">
        <v>637</v>
      </c>
      <c r="BG226" s="410">
        <f>IF(AND(AND($M$251="for profit",$M$259="for profit",$M$267="nonprofit")),2,0)</f>
        <v>0</v>
      </c>
    </row>
    <row r="227" spans="1:59" ht="12.9" customHeight="1">
      <c r="D227" t="s">
        <v>558</v>
      </c>
      <c r="O227" s="1099">
        <v>19</v>
      </c>
      <c r="P227" s="1099"/>
      <c r="BB227" s="5" t="s">
        <v>637</v>
      </c>
      <c r="BG227" s="410">
        <f>IF(AND(AND($M$251="for profit",$M$259="nonprofit",$M$267="for profit")),2,0)</f>
        <v>0</v>
      </c>
    </row>
    <row r="228" spans="1:59" ht="12.9" customHeight="1">
      <c r="D228" t="s">
        <v>559</v>
      </c>
      <c r="BB228" t="s">
        <v>637</v>
      </c>
      <c r="BG228" s="410">
        <f>IF(AND(AND($M$251="nonprofit",$M$259="for profit",$M$267="for profit")),2,0)</f>
        <v>0</v>
      </c>
    </row>
    <row r="229" spans="1:59" ht="12.9" customHeight="1">
      <c r="D229" s="360" t="s">
        <v>1177</v>
      </c>
      <c r="U229" s="360" t="s">
        <v>1178</v>
      </c>
      <c r="BB229" t="s">
        <v>637</v>
      </c>
      <c r="BG229" s="410">
        <f>IF(AND(AND($M$251="for profit",$M$259="nonprofit",$M$267="(select one)")),2,0)</f>
        <v>0</v>
      </c>
    </row>
    <row r="230" spans="1:59" ht="12.9" customHeight="1">
      <c r="BB230" t="s">
        <v>637</v>
      </c>
      <c r="BG230" s="411">
        <f>IF(AND(AND($M$251="nonprofit",$M$259="for profit",$M$267="(select one)")),2,0)</f>
        <v>0</v>
      </c>
    </row>
    <row r="231" spans="1:59" ht="12.9" customHeight="1">
      <c r="A231" s="1084" t="s">
        <v>494</v>
      </c>
      <c r="B231" s="1084"/>
      <c r="C231" s="1084"/>
      <c r="D231" s="1084"/>
      <c r="E231" s="1084"/>
      <c r="F231" s="1084"/>
      <c r="G231" s="1084"/>
      <c r="H231" s="1084"/>
      <c r="I231" s="1084"/>
      <c r="J231" s="1084"/>
      <c r="K231" s="1084"/>
      <c r="L231" s="1084"/>
      <c r="M231" s="1084"/>
      <c r="N231" s="1084"/>
      <c r="O231" s="1084"/>
      <c r="P231" s="1084"/>
      <c r="Q231" s="1084"/>
      <c r="R231" s="1084"/>
      <c r="S231" s="1084"/>
      <c r="T231" s="1084"/>
      <c r="U231" s="1084"/>
      <c r="V231" s="1084"/>
      <c r="W231" s="1084"/>
      <c r="X231" s="1084"/>
      <c r="Y231" s="1084"/>
      <c r="Z231" s="1084"/>
      <c r="AA231" s="1084"/>
      <c r="AB231" s="1084"/>
      <c r="AC231" s="1084"/>
      <c r="AD231" s="1084"/>
      <c r="AE231" s="1084"/>
      <c r="AF231" s="1084"/>
      <c r="AG231" s="1084"/>
      <c r="AH231" s="1084"/>
      <c r="AI231" s="1084"/>
      <c r="AJ231" s="1084"/>
      <c r="AK231" s="1084"/>
      <c r="AL231" s="1084"/>
      <c r="AM231" s="1084"/>
      <c r="AN231" s="1084"/>
      <c r="AO231" s="1084"/>
      <c r="AP231" s="1084"/>
      <c r="AQ231" s="1084"/>
      <c r="AR231" s="1084"/>
      <c r="AS231" s="1084"/>
      <c r="AT231" s="1084"/>
    </row>
    <row r="232" spans="1:59" ht="12.9" customHeight="1">
      <c r="A232" s="1084"/>
      <c r="B232" s="1084"/>
      <c r="C232" s="1084"/>
      <c r="D232" s="1084"/>
      <c r="E232" s="1084"/>
      <c r="F232" s="1084"/>
      <c r="G232" s="1084"/>
      <c r="H232" s="1084"/>
      <c r="I232" s="1084"/>
      <c r="J232" s="1084"/>
      <c r="K232" s="1084"/>
      <c r="L232" s="1084"/>
      <c r="M232" s="1084"/>
      <c r="N232" s="1084"/>
      <c r="O232" s="1084"/>
      <c r="P232" s="1084"/>
      <c r="Q232" s="1084"/>
      <c r="R232" s="1084"/>
      <c r="S232" s="1084"/>
      <c r="T232" s="1084"/>
      <c r="U232" s="1084"/>
      <c r="V232" s="1084"/>
      <c r="W232" s="1084"/>
      <c r="X232" s="1084"/>
      <c r="Y232" s="1084"/>
      <c r="Z232" s="1084"/>
      <c r="AA232" s="1084"/>
      <c r="AB232" s="1084"/>
      <c r="AC232" s="1084"/>
      <c r="AD232" s="1084"/>
      <c r="AE232" s="1084"/>
      <c r="AF232" s="1084"/>
      <c r="AG232" s="1084"/>
      <c r="AH232" s="1084"/>
      <c r="AI232" s="1084"/>
      <c r="AJ232" s="1084"/>
      <c r="AK232" s="1084"/>
      <c r="AL232" s="1084"/>
      <c r="AM232" s="1084"/>
      <c r="AN232" s="1084"/>
      <c r="AO232" s="1084"/>
      <c r="AP232" s="1084"/>
      <c r="AQ232" s="1084"/>
      <c r="AR232" s="1084"/>
      <c r="AS232" s="1084"/>
      <c r="AT232" s="1084"/>
      <c r="BB232" s="3" t="s">
        <v>637</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3">
        <f>IF(AND(AND($M$251="nonprofit",$M$259="for profit",$M$267="nonprofit")),2,0)</f>
        <v>0</v>
      </c>
    </row>
    <row r="234" spans="1:59" ht="12.9"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 customHeight="1">
      <c r="D235" s="5" t="s">
        <v>370</v>
      </c>
      <c r="E235" s="5"/>
      <c r="F235" s="5"/>
      <c r="G235" s="5"/>
      <c r="H235" s="5"/>
      <c r="I235" s="5"/>
      <c r="J235" s="5"/>
      <c r="K235" s="5"/>
      <c r="M235" s="1409" t="str">
        <f>H15</f>
        <v>Hollister Lofts, L.P.</v>
      </c>
      <c r="N235" s="1409"/>
      <c r="O235" s="1409"/>
      <c r="P235" s="1409"/>
      <c r="Q235" s="1409"/>
      <c r="R235" s="1409"/>
      <c r="S235" s="1409"/>
      <c r="T235" s="1409"/>
      <c r="U235" s="1409"/>
      <c r="V235" s="1409"/>
      <c r="W235" s="1409"/>
      <c r="X235" s="1409"/>
      <c r="Y235" s="1409"/>
      <c r="Z235" s="1409"/>
      <c r="AA235" s="1409"/>
      <c r="AB235" s="1409"/>
      <c r="AC235" s="1409"/>
      <c r="AD235" s="1409"/>
      <c r="AE235" s="1409"/>
      <c r="AF235" s="1409"/>
      <c r="AG235" s="1409"/>
      <c r="AH235" s="1409"/>
      <c r="AI235" s="1409"/>
      <c r="AJ235" s="1409"/>
      <c r="AK235" s="1409"/>
      <c r="BB235" s="3"/>
      <c r="BG235" s="5"/>
    </row>
    <row r="236" spans="1:59" ht="12.9" customHeight="1">
      <c r="D236" s="5" t="s">
        <v>371</v>
      </c>
      <c r="E236" s="5"/>
      <c r="F236" s="5"/>
      <c r="G236" s="5"/>
      <c r="H236" s="5"/>
      <c r="I236" s="5"/>
      <c r="J236" s="5"/>
      <c r="K236" s="5"/>
      <c r="M236" s="1104" t="s">
        <v>2335</v>
      </c>
      <c r="N236" s="1395"/>
      <c r="O236" s="1395"/>
      <c r="P236" s="1395"/>
      <c r="Q236" s="1395"/>
      <c r="R236" s="1395"/>
      <c r="S236" s="1395"/>
      <c r="T236" s="1395"/>
      <c r="U236" s="1395"/>
      <c r="V236" s="1395"/>
      <c r="W236" s="1395"/>
      <c r="X236" s="1395"/>
      <c r="Y236" s="1395"/>
      <c r="Z236" s="1395"/>
      <c r="AA236" s="1395"/>
      <c r="AB236" s="1395"/>
      <c r="AC236" s="1395"/>
      <c r="AD236" s="1395"/>
      <c r="AE236" s="1395"/>
      <c r="AM236" s="41"/>
      <c r="AN236" s="41"/>
      <c r="BB236" t="s">
        <v>636</v>
      </c>
      <c r="BG236" s="410">
        <f>IF(AND(AND($M$251="nonprofit",$M$259="nonprofit",$M$267="nonprofit")),1,0)</f>
        <v>0</v>
      </c>
    </row>
    <row r="237" spans="1:59" ht="12.9" customHeight="1">
      <c r="D237" s="5" t="s">
        <v>429</v>
      </c>
      <c r="E237" s="5"/>
      <c r="M237" s="1104" t="s">
        <v>2323</v>
      </c>
      <c r="N237" s="1395"/>
      <c r="O237" s="1395"/>
      <c r="P237" s="1395"/>
      <c r="Q237" s="1395"/>
      <c r="R237" s="1395"/>
      <c r="S237" s="1395"/>
      <c r="T237" s="1395"/>
      <c r="V237" s="42" t="s">
        <v>372</v>
      </c>
      <c r="W237" s="1268" t="s">
        <v>2336</v>
      </c>
      <c r="X237" s="1261"/>
      <c r="Y237" s="5" t="s">
        <v>432</v>
      </c>
      <c r="AC237" s="1395">
        <v>93436</v>
      </c>
      <c r="AD237" s="1395"/>
      <c r="AE237" s="1395"/>
      <c r="AN237" s="41"/>
      <c r="BB237" t="s">
        <v>636</v>
      </c>
      <c r="BG237" s="410">
        <f>IF(AND(AND($M$251="nonprofit",$M$259="nonprofit",$M$267="(select one)")),1,0)</f>
        <v>1</v>
      </c>
    </row>
    <row r="238" spans="1:59" ht="12.9" customHeight="1">
      <c r="D238" s="5" t="s">
        <v>373</v>
      </c>
      <c r="E238" s="5"/>
      <c r="F238" s="5"/>
      <c r="G238" s="5"/>
      <c r="H238" s="5"/>
      <c r="I238" s="5"/>
      <c r="J238" s="5"/>
      <c r="K238" s="28"/>
      <c r="M238" s="1104" t="s">
        <v>2324</v>
      </c>
      <c r="N238" s="1395"/>
      <c r="O238" s="1395"/>
      <c r="P238" s="1395"/>
      <c r="Q238" s="1395"/>
      <c r="R238" s="1395"/>
      <c r="S238" s="1395"/>
      <c r="T238" s="1395"/>
      <c r="U238" s="1395"/>
      <c r="V238" s="1395"/>
      <c r="W238" s="1395"/>
      <c r="X238" s="1395"/>
      <c r="Y238" s="1395"/>
      <c r="Z238" s="1395"/>
      <c r="AA238" s="1395"/>
      <c r="AB238" s="1395"/>
      <c r="AC238" s="1395"/>
      <c r="AD238" s="1395"/>
      <c r="AE238" s="1395"/>
      <c r="AI238" s="5"/>
      <c r="AJ238" s="5"/>
      <c r="AK238" s="5"/>
      <c r="AL238" s="5"/>
      <c r="AN238" s="41"/>
      <c r="BB238" t="s">
        <v>636</v>
      </c>
      <c r="BG238" s="410">
        <f>IF(AND(AND($M$251="nonprofit",$M$259="(select one)",$M$267="(select one)")),1,0)</f>
        <v>0</v>
      </c>
    </row>
    <row r="239" spans="1:59" ht="12.9" customHeight="1">
      <c r="D239" s="5" t="s">
        <v>374</v>
      </c>
      <c r="E239" s="5"/>
      <c r="F239" s="5"/>
      <c r="M239" s="1266" t="s">
        <v>2337</v>
      </c>
      <c r="N239" s="1267"/>
      <c r="O239" s="1267"/>
      <c r="P239" s="1267"/>
      <c r="Q239" s="1267"/>
      <c r="R239" s="1267"/>
      <c r="S239" s="5" t="s">
        <v>817</v>
      </c>
      <c r="T239" s="5"/>
      <c r="U239" s="1261"/>
      <c r="V239" s="1261"/>
      <c r="W239" s="1261"/>
      <c r="X239" s="5" t="s">
        <v>375</v>
      </c>
      <c r="Z239" s="1267"/>
      <c r="AA239" s="1267"/>
      <c r="AB239" s="1267"/>
      <c r="AC239" s="1267"/>
      <c r="AD239" s="1267"/>
      <c r="AE239" s="1267"/>
      <c r="AM239" s="41"/>
      <c r="AN239" s="41"/>
      <c r="BB239" t="s">
        <v>1008</v>
      </c>
      <c r="BG239" s="410">
        <f>IF(AND(AND($M$251="for profit",$M$259="for profit",$M$267="for profit")),3,0)</f>
        <v>0</v>
      </c>
    </row>
    <row r="240" spans="1:59" ht="12.9" customHeight="1">
      <c r="D240" s="5" t="s">
        <v>376</v>
      </c>
      <c r="E240" s="5"/>
      <c r="F240" s="5"/>
      <c r="M240" s="1475" t="s">
        <v>2338</v>
      </c>
      <c r="N240" s="1475"/>
      <c r="O240" s="1475"/>
      <c r="P240" s="1475"/>
      <c r="Q240" s="1475"/>
      <c r="R240" s="1475"/>
      <c r="S240" s="1475"/>
      <c r="T240" s="1475"/>
      <c r="U240" s="1475"/>
      <c r="V240" s="1475"/>
      <c r="W240" s="1475"/>
      <c r="X240" s="1475"/>
      <c r="Y240" s="1475"/>
      <c r="Z240" s="1475"/>
      <c r="AA240" s="1475"/>
      <c r="AB240" s="1475"/>
      <c r="AC240" s="1475"/>
      <c r="AD240" s="1475"/>
      <c r="AE240" s="1475"/>
      <c r="AF240" s="5"/>
      <c r="AG240" s="5"/>
      <c r="AH240" s="5"/>
      <c r="AI240" s="5"/>
      <c r="AJ240" s="5"/>
      <c r="AK240" s="5"/>
      <c r="AL240" s="5"/>
      <c r="AN240" s="41"/>
      <c r="AO240" s="41"/>
      <c r="BB240" t="s">
        <v>1008</v>
      </c>
      <c r="BG240" s="411">
        <f>IF(AND(AND($M$251="for profit",$M$259="for profit",$M$267="(select one)")),3,0)</f>
        <v>0</v>
      </c>
    </row>
    <row r="241" spans="1:67" ht="12.9" customHeight="1">
      <c r="A241" s="3" t="s">
        <v>8</v>
      </c>
      <c r="C241" s="3" t="s">
        <v>624</v>
      </c>
      <c r="M241" s="1260" t="s">
        <v>627</v>
      </c>
      <c r="N241" s="1260"/>
      <c r="O241" s="1260"/>
      <c r="P241" s="1260"/>
      <c r="Q241" s="1260"/>
      <c r="R241" s="1260"/>
      <c r="S241" s="1260"/>
      <c r="T241" s="1260"/>
      <c r="U241" s="5" t="s">
        <v>1143</v>
      </c>
      <c r="AA241" s="1406"/>
      <c r="AB241" s="1406"/>
      <c r="AC241" s="1406"/>
      <c r="AD241" s="1406"/>
      <c r="AE241" s="1406"/>
      <c r="AF241" s="1406"/>
      <c r="AG241" s="1406"/>
      <c r="AH241" s="1406"/>
      <c r="AI241" s="1406"/>
      <c r="AJ241" s="1406"/>
      <c r="AK241" s="1406"/>
      <c r="AL241" s="41"/>
      <c r="AM241" s="5"/>
      <c r="AN241" s="41"/>
      <c r="AO241" s="41"/>
      <c r="BB241" t="s">
        <v>1008</v>
      </c>
      <c r="BG241" s="411">
        <f>IF(AND(AND($M$251="for profit",$M$259="(select one)",$M$267="(select one)")),3,0)</f>
        <v>0</v>
      </c>
    </row>
    <row r="242" spans="1:67" ht="12.9" customHeight="1">
      <c r="D242" t="s">
        <v>630</v>
      </c>
      <c r="M242" s="1104"/>
      <c r="N242" s="1108"/>
      <c r="O242" s="1108"/>
      <c r="P242" s="1108"/>
      <c r="Q242" s="1108"/>
      <c r="R242" s="1108"/>
      <c r="S242" s="1108"/>
      <c r="T242" s="1108"/>
      <c r="U242" s="1108"/>
      <c r="V242" s="1108"/>
      <c r="W242" s="1108"/>
      <c r="X242" s="1108"/>
      <c r="Y242" s="1108"/>
      <c r="Z242" s="1108"/>
      <c r="AA242" s="1108"/>
      <c r="AB242" s="1108"/>
      <c r="AC242" s="1108"/>
      <c r="AD242" s="1108"/>
      <c r="AE242" s="1108"/>
      <c r="AF242" s="939" t="str">
        <f>IF(AND(M241="other",M242=""),"!","")</f>
        <v/>
      </c>
      <c r="AG242" s="939"/>
      <c r="AH242" s="5"/>
      <c r="AI242" s="5"/>
      <c r="AJ242" s="5"/>
      <c r="AK242" s="41"/>
      <c r="AL242" s="41"/>
    </row>
    <row r="243" spans="1:67" ht="12.9" customHeight="1">
      <c r="D243" s="5"/>
      <c r="AM243" s="5"/>
    </row>
    <row r="244" spans="1:67" ht="12.9" customHeight="1">
      <c r="A244" s="3" t="s">
        <v>118</v>
      </c>
      <c r="C244" s="3" t="s">
        <v>632</v>
      </c>
      <c r="D244" s="5"/>
      <c r="L244" s="12"/>
      <c r="M244" s="12"/>
      <c r="N244" s="12"/>
      <c r="AN244" s="41"/>
      <c r="BB244" t="s">
        <v>78</v>
      </c>
      <c r="BH244">
        <v>1</v>
      </c>
      <c r="BI244" t="s">
        <v>633</v>
      </c>
    </row>
    <row r="245" spans="1:67" ht="12.9" customHeight="1">
      <c r="A245" s="28"/>
      <c r="C245" s="62" t="s">
        <v>1467</v>
      </c>
      <c r="D245" s="5" t="s">
        <v>631</v>
      </c>
      <c r="E245" s="5"/>
      <c r="F245" s="5"/>
      <c r="G245" s="5"/>
      <c r="H245" s="5"/>
      <c r="I245" s="5"/>
      <c r="J245" s="5"/>
      <c r="K245" s="5"/>
      <c r="L245" s="5"/>
      <c r="M245" s="1402" t="s">
        <v>2394</v>
      </c>
      <c r="N245" s="1402"/>
      <c r="O245" s="1402"/>
      <c r="P245" s="1402"/>
      <c r="Q245" s="1402"/>
      <c r="R245" s="1402"/>
      <c r="S245" s="1402"/>
      <c r="T245" s="1402"/>
      <c r="U245" s="1402"/>
      <c r="V245" s="1402"/>
      <c r="W245" s="1402"/>
      <c r="X245" s="1402"/>
      <c r="Y245" s="1402"/>
      <c r="Z245" s="1402"/>
      <c r="AA245" s="1402"/>
      <c r="AB245" s="1402"/>
      <c r="AC245" s="1402"/>
      <c r="AD245" s="1402"/>
      <c r="AE245" s="1402"/>
      <c r="AF245" s="1474" t="s">
        <v>2395</v>
      </c>
      <c r="AG245" s="1474"/>
      <c r="AH245" s="1474"/>
      <c r="AI245" s="1474"/>
      <c r="AJ245" s="1474"/>
      <c r="AK245" s="1474"/>
      <c r="AM245" s="5"/>
      <c r="AN245" s="41"/>
      <c r="BB245" s="5" t="s">
        <v>891</v>
      </c>
      <c r="BH245">
        <v>2</v>
      </c>
      <c r="BI245" t="s">
        <v>743</v>
      </c>
      <c r="BO245" s="412" t="str">
        <f>IFERROR(VLOOKUP(AZ260,BH244:BI246,2,FALSE),"")</f>
        <v>Nonprofit</v>
      </c>
    </row>
    <row r="246" spans="1:67" ht="12.9" customHeight="1">
      <c r="A246" s="28"/>
      <c r="B246" s="5"/>
      <c r="C246" s="5"/>
      <c r="D246" s="5" t="s">
        <v>371</v>
      </c>
      <c r="E246" s="5"/>
      <c r="F246" s="5"/>
      <c r="G246" s="5"/>
      <c r="H246" s="5"/>
      <c r="I246" s="5"/>
      <c r="J246" s="5"/>
      <c r="K246" s="5"/>
      <c r="L246" s="5"/>
      <c r="M246" s="1104" t="s">
        <v>2335</v>
      </c>
      <c r="N246" s="1395"/>
      <c r="O246" s="1395"/>
      <c r="P246" s="1395"/>
      <c r="Q246" s="1395"/>
      <c r="R246" s="1395"/>
      <c r="S246" s="1395"/>
      <c r="T246" s="1395"/>
      <c r="U246" s="1395"/>
      <c r="V246" s="1395"/>
      <c r="W246" s="1395"/>
      <c r="X246" s="1395"/>
      <c r="Y246" s="1395"/>
      <c r="Z246" s="1395"/>
      <c r="AA246" s="1395"/>
      <c r="AB246" s="1395"/>
      <c r="AC246" s="1395"/>
      <c r="AD246" s="1395"/>
      <c r="AE246" s="1395"/>
      <c r="AL246" s="5"/>
      <c r="AN246" s="41"/>
      <c r="BB246" s="5" t="s">
        <v>453</v>
      </c>
      <c r="BH246">
        <v>3</v>
      </c>
      <c r="BI246" t="s">
        <v>635</v>
      </c>
    </row>
    <row r="247" spans="1:67" ht="12.9" customHeight="1">
      <c r="A247" s="28"/>
      <c r="B247" s="5"/>
      <c r="C247" s="5"/>
      <c r="D247" s="5" t="s">
        <v>429</v>
      </c>
      <c r="E247" s="5"/>
      <c r="M247" s="1104" t="s">
        <v>2323</v>
      </c>
      <c r="N247" s="1395"/>
      <c r="O247" s="1395"/>
      <c r="P247" s="1395"/>
      <c r="Q247" s="1395"/>
      <c r="R247" s="1395"/>
      <c r="S247" s="1395"/>
      <c r="T247" s="1395"/>
      <c r="V247" s="42" t="s">
        <v>372</v>
      </c>
      <c r="W247" s="1268" t="s">
        <v>2336</v>
      </c>
      <c r="X247" s="1261"/>
      <c r="Y247" s="5" t="s">
        <v>432</v>
      </c>
      <c r="AC247" s="1395">
        <v>93436</v>
      </c>
      <c r="AD247" s="1395"/>
      <c r="AE247" s="1395"/>
      <c r="AN247" s="41"/>
    </row>
    <row r="248" spans="1:67" ht="12.9" customHeight="1">
      <c r="A248" s="28"/>
      <c r="B248" s="5"/>
      <c r="C248" s="5"/>
      <c r="D248" s="5" t="s">
        <v>373</v>
      </c>
      <c r="E248" s="5"/>
      <c r="F248" s="5"/>
      <c r="G248" s="5"/>
      <c r="H248" s="5"/>
      <c r="I248" s="5"/>
      <c r="J248" s="5"/>
      <c r="K248" s="5"/>
      <c r="L248" s="28"/>
      <c r="M248" s="1104" t="s">
        <v>2324</v>
      </c>
      <c r="N248" s="1395"/>
      <c r="O248" s="1395"/>
      <c r="P248" s="1395"/>
      <c r="Q248" s="1395"/>
      <c r="R248" s="1395"/>
      <c r="S248" s="1395"/>
      <c r="T248" s="1395"/>
      <c r="U248" s="1395"/>
      <c r="V248" s="1395"/>
      <c r="W248" s="1395"/>
      <c r="X248" s="1395"/>
      <c r="Y248" s="1395"/>
      <c r="Z248" s="1395"/>
      <c r="AA248" s="1395"/>
      <c r="AB248" s="1395"/>
      <c r="AC248" s="1395"/>
      <c r="AD248" s="1395"/>
      <c r="AE248" s="1395"/>
      <c r="AJ248" s="5"/>
      <c r="AK248" s="5"/>
      <c r="AL248" s="5"/>
      <c r="AN248" s="41"/>
    </row>
    <row r="249" spans="1:67" ht="12.9" customHeight="1">
      <c r="A249" s="28"/>
      <c r="B249" s="5"/>
      <c r="C249" s="5"/>
      <c r="D249" s="5" t="s">
        <v>374</v>
      </c>
      <c r="E249" s="5"/>
      <c r="F249" s="5"/>
      <c r="M249" s="1266" t="s">
        <v>2337</v>
      </c>
      <c r="N249" s="1267"/>
      <c r="O249" s="1267"/>
      <c r="P249" s="1267"/>
      <c r="Q249" s="1267"/>
      <c r="R249" s="1267"/>
      <c r="S249" s="5" t="s">
        <v>817</v>
      </c>
      <c r="T249" s="5"/>
      <c r="U249" s="1261"/>
      <c r="V249" s="1261"/>
      <c r="W249" s="1261"/>
      <c r="X249" s="5" t="s">
        <v>375</v>
      </c>
      <c r="Z249" s="1267"/>
      <c r="AA249" s="1267"/>
      <c r="AB249" s="1267"/>
      <c r="AC249" s="1267"/>
      <c r="AD249" s="1267"/>
      <c r="AE249" s="1267"/>
      <c r="AM249" s="5"/>
      <c r="AN249" s="41"/>
    </row>
    <row r="250" spans="1:67" ht="12.9" customHeight="1">
      <c r="A250" s="28"/>
      <c r="B250" s="5"/>
      <c r="C250" s="5"/>
      <c r="D250" s="5" t="s">
        <v>376</v>
      </c>
      <c r="E250" s="5"/>
      <c r="F250" s="5"/>
      <c r="M250" s="1475" t="s">
        <v>2338</v>
      </c>
      <c r="N250" s="1475"/>
      <c r="O250" s="1475"/>
      <c r="P250" s="1475"/>
      <c r="Q250" s="1475"/>
      <c r="R250" s="1475"/>
      <c r="S250" s="1475"/>
      <c r="T250" s="1475"/>
      <c r="U250" s="1475"/>
      <c r="V250" s="1475"/>
      <c r="W250" s="1475"/>
      <c r="X250" s="1475"/>
      <c r="Y250" s="1475"/>
      <c r="Z250" s="1475"/>
      <c r="AA250" s="1475"/>
      <c r="AB250" s="1475"/>
      <c r="AC250" s="1475"/>
      <c r="AD250" s="1475"/>
      <c r="AE250" s="1475"/>
      <c r="AG250" s="5"/>
      <c r="AH250" s="5"/>
      <c r="AI250" s="5"/>
      <c r="AJ250" s="5"/>
      <c r="AK250" s="5"/>
      <c r="AL250" s="5"/>
    </row>
    <row r="251" spans="1:67" ht="12.9" customHeight="1">
      <c r="A251" s="18"/>
      <c r="B251" s="5"/>
      <c r="C251" s="62"/>
      <c r="D251" s="5" t="s">
        <v>634</v>
      </c>
      <c r="E251" s="5"/>
      <c r="F251" s="5"/>
      <c r="G251" s="5"/>
      <c r="H251" s="5"/>
      <c r="I251" s="5"/>
      <c r="J251" s="5"/>
      <c r="K251" s="5"/>
      <c r="L251" s="5"/>
      <c r="M251" s="1260" t="s">
        <v>633</v>
      </c>
      <c r="N251" s="1260"/>
      <c r="O251" s="1260"/>
      <c r="P251" s="1260"/>
      <c r="Q251" s="1260"/>
      <c r="R251" s="1260"/>
      <c r="S251" s="1260"/>
      <c r="T251" s="1260"/>
      <c r="U251" s="5" t="s">
        <v>1143</v>
      </c>
      <c r="AA251" s="1406"/>
      <c r="AB251" s="1406"/>
      <c r="AC251" s="1406"/>
      <c r="AD251" s="1406"/>
      <c r="AE251" s="1406"/>
      <c r="AF251" s="1406"/>
      <c r="AG251" s="1406"/>
      <c r="AH251" s="1406"/>
      <c r="AI251" s="1406"/>
      <c r="AJ251" s="1406"/>
      <c r="AK251" s="1406"/>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1468</v>
      </c>
      <c r="D253" s="5" t="s">
        <v>1211</v>
      </c>
      <c r="E253" s="5"/>
      <c r="F253" s="5"/>
      <c r="G253" s="5"/>
      <c r="H253" s="5"/>
      <c r="I253" s="5"/>
      <c r="J253" s="5"/>
      <c r="K253" s="5"/>
      <c r="L253" s="5"/>
      <c r="M253" s="1402" t="s">
        <v>2334</v>
      </c>
      <c r="N253" s="1402"/>
      <c r="O253" s="1402"/>
      <c r="P253" s="1402"/>
      <c r="Q253" s="1402"/>
      <c r="R253" s="1402"/>
      <c r="S253" s="1402"/>
      <c r="T253" s="1402"/>
      <c r="U253" s="1402"/>
      <c r="V253" s="1402"/>
      <c r="W253" s="1402"/>
      <c r="X253" s="1402"/>
      <c r="Y253" s="1402"/>
      <c r="Z253" s="1402"/>
      <c r="AA253" s="1402"/>
      <c r="AB253" s="1402"/>
      <c r="AC253" s="1402"/>
      <c r="AD253" s="1402"/>
      <c r="AE253" s="1402"/>
      <c r="AF253" s="1474" t="s">
        <v>2396</v>
      </c>
      <c r="AG253" s="1474"/>
      <c r="AH253" s="1474"/>
      <c r="AI253" s="1474"/>
      <c r="AJ253" s="1474"/>
      <c r="AK253" s="1474"/>
      <c r="AM253" s="5"/>
    </row>
    <row r="254" spans="1:67" ht="12.9" customHeight="1">
      <c r="A254" s="28"/>
      <c r="B254" s="5"/>
      <c r="C254" s="5"/>
      <c r="D254" s="5" t="s">
        <v>371</v>
      </c>
      <c r="E254" s="5"/>
      <c r="F254" s="5"/>
      <c r="G254" s="5"/>
      <c r="H254" s="5"/>
      <c r="I254" s="5"/>
      <c r="J254" s="5"/>
      <c r="K254" s="5"/>
      <c r="L254" s="5"/>
      <c r="M254" s="1104" t="s">
        <v>2335</v>
      </c>
      <c r="N254" s="1395"/>
      <c r="O254" s="1395"/>
      <c r="P254" s="1395"/>
      <c r="Q254" s="1395"/>
      <c r="R254" s="1395"/>
      <c r="S254" s="1395"/>
      <c r="T254" s="1395"/>
      <c r="U254" s="1395"/>
      <c r="V254" s="1395"/>
      <c r="W254" s="1395"/>
      <c r="X254" s="1395"/>
      <c r="Y254" s="1395"/>
      <c r="Z254" s="1395"/>
      <c r="AA254" s="1395"/>
      <c r="AB254" s="1395"/>
      <c r="AC254" s="1395"/>
      <c r="AD254" s="1395"/>
      <c r="AE254" s="1395"/>
      <c r="AL254" s="5"/>
    </row>
    <row r="255" spans="1:67" ht="12.9" customHeight="1">
      <c r="A255" s="28"/>
      <c r="B255" s="5"/>
      <c r="C255" s="5"/>
      <c r="D255" s="5" t="s">
        <v>429</v>
      </c>
      <c r="E255" s="5"/>
      <c r="M255" s="1104" t="s">
        <v>2323</v>
      </c>
      <c r="N255" s="1395"/>
      <c r="O255" s="1395"/>
      <c r="P255" s="1395"/>
      <c r="Q255" s="1395"/>
      <c r="R255" s="1395"/>
      <c r="S255" s="1395"/>
      <c r="T255" s="1395"/>
      <c r="V255" s="42" t="s">
        <v>372</v>
      </c>
      <c r="W255" s="1268" t="s">
        <v>2336</v>
      </c>
      <c r="X255" s="1261"/>
      <c r="Y255" s="5" t="s">
        <v>432</v>
      </c>
      <c r="AC255" s="1395">
        <v>93436</v>
      </c>
      <c r="AD255" s="1395"/>
      <c r="AE255" s="1395"/>
    </row>
    <row r="256" spans="1:67" ht="12.9" customHeight="1">
      <c r="A256" s="28"/>
      <c r="B256" s="5"/>
      <c r="C256" s="5"/>
      <c r="D256" s="5" t="s">
        <v>373</v>
      </c>
      <c r="E256" s="5"/>
      <c r="F256" s="5"/>
      <c r="G256" s="5"/>
      <c r="H256" s="5"/>
      <c r="I256" s="5"/>
      <c r="J256" s="5"/>
      <c r="K256" s="5"/>
      <c r="L256" s="28"/>
      <c r="M256" s="1104" t="s">
        <v>2324</v>
      </c>
      <c r="N256" s="1395"/>
      <c r="O256" s="1395"/>
      <c r="P256" s="1395"/>
      <c r="Q256" s="1395"/>
      <c r="R256" s="1395"/>
      <c r="S256" s="1395"/>
      <c r="T256" s="1395"/>
      <c r="U256" s="1395"/>
      <c r="V256" s="1395"/>
      <c r="W256" s="1395"/>
      <c r="X256" s="1395"/>
      <c r="Y256" s="1395"/>
      <c r="Z256" s="1395"/>
      <c r="AA256" s="1395"/>
      <c r="AB256" s="1395"/>
      <c r="AC256" s="1395"/>
      <c r="AD256" s="1395"/>
      <c r="AE256" s="1395"/>
      <c r="AJ256" s="5"/>
      <c r="AK256" s="5"/>
      <c r="AL256" s="5"/>
    </row>
    <row r="257" spans="1:53" ht="12.9" customHeight="1">
      <c r="A257" s="28"/>
      <c r="B257" s="5"/>
      <c r="C257" s="5"/>
      <c r="D257" s="5" t="s">
        <v>374</v>
      </c>
      <c r="E257" s="5"/>
      <c r="F257" s="5"/>
      <c r="M257" s="1266" t="s">
        <v>2337</v>
      </c>
      <c r="N257" s="1267"/>
      <c r="O257" s="1267"/>
      <c r="P257" s="1267"/>
      <c r="Q257" s="1267"/>
      <c r="R257" s="1267"/>
      <c r="S257" s="5" t="s">
        <v>817</v>
      </c>
      <c r="T257" s="5"/>
      <c r="U257" s="1261"/>
      <c r="V257" s="1261"/>
      <c r="W257" s="1261"/>
      <c r="X257" s="5" t="s">
        <v>375</v>
      </c>
      <c r="Z257" s="1267"/>
      <c r="AA257" s="1267"/>
      <c r="AB257" s="1267"/>
      <c r="AC257" s="1267"/>
      <c r="AD257" s="1267"/>
      <c r="AE257" s="1267"/>
      <c r="BA257" s="43"/>
    </row>
    <row r="258" spans="1:53" ht="12.9" customHeight="1">
      <c r="A258" s="28"/>
      <c r="B258" s="5"/>
      <c r="C258" s="5"/>
      <c r="D258" s="5" t="s">
        <v>376</v>
      </c>
      <c r="E258" s="5"/>
      <c r="F258" s="5"/>
      <c r="M258" s="1475" t="s">
        <v>2338</v>
      </c>
      <c r="N258" s="1475"/>
      <c r="O258" s="1475"/>
      <c r="P258" s="1475"/>
      <c r="Q258" s="1475"/>
      <c r="R258" s="1475"/>
      <c r="S258" s="1475"/>
      <c r="T258" s="1475"/>
      <c r="U258" s="1475"/>
      <c r="V258" s="1475"/>
      <c r="W258" s="1475"/>
      <c r="X258" s="1475"/>
      <c r="Y258" s="1475"/>
      <c r="Z258" s="1475"/>
      <c r="AA258" s="1475"/>
      <c r="AB258" s="1475"/>
      <c r="AC258" s="1475"/>
      <c r="AD258" s="1475"/>
      <c r="AE258" s="1475"/>
      <c r="AG258" s="5"/>
      <c r="AH258" s="5"/>
      <c r="AI258" s="5"/>
      <c r="AJ258" s="5"/>
      <c r="AK258" s="5"/>
      <c r="AL258" s="5"/>
    </row>
    <row r="259" spans="1:53" ht="12.9" customHeight="1">
      <c r="A259" s="18"/>
      <c r="B259" s="5"/>
      <c r="C259" s="62"/>
      <c r="D259" s="5" t="s">
        <v>634</v>
      </c>
      <c r="E259" s="5"/>
      <c r="F259" s="5"/>
      <c r="G259" s="5"/>
      <c r="H259" s="5"/>
      <c r="I259" s="5"/>
      <c r="J259" s="5"/>
      <c r="K259" s="5"/>
      <c r="L259" s="5"/>
      <c r="M259" s="1260" t="s">
        <v>633</v>
      </c>
      <c r="N259" s="1260"/>
      <c r="O259" s="1260"/>
      <c r="P259" s="1260"/>
      <c r="Q259" s="1260"/>
      <c r="R259" s="1260"/>
      <c r="S259" s="1260"/>
      <c r="T259" s="1260"/>
      <c r="U259" s="5" t="s">
        <v>1143</v>
      </c>
      <c r="AA259" s="1406"/>
      <c r="AB259" s="1406"/>
      <c r="AC259" s="1406"/>
      <c r="AD259" s="1406"/>
      <c r="AE259" s="1406"/>
      <c r="AF259" s="1406"/>
      <c r="AG259" s="1406"/>
      <c r="AH259" s="1406"/>
      <c r="AI259" s="1406"/>
      <c r="AJ259" s="1406"/>
      <c r="AK259" s="1406"/>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 customHeight="1">
      <c r="A261" s="18"/>
      <c r="B261" s="5"/>
      <c r="C261" s="62" t="s">
        <v>1884</v>
      </c>
      <c r="D261" s="5" t="s">
        <v>631</v>
      </c>
      <c r="E261" s="5"/>
      <c r="F261" s="5"/>
      <c r="G261" s="5"/>
      <c r="H261" s="5"/>
      <c r="I261" s="5"/>
      <c r="J261" s="5"/>
      <c r="K261" s="5"/>
      <c r="L261" s="5"/>
      <c r="M261" s="1402" t="s">
        <v>123</v>
      </c>
      <c r="N261" s="1474"/>
      <c r="O261" s="1474"/>
      <c r="P261" s="1474"/>
      <c r="Q261" s="1474"/>
      <c r="R261" s="1474"/>
      <c r="S261" s="1474"/>
      <c r="T261" s="1474"/>
      <c r="U261" s="1474"/>
      <c r="V261" s="1474"/>
      <c r="W261" s="1474"/>
      <c r="X261" s="1474"/>
      <c r="Y261" s="1474"/>
      <c r="Z261" s="1474"/>
      <c r="AA261" s="1474"/>
      <c r="AB261" s="1474"/>
      <c r="AC261" s="1474"/>
      <c r="AD261" s="1474"/>
      <c r="AE261" s="1474"/>
      <c r="AF261" s="1474" t="s">
        <v>78</v>
      </c>
      <c r="AG261" s="1474"/>
      <c r="AH261" s="1474"/>
      <c r="AI261" s="1474"/>
      <c r="AJ261" s="1474"/>
      <c r="AK261" s="1474"/>
      <c r="AL261" s="41"/>
    </row>
    <row r="262" spans="1:53" ht="12.9" customHeight="1">
      <c r="A262" s="18"/>
      <c r="B262" s="5"/>
      <c r="C262" s="5"/>
      <c r="D262" s="5" t="s">
        <v>371</v>
      </c>
      <c r="E262" s="5"/>
      <c r="F262" s="5"/>
      <c r="G262" s="5"/>
      <c r="H262" s="5"/>
      <c r="I262" s="5"/>
      <c r="J262" s="5"/>
      <c r="K262" s="5"/>
      <c r="L262" s="5"/>
      <c r="M262" s="1395"/>
      <c r="N262" s="1395"/>
      <c r="O262" s="1395"/>
      <c r="P262" s="1395"/>
      <c r="Q262" s="1395"/>
      <c r="R262" s="1395"/>
      <c r="S262" s="1395"/>
      <c r="T262" s="1395"/>
      <c r="U262" s="1395"/>
      <c r="V262" s="1395"/>
      <c r="W262" s="1395"/>
      <c r="X262" s="1395"/>
      <c r="Y262" s="1395"/>
      <c r="Z262" s="1395"/>
      <c r="AA262" s="1395"/>
      <c r="AB262" s="1395"/>
      <c r="AC262" s="1395"/>
      <c r="AD262" s="1395"/>
      <c r="AE262" s="1395"/>
      <c r="AL262" s="41"/>
      <c r="BA262" s="43"/>
    </row>
    <row r="263" spans="1:53" ht="12.9" customHeight="1">
      <c r="A263" s="18"/>
      <c r="B263" s="5"/>
      <c r="C263" s="5"/>
      <c r="D263" s="5" t="s">
        <v>429</v>
      </c>
      <c r="E263" s="5"/>
      <c r="M263" s="1395"/>
      <c r="N263" s="1395"/>
      <c r="O263" s="1395"/>
      <c r="P263" s="1395"/>
      <c r="Q263" s="1395"/>
      <c r="R263" s="1395"/>
      <c r="S263" s="1395"/>
      <c r="T263" s="1395"/>
      <c r="V263" s="42" t="s">
        <v>372</v>
      </c>
      <c r="W263" s="1261"/>
      <c r="X263" s="1261"/>
      <c r="Y263" s="5" t="s">
        <v>432</v>
      </c>
      <c r="AC263" s="1395"/>
      <c r="AD263" s="1395"/>
      <c r="AE263" s="1395"/>
      <c r="AL263" s="41"/>
      <c r="BA263" s="43"/>
    </row>
    <row r="264" spans="1:53" ht="12.9" customHeight="1">
      <c r="A264" s="18"/>
      <c r="B264" s="5"/>
      <c r="C264" s="5"/>
      <c r="D264" s="5" t="s">
        <v>373</v>
      </c>
      <c r="E264" s="5"/>
      <c r="F264" s="5"/>
      <c r="G264" s="5"/>
      <c r="H264" s="5"/>
      <c r="I264" s="5"/>
      <c r="J264" s="5"/>
      <c r="K264" s="5"/>
      <c r="L264" s="28"/>
      <c r="M264" s="1395"/>
      <c r="N264" s="1395"/>
      <c r="O264" s="1395"/>
      <c r="P264" s="1395"/>
      <c r="Q264" s="1395"/>
      <c r="R264" s="1395"/>
      <c r="S264" s="1395"/>
      <c r="T264" s="1395"/>
      <c r="U264" s="1395"/>
      <c r="V264" s="1395"/>
      <c r="W264" s="1395"/>
      <c r="X264" s="1395"/>
      <c r="Y264" s="1395"/>
      <c r="Z264" s="1395"/>
      <c r="AA264" s="1395"/>
      <c r="AB264" s="1395"/>
      <c r="AC264" s="1395"/>
      <c r="AD264" s="1395"/>
      <c r="AE264" s="1395"/>
      <c r="AJ264" s="5"/>
      <c r="AK264" s="5"/>
      <c r="AL264" s="41"/>
      <c r="BA264" s="43"/>
    </row>
    <row r="265" spans="1:53" ht="12.9" customHeight="1">
      <c r="A265" s="18"/>
      <c r="B265" s="5"/>
      <c r="C265" s="5"/>
      <c r="D265" s="5" t="s">
        <v>374</v>
      </c>
      <c r="E265" s="5"/>
      <c r="F265" s="5"/>
      <c r="M265" s="1267"/>
      <c r="N265" s="1267"/>
      <c r="O265" s="1267"/>
      <c r="P265" s="1267"/>
      <c r="Q265" s="1267"/>
      <c r="R265" s="1267"/>
      <c r="S265" s="5" t="s">
        <v>817</v>
      </c>
      <c r="T265" s="5"/>
      <c r="U265" s="1261"/>
      <c r="V265" s="1261"/>
      <c r="W265" s="1261"/>
      <c r="X265" s="5" t="s">
        <v>375</v>
      </c>
      <c r="Z265" s="1267"/>
      <c r="AA265" s="1267"/>
      <c r="AB265" s="1267"/>
      <c r="AC265" s="1267"/>
      <c r="AD265" s="1267"/>
      <c r="AE265" s="1267"/>
      <c r="AL265" s="41"/>
      <c r="BA265" s="43"/>
    </row>
    <row r="266" spans="1:53" ht="12.9" customHeight="1">
      <c r="A266" s="18"/>
      <c r="B266" s="5"/>
      <c r="C266" s="5"/>
      <c r="D266" s="5" t="s">
        <v>376</v>
      </c>
      <c r="E266" s="5"/>
      <c r="F266" s="5"/>
      <c r="M266" s="1475"/>
      <c r="N266" s="1475"/>
      <c r="O266" s="1475"/>
      <c r="P266" s="1475"/>
      <c r="Q266" s="1475"/>
      <c r="R266" s="1475"/>
      <c r="S266" s="1475"/>
      <c r="T266" s="1475"/>
      <c r="U266" s="1475"/>
      <c r="V266" s="1475"/>
      <c r="W266" s="1475"/>
      <c r="X266" s="1475"/>
      <c r="Y266" s="1475"/>
      <c r="Z266" s="1475"/>
      <c r="AA266" s="1475"/>
      <c r="AB266" s="1475"/>
      <c r="AC266" s="1475"/>
      <c r="AD266" s="1475"/>
      <c r="AE266" s="1475"/>
      <c r="AG266" s="5"/>
      <c r="AH266" s="5"/>
      <c r="AI266" s="5"/>
      <c r="AJ266" s="5"/>
      <c r="AK266" s="5"/>
      <c r="AL266" s="41"/>
      <c r="BA266" s="43"/>
    </row>
    <row r="267" spans="1:53" ht="12.9" customHeight="1">
      <c r="A267" s="18"/>
      <c r="B267" s="5"/>
      <c r="C267" s="62"/>
      <c r="D267" s="5" t="s">
        <v>634</v>
      </c>
      <c r="E267" s="5"/>
      <c r="F267" s="5"/>
      <c r="G267" s="5"/>
      <c r="H267" s="5"/>
      <c r="I267" s="5"/>
      <c r="J267" s="5"/>
      <c r="K267" s="5"/>
      <c r="L267" s="5"/>
      <c r="M267" s="1260" t="s">
        <v>78</v>
      </c>
      <c r="N267" s="1260"/>
      <c r="O267" s="1260"/>
      <c r="P267" s="1260"/>
      <c r="Q267" s="1260"/>
      <c r="R267" s="1260"/>
      <c r="S267" s="1260"/>
      <c r="T267" s="1260"/>
      <c r="U267" s="5" t="s">
        <v>1143</v>
      </c>
      <c r="AA267" s="1406"/>
      <c r="AB267" s="1406"/>
      <c r="AC267" s="1406"/>
      <c r="AD267" s="1406"/>
      <c r="AE267" s="1406"/>
      <c r="AF267" s="1406"/>
      <c r="AG267" s="1406"/>
      <c r="AH267" s="1406"/>
      <c r="AI267" s="1406"/>
      <c r="AJ267" s="1406"/>
      <c r="AK267" s="1406"/>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121</v>
      </c>
      <c r="B269" s="5"/>
      <c r="C269" s="3" t="s">
        <v>266</v>
      </c>
      <c r="D269" s="5"/>
      <c r="E269" s="5"/>
      <c r="F269" s="5"/>
      <c r="G269" s="5"/>
      <c r="H269" s="5"/>
      <c r="I269" s="5"/>
      <c r="J269" s="5"/>
      <c r="K269" s="5"/>
      <c r="L269" s="5"/>
      <c r="M269" s="44"/>
      <c r="N269" s="44"/>
      <c r="O269" s="44"/>
      <c r="P269" s="44"/>
      <c r="Q269" s="44"/>
      <c r="T269" s="1580" t="str">
        <f>BO245</f>
        <v>Nonprofit</v>
      </c>
      <c r="U269" s="1580"/>
      <c r="V269" s="1580"/>
      <c r="W269" s="1580"/>
      <c r="X269" s="1580"/>
      <c r="Z269" s="474" t="s">
        <v>1212</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5" t="s">
        <v>1209</v>
      </c>
      <c r="AF270" s="5"/>
      <c r="AG270" s="5"/>
      <c r="AH270" s="5"/>
      <c r="AI270" s="5"/>
      <c r="AJ270" s="5"/>
      <c r="AL270" s="71"/>
      <c r="BA270" s="43"/>
    </row>
    <row r="271" spans="1:53" ht="12.9" customHeight="1">
      <c r="A271" s="3" t="s">
        <v>122</v>
      </c>
      <c r="B271" s="5"/>
      <c r="C271" s="3" t="s">
        <v>452</v>
      </c>
      <c r="D271" s="5"/>
      <c r="E271" s="5"/>
      <c r="F271" s="5"/>
      <c r="G271" s="5"/>
      <c r="H271" s="5"/>
      <c r="I271" s="5"/>
      <c r="J271" s="5"/>
      <c r="K271" s="5"/>
      <c r="L271" s="5"/>
      <c r="M271" s="5"/>
      <c r="N271" s="5"/>
      <c r="O271" s="5"/>
      <c r="P271" s="5"/>
      <c r="Q271" s="5"/>
      <c r="R271" s="5"/>
      <c r="S271" s="5"/>
      <c r="T271" s="5"/>
      <c r="U271" s="5"/>
      <c r="V271" s="5"/>
      <c r="W271" s="5"/>
      <c r="Z271" s="476" t="s">
        <v>1210</v>
      </c>
      <c r="AA271" s="54"/>
      <c r="AB271" s="54"/>
      <c r="AC271" s="54"/>
      <c r="AD271" s="193"/>
      <c r="AE271" s="193"/>
      <c r="AF271" s="193"/>
      <c r="AG271" s="193"/>
      <c r="AH271" s="193"/>
      <c r="AI271" s="193"/>
      <c r="AJ271" s="193"/>
      <c r="AK271" s="410"/>
      <c r="AL271" s="477"/>
    </row>
    <row r="272" spans="1:53" ht="12.9" customHeight="1">
      <c r="A272" s="5"/>
      <c r="B272" s="45">
        <v>0</v>
      </c>
      <c r="D272" s="1395" t="s">
        <v>891</v>
      </c>
      <c r="E272" s="1395"/>
      <c r="F272" s="1395"/>
      <c r="G272" s="1395"/>
      <c r="H272" s="1395"/>
      <c r="J272" t="s">
        <v>890</v>
      </c>
      <c r="X272" s="1476"/>
      <c r="Y272" s="1476"/>
      <c r="Z272" s="1476"/>
      <c r="AA272" s="1476"/>
      <c r="AB272" s="1476"/>
      <c r="AC272" s="1476"/>
      <c r="BA272" s="43"/>
    </row>
    <row r="273" spans="1:53" ht="12.9" customHeight="1">
      <c r="A273" s="5"/>
      <c r="B273" s="28"/>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2.9" customHeight="1">
      <c r="D276" s="5" t="s">
        <v>267</v>
      </c>
      <c r="E276" s="5"/>
      <c r="F276" s="5"/>
      <c r="G276" s="5"/>
      <c r="H276" s="5"/>
      <c r="I276" s="5"/>
      <c r="J276" s="5"/>
      <c r="K276" s="5"/>
      <c r="L276" s="1402" t="s">
        <v>2334</v>
      </c>
      <c r="M276" s="1474"/>
      <c r="N276" s="1474"/>
      <c r="O276" s="1474"/>
      <c r="P276" s="1474"/>
      <c r="Q276" s="1474"/>
      <c r="R276" s="1474"/>
      <c r="S276" s="1474"/>
      <c r="T276" s="1474"/>
      <c r="U276" s="1474"/>
      <c r="V276" s="1474"/>
      <c r="W276" s="1474"/>
      <c r="X276" s="1474"/>
      <c r="Y276" s="1474"/>
      <c r="Z276" s="1474"/>
      <c r="AA276" s="1474"/>
      <c r="AB276" s="1474"/>
      <c r="AC276" s="1474"/>
      <c r="AD276" s="1474"/>
      <c r="AE276" s="1474"/>
      <c r="AF276" s="1474"/>
      <c r="AG276" s="1474"/>
      <c r="AH276" s="1474"/>
      <c r="AI276" s="1474"/>
      <c r="AJ276" s="1474"/>
      <c r="AK276" s="41"/>
      <c r="AL276" s="41"/>
      <c r="BA276" s="43"/>
    </row>
    <row r="277" spans="1:53" ht="12.9" customHeight="1">
      <c r="D277" s="5" t="s">
        <v>371</v>
      </c>
      <c r="E277" s="5"/>
      <c r="F277" s="5"/>
      <c r="G277" s="5"/>
      <c r="H277" s="5"/>
      <c r="I277" s="5"/>
      <c r="J277" s="5"/>
      <c r="K277" s="5"/>
      <c r="L277" s="1104" t="s">
        <v>2335</v>
      </c>
      <c r="M277" s="1395"/>
      <c r="N277" s="1395"/>
      <c r="O277" s="1395"/>
      <c r="P277" s="1395"/>
      <c r="Q277" s="1395"/>
      <c r="R277" s="1395"/>
      <c r="S277" s="1395"/>
      <c r="T277" s="1395"/>
      <c r="U277" s="1395"/>
      <c r="V277" s="1395"/>
      <c r="W277" s="1395"/>
      <c r="X277" s="1395"/>
      <c r="Y277" s="1395"/>
      <c r="Z277" s="1395"/>
      <c r="AA277" s="1395"/>
      <c r="AB277" s="1395"/>
      <c r="AC277" s="1395"/>
      <c r="AD277" s="1395"/>
      <c r="AK277" s="41"/>
      <c r="AL277" s="41"/>
      <c r="BA277" s="43"/>
    </row>
    <row r="278" spans="1:53" ht="12.9" customHeight="1">
      <c r="D278" s="5" t="s">
        <v>429</v>
      </c>
      <c r="E278" s="5"/>
      <c r="L278" s="1104" t="s">
        <v>2323</v>
      </c>
      <c r="M278" s="1395"/>
      <c r="N278" s="1395"/>
      <c r="O278" s="1395"/>
      <c r="P278" s="1395"/>
      <c r="Q278" s="1395"/>
      <c r="R278" s="1395"/>
      <c r="S278" s="1395"/>
      <c r="U278" s="42" t="s">
        <v>372</v>
      </c>
      <c r="V278" s="1268" t="s">
        <v>2336</v>
      </c>
      <c r="W278" s="1261"/>
      <c r="X278" s="5" t="s">
        <v>432</v>
      </c>
      <c r="AB278" s="1395">
        <v>93436</v>
      </c>
      <c r="AC278" s="1395"/>
      <c r="AD278" s="1395"/>
      <c r="AK278" s="41"/>
      <c r="AL278" s="41"/>
      <c r="BA278" s="43"/>
    </row>
    <row r="279" spans="1:53" ht="12.9" customHeight="1">
      <c r="D279" s="5" t="s">
        <v>373</v>
      </c>
      <c r="E279" s="5"/>
      <c r="F279" s="5"/>
      <c r="G279" s="5"/>
      <c r="H279" s="5"/>
      <c r="I279" s="5"/>
      <c r="J279" s="5"/>
      <c r="K279" s="28"/>
      <c r="L279" s="1104" t="s">
        <v>2324</v>
      </c>
      <c r="M279" s="1395"/>
      <c r="N279" s="1395"/>
      <c r="O279" s="1395"/>
      <c r="P279" s="1395"/>
      <c r="Q279" s="1395"/>
      <c r="R279" s="1395"/>
      <c r="S279" s="1395"/>
      <c r="T279" s="1395"/>
      <c r="U279" s="1395"/>
      <c r="V279" s="1395"/>
      <c r="W279" s="1395"/>
      <c r="X279" s="1395"/>
      <c r="Y279" s="1395"/>
      <c r="Z279" s="1395"/>
      <c r="AA279" s="1395"/>
      <c r="AB279" s="1395"/>
      <c r="AC279" s="1395"/>
      <c r="AD279" s="1395"/>
      <c r="AI279" s="5"/>
      <c r="AJ279" s="5"/>
      <c r="AK279" s="41"/>
      <c r="AL279" s="41"/>
      <c r="BA279" s="43"/>
    </row>
    <row r="280" spans="1:53" ht="12.9" customHeight="1">
      <c r="D280" s="5" t="s">
        <v>374</v>
      </c>
      <c r="E280" s="5"/>
      <c r="F280" s="5"/>
      <c r="L280" s="1266" t="s">
        <v>2337</v>
      </c>
      <c r="M280" s="1267"/>
      <c r="N280" s="1267"/>
      <c r="O280" s="1267"/>
      <c r="P280" s="1267"/>
      <c r="Q280" s="1267"/>
      <c r="R280" s="5" t="s">
        <v>817</v>
      </c>
      <c r="S280" s="5"/>
      <c r="T280" s="1261"/>
      <c r="U280" s="1261"/>
      <c r="V280" s="1261"/>
      <c r="W280" s="5" t="s">
        <v>375</v>
      </c>
      <c r="Y280" s="1267"/>
      <c r="Z280" s="1267"/>
      <c r="AA280" s="1267"/>
      <c r="AB280" s="1267"/>
      <c r="AC280" s="1267"/>
      <c r="AD280" s="1267"/>
      <c r="BA280" s="43"/>
    </row>
    <row r="281" spans="1:53" ht="12.9" customHeight="1">
      <c r="D281" s="5" t="s">
        <v>376</v>
      </c>
      <c r="E281" s="5"/>
      <c r="F281" s="5"/>
      <c r="L281" s="1475" t="s">
        <v>2338</v>
      </c>
      <c r="M281" s="1475"/>
      <c r="N281" s="1475"/>
      <c r="O281" s="1475"/>
      <c r="P281" s="1475"/>
      <c r="Q281" s="1475"/>
      <c r="R281" s="1475"/>
      <c r="S281" s="1475"/>
      <c r="T281" s="1475"/>
      <c r="U281" s="1475"/>
      <c r="V281" s="1475"/>
      <c r="W281" s="1475"/>
      <c r="X281" s="1475"/>
      <c r="Y281" s="1475"/>
      <c r="Z281" s="1475"/>
      <c r="AA281" s="1475"/>
      <c r="AB281" s="1475"/>
      <c r="AC281" s="1475"/>
      <c r="AD281" s="1475"/>
      <c r="AF281" s="5"/>
      <c r="AG281" s="5"/>
      <c r="AH281" s="5"/>
      <c r="AI281" s="5"/>
      <c r="AJ281" s="5"/>
      <c r="BA281" s="43"/>
    </row>
    <row r="282" spans="1:53" ht="12.9" customHeight="1">
      <c r="D282" s="41" t="s">
        <v>185</v>
      </c>
      <c r="E282" s="41"/>
      <c r="F282" s="41"/>
      <c r="G282" s="41"/>
      <c r="H282" s="41"/>
      <c r="I282" s="41"/>
      <c r="L282" s="1268" t="s">
        <v>2339</v>
      </c>
      <c r="M282" s="1268"/>
      <c r="N282" s="1268"/>
      <c r="O282" s="1268"/>
      <c r="P282" s="1268"/>
      <c r="Q282" s="1268"/>
      <c r="R282" s="1268"/>
      <c r="S282" s="1268"/>
      <c r="T282" s="1268"/>
      <c r="U282" s="1268"/>
      <c r="V282" s="1268"/>
      <c r="W282" s="1268"/>
      <c r="X282" s="1268"/>
      <c r="Y282" s="1268"/>
      <c r="Z282" s="1268"/>
      <c r="AA282" s="1268"/>
      <c r="AB282" s="1268"/>
      <c r="AC282" s="1268"/>
      <c r="AD282" s="1268"/>
      <c r="AK282" s="41"/>
      <c r="AL282" s="41"/>
      <c r="BA282" s="43"/>
    </row>
    <row r="283" spans="1:53" ht="12.9" customHeight="1">
      <c r="L283" s="4" t="s">
        <v>186</v>
      </c>
      <c r="BA283" s="43"/>
    </row>
    <row r="284" spans="1:53" ht="12.9" customHeight="1">
      <c r="A284" s="1084" t="s">
        <v>495</v>
      </c>
      <c r="B284" s="1084"/>
      <c r="C284" s="1084"/>
      <c r="D284" s="1084"/>
      <c r="E284" s="1084"/>
      <c r="F284" s="1084"/>
      <c r="G284" s="1084"/>
      <c r="H284" s="1084"/>
      <c r="I284" s="1084"/>
      <c r="J284" s="1084"/>
      <c r="K284" s="1084"/>
      <c r="L284" s="1084"/>
      <c r="M284" s="1084"/>
      <c r="N284" s="1084"/>
      <c r="O284" s="1084"/>
      <c r="P284" s="1084"/>
      <c r="Q284" s="1084"/>
      <c r="R284" s="1084"/>
      <c r="S284" s="1084"/>
      <c r="T284" s="1084"/>
      <c r="U284" s="1084"/>
      <c r="V284" s="1084"/>
      <c r="W284" s="1084"/>
      <c r="X284" s="1084"/>
      <c r="Y284" s="1084"/>
      <c r="Z284" s="1084"/>
      <c r="AA284" s="1084"/>
      <c r="AB284" s="1084"/>
      <c r="AC284" s="1084"/>
      <c r="AD284" s="1084"/>
      <c r="AE284" s="1084"/>
      <c r="AF284" s="1084"/>
      <c r="AG284" s="1084"/>
      <c r="AH284" s="1084"/>
      <c r="AI284" s="1084"/>
      <c r="AJ284" s="1084"/>
      <c r="AK284" s="1084"/>
      <c r="AL284" s="1084"/>
      <c r="AM284" s="1084"/>
      <c r="AN284" s="1084"/>
      <c r="AO284" s="1084"/>
      <c r="AP284" s="1084"/>
      <c r="AQ284" s="1084"/>
      <c r="AR284" s="1084"/>
      <c r="AS284" s="1084"/>
      <c r="AT284" s="1084"/>
      <c r="BA284" s="43"/>
    </row>
    <row r="285" spans="1:53" ht="12.9" customHeight="1">
      <c r="A285" s="1084"/>
      <c r="B285" s="1084"/>
      <c r="C285" s="1084"/>
      <c r="D285" s="1084"/>
      <c r="E285" s="1084"/>
      <c r="F285" s="1084"/>
      <c r="G285" s="1084"/>
      <c r="H285" s="1084"/>
      <c r="I285" s="1084"/>
      <c r="J285" s="1084"/>
      <c r="K285" s="1084"/>
      <c r="L285" s="1084"/>
      <c r="M285" s="1084"/>
      <c r="N285" s="1084"/>
      <c r="O285" s="1084"/>
      <c r="P285" s="1084"/>
      <c r="Q285" s="1084"/>
      <c r="R285" s="1084"/>
      <c r="S285" s="1084"/>
      <c r="T285" s="1084"/>
      <c r="U285" s="1084"/>
      <c r="V285" s="1084"/>
      <c r="W285" s="1084"/>
      <c r="X285" s="1084"/>
      <c r="Y285" s="1084"/>
      <c r="Z285" s="1084"/>
      <c r="AA285" s="1084"/>
      <c r="AB285" s="1084"/>
      <c r="AC285" s="1084"/>
      <c r="AD285" s="1084"/>
      <c r="AE285" s="1084"/>
      <c r="AF285" s="1084"/>
      <c r="AG285" s="1084"/>
      <c r="AH285" s="1084"/>
      <c r="AI285" s="1084"/>
      <c r="AJ285" s="1084"/>
      <c r="AK285" s="1084"/>
      <c r="AL285" s="1084"/>
      <c r="AM285" s="1084"/>
      <c r="AN285" s="1084"/>
      <c r="AO285" s="1084"/>
      <c r="AP285" s="1084"/>
      <c r="AQ285" s="1084"/>
      <c r="AR285" s="1084"/>
      <c r="AS285" s="1084"/>
      <c r="AT285" s="1084"/>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652</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188</v>
      </c>
      <c r="C289" s="41"/>
      <c r="D289" s="41"/>
      <c r="E289" s="41"/>
      <c r="F289" s="41"/>
      <c r="H289" s="1108" t="s">
        <v>2334</v>
      </c>
      <c r="I289" s="1108"/>
      <c r="J289" s="1108"/>
      <c r="K289" s="1108"/>
      <c r="L289" s="1108"/>
      <c r="M289" s="1108"/>
      <c r="N289" s="1108"/>
      <c r="O289" s="1108"/>
      <c r="P289" s="1108"/>
      <c r="Q289" s="1108"/>
      <c r="R289" s="1108"/>
      <c r="T289" s="41" t="s">
        <v>744</v>
      </c>
      <c r="V289" s="41"/>
      <c r="W289" s="41"/>
      <c r="X289" s="41"/>
      <c r="Y289" s="41"/>
      <c r="AA289" s="1108" t="s">
        <v>2341</v>
      </c>
      <c r="AB289" s="1108"/>
      <c r="AC289" s="1108"/>
      <c r="AD289" s="1108"/>
      <c r="AE289" s="1108"/>
      <c r="AF289" s="1108"/>
      <c r="AG289" s="1108"/>
      <c r="AH289" s="1108"/>
      <c r="AI289" s="1108"/>
      <c r="AJ289" s="1108"/>
      <c r="AK289" s="1108"/>
      <c r="BA289" s="43"/>
    </row>
    <row r="290" spans="2:53" ht="12.9" customHeight="1">
      <c r="B290" s="41" t="s">
        <v>698</v>
      </c>
      <c r="C290" s="41"/>
      <c r="D290" s="41"/>
      <c r="E290" s="41"/>
      <c r="F290" s="41"/>
      <c r="H290" s="1260" t="s">
        <v>2335</v>
      </c>
      <c r="I290" s="1260"/>
      <c r="J290" s="1260"/>
      <c r="K290" s="1260"/>
      <c r="L290" s="1260"/>
      <c r="M290" s="1260"/>
      <c r="N290" s="1260"/>
      <c r="O290" s="1260"/>
      <c r="P290" s="1260"/>
      <c r="Q290" s="1260"/>
      <c r="R290" s="1260"/>
      <c r="T290" s="41" t="s">
        <v>698</v>
      </c>
      <c r="V290" s="41"/>
      <c r="W290" s="41"/>
      <c r="X290" s="41"/>
      <c r="Y290" s="41"/>
      <c r="AA290" s="1260" t="s">
        <v>2342</v>
      </c>
      <c r="AB290" s="1260"/>
      <c r="AC290" s="1260"/>
      <c r="AD290" s="1260"/>
      <c r="AE290" s="1260"/>
      <c r="AF290" s="1260"/>
      <c r="AG290" s="1260"/>
      <c r="AH290" s="1260"/>
      <c r="AI290" s="1260"/>
      <c r="AJ290" s="1260"/>
      <c r="AK290" s="1260"/>
      <c r="BA290" s="43"/>
    </row>
    <row r="291" spans="2:53" ht="12.9" customHeight="1">
      <c r="B291" s="41" t="s">
        <v>700</v>
      </c>
      <c r="C291" s="41"/>
      <c r="D291" s="41"/>
      <c r="E291" s="41"/>
      <c r="F291" s="41"/>
      <c r="H291" s="1260" t="s">
        <v>2340</v>
      </c>
      <c r="I291" s="1260"/>
      <c r="J291" s="1260"/>
      <c r="K291" s="1260"/>
      <c r="L291" s="1260"/>
      <c r="M291" s="1260"/>
      <c r="N291" s="1260"/>
      <c r="O291" s="1260"/>
      <c r="P291" s="1260"/>
      <c r="Q291" s="1260"/>
      <c r="R291" s="1260"/>
      <c r="T291" s="41" t="s">
        <v>699</v>
      </c>
      <c r="V291" s="41"/>
      <c r="W291" s="41"/>
      <c r="X291" s="41"/>
      <c r="Y291" s="41"/>
      <c r="AA291" s="1260" t="s">
        <v>2343</v>
      </c>
      <c r="AB291" s="1260"/>
      <c r="AC291" s="1260"/>
      <c r="AD291" s="1260"/>
      <c r="AE291" s="1260"/>
      <c r="AF291" s="1260"/>
      <c r="AG291" s="1260"/>
      <c r="AH291" s="1260"/>
      <c r="AI291" s="1260"/>
      <c r="AJ291" s="1260"/>
      <c r="AK291" s="1260"/>
      <c r="BA291" s="43"/>
    </row>
    <row r="292" spans="2:53" ht="12.9" customHeight="1">
      <c r="B292" s="41" t="s">
        <v>373</v>
      </c>
      <c r="C292" s="41"/>
      <c r="D292" s="41"/>
      <c r="E292" s="41"/>
      <c r="F292" s="41"/>
      <c r="H292" s="1260" t="s">
        <v>2324</v>
      </c>
      <c r="I292" s="1260"/>
      <c r="J292" s="1260"/>
      <c r="K292" s="1260"/>
      <c r="L292" s="1260"/>
      <c r="M292" s="1260"/>
      <c r="N292" s="1260"/>
      <c r="O292" s="1260"/>
      <c r="P292" s="1260"/>
      <c r="Q292" s="1260"/>
      <c r="R292" s="1260"/>
      <c r="T292" s="41" t="s">
        <v>373</v>
      </c>
      <c r="V292" s="41"/>
      <c r="W292" s="41"/>
      <c r="X292" s="41"/>
      <c r="Y292" s="41"/>
      <c r="AA292" s="1260" t="s">
        <v>2344</v>
      </c>
      <c r="AB292" s="1260"/>
      <c r="AC292" s="1260"/>
      <c r="AD292" s="1260"/>
      <c r="AE292" s="1260"/>
      <c r="AF292" s="1260"/>
      <c r="AG292" s="1260"/>
      <c r="AH292" s="1260"/>
      <c r="AI292" s="1260"/>
      <c r="AJ292" s="1260"/>
      <c r="AK292" s="1260"/>
      <c r="BA292" s="43"/>
    </row>
    <row r="293" spans="2:53" ht="12.9" customHeight="1">
      <c r="B293" s="41" t="s">
        <v>374</v>
      </c>
      <c r="C293" s="41"/>
      <c r="D293" s="41"/>
      <c r="E293" s="41"/>
      <c r="F293" s="41"/>
      <c r="G293" s="41"/>
      <c r="H293" s="1477" t="s">
        <v>2337</v>
      </c>
      <c r="I293" s="1406"/>
      <c r="J293" s="1406"/>
      <c r="K293" s="1406"/>
      <c r="L293" s="1406"/>
      <c r="M293" s="1406"/>
      <c r="N293" s="5" t="s">
        <v>817</v>
      </c>
      <c r="O293" s="5"/>
      <c r="P293" s="1395"/>
      <c r="Q293" s="1395"/>
      <c r="R293" s="1395"/>
      <c r="S293" s="41"/>
      <c r="T293" s="41" t="s">
        <v>374</v>
      </c>
      <c r="V293" s="41"/>
      <c r="W293" s="41"/>
      <c r="X293" s="41"/>
      <c r="Y293" s="41"/>
      <c r="AA293" s="1477" t="s">
        <v>2345</v>
      </c>
      <c r="AB293" s="1406"/>
      <c r="AC293" s="1406"/>
      <c r="AD293" s="1406"/>
      <c r="AE293" s="1406"/>
      <c r="AF293" s="1406"/>
      <c r="AG293" s="5" t="s">
        <v>817</v>
      </c>
      <c r="AH293" s="5"/>
      <c r="AI293" s="1395"/>
      <c r="AJ293" s="1395"/>
      <c r="AK293" s="1395"/>
      <c r="BA293" s="43"/>
    </row>
    <row r="294" spans="2:53" ht="12.9" customHeight="1">
      <c r="B294" s="41" t="s">
        <v>375</v>
      </c>
      <c r="C294" s="41"/>
      <c r="D294" s="41"/>
      <c r="E294" s="41"/>
      <c r="F294" s="41"/>
      <c r="G294" s="41"/>
      <c r="H294" s="1267"/>
      <c r="I294" s="1267"/>
      <c r="J294" s="1267"/>
      <c r="K294" s="1267"/>
      <c r="L294" s="1267"/>
      <c r="M294" s="1267"/>
      <c r="N294" s="5"/>
      <c r="O294" s="5"/>
      <c r="P294" s="44"/>
      <c r="Q294" s="44"/>
      <c r="R294" s="44"/>
      <c r="S294" s="41"/>
      <c r="T294" s="41" t="s">
        <v>375</v>
      </c>
      <c r="V294" s="41"/>
      <c r="W294" s="41"/>
      <c r="X294" s="41"/>
      <c r="Y294" s="41"/>
      <c r="AA294" s="1267"/>
      <c r="AB294" s="1267"/>
      <c r="AC294" s="1267"/>
      <c r="AD294" s="1267"/>
      <c r="AE294" s="1267"/>
      <c r="AF294" s="1267"/>
      <c r="AG294" s="5"/>
      <c r="AH294" s="5"/>
      <c r="AI294" s="44"/>
      <c r="AJ294" s="44"/>
      <c r="AK294" s="44"/>
      <c r="BA294" s="43"/>
    </row>
    <row r="295" spans="2:53" ht="12.9" customHeight="1">
      <c r="B295" s="41" t="s">
        <v>701</v>
      </c>
      <c r="C295" s="41"/>
      <c r="D295" s="41"/>
      <c r="E295" s="41"/>
      <c r="F295" s="41"/>
      <c r="G295" s="41"/>
      <c r="H295" s="1260" t="s">
        <v>2338</v>
      </c>
      <c r="I295" s="1260"/>
      <c r="J295" s="1260"/>
      <c r="K295" s="1260"/>
      <c r="L295" s="1260"/>
      <c r="M295" s="1260"/>
      <c r="N295" s="1108"/>
      <c r="O295" s="1108"/>
      <c r="P295" s="1108"/>
      <c r="Q295" s="1108"/>
      <c r="R295" s="1108"/>
      <c r="S295" s="41"/>
      <c r="T295" s="41" t="s">
        <v>701</v>
      </c>
      <c r="V295" s="41"/>
      <c r="W295" s="41"/>
      <c r="X295" s="41"/>
      <c r="Y295" s="41"/>
      <c r="AA295" s="1260" t="s">
        <v>2346</v>
      </c>
      <c r="AB295" s="1260"/>
      <c r="AC295" s="1260"/>
      <c r="AD295" s="1260"/>
      <c r="AE295" s="1260"/>
      <c r="AF295" s="1260"/>
      <c r="AG295" s="1108"/>
      <c r="AH295" s="1108"/>
      <c r="AI295" s="1108"/>
      <c r="AJ295" s="1108"/>
      <c r="AK295" s="1108"/>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438</v>
      </c>
      <c r="C297" s="41"/>
      <c r="D297" s="41"/>
      <c r="E297" s="41"/>
      <c r="F297" s="41"/>
      <c r="H297" s="1108" t="s">
        <v>2352</v>
      </c>
      <c r="I297" s="1108"/>
      <c r="J297" s="1108"/>
      <c r="K297" s="1108"/>
      <c r="L297" s="1108"/>
      <c r="M297" s="1108"/>
      <c r="N297" s="1108"/>
      <c r="O297" s="1108"/>
      <c r="P297" s="1108"/>
      <c r="Q297" s="1108"/>
      <c r="R297" s="1108"/>
      <c r="T297" s="41" t="s">
        <v>35</v>
      </c>
      <c r="V297" s="41"/>
      <c r="W297" s="41"/>
      <c r="X297" s="41"/>
      <c r="Y297" s="41"/>
      <c r="AA297" s="1108" t="s">
        <v>2347</v>
      </c>
      <c r="AB297" s="1108"/>
      <c r="AC297" s="1108"/>
      <c r="AD297" s="1108"/>
      <c r="AE297" s="1108"/>
      <c r="AF297" s="1108"/>
      <c r="AG297" s="1108"/>
      <c r="AH297" s="1108"/>
      <c r="AI297" s="1108"/>
      <c r="AJ297" s="1108"/>
      <c r="AK297" s="1108"/>
      <c r="BA297" s="43"/>
    </row>
    <row r="298" spans="2:53" ht="12.9" customHeight="1">
      <c r="B298" s="41" t="s">
        <v>698</v>
      </c>
      <c r="C298" s="41"/>
      <c r="D298" s="41"/>
      <c r="E298" s="41"/>
      <c r="F298" s="41"/>
      <c r="H298" s="1260" t="s">
        <v>2353</v>
      </c>
      <c r="I298" s="1260"/>
      <c r="J298" s="1260"/>
      <c r="K298" s="1260"/>
      <c r="L298" s="1260"/>
      <c r="M298" s="1260"/>
      <c r="N298" s="1260"/>
      <c r="O298" s="1260"/>
      <c r="P298" s="1260"/>
      <c r="Q298" s="1260"/>
      <c r="R298" s="1260"/>
      <c r="T298" s="41" t="s">
        <v>698</v>
      </c>
      <c r="V298" s="41"/>
      <c r="W298" s="41"/>
      <c r="X298" s="41"/>
      <c r="Y298" s="41"/>
      <c r="AA298" s="1260"/>
      <c r="AB298" s="1260"/>
      <c r="AC298" s="1260"/>
      <c r="AD298" s="1260"/>
      <c r="AE298" s="1260"/>
      <c r="AF298" s="1260"/>
      <c r="AG298" s="1260"/>
      <c r="AH298" s="1260"/>
      <c r="AI298" s="1260"/>
      <c r="AJ298" s="1260"/>
      <c r="AK298" s="1260"/>
      <c r="BA298" s="43"/>
    </row>
    <row r="299" spans="2:53" ht="12.9" customHeight="1">
      <c r="B299" s="41" t="s">
        <v>700</v>
      </c>
      <c r="C299" s="41"/>
      <c r="D299" s="41"/>
      <c r="E299" s="41"/>
      <c r="F299" s="41"/>
      <c r="H299" s="1260" t="s">
        <v>2343</v>
      </c>
      <c r="I299" s="1260"/>
      <c r="J299" s="1260"/>
      <c r="K299" s="1260"/>
      <c r="L299" s="1260"/>
      <c r="M299" s="1260"/>
      <c r="N299" s="1260"/>
      <c r="O299" s="1260"/>
      <c r="P299" s="1260"/>
      <c r="Q299" s="1260"/>
      <c r="R299" s="1260"/>
      <c r="T299" s="41" t="s">
        <v>699</v>
      </c>
      <c r="V299" s="41"/>
      <c r="W299" s="41"/>
      <c r="X299" s="41"/>
      <c r="Y299" s="41"/>
      <c r="AA299" s="1260"/>
      <c r="AB299" s="1260"/>
      <c r="AC299" s="1260"/>
      <c r="AD299" s="1260"/>
      <c r="AE299" s="1260"/>
      <c r="AF299" s="1260"/>
      <c r="AG299" s="1260"/>
      <c r="AH299" s="1260"/>
      <c r="AI299" s="1260"/>
      <c r="AJ299" s="1260"/>
      <c r="AK299" s="1260"/>
      <c r="BA299" s="43"/>
    </row>
    <row r="300" spans="2:53" ht="12.9" customHeight="1">
      <c r="B300" s="41" t="s">
        <v>373</v>
      </c>
      <c r="C300" s="41"/>
      <c r="D300" s="41"/>
      <c r="E300" s="41"/>
      <c r="F300" s="41"/>
      <c r="H300" s="1260" t="s">
        <v>2354</v>
      </c>
      <c r="I300" s="1260"/>
      <c r="J300" s="1260"/>
      <c r="K300" s="1260"/>
      <c r="L300" s="1260"/>
      <c r="M300" s="1260"/>
      <c r="N300" s="1260"/>
      <c r="O300" s="1260"/>
      <c r="P300" s="1260"/>
      <c r="Q300" s="1260"/>
      <c r="R300" s="1260"/>
      <c r="T300" s="41" t="s">
        <v>373</v>
      </c>
      <c r="V300" s="41"/>
      <c r="W300" s="41"/>
      <c r="X300" s="41"/>
      <c r="Y300" s="41"/>
      <c r="AA300" s="1260"/>
      <c r="AB300" s="1260"/>
      <c r="AC300" s="1260"/>
      <c r="AD300" s="1260"/>
      <c r="AE300" s="1260"/>
      <c r="AF300" s="1260"/>
      <c r="AG300" s="1260"/>
      <c r="AH300" s="1260"/>
      <c r="AI300" s="1260"/>
      <c r="AJ300" s="1260"/>
      <c r="AK300" s="1260"/>
      <c r="BA300" s="43"/>
    </row>
    <row r="301" spans="2:53" ht="12.9" customHeight="1">
      <c r="B301" s="41" t="s">
        <v>374</v>
      </c>
      <c r="C301" s="41"/>
      <c r="D301" s="41"/>
      <c r="E301" s="41"/>
      <c r="F301" s="41"/>
      <c r="G301" s="41"/>
      <c r="H301" s="1406" t="s">
        <v>2405</v>
      </c>
      <c r="I301" s="1406"/>
      <c r="J301" s="1406"/>
      <c r="K301" s="1406"/>
      <c r="L301" s="1406"/>
      <c r="M301" s="1406"/>
      <c r="N301" s="5" t="s">
        <v>817</v>
      </c>
      <c r="O301" s="5"/>
      <c r="P301" s="1395">
        <v>105</v>
      </c>
      <c r="Q301" s="1395"/>
      <c r="R301" s="1395"/>
      <c r="S301" s="41"/>
      <c r="T301" s="41" t="s">
        <v>374</v>
      </c>
      <c r="V301" s="41"/>
      <c r="W301" s="41"/>
      <c r="X301" s="41"/>
      <c r="Y301" s="41"/>
      <c r="AA301" s="1406"/>
      <c r="AB301" s="1406"/>
      <c r="AC301" s="1406"/>
      <c r="AD301" s="1406"/>
      <c r="AE301" s="1406"/>
      <c r="AF301" s="1406"/>
      <c r="AG301" s="5" t="s">
        <v>817</v>
      </c>
      <c r="AH301" s="5"/>
      <c r="AI301" s="1395"/>
      <c r="AJ301" s="1395"/>
      <c r="AK301" s="1395"/>
      <c r="BA301" s="43"/>
    </row>
    <row r="302" spans="2:53" ht="12.9" customHeight="1">
      <c r="B302" s="41" t="s">
        <v>375</v>
      </c>
      <c r="C302" s="41"/>
      <c r="D302" s="41"/>
      <c r="E302" s="41"/>
      <c r="F302" s="41"/>
      <c r="G302" s="41"/>
      <c r="H302" s="1267"/>
      <c r="I302" s="1267"/>
      <c r="J302" s="1267"/>
      <c r="K302" s="1267"/>
      <c r="L302" s="1267"/>
      <c r="M302" s="1267"/>
      <c r="N302" s="5"/>
      <c r="O302" s="5"/>
      <c r="P302" s="44"/>
      <c r="Q302" s="44"/>
      <c r="R302" s="44"/>
      <c r="S302" s="41"/>
      <c r="T302" s="41" t="s">
        <v>375</v>
      </c>
      <c r="V302" s="41"/>
      <c r="W302" s="41"/>
      <c r="X302" s="41"/>
      <c r="Y302" s="41"/>
      <c r="AA302" s="1267"/>
      <c r="AB302" s="1267"/>
      <c r="AC302" s="1267"/>
      <c r="AD302" s="1267"/>
      <c r="AE302" s="1267"/>
      <c r="AF302" s="1267"/>
      <c r="AG302" s="5"/>
      <c r="AH302" s="5"/>
      <c r="AI302" s="44"/>
      <c r="AJ302" s="44"/>
      <c r="AK302" s="44"/>
      <c r="BA302" s="43"/>
    </row>
    <row r="303" spans="2:53" ht="12.9" customHeight="1">
      <c r="B303" s="41" t="s">
        <v>701</v>
      </c>
      <c r="C303" s="41"/>
      <c r="D303" s="41"/>
      <c r="E303" s="41"/>
      <c r="F303" s="41"/>
      <c r="G303" s="41"/>
      <c r="H303" s="1260" t="s">
        <v>2406</v>
      </c>
      <c r="I303" s="1260"/>
      <c r="J303" s="1260"/>
      <c r="K303" s="1260"/>
      <c r="L303" s="1260"/>
      <c r="M303" s="1260"/>
      <c r="N303" s="1108"/>
      <c r="O303" s="1108"/>
      <c r="P303" s="1108"/>
      <c r="Q303" s="1108"/>
      <c r="R303" s="1108"/>
      <c r="S303" s="41"/>
      <c r="T303" s="41" t="s">
        <v>701</v>
      </c>
      <c r="V303" s="41"/>
      <c r="W303" s="41"/>
      <c r="X303" s="41"/>
      <c r="Y303" s="41"/>
      <c r="AA303" s="1260"/>
      <c r="AB303" s="1260"/>
      <c r="AC303" s="1260"/>
      <c r="AD303" s="1260"/>
      <c r="AE303" s="1260"/>
      <c r="AF303" s="1260"/>
      <c r="AG303" s="1108"/>
      <c r="AH303" s="1108"/>
      <c r="AI303" s="1108"/>
      <c r="AJ303" s="1108"/>
      <c r="AK303" s="1108"/>
      <c r="BA303" s="43"/>
    </row>
    <row r="304" spans="2:53" ht="12.9" customHeight="1">
      <c r="BA304" s="43"/>
    </row>
    <row r="305" spans="2:53" ht="12.9" customHeight="1">
      <c r="B305" s="41" t="s">
        <v>702</v>
      </c>
      <c r="C305" s="41"/>
      <c r="D305" s="41"/>
      <c r="E305" s="41"/>
      <c r="F305" s="41"/>
      <c r="H305" s="1108" t="s">
        <v>2348</v>
      </c>
      <c r="I305" s="1108"/>
      <c r="J305" s="1108"/>
      <c r="K305" s="1108"/>
      <c r="L305" s="1108"/>
      <c r="M305" s="1108"/>
      <c r="N305" s="1108"/>
      <c r="O305" s="1108"/>
      <c r="P305" s="1108"/>
      <c r="Q305" s="1108"/>
      <c r="R305" s="1108"/>
      <c r="T305" s="5" t="s">
        <v>1104</v>
      </c>
      <c r="V305" s="41"/>
      <c r="W305" s="41"/>
      <c r="X305" s="41"/>
      <c r="Y305" s="41"/>
      <c r="AA305" s="1108" t="s">
        <v>2355</v>
      </c>
      <c r="AB305" s="1108"/>
      <c r="AC305" s="1108"/>
      <c r="AD305" s="1108"/>
      <c r="AE305" s="1108"/>
      <c r="AF305" s="1108"/>
      <c r="AG305" s="1108"/>
      <c r="AH305" s="1108"/>
      <c r="AI305" s="1108"/>
      <c r="AJ305" s="1108"/>
      <c r="AK305" s="1108"/>
      <c r="BA305" s="43"/>
    </row>
    <row r="306" spans="2:53" ht="12.9" customHeight="1">
      <c r="B306" s="41" t="s">
        <v>698</v>
      </c>
      <c r="C306" s="41"/>
      <c r="D306" s="41"/>
      <c r="E306" s="41"/>
      <c r="F306" s="41"/>
      <c r="H306" s="1260" t="s">
        <v>2349</v>
      </c>
      <c r="I306" s="1260"/>
      <c r="J306" s="1260"/>
      <c r="K306" s="1260"/>
      <c r="L306" s="1260"/>
      <c r="M306" s="1260"/>
      <c r="N306" s="1260"/>
      <c r="O306" s="1260"/>
      <c r="P306" s="1260"/>
      <c r="Q306" s="1260"/>
      <c r="R306" s="1260"/>
      <c r="T306" s="41" t="s">
        <v>698</v>
      </c>
      <c r="V306" s="41"/>
      <c r="W306" s="41"/>
      <c r="X306" s="41"/>
      <c r="Y306" s="41"/>
      <c r="AA306" s="1260" t="s">
        <v>2356</v>
      </c>
      <c r="AB306" s="1260"/>
      <c r="AC306" s="1260"/>
      <c r="AD306" s="1260"/>
      <c r="AE306" s="1260"/>
      <c r="AF306" s="1260"/>
      <c r="AG306" s="1260"/>
      <c r="AH306" s="1260"/>
      <c r="AI306" s="1260"/>
      <c r="AJ306" s="1260"/>
      <c r="AK306" s="1260"/>
      <c r="BA306" s="43"/>
    </row>
    <row r="307" spans="2:53" ht="12.9" customHeight="1">
      <c r="B307" s="41" t="s">
        <v>700</v>
      </c>
      <c r="C307" s="41"/>
      <c r="D307" s="41"/>
      <c r="E307" s="41"/>
      <c r="F307" s="41"/>
      <c r="H307" s="1260" t="s">
        <v>2350</v>
      </c>
      <c r="I307" s="1260"/>
      <c r="J307" s="1260"/>
      <c r="K307" s="1260"/>
      <c r="L307" s="1260"/>
      <c r="M307" s="1260"/>
      <c r="N307" s="1260"/>
      <c r="O307" s="1260"/>
      <c r="P307" s="1260"/>
      <c r="Q307" s="1260"/>
      <c r="R307" s="1260"/>
      <c r="T307" s="41" t="s">
        <v>699</v>
      </c>
      <c r="V307" s="41"/>
      <c r="W307" s="41"/>
      <c r="X307" s="41"/>
      <c r="Y307" s="41"/>
      <c r="AA307" s="1260" t="s">
        <v>2357</v>
      </c>
      <c r="AB307" s="1260"/>
      <c r="AC307" s="1260"/>
      <c r="AD307" s="1260"/>
      <c r="AE307" s="1260"/>
      <c r="AF307" s="1260"/>
      <c r="AG307" s="1260"/>
      <c r="AH307" s="1260"/>
      <c r="AI307" s="1260"/>
      <c r="AJ307" s="1260"/>
      <c r="AK307" s="1260"/>
      <c r="BA307" s="43"/>
    </row>
    <row r="308" spans="2:53" ht="12.9" customHeight="1">
      <c r="B308" s="41" t="s">
        <v>373</v>
      </c>
      <c r="C308" s="41"/>
      <c r="D308" s="41"/>
      <c r="E308" s="41"/>
      <c r="F308" s="41"/>
      <c r="H308" s="1260" t="s">
        <v>2351</v>
      </c>
      <c r="I308" s="1260"/>
      <c r="J308" s="1260"/>
      <c r="K308" s="1260"/>
      <c r="L308" s="1260"/>
      <c r="M308" s="1260"/>
      <c r="N308" s="1260"/>
      <c r="O308" s="1260"/>
      <c r="P308" s="1260"/>
      <c r="Q308" s="1260"/>
      <c r="R308" s="1260"/>
      <c r="T308" s="41" t="s">
        <v>373</v>
      </c>
      <c r="V308" s="41"/>
      <c r="W308" s="41"/>
      <c r="X308" s="41"/>
      <c r="Y308" s="41"/>
      <c r="AA308" s="1260" t="s">
        <v>2358</v>
      </c>
      <c r="AB308" s="1260"/>
      <c r="AC308" s="1260"/>
      <c r="AD308" s="1260"/>
      <c r="AE308" s="1260"/>
      <c r="AF308" s="1260"/>
      <c r="AG308" s="1260"/>
      <c r="AH308" s="1260"/>
      <c r="AI308" s="1260"/>
      <c r="AJ308" s="1260"/>
      <c r="AK308" s="1260"/>
      <c r="BA308" s="43"/>
    </row>
    <row r="309" spans="2:53" ht="12.9" customHeight="1">
      <c r="B309" s="41" t="s">
        <v>374</v>
      </c>
      <c r="C309" s="41"/>
      <c r="D309" s="41"/>
      <c r="E309" s="41"/>
      <c r="F309" s="41"/>
      <c r="G309" s="41"/>
      <c r="H309" s="1477" t="s">
        <v>2397</v>
      </c>
      <c r="I309" s="1406"/>
      <c r="J309" s="1406"/>
      <c r="K309" s="1406"/>
      <c r="L309" s="1406"/>
      <c r="M309" s="1406"/>
      <c r="N309" s="5" t="s">
        <v>817</v>
      </c>
      <c r="O309" s="5"/>
      <c r="P309" s="1395"/>
      <c r="Q309" s="1395"/>
      <c r="R309" s="1395"/>
      <c r="S309" s="41"/>
      <c r="T309" s="41" t="s">
        <v>374</v>
      </c>
      <c r="V309" s="41"/>
      <c r="W309" s="41"/>
      <c r="X309" s="41"/>
      <c r="Y309" s="41"/>
      <c r="AA309" s="1477" t="s">
        <v>2399</v>
      </c>
      <c r="AB309" s="1406"/>
      <c r="AC309" s="1406"/>
      <c r="AD309" s="1406"/>
      <c r="AE309" s="1406"/>
      <c r="AF309" s="1406"/>
      <c r="AG309" s="5" t="s">
        <v>817</v>
      </c>
      <c r="AH309" s="5"/>
      <c r="AI309" s="1395"/>
      <c r="AJ309" s="1395"/>
      <c r="AK309" s="1395"/>
      <c r="BA309" s="43"/>
    </row>
    <row r="310" spans="2:53" ht="12.9" customHeight="1">
      <c r="B310" s="41" t="s">
        <v>375</v>
      </c>
      <c r="C310" s="41"/>
      <c r="D310" s="41"/>
      <c r="E310" s="41"/>
      <c r="F310" s="41"/>
      <c r="G310" s="41"/>
      <c r="H310" s="1267"/>
      <c r="I310" s="1267"/>
      <c r="J310" s="1267"/>
      <c r="K310" s="1267"/>
      <c r="L310" s="1267"/>
      <c r="M310" s="1267"/>
      <c r="N310" s="5"/>
      <c r="O310" s="5"/>
      <c r="P310" s="44"/>
      <c r="Q310" s="44"/>
      <c r="R310" s="44"/>
      <c r="S310" s="41"/>
      <c r="T310" s="41" t="s">
        <v>375</v>
      </c>
      <c r="V310" s="41"/>
      <c r="W310" s="41"/>
      <c r="X310" s="41"/>
      <c r="Y310" s="41"/>
      <c r="AA310" s="1267"/>
      <c r="AB310" s="1267"/>
      <c r="AC310" s="1267"/>
      <c r="AD310" s="1267"/>
      <c r="AE310" s="1267"/>
      <c r="AF310" s="1267"/>
      <c r="AG310" s="5"/>
      <c r="AH310" s="5"/>
      <c r="AI310" s="44"/>
      <c r="AJ310" s="44"/>
      <c r="AK310" s="44"/>
      <c r="BA310" s="43"/>
    </row>
    <row r="311" spans="2:53" ht="12.9" customHeight="1">
      <c r="B311" s="41" t="s">
        <v>701</v>
      </c>
      <c r="C311" s="41"/>
      <c r="D311" s="41"/>
      <c r="E311" s="41"/>
      <c r="F311" s="41"/>
      <c r="G311" s="41"/>
      <c r="H311" s="1268" t="s">
        <v>2398</v>
      </c>
      <c r="I311" s="1260"/>
      <c r="J311" s="1260"/>
      <c r="K311" s="1260"/>
      <c r="L311" s="1260"/>
      <c r="M311" s="1260"/>
      <c r="N311" s="1108"/>
      <c r="O311" s="1108"/>
      <c r="P311" s="1108"/>
      <c r="Q311" s="1108"/>
      <c r="R311" s="1108"/>
      <c r="S311" s="41"/>
      <c r="T311" s="41" t="s">
        <v>701</v>
      </c>
      <c r="V311" s="41"/>
      <c r="W311" s="41"/>
      <c r="X311" s="41"/>
      <c r="Y311" s="41"/>
      <c r="AA311" s="1260"/>
      <c r="AB311" s="1260"/>
      <c r="AC311" s="1260"/>
      <c r="AD311" s="1260"/>
      <c r="AE311" s="1260"/>
      <c r="AF311" s="1260"/>
      <c r="AG311" s="1108"/>
      <c r="AH311" s="1108"/>
      <c r="AI311" s="1108"/>
      <c r="AJ311" s="1108"/>
      <c r="AK311" s="1108"/>
      <c r="BA311" s="43"/>
    </row>
    <row r="312" spans="2:53" ht="12.9" customHeight="1">
      <c r="BA312" s="43"/>
    </row>
    <row r="313" spans="2:53" ht="12.9" customHeight="1">
      <c r="B313" s="5" t="s">
        <v>1145</v>
      </c>
      <c r="C313" s="41"/>
      <c r="D313" s="41"/>
      <c r="E313" s="41"/>
      <c r="F313" s="41"/>
      <c r="H313" s="1108" t="s">
        <v>2348</v>
      </c>
      <c r="I313" s="1108"/>
      <c r="J313" s="1108"/>
      <c r="K313" s="1108"/>
      <c r="L313" s="1108"/>
      <c r="M313" s="1108"/>
      <c r="N313" s="1108"/>
      <c r="O313" s="1108"/>
      <c r="P313" s="1108"/>
      <c r="Q313" s="1108"/>
      <c r="R313" s="1108"/>
      <c r="T313" s="41" t="s">
        <v>36</v>
      </c>
      <c r="V313" s="41"/>
      <c r="W313" s="41"/>
      <c r="X313" s="41"/>
      <c r="Y313" s="41"/>
      <c r="AA313" s="1108" t="s">
        <v>2359</v>
      </c>
      <c r="AB313" s="1108"/>
      <c r="AC313" s="1108"/>
      <c r="AD313" s="1108"/>
      <c r="AE313" s="1108"/>
      <c r="AF313" s="1108"/>
      <c r="AG313" s="1108"/>
      <c r="AH313" s="1108"/>
      <c r="AI313" s="1108"/>
      <c r="AJ313" s="1108"/>
      <c r="AK313" s="1108"/>
      <c r="BA313" s="43"/>
    </row>
    <row r="314" spans="2:53" ht="12.9" customHeight="1">
      <c r="B314" s="41" t="s">
        <v>698</v>
      </c>
      <c r="C314" s="41"/>
      <c r="D314" s="41"/>
      <c r="E314" s="41"/>
      <c r="F314" s="41"/>
      <c r="H314" s="1260" t="s">
        <v>2349</v>
      </c>
      <c r="I314" s="1260"/>
      <c r="J314" s="1260"/>
      <c r="K314" s="1260"/>
      <c r="L314" s="1260"/>
      <c r="M314" s="1260"/>
      <c r="N314" s="1260"/>
      <c r="O314" s="1260"/>
      <c r="P314" s="1260"/>
      <c r="Q314" s="1260"/>
      <c r="R314" s="1260"/>
      <c r="T314" s="41" t="s">
        <v>698</v>
      </c>
      <c r="V314" s="41"/>
      <c r="W314" s="41"/>
      <c r="X314" s="41"/>
      <c r="Y314" s="41"/>
      <c r="AA314" s="1260" t="s">
        <v>2360</v>
      </c>
      <c r="AB314" s="1260"/>
      <c r="AC314" s="1260"/>
      <c r="AD314" s="1260"/>
      <c r="AE314" s="1260"/>
      <c r="AF314" s="1260"/>
      <c r="AG314" s="1260"/>
      <c r="AH314" s="1260"/>
      <c r="AI314" s="1260"/>
      <c r="AJ314" s="1260"/>
      <c r="AK314" s="1260"/>
      <c r="BA314" s="43"/>
    </row>
    <row r="315" spans="2:53" ht="12.9" customHeight="1">
      <c r="B315" s="41" t="s">
        <v>700</v>
      </c>
      <c r="C315" s="41"/>
      <c r="D315" s="41"/>
      <c r="E315" s="41"/>
      <c r="F315" s="41"/>
      <c r="H315" s="1260" t="s">
        <v>2350</v>
      </c>
      <c r="I315" s="1260"/>
      <c r="J315" s="1260"/>
      <c r="K315" s="1260"/>
      <c r="L315" s="1260"/>
      <c r="M315" s="1260"/>
      <c r="N315" s="1260"/>
      <c r="O315" s="1260"/>
      <c r="P315" s="1260"/>
      <c r="Q315" s="1260"/>
      <c r="R315" s="1260"/>
      <c r="T315" s="41" t="s">
        <v>699</v>
      </c>
      <c r="V315" s="41"/>
      <c r="W315" s="41"/>
      <c r="X315" s="41"/>
      <c r="Y315" s="41"/>
      <c r="AA315" s="1260" t="s">
        <v>2361</v>
      </c>
      <c r="AB315" s="1260"/>
      <c r="AC315" s="1260"/>
      <c r="AD315" s="1260"/>
      <c r="AE315" s="1260"/>
      <c r="AF315" s="1260"/>
      <c r="AG315" s="1260"/>
      <c r="AH315" s="1260"/>
      <c r="AI315" s="1260"/>
      <c r="AJ315" s="1260"/>
      <c r="AK315" s="1260"/>
      <c r="BA315" s="43"/>
    </row>
    <row r="316" spans="2:53" ht="12.9" customHeight="1">
      <c r="B316" s="41" t="s">
        <v>373</v>
      </c>
      <c r="C316" s="41"/>
      <c r="D316" s="41"/>
      <c r="E316" s="41"/>
      <c r="F316" s="41"/>
      <c r="H316" s="1260" t="s">
        <v>2351</v>
      </c>
      <c r="I316" s="1260"/>
      <c r="J316" s="1260"/>
      <c r="K316" s="1260"/>
      <c r="L316" s="1260"/>
      <c r="M316" s="1260"/>
      <c r="N316" s="1260"/>
      <c r="O316" s="1260"/>
      <c r="P316" s="1260"/>
      <c r="Q316" s="1260"/>
      <c r="R316" s="1260"/>
      <c r="T316" s="41" t="s">
        <v>373</v>
      </c>
      <c r="V316" s="41"/>
      <c r="W316" s="41"/>
      <c r="X316" s="41"/>
      <c r="Y316" s="41"/>
      <c r="AA316" s="1260" t="s">
        <v>2362</v>
      </c>
      <c r="AB316" s="1260"/>
      <c r="AC316" s="1260"/>
      <c r="AD316" s="1260"/>
      <c r="AE316" s="1260"/>
      <c r="AF316" s="1260"/>
      <c r="AG316" s="1260"/>
      <c r="AH316" s="1260"/>
      <c r="AI316" s="1260"/>
      <c r="AJ316" s="1260"/>
      <c r="AK316" s="1260"/>
      <c r="BA316" s="43"/>
    </row>
    <row r="317" spans="2:53" ht="12.9" customHeight="1">
      <c r="B317" s="41" t="s">
        <v>374</v>
      </c>
      <c r="C317" s="41"/>
      <c r="D317" s="41"/>
      <c r="E317" s="41"/>
      <c r="F317" s="41"/>
      <c r="G317" s="41"/>
      <c r="H317" s="1406" t="s">
        <v>2397</v>
      </c>
      <c r="I317" s="1406"/>
      <c r="J317" s="1406"/>
      <c r="K317" s="1406"/>
      <c r="L317" s="1406"/>
      <c r="M317" s="1406"/>
      <c r="N317" s="5" t="s">
        <v>817</v>
      </c>
      <c r="O317" s="5"/>
      <c r="P317" s="1395"/>
      <c r="Q317" s="1395"/>
      <c r="R317" s="1395"/>
      <c r="S317" s="41"/>
      <c r="T317" s="41" t="s">
        <v>374</v>
      </c>
      <c r="V317" s="41"/>
      <c r="W317" s="41"/>
      <c r="X317" s="41"/>
      <c r="Y317" s="41"/>
      <c r="AA317" s="1477" t="s">
        <v>2400</v>
      </c>
      <c r="AB317" s="1406"/>
      <c r="AC317" s="1406"/>
      <c r="AD317" s="1406"/>
      <c r="AE317" s="1406"/>
      <c r="AF317" s="1406"/>
      <c r="AG317" s="5" t="s">
        <v>817</v>
      </c>
      <c r="AH317" s="5"/>
      <c r="AI317" s="1395"/>
      <c r="AJ317" s="1395"/>
      <c r="AK317" s="1395"/>
      <c r="BA317" s="43"/>
    </row>
    <row r="318" spans="2:53" ht="12.9" customHeight="1">
      <c r="B318" s="41" t="s">
        <v>375</v>
      </c>
      <c r="C318" s="41"/>
      <c r="D318" s="41"/>
      <c r="E318" s="41"/>
      <c r="F318" s="41"/>
      <c r="G318" s="41"/>
      <c r="H318" s="1267"/>
      <c r="I318" s="1267"/>
      <c r="J318" s="1267"/>
      <c r="K318" s="1267"/>
      <c r="L318" s="1267"/>
      <c r="M318" s="1267"/>
      <c r="N318" s="5"/>
      <c r="O318" s="5"/>
      <c r="P318" s="44"/>
      <c r="Q318" s="44"/>
      <c r="R318" s="44"/>
      <c r="S318" s="41"/>
      <c r="T318" s="41" t="s">
        <v>375</v>
      </c>
      <c r="V318" s="41"/>
      <c r="W318" s="41"/>
      <c r="X318" s="41"/>
      <c r="Y318" s="41"/>
      <c r="AA318" s="1267"/>
      <c r="AB318" s="1267"/>
      <c r="AC318" s="1267"/>
      <c r="AD318" s="1267"/>
      <c r="AE318" s="1267"/>
      <c r="AF318" s="1267"/>
      <c r="AG318" s="5"/>
      <c r="AH318" s="5"/>
      <c r="AI318" s="44"/>
      <c r="AJ318" s="44"/>
      <c r="AK318" s="44"/>
      <c r="BA318" s="43"/>
    </row>
    <row r="319" spans="2:53" ht="12.9" customHeight="1">
      <c r="B319" s="41" t="s">
        <v>701</v>
      </c>
      <c r="C319" s="41"/>
      <c r="D319" s="41"/>
      <c r="E319" s="41"/>
      <c r="F319" s="41"/>
      <c r="G319" s="41"/>
      <c r="H319" s="1260" t="s">
        <v>2398</v>
      </c>
      <c r="I319" s="1260"/>
      <c r="J319" s="1260"/>
      <c r="K319" s="1260"/>
      <c r="L319" s="1260"/>
      <c r="M319" s="1260"/>
      <c r="N319" s="1108"/>
      <c r="O319" s="1108"/>
      <c r="P319" s="1108"/>
      <c r="Q319" s="1108"/>
      <c r="R319" s="1108"/>
      <c r="S319" s="41"/>
      <c r="T319" s="41" t="s">
        <v>701</v>
      </c>
      <c r="V319" s="41"/>
      <c r="W319" s="41"/>
      <c r="X319" s="41"/>
      <c r="Y319" s="41"/>
      <c r="AA319" s="1268" t="s">
        <v>2401</v>
      </c>
      <c r="AB319" s="1260"/>
      <c r="AC319" s="1260"/>
      <c r="AD319" s="1260"/>
      <c r="AE319" s="1260"/>
      <c r="AF319" s="1260"/>
      <c r="AG319" s="1108"/>
      <c r="AH319" s="1108"/>
      <c r="AI319" s="1108"/>
      <c r="AJ319" s="1108"/>
      <c r="AK319" s="1108"/>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1146</v>
      </c>
      <c r="C321" s="41"/>
      <c r="D321" s="41"/>
      <c r="E321" s="41"/>
      <c r="F321" s="41"/>
      <c r="H321" s="1108"/>
      <c r="I321" s="1108"/>
      <c r="J321" s="1108"/>
      <c r="K321" s="1108"/>
      <c r="L321" s="1108"/>
      <c r="M321" s="1108"/>
      <c r="N321" s="1108"/>
      <c r="O321" s="1108"/>
      <c r="P321" s="1108"/>
      <c r="Q321" s="1108"/>
      <c r="R321" s="1108"/>
      <c r="T321" s="41" t="s">
        <v>37</v>
      </c>
      <c r="V321" s="41"/>
      <c r="W321" s="41"/>
      <c r="X321" s="41"/>
      <c r="Y321" s="41"/>
      <c r="AA321" s="1108" t="s">
        <v>2363</v>
      </c>
      <c r="AB321" s="1108"/>
      <c r="AC321" s="1108"/>
      <c r="AD321" s="1108"/>
      <c r="AE321" s="1108"/>
      <c r="AF321" s="1108"/>
      <c r="AG321" s="1108"/>
      <c r="AH321" s="1108"/>
      <c r="AI321" s="1108"/>
      <c r="AJ321" s="1108"/>
      <c r="AK321" s="1108"/>
      <c r="BA321" s="43"/>
    </row>
    <row r="322" spans="2:53" ht="12.9" customHeight="1">
      <c r="B322" s="41" t="s">
        <v>698</v>
      </c>
      <c r="C322" s="41"/>
      <c r="D322" s="41"/>
      <c r="E322" s="41"/>
      <c r="F322" s="41"/>
      <c r="H322" s="1260"/>
      <c r="I322" s="1260"/>
      <c r="J322" s="1260"/>
      <c r="K322" s="1260"/>
      <c r="L322" s="1260"/>
      <c r="M322" s="1260"/>
      <c r="N322" s="1260"/>
      <c r="O322" s="1260"/>
      <c r="P322" s="1260"/>
      <c r="Q322" s="1260"/>
      <c r="R322" s="1260"/>
      <c r="T322" s="41" t="s">
        <v>698</v>
      </c>
      <c r="V322" s="41"/>
      <c r="W322" s="41"/>
      <c r="X322" s="41"/>
      <c r="Y322" s="41"/>
      <c r="AA322" s="1260" t="s">
        <v>2364</v>
      </c>
      <c r="AB322" s="1260"/>
      <c r="AC322" s="1260"/>
      <c r="AD322" s="1260"/>
      <c r="AE322" s="1260"/>
      <c r="AF322" s="1260"/>
      <c r="AG322" s="1260"/>
      <c r="AH322" s="1260"/>
      <c r="AI322" s="1260"/>
      <c r="AJ322" s="1260"/>
      <c r="AK322" s="1260"/>
      <c r="BA322" s="43"/>
    </row>
    <row r="323" spans="2:53" ht="12.9" customHeight="1">
      <c r="B323" s="41" t="s">
        <v>700</v>
      </c>
      <c r="C323" s="41"/>
      <c r="D323" s="41"/>
      <c r="E323" s="41"/>
      <c r="F323" s="41"/>
      <c r="H323" s="1260"/>
      <c r="I323" s="1260"/>
      <c r="J323" s="1260"/>
      <c r="K323" s="1260"/>
      <c r="L323" s="1260"/>
      <c r="M323" s="1260"/>
      <c r="N323" s="1260"/>
      <c r="O323" s="1260"/>
      <c r="P323" s="1260"/>
      <c r="Q323" s="1260"/>
      <c r="R323" s="1260"/>
      <c r="T323" s="41" t="s">
        <v>699</v>
      </c>
      <c r="V323" s="41"/>
      <c r="W323" s="41"/>
      <c r="X323" s="41"/>
      <c r="Y323" s="41"/>
      <c r="AA323" s="1260" t="s">
        <v>2365</v>
      </c>
      <c r="AB323" s="1260"/>
      <c r="AC323" s="1260"/>
      <c r="AD323" s="1260"/>
      <c r="AE323" s="1260"/>
      <c r="AF323" s="1260"/>
      <c r="AG323" s="1260"/>
      <c r="AH323" s="1260"/>
      <c r="AI323" s="1260"/>
      <c r="AJ323" s="1260"/>
      <c r="AK323" s="1260"/>
      <c r="BA323" s="43"/>
    </row>
    <row r="324" spans="2:53" ht="12.9" customHeight="1">
      <c r="B324" s="41" t="s">
        <v>373</v>
      </c>
      <c r="C324" s="41"/>
      <c r="D324" s="41"/>
      <c r="E324" s="41"/>
      <c r="F324" s="41"/>
      <c r="H324" s="1260"/>
      <c r="I324" s="1260"/>
      <c r="J324" s="1260"/>
      <c r="K324" s="1260"/>
      <c r="L324" s="1260"/>
      <c r="M324" s="1260"/>
      <c r="N324" s="1260"/>
      <c r="O324" s="1260"/>
      <c r="P324" s="1260"/>
      <c r="Q324" s="1260"/>
      <c r="R324" s="1260"/>
      <c r="T324" s="41" t="s">
        <v>373</v>
      </c>
      <c r="V324" s="41"/>
      <c r="W324" s="41"/>
      <c r="X324" s="41"/>
      <c r="Y324" s="41"/>
      <c r="AA324" s="1260" t="s">
        <v>2366</v>
      </c>
      <c r="AB324" s="1260"/>
      <c r="AC324" s="1260"/>
      <c r="AD324" s="1260"/>
      <c r="AE324" s="1260"/>
      <c r="AF324" s="1260"/>
      <c r="AG324" s="1260"/>
      <c r="AH324" s="1260"/>
      <c r="AI324" s="1260"/>
      <c r="AJ324" s="1260"/>
      <c r="AK324" s="1260"/>
      <c r="BA324" s="43"/>
    </row>
    <row r="325" spans="2:53" ht="12.9" customHeight="1">
      <c r="B325" s="41" t="s">
        <v>374</v>
      </c>
      <c r="C325" s="41"/>
      <c r="D325" s="41"/>
      <c r="E325" s="41"/>
      <c r="F325" s="41"/>
      <c r="G325" s="41"/>
      <c r="H325" s="1406"/>
      <c r="I325" s="1406"/>
      <c r="J325" s="1406"/>
      <c r="K325" s="1406"/>
      <c r="L325" s="1406"/>
      <c r="M325" s="1406"/>
      <c r="N325" s="5" t="s">
        <v>817</v>
      </c>
      <c r="O325" s="5"/>
      <c r="P325" s="1395"/>
      <c r="Q325" s="1395"/>
      <c r="R325" s="1395"/>
      <c r="S325" s="41"/>
      <c r="T325" s="41" t="s">
        <v>374</v>
      </c>
      <c r="V325" s="41"/>
      <c r="W325" s="41"/>
      <c r="X325" s="41"/>
      <c r="Y325" s="41"/>
      <c r="AA325" s="1477" t="s">
        <v>2402</v>
      </c>
      <c r="AB325" s="1406"/>
      <c r="AC325" s="1406"/>
      <c r="AD325" s="1406"/>
      <c r="AE325" s="1406"/>
      <c r="AF325" s="1406"/>
      <c r="AG325" s="5" t="s">
        <v>817</v>
      </c>
      <c r="AH325" s="5"/>
      <c r="AI325" s="1395"/>
      <c r="AJ325" s="1395"/>
      <c r="AK325" s="1395"/>
      <c r="BA325" s="43"/>
    </row>
    <row r="326" spans="2:53" ht="12.9" customHeight="1">
      <c r="B326" s="41" t="s">
        <v>375</v>
      </c>
      <c r="C326" s="41"/>
      <c r="D326" s="41"/>
      <c r="E326" s="41"/>
      <c r="F326" s="41"/>
      <c r="G326" s="41"/>
      <c r="H326" s="1267"/>
      <c r="I326" s="1267"/>
      <c r="J326" s="1267"/>
      <c r="K326" s="1267"/>
      <c r="L326" s="1267"/>
      <c r="M326" s="1267"/>
      <c r="N326" s="5"/>
      <c r="O326" s="5"/>
      <c r="P326" s="44"/>
      <c r="Q326" s="44"/>
      <c r="R326" s="44"/>
      <c r="S326" s="41"/>
      <c r="T326" s="41" t="s">
        <v>375</v>
      </c>
      <c r="V326" s="41"/>
      <c r="W326" s="41"/>
      <c r="X326" s="41"/>
      <c r="Y326" s="41"/>
      <c r="AA326" s="1267"/>
      <c r="AB326" s="1267"/>
      <c r="AC326" s="1267"/>
      <c r="AD326" s="1267"/>
      <c r="AE326" s="1267"/>
      <c r="AF326" s="1267"/>
      <c r="AG326" s="5"/>
      <c r="AH326" s="5"/>
      <c r="AI326" s="44"/>
      <c r="AJ326" s="44"/>
      <c r="AK326" s="44"/>
      <c r="BA326" s="43"/>
    </row>
    <row r="327" spans="2:53" ht="12.9" customHeight="1">
      <c r="B327" s="41" t="s">
        <v>701</v>
      </c>
      <c r="C327" s="41"/>
      <c r="D327" s="41"/>
      <c r="E327" s="41"/>
      <c r="F327" s="41"/>
      <c r="G327" s="41"/>
      <c r="H327" s="1260"/>
      <c r="I327" s="1260"/>
      <c r="J327" s="1260"/>
      <c r="K327" s="1260"/>
      <c r="L327" s="1260"/>
      <c r="M327" s="1260"/>
      <c r="N327" s="1108"/>
      <c r="O327" s="1108"/>
      <c r="P327" s="1108"/>
      <c r="Q327" s="1108"/>
      <c r="R327" s="1108"/>
      <c r="S327" s="41"/>
      <c r="T327" s="41" t="s">
        <v>701</v>
      </c>
      <c r="V327" s="41"/>
      <c r="W327" s="41"/>
      <c r="X327" s="41"/>
      <c r="Y327" s="41"/>
      <c r="AA327" s="1268" t="s">
        <v>2403</v>
      </c>
      <c r="AB327" s="1260"/>
      <c r="AC327" s="1260"/>
      <c r="AD327" s="1260"/>
      <c r="AE327" s="1260"/>
      <c r="AF327" s="1260"/>
      <c r="AG327" s="1108"/>
      <c r="AH327" s="1108"/>
      <c r="AI327" s="1108"/>
      <c r="AJ327" s="1108"/>
      <c r="AK327" s="1108"/>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108" t="s">
        <v>2367</v>
      </c>
      <c r="I329" s="1108"/>
      <c r="J329" s="1108"/>
      <c r="K329" s="1108"/>
      <c r="L329" s="1108"/>
      <c r="M329" s="1108"/>
      <c r="N329" s="1108"/>
      <c r="O329" s="1108"/>
      <c r="P329" s="1108"/>
      <c r="Q329" s="1108"/>
      <c r="R329" s="1108"/>
      <c r="T329" s="5" t="s">
        <v>1105</v>
      </c>
      <c r="V329" s="41"/>
      <c r="W329" s="41"/>
      <c r="X329" s="41"/>
      <c r="Y329" s="41"/>
      <c r="AA329" s="1108" t="s">
        <v>2334</v>
      </c>
      <c r="AB329" s="1108"/>
      <c r="AC329" s="1108"/>
      <c r="AD329" s="1108"/>
      <c r="AE329" s="1108"/>
      <c r="AF329" s="1108"/>
      <c r="AG329" s="1108"/>
      <c r="AH329" s="1108"/>
      <c r="AI329" s="1108"/>
      <c r="AJ329" s="1108"/>
      <c r="AK329" s="1108"/>
      <c r="BA329" s="43"/>
    </row>
    <row r="330" spans="2:53" ht="12.9" customHeight="1">
      <c r="B330" s="41" t="s">
        <v>698</v>
      </c>
      <c r="C330" s="41"/>
      <c r="D330" s="41"/>
      <c r="E330" s="41"/>
      <c r="F330" s="41"/>
      <c r="H330" s="1260" t="s">
        <v>2368</v>
      </c>
      <c r="I330" s="1260"/>
      <c r="J330" s="1260"/>
      <c r="K330" s="1260"/>
      <c r="L330" s="1260"/>
      <c r="M330" s="1260"/>
      <c r="N330" s="1260"/>
      <c r="O330" s="1260"/>
      <c r="P330" s="1260"/>
      <c r="Q330" s="1260"/>
      <c r="R330" s="1260"/>
      <c r="T330" s="41" t="s">
        <v>698</v>
      </c>
      <c r="V330" s="41"/>
      <c r="W330" s="41"/>
      <c r="X330" s="41"/>
      <c r="Y330" s="41"/>
      <c r="AA330" s="1260" t="s">
        <v>2335</v>
      </c>
      <c r="AB330" s="1260"/>
      <c r="AC330" s="1260"/>
      <c r="AD330" s="1260"/>
      <c r="AE330" s="1260"/>
      <c r="AF330" s="1260"/>
      <c r="AG330" s="1260"/>
      <c r="AH330" s="1260"/>
      <c r="AI330" s="1260"/>
      <c r="AJ330" s="1260"/>
      <c r="AK330" s="1260"/>
      <c r="BA330" s="43"/>
    </row>
    <row r="331" spans="2:53" ht="12.9" customHeight="1">
      <c r="B331" s="41" t="s">
        <v>700</v>
      </c>
      <c r="C331" s="41"/>
      <c r="D331" s="41"/>
      <c r="E331" s="41"/>
      <c r="F331" s="41"/>
      <c r="G331" s="41"/>
      <c r="H331" s="1260" t="s">
        <v>2369</v>
      </c>
      <c r="I331" s="1260"/>
      <c r="J331" s="1260"/>
      <c r="K331" s="1260"/>
      <c r="L331" s="1260"/>
      <c r="M331" s="1260"/>
      <c r="N331" s="1260"/>
      <c r="O331" s="1260"/>
      <c r="P331" s="1260"/>
      <c r="Q331" s="1260"/>
      <c r="R331" s="1260"/>
      <c r="T331" s="41" t="s">
        <v>699</v>
      </c>
      <c r="V331" s="41"/>
      <c r="W331" s="41"/>
      <c r="X331" s="41"/>
      <c r="Y331" s="41"/>
      <c r="AA331" s="1260" t="s">
        <v>2340</v>
      </c>
      <c r="AB331" s="1260"/>
      <c r="AC331" s="1260"/>
      <c r="AD331" s="1260"/>
      <c r="AE331" s="1260"/>
      <c r="AF331" s="1260"/>
      <c r="AG331" s="1260"/>
      <c r="AH331" s="1260"/>
      <c r="AI331" s="1260"/>
      <c r="AJ331" s="1260"/>
      <c r="AK331" s="1260"/>
      <c r="BA331" s="43"/>
    </row>
    <row r="332" spans="2:53" ht="12.9" customHeight="1">
      <c r="B332" s="41" t="s">
        <v>373</v>
      </c>
      <c r="C332" s="41"/>
      <c r="D332" s="41"/>
      <c r="E332" s="41"/>
      <c r="F332" s="41"/>
      <c r="H332" s="1260" t="s">
        <v>2366</v>
      </c>
      <c r="I332" s="1260"/>
      <c r="J332" s="1260"/>
      <c r="K332" s="1260"/>
      <c r="L332" s="1260"/>
      <c r="M332" s="1260"/>
      <c r="N332" s="1260"/>
      <c r="O332" s="1260"/>
      <c r="P332" s="1260"/>
      <c r="Q332" s="1260"/>
      <c r="R332" s="1260"/>
      <c r="T332" s="41" t="s">
        <v>373</v>
      </c>
      <c r="V332" s="41"/>
      <c r="W332" s="41"/>
      <c r="X332" s="41"/>
      <c r="Y332" s="41"/>
      <c r="AA332" s="1260" t="s">
        <v>2370</v>
      </c>
      <c r="AB332" s="1260"/>
      <c r="AC332" s="1260"/>
      <c r="AD332" s="1260"/>
      <c r="AE332" s="1260"/>
      <c r="AF332" s="1260"/>
      <c r="AG332" s="1260"/>
      <c r="AH332" s="1260"/>
      <c r="AI332" s="1260"/>
      <c r="AJ332" s="1260"/>
      <c r="AK332" s="1260"/>
      <c r="BA332" s="43"/>
    </row>
    <row r="333" spans="2:53" ht="12.9" customHeight="1">
      <c r="B333" s="41" t="s">
        <v>374</v>
      </c>
      <c r="C333" s="41"/>
      <c r="D333" s="41"/>
      <c r="E333" s="41"/>
      <c r="F333" s="41"/>
      <c r="G333" s="41"/>
      <c r="H333" s="1477" t="s">
        <v>2404</v>
      </c>
      <c r="I333" s="1406"/>
      <c r="J333" s="1406"/>
      <c r="K333" s="1406"/>
      <c r="L333" s="1406"/>
      <c r="M333" s="1406"/>
      <c r="N333" s="5" t="s">
        <v>817</v>
      </c>
      <c r="O333" s="5"/>
      <c r="P333" s="1395"/>
      <c r="Q333" s="1395"/>
      <c r="R333" s="1395"/>
      <c r="T333" s="41" t="s">
        <v>374</v>
      </c>
      <c r="V333" s="41"/>
      <c r="W333" s="41"/>
      <c r="X333" s="41"/>
      <c r="Y333" s="41"/>
      <c r="AA333" s="1477" t="s">
        <v>2337</v>
      </c>
      <c r="AB333" s="1406"/>
      <c r="AC333" s="1406"/>
      <c r="AD333" s="1406"/>
      <c r="AE333" s="1406"/>
      <c r="AF333" s="1406"/>
      <c r="AG333" s="5" t="s">
        <v>817</v>
      </c>
      <c r="AH333" s="5"/>
      <c r="AI333" s="1395"/>
      <c r="AJ333" s="1395"/>
      <c r="AK333" s="1395"/>
      <c r="BA333" s="43"/>
    </row>
    <row r="334" spans="2:53" ht="12.9" customHeight="1">
      <c r="B334" s="41" t="s">
        <v>375</v>
      </c>
      <c r="C334" s="41"/>
      <c r="D334" s="41"/>
      <c r="E334" s="41"/>
      <c r="F334" s="41"/>
      <c r="G334" s="41"/>
      <c r="H334" s="1267"/>
      <c r="I334" s="1267"/>
      <c r="J334" s="1267"/>
      <c r="K334" s="1267"/>
      <c r="L334" s="1267"/>
      <c r="M334" s="1267"/>
      <c r="N334" s="5"/>
      <c r="O334" s="5"/>
      <c r="P334" s="44"/>
      <c r="Q334" s="44"/>
      <c r="R334" s="44"/>
      <c r="T334" s="41" t="s">
        <v>375</v>
      </c>
      <c r="V334" s="41"/>
      <c r="W334" s="41"/>
      <c r="X334" s="41"/>
      <c r="Y334" s="41"/>
      <c r="AA334" s="1267"/>
      <c r="AB334" s="1267"/>
      <c r="AC334" s="1267"/>
      <c r="AD334" s="1267"/>
      <c r="AE334" s="1267"/>
      <c r="AF334" s="1267"/>
      <c r="AG334" s="5"/>
      <c r="AH334" s="5"/>
      <c r="AI334" s="44"/>
      <c r="AJ334" s="44"/>
      <c r="AK334" s="44"/>
      <c r="BA334" s="43"/>
    </row>
    <row r="335" spans="2:53" ht="12.9" customHeight="1">
      <c r="B335" s="41" t="s">
        <v>701</v>
      </c>
      <c r="C335" s="41"/>
      <c r="D335" s="41"/>
      <c r="E335" s="41"/>
      <c r="F335" s="41"/>
      <c r="G335" s="41"/>
      <c r="H335" s="1268" t="s">
        <v>2403</v>
      </c>
      <c r="I335" s="1260"/>
      <c r="J335" s="1260"/>
      <c r="K335" s="1260"/>
      <c r="L335" s="1260"/>
      <c r="M335" s="1260"/>
      <c r="N335" s="1108"/>
      <c r="O335" s="1108"/>
      <c r="P335" s="1108"/>
      <c r="Q335" s="1108"/>
      <c r="R335" s="1108"/>
      <c r="T335" s="41" t="s">
        <v>701</v>
      </c>
      <c r="V335" s="41"/>
      <c r="W335" s="41"/>
      <c r="X335" s="41"/>
      <c r="Y335" s="41"/>
      <c r="AA335" s="1268" t="s">
        <v>2338</v>
      </c>
      <c r="AB335" s="1260"/>
      <c r="AC335" s="1260"/>
      <c r="AD335" s="1260"/>
      <c r="AE335" s="1260"/>
      <c r="AF335" s="1260"/>
      <c r="AG335" s="1108"/>
      <c r="AH335" s="1108"/>
      <c r="AI335" s="1108"/>
      <c r="AJ335" s="1108"/>
      <c r="AK335" s="1108"/>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108" t="s">
        <v>2334</v>
      </c>
      <c r="I337" s="1108"/>
      <c r="J337" s="1108"/>
      <c r="K337" s="1108"/>
      <c r="L337" s="1108"/>
      <c r="M337" s="1108"/>
      <c r="N337" s="1108"/>
      <c r="O337" s="1108"/>
      <c r="P337" s="1108"/>
      <c r="Q337" s="1108"/>
      <c r="R337" s="1108"/>
      <c r="T337" s="361" t="s">
        <v>1144</v>
      </c>
      <c r="AA337" s="1108" t="s">
        <v>123</v>
      </c>
      <c r="AB337" s="1108"/>
      <c r="AC337" s="1108"/>
      <c r="AD337" s="1108"/>
      <c r="AE337" s="1108"/>
      <c r="AF337" s="1108"/>
      <c r="AG337" s="1108"/>
      <c r="AH337" s="1108"/>
      <c r="AI337" s="1108"/>
      <c r="AJ337" s="1108"/>
      <c r="AK337" s="1108"/>
      <c r="BA337" s="43"/>
    </row>
    <row r="338" spans="1:53" ht="12.9" customHeight="1">
      <c r="B338" s="361" t="s">
        <v>698</v>
      </c>
      <c r="C338" s="361"/>
      <c r="D338" s="361"/>
      <c r="E338" s="361"/>
      <c r="F338" s="361"/>
      <c r="G338" s="361"/>
      <c r="H338" s="1260" t="s">
        <v>2335</v>
      </c>
      <c r="I338" s="1260"/>
      <c r="J338" s="1260"/>
      <c r="K338" s="1260"/>
      <c r="L338" s="1260"/>
      <c r="M338" s="1260"/>
      <c r="N338" s="1260"/>
      <c r="O338" s="1260"/>
      <c r="P338" s="1260"/>
      <c r="Q338" s="1260"/>
      <c r="R338" s="1260"/>
      <c r="T338" s="41" t="s">
        <v>698</v>
      </c>
      <c r="AA338" s="1260"/>
      <c r="AB338" s="1260"/>
      <c r="AC338" s="1260"/>
      <c r="AD338" s="1260"/>
      <c r="AE338" s="1260"/>
      <c r="AF338" s="1260"/>
      <c r="AG338" s="1260"/>
      <c r="AH338" s="1260"/>
      <c r="AI338" s="1260"/>
      <c r="AJ338" s="1260"/>
      <c r="AK338" s="1260"/>
      <c r="BA338" s="43"/>
    </row>
    <row r="339" spans="1:53" ht="12.9" customHeight="1">
      <c r="B339" s="361" t="s">
        <v>700</v>
      </c>
      <c r="C339" s="361"/>
      <c r="D339" s="361"/>
      <c r="E339" s="361"/>
      <c r="F339" s="361"/>
      <c r="G339" s="361"/>
      <c r="H339" s="1260" t="s">
        <v>2340</v>
      </c>
      <c r="I339" s="1260"/>
      <c r="J339" s="1260"/>
      <c r="K339" s="1260"/>
      <c r="L339" s="1260"/>
      <c r="M339" s="1260"/>
      <c r="N339" s="1260"/>
      <c r="O339" s="1260"/>
      <c r="P339" s="1260"/>
      <c r="Q339" s="1260"/>
      <c r="R339" s="1260"/>
      <c r="T339" s="41" t="s">
        <v>699</v>
      </c>
      <c r="AA339" s="1260"/>
      <c r="AB339" s="1260"/>
      <c r="AC339" s="1260"/>
      <c r="AD339" s="1260"/>
      <c r="AE339" s="1260"/>
      <c r="AF339" s="1260"/>
      <c r="AG339" s="1260"/>
      <c r="AH339" s="1260"/>
      <c r="AI339" s="1260"/>
      <c r="AJ339" s="1260"/>
      <c r="AK339" s="1260"/>
    </row>
    <row r="340" spans="1:53" ht="12.9" customHeight="1">
      <c r="B340" s="361" t="s">
        <v>373</v>
      </c>
      <c r="C340" s="361"/>
      <c r="D340" s="361"/>
      <c r="E340" s="361"/>
      <c r="F340" s="361"/>
      <c r="G340" s="361"/>
      <c r="H340" s="1260" t="s">
        <v>2324</v>
      </c>
      <c r="I340" s="1260"/>
      <c r="J340" s="1260"/>
      <c r="K340" s="1260"/>
      <c r="L340" s="1260"/>
      <c r="M340" s="1260"/>
      <c r="N340" s="1260"/>
      <c r="O340" s="1260"/>
      <c r="P340" s="1260"/>
      <c r="Q340" s="1260"/>
      <c r="R340" s="1260"/>
      <c r="T340" s="41" t="s">
        <v>373</v>
      </c>
      <c r="AA340" s="1260"/>
      <c r="AB340" s="1260"/>
      <c r="AC340" s="1260"/>
      <c r="AD340" s="1260"/>
      <c r="AE340" s="1260"/>
      <c r="AF340" s="1260"/>
      <c r="AG340" s="1260"/>
      <c r="AH340" s="1260"/>
      <c r="AI340" s="1260"/>
      <c r="AJ340" s="1260"/>
      <c r="AK340" s="1260"/>
    </row>
    <row r="341" spans="1:53" ht="12.9" customHeight="1">
      <c r="B341" s="361" t="s">
        <v>374</v>
      </c>
      <c r="C341" s="361"/>
      <c r="D341" s="361"/>
      <c r="E341" s="361"/>
      <c r="F341" s="361"/>
      <c r="G341" s="361"/>
      <c r="H341" s="1477" t="s">
        <v>2337</v>
      </c>
      <c r="I341" s="1406"/>
      <c r="J341" s="1406"/>
      <c r="K341" s="1406"/>
      <c r="L341" s="1406"/>
      <c r="M341" s="1406"/>
      <c r="N341" s="5" t="s">
        <v>817</v>
      </c>
      <c r="O341" s="5"/>
      <c r="P341" s="1395"/>
      <c r="Q341" s="1395"/>
      <c r="R341" s="1395"/>
      <c r="T341" s="41" t="s">
        <v>374</v>
      </c>
      <c r="AA341" s="1406"/>
      <c r="AB341" s="1406"/>
      <c r="AC341" s="1406"/>
      <c r="AD341" s="1406"/>
      <c r="AE341" s="1406"/>
      <c r="AF341" s="1406"/>
      <c r="AG341" s="5" t="s">
        <v>817</v>
      </c>
      <c r="AH341" s="5"/>
      <c r="AI341" s="1395"/>
      <c r="AJ341" s="1395"/>
      <c r="AK341" s="1395"/>
    </row>
    <row r="342" spans="1:53" ht="12.9" customHeight="1">
      <c r="B342" s="361" t="s">
        <v>375</v>
      </c>
      <c r="C342" s="361"/>
      <c r="D342" s="361"/>
      <c r="E342" s="361"/>
      <c r="F342" s="361"/>
      <c r="G342" s="361"/>
      <c r="H342" s="1267"/>
      <c r="I342" s="1267"/>
      <c r="J342" s="1267"/>
      <c r="K342" s="1267"/>
      <c r="L342" s="1267"/>
      <c r="M342" s="1267"/>
      <c r="N342" s="5"/>
      <c r="O342" s="5"/>
      <c r="P342" s="44"/>
      <c r="Q342" s="44"/>
      <c r="R342" s="44"/>
      <c r="T342" s="41" t="s">
        <v>375</v>
      </c>
      <c r="AA342" s="1267"/>
      <c r="AB342" s="1267"/>
      <c r="AC342" s="1267"/>
      <c r="AD342" s="1267"/>
      <c r="AE342" s="1267"/>
      <c r="AF342" s="1267"/>
      <c r="AG342" s="5"/>
      <c r="AH342" s="5"/>
      <c r="AI342" s="44"/>
      <c r="AJ342" s="44"/>
      <c r="AK342" s="44"/>
    </row>
    <row r="343" spans="1:53" ht="12.9" customHeight="1">
      <c r="B343" s="361" t="s">
        <v>701</v>
      </c>
      <c r="C343" s="361"/>
      <c r="D343" s="361"/>
      <c r="E343" s="361"/>
      <c r="F343" s="361"/>
      <c r="G343" s="361"/>
      <c r="H343" s="1268" t="s">
        <v>2338</v>
      </c>
      <c r="I343" s="1260"/>
      <c r="J343" s="1260"/>
      <c r="K343" s="1260"/>
      <c r="L343" s="1260"/>
      <c r="M343" s="1260"/>
      <c r="N343" s="1108"/>
      <c r="O343" s="1108"/>
      <c r="P343" s="1108"/>
      <c r="Q343" s="1108"/>
      <c r="R343" s="1108"/>
      <c r="T343" s="41" t="s">
        <v>701</v>
      </c>
      <c r="AA343" s="1260"/>
      <c r="AB343" s="1260"/>
      <c r="AC343" s="1260"/>
      <c r="AD343" s="1260"/>
      <c r="AE343" s="1260"/>
      <c r="AF343" s="1260"/>
      <c r="AG343" s="1108"/>
      <c r="AH343" s="1108"/>
      <c r="AI343" s="1108"/>
      <c r="AJ343" s="1108"/>
      <c r="AK343" s="1108"/>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84" t="s">
        <v>496</v>
      </c>
      <c r="B345" s="1084"/>
      <c r="C345" s="1084"/>
      <c r="D345" s="1084"/>
      <c r="E345" s="1084"/>
      <c r="F345" s="1084"/>
      <c r="G345" s="1084"/>
      <c r="H345" s="1084"/>
      <c r="I345" s="1084"/>
      <c r="J345" s="1084"/>
      <c r="K345" s="1084"/>
      <c r="L345" s="1084"/>
      <c r="M345" s="1084"/>
      <c r="N345" s="1084"/>
      <c r="O345" s="1084"/>
      <c r="P345" s="1084"/>
      <c r="Q345" s="1084"/>
      <c r="R345" s="1084"/>
      <c r="S345" s="1084"/>
      <c r="T345" s="1084"/>
      <c r="U345" s="1084"/>
      <c r="V345" s="1084"/>
      <c r="W345" s="1084"/>
      <c r="X345" s="1084"/>
      <c r="Y345" s="1084"/>
      <c r="Z345" s="1084"/>
      <c r="AA345" s="1084"/>
      <c r="AB345" s="1084"/>
      <c r="AC345" s="1084"/>
      <c r="AD345" s="1084"/>
      <c r="AE345" s="1084"/>
      <c r="AF345" s="1084"/>
      <c r="AG345" s="1084"/>
      <c r="AH345" s="1084"/>
      <c r="AI345" s="1084"/>
      <c r="AJ345" s="1084"/>
      <c r="AK345" s="1084"/>
      <c r="AL345" s="1084"/>
      <c r="AM345" s="1084"/>
      <c r="AN345" s="1084"/>
      <c r="AO345" s="1084"/>
      <c r="AP345" s="1084"/>
      <c r="AQ345" s="1084"/>
      <c r="AR345" s="1084"/>
      <c r="AS345" s="1084"/>
      <c r="AT345" s="1084"/>
    </row>
    <row r="346" spans="1:53" ht="12.9" customHeight="1">
      <c r="A346" s="1084"/>
      <c r="B346" s="1084"/>
      <c r="C346" s="1084"/>
      <c r="D346" s="1084"/>
      <c r="E346" s="1084"/>
      <c r="F346" s="1084"/>
      <c r="G346" s="1084"/>
      <c r="H346" s="1084"/>
      <c r="I346" s="1084"/>
      <c r="J346" s="1084"/>
      <c r="K346" s="1084"/>
      <c r="L346" s="1084"/>
      <c r="M346" s="1084"/>
      <c r="N346" s="1084"/>
      <c r="O346" s="1084"/>
      <c r="P346" s="1084"/>
      <c r="Q346" s="1084"/>
      <c r="R346" s="1084"/>
      <c r="S346" s="1084"/>
      <c r="T346" s="1084"/>
      <c r="U346" s="1084"/>
      <c r="V346" s="1084"/>
      <c r="W346" s="1084"/>
      <c r="X346" s="1084"/>
      <c r="Y346" s="1084"/>
      <c r="Z346" s="1084"/>
      <c r="AA346" s="1084"/>
      <c r="AB346" s="1084"/>
      <c r="AC346" s="1084"/>
      <c r="AD346" s="1084"/>
      <c r="AE346" s="1084"/>
      <c r="AF346" s="1084"/>
      <c r="AG346" s="1084"/>
      <c r="AH346" s="1084"/>
      <c r="AI346" s="1084"/>
      <c r="AJ346" s="1084"/>
      <c r="AK346" s="1084"/>
      <c r="AL346" s="1084"/>
      <c r="AM346" s="1084"/>
      <c r="AN346" s="1084"/>
      <c r="AO346" s="1084"/>
      <c r="AP346" s="1084"/>
      <c r="AQ346" s="1084"/>
      <c r="AR346" s="1084"/>
      <c r="AS346" s="1084"/>
      <c r="AT346" s="1084"/>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652</v>
      </c>
      <c r="B348" s="3"/>
      <c r="C348" s="3" t="s">
        <v>530</v>
      </c>
    </row>
    <row r="349" spans="1:53" ht="12.9" customHeight="1">
      <c r="D349" t="s">
        <v>40</v>
      </c>
      <c r="M349" s="1099" t="s">
        <v>107</v>
      </c>
      <c r="N349" s="1099"/>
      <c r="P349" t="s">
        <v>1960</v>
      </c>
      <c r="AJ349" s="1099" t="s">
        <v>123</v>
      </c>
      <c r="AK349" s="1099"/>
    </row>
    <row r="350" spans="1:53" ht="12.9" customHeight="1">
      <c r="D350" s="41" t="s">
        <v>1887</v>
      </c>
      <c r="M350" s="1099" t="s">
        <v>123</v>
      </c>
      <c r="N350" s="1099"/>
      <c r="P350" s="41" t="s">
        <v>1961</v>
      </c>
      <c r="AJ350" s="1331"/>
      <c r="AK350" s="1331"/>
    </row>
    <row r="351" spans="1:53" ht="12.9" customHeight="1">
      <c r="D351" t="s">
        <v>312</v>
      </c>
      <c r="M351" s="1099" t="s">
        <v>123</v>
      </c>
      <c r="N351" s="1099"/>
      <c r="P351" t="s">
        <v>1962</v>
      </c>
      <c r="AJ351" s="1099" t="s">
        <v>123</v>
      </c>
      <c r="AK351" s="1099"/>
    </row>
    <row r="352" spans="1:53" ht="12.9" customHeight="1">
      <c r="D352" t="s">
        <v>313</v>
      </c>
      <c r="M352" s="1099" t="s">
        <v>123</v>
      </c>
      <c r="N352" s="1099"/>
      <c r="Q352" s="41"/>
    </row>
    <row r="353" spans="1:57" ht="12.9" customHeight="1">
      <c r="P353" s="361"/>
      <c r="Q353" s="361"/>
      <c r="R353" s="361"/>
    </row>
    <row r="354" spans="1:57" ht="12.9" customHeight="1"/>
    <row r="355" spans="1:57" ht="12.9" customHeight="1">
      <c r="A355" s="3" t="s">
        <v>8</v>
      </c>
      <c r="B355" s="3"/>
      <c r="C355" s="3" t="s">
        <v>880</v>
      </c>
      <c r="D355" s="3"/>
    </row>
    <row r="356" spans="1:57" ht="12.9" customHeight="1">
      <c r="D356" s="48" t="s">
        <v>892</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893</v>
      </c>
      <c r="E357" s="49"/>
      <c r="F357" s="49"/>
      <c r="G357" s="49"/>
      <c r="H357" s="49"/>
      <c r="I357" s="49"/>
      <c r="J357" s="49"/>
      <c r="K357" s="49"/>
      <c r="L357" s="49"/>
      <c r="M357" s="49"/>
      <c r="N357" s="1099" t="s">
        <v>123</v>
      </c>
      <c r="O357" s="1099"/>
      <c r="P357" s="49"/>
      <c r="Q357" s="49"/>
      <c r="R357" s="49"/>
      <c r="S357" s="49"/>
      <c r="T357" s="49"/>
      <c r="U357" s="49"/>
      <c r="V357" s="49"/>
      <c r="W357" s="49"/>
      <c r="X357" s="49"/>
      <c r="Y357" s="49"/>
      <c r="Z357" s="49"/>
      <c r="AC357" s="49"/>
      <c r="AD357" s="49"/>
      <c r="AE357" s="49"/>
    </row>
    <row r="358" spans="1:57" ht="12.9" customHeight="1">
      <c r="E358" t="s">
        <v>732</v>
      </c>
      <c r="Y358" s="1099" t="s">
        <v>123</v>
      </c>
      <c r="Z358" s="1099"/>
    </row>
    <row r="359" spans="1:57" ht="12.9" customHeight="1">
      <c r="D359" t="s">
        <v>894</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895</v>
      </c>
      <c r="E360" s="49"/>
      <c r="F360" s="49"/>
      <c r="G360" s="49"/>
      <c r="H360" s="49"/>
      <c r="I360" s="49"/>
      <c r="J360" s="1099" t="s">
        <v>123</v>
      </c>
      <c r="K360" s="1099"/>
      <c r="L360" s="49"/>
      <c r="M360" s="49"/>
      <c r="N360" s="49"/>
      <c r="O360" s="49"/>
      <c r="P360" s="49"/>
      <c r="Q360" s="49"/>
      <c r="R360" s="49"/>
      <c r="S360" s="49"/>
      <c r="T360" s="49"/>
      <c r="U360" s="49"/>
      <c r="V360" s="49"/>
      <c r="W360" s="49"/>
      <c r="X360" s="49"/>
      <c r="Y360" s="49"/>
      <c r="Z360" s="49"/>
      <c r="AC360" s="49"/>
      <c r="AD360" s="49"/>
      <c r="AE360" s="49"/>
    </row>
    <row r="361" spans="1:57" ht="12.9" customHeight="1">
      <c r="E361" s="976" t="s">
        <v>314</v>
      </c>
      <c r="F361" s="976"/>
      <c r="G361" s="976"/>
      <c r="H361" s="976"/>
      <c r="I361" s="976"/>
      <c r="J361" s="976"/>
      <c r="K361" s="976"/>
      <c r="L361" s="976"/>
      <c r="M361" s="976"/>
      <c r="N361" s="976"/>
      <c r="O361" s="976"/>
      <c r="P361" s="976"/>
      <c r="Q361" s="976"/>
      <c r="R361" s="976"/>
      <c r="S361" s="976"/>
      <c r="T361" s="976"/>
      <c r="U361" s="976"/>
      <c r="V361" s="976"/>
      <c r="W361" s="976"/>
      <c r="X361" s="976"/>
      <c r="Y361" s="976"/>
      <c r="Z361" s="976"/>
      <c r="AA361" s="976"/>
      <c r="AB361" s="976"/>
      <c r="AC361" s="976"/>
      <c r="AD361" s="976"/>
      <c r="AE361" s="976"/>
      <c r="AF361" s="976"/>
      <c r="AG361" s="976"/>
      <c r="AH361" s="976"/>
      <c r="BE361" t="s">
        <v>123</v>
      </c>
    </row>
    <row r="362" spans="1:57" ht="12.9" customHeight="1">
      <c r="E362" s="976"/>
      <c r="F362" s="976"/>
      <c r="G362" s="976"/>
      <c r="H362" s="976"/>
      <c r="I362" s="976"/>
      <c r="J362" s="976"/>
      <c r="K362" s="976"/>
      <c r="L362" s="976"/>
      <c r="M362" s="976"/>
      <c r="N362" s="976"/>
      <c r="O362" s="976"/>
      <c r="P362" s="976"/>
      <c r="Q362" s="976"/>
      <c r="R362" s="976"/>
      <c r="S362" s="976"/>
      <c r="T362" s="976"/>
      <c r="U362" s="976"/>
      <c r="V362" s="976"/>
      <c r="W362" s="976"/>
      <c r="X362" s="976"/>
      <c r="Y362" s="976"/>
      <c r="Z362" s="976"/>
      <c r="AA362" s="976"/>
      <c r="AB362" s="976"/>
      <c r="AC362" s="976"/>
      <c r="AD362" s="976"/>
      <c r="AE362" s="976"/>
      <c r="AF362" s="976"/>
      <c r="AG362" s="976"/>
      <c r="AH362" s="976"/>
      <c r="BE362" t="s">
        <v>481</v>
      </c>
    </row>
    <row r="363" spans="1:57" ht="12.9" customHeight="1">
      <c r="E363" s="5" t="s">
        <v>589</v>
      </c>
      <c r="F363" s="5"/>
      <c r="G363" s="5"/>
      <c r="H363" s="5"/>
      <c r="I363" s="5"/>
      <c r="J363" s="5"/>
      <c r="K363" s="5"/>
      <c r="L363" s="5"/>
      <c r="N363" s="1102"/>
      <c r="O363" s="1102"/>
      <c r="P363" s="1102"/>
      <c r="Q363" s="1102"/>
      <c r="R363" s="5"/>
      <c r="U363" s="5" t="s">
        <v>590</v>
      </c>
      <c r="V363" s="5"/>
      <c r="W363" s="5"/>
      <c r="X363" s="5"/>
      <c r="Y363" s="5"/>
      <c r="Z363" s="5"/>
      <c r="AA363" s="5"/>
      <c r="AB363" s="5"/>
      <c r="AC363" s="1102"/>
      <c r="AD363" s="1102"/>
      <c r="AE363" s="1102"/>
      <c r="AF363" s="1102"/>
      <c r="BE363" t="s">
        <v>107</v>
      </c>
    </row>
    <row r="364" spans="1:57" ht="12.9" customHeight="1">
      <c r="E364" s="5" t="s">
        <v>591</v>
      </c>
      <c r="F364" s="5"/>
      <c r="G364" s="5"/>
      <c r="H364" s="5"/>
      <c r="I364" s="5"/>
      <c r="J364" s="5"/>
      <c r="K364" s="5"/>
      <c r="L364" s="5"/>
      <c r="N364" s="1102"/>
      <c r="O364" s="1102"/>
      <c r="P364" s="1102"/>
      <c r="Q364" s="1102"/>
      <c r="R364" s="5"/>
      <c r="U364" s="5" t="s">
        <v>592</v>
      </c>
      <c r="V364" s="5"/>
      <c r="W364" s="5"/>
      <c r="X364" s="5"/>
      <c r="Y364" s="5"/>
      <c r="Z364" s="5"/>
      <c r="AA364" s="5"/>
      <c r="AB364" s="5"/>
      <c r="AC364" s="1102"/>
      <c r="AD364" s="1102"/>
      <c r="AE364" s="1102"/>
      <c r="AF364" s="1102"/>
    </row>
    <row r="365" spans="1:57" ht="12.9" customHeight="1">
      <c r="E365" s="5" t="s">
        <v>63</v>
      </c>
      <c r="F365" s="5"/>
      <c r="G365" s="5"/>
      <c r="H365" s="5"/>
      <c r="I365" s="5"/>
      <c r="J365" s="5"/>
      <c r="K365" s="5"/>
      <c r="L365" s="5"/>
      <c r="N365" s="1102"/>
      <c r="O365" s="1102"/>
      <c r="P365" s="1102"/>
      <c r="Q365" s="1102"/>
      <c r="R365" s="5"/>
      <c r="V365" s="5"/>
      <c r="W365" s="5"/>
      <c r="X365" s="5"/>
      <c r="Y365" s="5"/>
      <c r="Z365" s="5"/>
      <c r="AA365" s="5"/>
      <c r="AB365" s="5"/>
    </row>
    <row r="366" spans="1:57" ht="12.9" customHeight="1">
      <c r="E366" s="5" t="s">
        <v>64</v>
      </c>
      <c r="F366" s="5"/>
      <c r="G366" s="5"/>
      <c r="H366" s="5"/>
      <c r="I366" s="5"/>
      <c r="J366" s="5"/>
      <c r="K366" s="5"/>
      <c r="L366" s="5"/>
      <c r="N366" s="1472"/>
      <c r="O366" s="1472"/>
      <c r="P366" s="1472"/>
      <c r="Q366" s="1472"/>
      <c r="R366" s="1472"/>
      <c r="S366" s="1472"/>
      <c r="T366" s="1472"/>
      <c r="U366" s="1472"/>
      <c r="V366" s="1472"/>
      <c r="W366" s="1472"/>
      <c r="X366" s="1472"/>
      <c r="Y366" s="1472"/>
      <c r="Z366" s="1472"/>
      <c r="AA366" s="1472"/>
      <c r="AB366" s="1472"/>
      <c r="AC366" s="1472"/>
      <c r="AD366" s="1472"/>
      <c r="AE366" s="1472"/>
      <c r="AF366" s="1472"/>
    </row>
    <row r="367" spans="1:57" ht="12.9" customHeight="1">
      <c r="E367" s="5"/>
      <c r="F367" s="5"/>
      <c r="G367" s="5"/>
      <c r="H367" s="5"/>
      <c r="I367" s="5"/>
      <c r="J367" s="5"/>
      <c r="K367" s="5"/>
      <c r="L367" s="5"/>
      <c r="N367" s="1473"/>
      <c r="O367" s="1473"/>
      <c r="P367" s="1473"/>
      <c r="Q367" s="1473"/>
      <c r="R367" s="1473"/>
      <c r="S367" s="1473"/>
      <c r="T367" s="1473"/>
      <c r="U367" s="1473"/>
      <c r="V367" s="1473"/>
      <c r="W367" s="1473"/>
      <c r="X367" s="1473"/>
      <c r="Y367" s="1473"/>
      <c r="Z367" s="1473"/>
      <c r="AA367" s="1473"/>
      <c r="AB367" s="1473"/>
      <c r="AC367" s="1473"/>
      <c r="AD367" s="1473"/>
      <c r="AE367" s="1473"/>
      <c r="AF367" s="1473"/>
    </row>
    <row r="368" spans="1:57" ht="12.9" customHeight="1">
      <c r="E368" s="5"/>
      <c r="F368" s="5"/>
      <c r="G368" s="5"/>
      <c r="H368" s="5"/>
      <c r="I368" s="5"/>
      <c r="J368" s="5"/>
      <c r="K368" s="5"/>
      <c r="L368" s="5"/>
    </row>
    <row r="369" spans="1:36" ht="12.9" customHeight="1">
      <c r="D369" s="373" t="s">
        <v>1233</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2107</v>
      </c>
      <c r="F370" s="361"/>
      <c r="G370" s="361"/>
      <c r="H370" s="361"/>
      <c r="I370" s="361"/>
      <c r="J370" s="361"/>
      <c r="K370" s="361"/>
      <c r="L370" s="361"/>
      <c r="M370" s="361"/>
      <c r="O370" s="361"/>
      <c r="P370" s="940" t="s">
        <v>2103</v>
      </c>
      <c r="Q370" s="361" t="s">
        <v>230</v>
      </c>
      <c r="R370" s="361"/>
      <c r="S370" s="1310"/>
      <c r="T370" s="1310"/>
      <c r="U370" s="370" t="s">
        <v>231</v>
      </c>
      <c r="V370" s="1310"/>
      <c r="W370" s="1310"/>
      <c r="X370" s="361"/>
      <c r="Z370" s="361"/>
      <c r="AA370" s="940" t="s">
        <v>2103</v>
      </c>
      <c r="AB370" s="361" t="s">
        <v>230</v>
      </c>
      <c r="AC370" s="361"/>
      <c r="AD370" s="1310"/>
      <c r="AE370" s="1310"/>
      <c r="AF370" s="370" t="s">
        <v>231</v>
      </c>
      <c r="AG370" s="1310"/>
      <c r="AH370" s="1310"/>
    </row>
    <row r="371" spans="1:36" ht="12.9" customHeight="1">
      <c r="D371" s="361"/>
      <c r="E371" s="361" t="s">
        <v>1234</v>
      </c>
      <c r="F371" s="361"/>
      <c r="G371" s="361"/>
      <c r="H371" s="361"/>
      <c r="I371" s="361"/>
      <c r="J371" s="361"/>
      <c r="K371" s="361"/>
      <c r="L371" s="361"/>
      <c r="M371" s="361"/>
      <c r="N371" s="1310"/>
      <c r="O371" s="1310"/>
      <c r="P371" s="1310"/>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2108</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4" t="s">
        <v>123</v>
      </c>
      <c r="AH372" s="1334"/>
    </row>
    <row r="373" spans="1:36" ht="12.9" customHeight="1">
      <c r="D373" s="361"/>
      <c r="E373" s="361"/>
      <c r="F373" s="361"/>
      <c r="G373" s="361" t="s">
        <v>2109</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4" t="s">
        <v>123</v>
      </c>
      <c r="AH373" s="1334"/>
    </row>
    <row r="374" spans="1:36" ht="12.9" customHeight="1">
      <c r="D374" s="361"/>
      <c r="E374" s="361"/>
      <c r="F374" s="361"/>
      <c r="G374" s="505" t="s">
        <v>1284</v>
      </c>
      <c r="H374" s="361"/>
      <c r="I374" s="361"/>
      <c r="J374" s="361"/>
      <c r="K374" s="361"/>
      <c r="L374" s="361"/>
      <c r="M374" s="361"/>
      <c r="N374" s="361"/>
      <c r="O374" s="361"/>
      <c r="P374" s="361"/>
      <c r="Q374" s="361"/>
      <c r="R374" s="361"/>
      <c r="S374" s="361"/>
      <c r="T374" s="361"/>
      <c r="U374" s="361"/>
      <c r="V374" s="1334" t="s">
        <v>123</v>
      </c>
      <c r="W374" s="1334"/>
      <c r="X374" s="361"/>
      <c r="Y374" s="451" t="s">
        <v>1235</v>
      </c>
      <c r="Z374" s="361"/>
      <c r="AA374" s="361"/>
      <c r="AB374" s="361"/>
      <c r="AC374" s="361"/>
      <c r="AD374" s="361"/>
      <c r="AE374" s="361"/>
      <c r="AF374" s="361"/>
      <c r="AG374" s="361"/>
      <c r="AH374" s="361"/>
    </row>
    <row r="375" spans="1:36" ht="12.9" customHeight="1">
      <c r="D375" s="361"/>
      <c r="E375" s="361" t="s">
        <v>1236</v>
      </c>
      <c r="F375" s="361"/>
      <c r="G375" s="361"/>
      <c r="H375" s="361"/>
      <c r="I375" s="361"/>
      <c r="J375" s="361"/>
      <c r="K375" s="361"/>
      <c r="L375" s="361"/>
      <c r="M375" s="361"/>
      <c r="N375" s="361"/>
      <c r="O375" s="361"/>
      <c r="P375" s="361"/>
      <c r="Q375" s="361"/>
      <c r="R375" s="361"/>
      <c r="S375" s="361"/>
      <c r="T375" s="361"/>
      <c r="U375" s="361"/>
      <c r="V375" s="1334" t="s">
        <v>123</v>
      </c>
      <c r="W375" s="1334"/>
      <c r="X375" s="361"/>
      <c r="Y375" s="361" t="s">
        <v>1237</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118</v>
      </c>
      <c r="B377" s="3"/>
      <c r="C377" s="3" t="s">
        <v>65</v>
      </c>
    </row>
    <row r="378" spans="1:36" ht="12.9" customHeight="1">
      <c r="D378" t="s">
        <v>274</v>
      </c>
      <c r="J378" s="1104" t="s">
        <v>2407</v>
      </c>
      <c r="K378" s="1108"/>
      <c r="L378" s="1108"/>
      <c r="M378" s="1108"/>
      <c r="N378" s="1108"/>
      <c r="O378" s="1108"/>
      <c r="P378" s="1108"/>
      <c r="Q378" s="1108"/>
      <c r="R378" s="1108"/>
      <c r="S378" s="1108"/>
      <c r="T378" s="1108"/>
      <c r="U378" s="1108"/>
      <c r="V378" s="12" t="s">
        <v>709</v>
      </c>
      <c r="W378" s="12"/>
      <c r="X378" s="12"/>
      <c r="Y378" s="12"/>
      <c r="Z378" s="12"/>
      <c r="AA378" s="12"/>
      <c r="AB378" s="12"/>
      <c r="AC378" s="1108"/>
      <c r="AD378" s="1108"/>
      <c r="AE378" s="1108"/>
      <c r="AF378" s="1108"/>
      <c r="AG378" s="1108"/>
      <c r="AH378" s="1108"/>
      <c r="AI378" s="1108"/>
      <c r="AJ378" s="1108"/>
    </row>
    <row r="379" spans="1:36" ht="12.9" customHeight="1">
      <c r="D379" s="41" t="s">
        <v>1963</v>
      </c>
      <c r="J379" s="1268" t="s">
        <v>2408</v>
      </c>
      <c r="K379" s="1260"/>
      <c r="L379" s="1260"/>
      <c r="M379" s="1260"/>
      <c r="N379" s="1260"/>
      <c r="O379" s="1260"/>
      <c r="P379" s="1260"/>
      <c r="Q379" s="1260"/>
      <c r="R379" s="1260"/>
      <c r="S379" s="1260"/>
      <c r="T379" s="1260"/>
      <c r="U379" s="1260"/>
      <c r="V379" s="41" t="s">
        <v>1963</v>
      </c>
      <c r="W379" s="12"/>
      <c r="X379" s="12"/>
      <c r="Y379" s="12"/>
      <c r="Z379" s="12"/>
      <c r="AA379" s="12"/>
      <c r="AB379" s="12"/>
      <c r="AC379" s="1108"/>
      <c r="AD379" s="1108"/>
      <c r="AE379" s="1108"/>
      <c r="AF379" s="1108"/>
      <c r="AG379" s="1108"/>
      <c r="AH379" s="1108"/>
      <c r="AI379" s="1108"/>
      <c r="AJ379" s="1108"/>
    </row>
    <row r="380" spans="1:36" ht="12.9" customHeight="1">
      <c r="D380" s="41" t="s">
        <v>543</v>
      </c>
      <c r="J380" s="1268" t="s">
        <v>2409</v>
      </c>
      <c r="K380" s="1260"/>
      <c r="L380" s="1260"/>
      <c r="M380" s="1260"/>
      <c r="N380" s="1260"/>
      <c r="O380" s="1260"/>
      <c r="P380" s="1260"/>
      <c r="Q380" s="1260"/>
      <c r="R380" s="1260"/>
      <c r="S380" s="1260"/>
      <c r="T380" s="1260"/>
      <c r="U380" s="1260"/>
      <c r="V380" s="41" t="s">
        <v>543</v>
      </c>
      <c r="W380" s="12"/>
      <c r="X380" s="12"/>
      <c r="Y380" s="12"/>
      <c r="Z380" s="12"/>
      <c r="AA380" s="12"/>
      <c r="AB380" s="12"/>
      <c r="AC380" s="1108"/>
      <c r="AD380" s="1108"/>
      <c r="AE380" s="1108"/>
      <c r="AF380" s="1108"/>
      <c r="AG380" s="1108"/>
      <c r="AH380" s="1108"/>
      <c r="AI380" s="1108"/>
      <c r="AJ380" s="1108"/>
    </row>
    <row r="381" spans="1:36" ht="12.9" customHeight="1">
      <c r="D381" t="s">
        <v>1964</v>
      </c>
      <c r="J381" s="1336" t="s">
        <v>2410</v>
      </c>
      <c r="K381" s="1057"/>
      <c r="L381" s="1057"/>
      <c r="M381" s="1057"/>
      <c r="N381" s="1057"/>
      <c r="O381" s="1057"/>
      <c r="P381" s="1057"/>
      <c r="Q381" s="1057"/>
      <c r="R381" s="1057"/>
      <c r="S381" s="1057"/>
      <c r="T381" s="1057"/>
      <c r="U381" s="1057"/>
      <c r="V381" s="1108"/>
      <c r="W381" s="1108"/>
      <c r="X381" s="1108"/>
      <c r="Y381" s="1108"/>
      <c r="Z381" s="1108"/>
      <c r="AA381" s="1108"/>
      <c r="AB381" s="1108"/>
      <c r="AC381" s="1108"/>
      <c r="AD381" s="1108"/>
      <c r="AE381" s="1108"/>
      <c r="AF381" s="1108"/>
      <c r="AG381" s="1108"/>
      <c r="AH381" s="1108"/>
      <c r="AI381" s="1108"/>
      <c r="AJ381" s="1108"/>
    </row>
    <row r="382" spans="1:36" ht="12.9" customHeight="1">
      <c r="D382" t="s">
        <v>553</v>
      </c>
      <c r="Q382" s="1367">
        <v>45384</v>
      </c>
      <c r="R382" s="1367"/>
      <c r="S382" s="1367"/>
      <c r="T382" s="1367"/>
      <c r="U382" s="1367"/>
      <c r="V382" t="s">
        <v>167</v>
      </c>
      <c r="AI382" s="1099" t="s">
        <v>481</v>
      </c>
      <c r="AJ382" s="1099"/>
    </row>
    <row r="383" spans="1:36" ht="12.9" customHeight="1">
      <c r="D383" t="s">
        <v>554</v>
      </c>
      <c r="Q383" s="1380">
        <v>45749</v>
      </c>
      <c r="R383" s="1187"/>
      <c r="S383" s="1187"/>
      <c r="T383" s="1187"/>
      <c r="U383" s="1187"/>
      <c r="W383" s="29" t="s">
        <v>20</v>
      </c>
      <c r="AG383" s="1357"/>
      <c r="AH383" s="1357"/>
      <c r="AI383" s="1357"/>
      <c r="AJ383" s="1357"/>
    </row>
    <row r="384" spans="1:36" ht="12.9" customHeight="1">
      <c r="D384" t="s">
        <v>273</v>
      </c>
      <c r="Q384" s="1451">
        <v>4000000</v>
      </c>
      <c r="R384" s="1451"/>
      <c r="S384" s="1451"/>
      <c r="T384" s="1451"/>
      <c r="U384" s="1451"/>
      <c r="V384" s="41" t="s">
        <v>1965</v>
      </c>
      <c r="AG384" s="1508"/>
      <c r="AH384" s="1508"/>
      <c r="AI384" s="1508"/>
      <c r="AJ384" s="1508"/>
    </row>
    <row r="385" spans="4:36" ht="12.9" customHeight="1">
      <c r="D385" t="s">
        <v>374</v>
      </c>
      <c r="I385" s="1477" t="s">
        <v>2411</v>
      </c>
      <c r="J385" s="1477"/>
      <c r="K385" s="1477"/>
      <c r="L385" s="1477"/>
      <c r="M385" s="1477"/>
      <c r="N385" s="1477"/>
      <c r="Q385" s="41" t="s">
        <v>817</v>
      </c>
      <c r="S385" s="1528"/>
      <c r="T385" s="1528"/>
      <c r="U385" s="1528"/>
      <c r="V385" t="s">
        <v>19</v>
      </c>
      <c r="AI385" s="1099" t="s">
        <v>481</v>
      </c>
      <c r="AJ385" s="1099"/>
    </row>
    <row r="386" spans="4:36" ht="12.9" customHeight="1">
      <c r="D386" t="s">
        <v>168</v>
      </c>
      <c r="Q386" s="1060"/>
      <c r="R386" s="1060"/>
      <c r="S386" s="1060"/>
      <c r="T386" s="1060"/>
      <c r="U386" s="1060"/>
      <c r="V386" t="s">
        <v>169</v>
      </c>
      <c r="AG386" s="1357"/>
      <c r="AH386" s="1357"/>
      <c r="AI386" s="1357"/>
      <c r="AJ386" s="1357"/>
    </row>
    <row r="387" spans="4:36" ht="12.9" customHeight="1">
      <c r="D387" t="s">
        <v>25</v>
      </c>
      <c r="Q387" s="1412"/>
      <c r="R387" s="1412"/>
      <c r="S387" s="1412"/>
      <c r="T387" s="1412"/>
      <c r="U387" s="1412"/>
      <c r="V387" t="s">
        <v>1681</v>
      </c>
      <c r="AG387" s="1357"/>
      <c r="AH387" s="1357"/>
      <c r="AI387" s="1357"/>
      <c r="AJ387" s="1357"/>
    </row>
    <row r="388" spans="4:36" ht="12.9" customHeight="1">
      <c r="D388" t="s">
        <v>1966</v>
      </c>
      <c r="AG388" s="1357"/>
      <c r="AH388" s="1357"/>
      <c r="AI388" s="1357"/>
      <c r="AJ388" s="1357"/>
    </row>
    <row r="389" spans="4:36" ht="12.9" customHeight="1">
      <c r="AG389" s="832"/>
      <c r="AH389" s="832"/>
      <c r="AI389" s="832"/>
      <c r="AJ389" s="832"/>
    </row>
    <row r="390" spans="4:36" ht="12.9" customHeight="1">
      <c r="D390" s="41" t="s">
        <v>2205</v>
      </c>
      <c r="AG390" s="832"/>
      <c r="AH390" s="832"/>
      <c r="AI390" s="1099" t="s">
        <v>481</v>
      </c>
      <c r="AJ390" s="1099"/>
    </row>
    <row r="391" spans="4:36" ht="12.9" customHeight="1">
      <c r="D391" s="41" t="s">
        <v>1967</v>
      </c>
      <c r="T391" s="1297" t="s">
        <v>2334</v>
      </c>
      <c r="U391" s="1298"/>
      <c r="V391" s="1298"/>
      <c r="W391" s="1298"/>
      <c r="X391" s="1298"/>
      <c r="Y391" s="1298"/>
      <c r="Z391" s="1298"/>
      <c r="AA391" s="1298"/>
      <c r="AB391" s="1298"/>
      <c r="AC391" s="1298"/>
      <c r="AD391" s="1298"/>
      <c r="AE391" s="1298"/>
      <c r="AF391" s="1298"/>
      <c r="AG391" s="1298"/>
      <c r="AH391" s="1298"/>
      <c r="AI391" s="1298"/>
      <c r="AJ391" s="1298"/>
    </row>
    <row r="392" spans="4:36" ht="12.9" customHeight="1">
      <c r="D392" s="41" t="s">
        <v>1968</v>
      </c>
      <c r="T392" s="1297" t="s">
        <v>2412</v>
      </c>
      <c r="U392" s="1298"/>
      <c r="V392" s="1298"/>
      <c r="W392" s="1298"/>
      <c r="X392" s="1298"/>
      <c r="Y392" s="1298"/>
      <c r="Z392" s="1298"/>
      <c r="AA392" s="1298"/>
      <c r="AB392" s="1298"/>
      <c r="AC392" s="1298"/>
      <c r="AD392" s="1298"/>
      <c r="AE392" s="1298"/>
      <c r="AF392" s="1298"/>
      <c r="AG392" s="1298"/>
      <c r="AH392" s="1298"/>
      <c r="AI392" s="1298"/>
      <c r="AJ392" s="1298"/>
    </row>
    <row r="393" spans="4:36" ht="12.9" customHeight="1">
      <c r="AG393" s="832"/>
      <c r="AH393" s="832"/>
      <c r="AI393" s="832"/>
      <c r="AJ393" s="832"/>
    </row>
    <row r="394" spans="4:36" ht="12.9" customHeight="1">
      <c r="D394" s="41" t="s">
        <v>1969</v>
      </c>
      <c r="S394" s="1298" t="s">
        <v>481</v>
      </c>
      <c r="T394" s="1298"/>
      <c r="U394" s="1298"/>
      <c r="V394" t="s">
        <v>1970</v>
      </c>
      <c r="AG394" s="1366"/>
      <c r="AH394" s="1366"/>
      <c r="AI394" s="1366"/>
      <c r="AJ394" s="1366"/>
    </row>
    <row r="395" spans="4:36" ht="12.9" customHeight="1">
      <c r="D395" s="41" t="s">
        <v>1971</v>
      </c>
      <c r="S395" s="1298" t="s">
        <v>123</v>
      </c>
      <c r="T395" s="1298"/>
      <c r="U395" s="1298"/>
      <c r="V395" t="s">
        <v>1972</v>
      </c>
      <c r="AE395" s="1567"/>
      <c r="AF395" s="1567"/>
      <c r="AG395" s="1567"/>
      <c r="AH395" s="1567"/>
      <c r="AI395" s="1567"/>
      <c r="AJ395" s="1567"/>
    </row>
    <row r="396" spans="4:36" ht="12.9" customHeight="1">
      <c r="D396" s="41" t="s">
        <v>1973</v>
      </c>
      <c r="K396" s="1365"/>
      <c r="L396" s="1365"/>
      <c r="M396" s="1365"/>
      <c r="N396" s="1365"/>
      <c r="O396" s="1365"/>
      <c r="P396" s="1365"/>
      <c r="Q396" s="1365"/>
      <c r="R396" s="1365"/>
      <c r="S396" s="1365"/>
      <c r="T396" s="1365"/>
      <c r="U396" s="1365"/>
      <c r="V396" s="1365"/>
      <c r="W396" s="1365"/>
      <c r="X396" s="1365"/>
      <c r="Y396" s="1365"/>
      <c r="Z396" s="1365"/>
      <c r="AA396" s="1365"/>
      <c r="AB396" s="1365"/>
      <c r="AC396" s="1365"/>
      <c r="AD396" s="1365"/>
      <c r="AE396" s="1365"/>
      <c r="AF396" s="1365"/>
      <c r="AG396" s="1365"/>
      <c r="AH396" s="1365"/>
      <c r="AI396" s="1365"/>
      <c r="AJ396" s="1365"/>
    </row>
    <row r="397" spans="4:36" ht="12.9" customHeight="1">
      <c r="D397" s="41" t="s">
        <v>1974</v>
      </c>
      <c r="K397" s="1365"/>
      <c r="L397" s="1365"/>
      <c r="M397" s="1365"/>
      <c r="N397" s="1365"/>
      <c r="O397" s="1365"/>
      <c r="P397" s="1365"/>
      <c r="Q397" s="1365"/>
      <c r="R397" s="1365"/>
      <c r="S397" s="1365"/>
      <c r="T397" s="1365"/>
      <c r="U397" s="1365"/>
      <c r="V397" s="1365"/>
      <c r="W397" s="1365"/>
      <c r="X397" s="1365"/>
      <c r="Y397" s="1365"/>
      <c r="Z397" s="1365"/>
      <c r="AA397" s="1365"/>
      <c r="AB397" s="1365"/>
      <c r="AC397" s="1365"/>
      <c r="AD397" s="1365"/>
      <c r="AE397" s="1365"/>
      <c r="AF397" s="1365"/>
      <c r="AG397" s="1365"/>
      <c r="AH397" s="1365"/>
      <c r="AI397" s="1365"/>
      <c r="AJ397" s="1365"/>
    </row>
    <row r="398" spans="4:36" ht="12.9" customHeight="1">
      <c r="D398" s="41" t="s">
        <v>1975</v>
      </c>
      <c r="E398" s="813"/>
      <c r="F398" s="813"/>
      <c r="G398" s="813"/>
      <c r="H398" s="813"/>
      <c r="I398" s="813"/>
      <c r="J398" s="813"/>
      <c r="K398" s="813"/>
      <c r="L398" s="813"/>
      <c r="M398" s="813"/>
      <c r="N398" s="813"/>
      <c r="O398" s="813"/>
      <c r="P398" s="813"/>
      <c r="Q398" s="813"/>
      <c r="R398" s="813"/>
      <c r="S398" s="1368" t="s">
        <v>1976</v>
      </c>
      <c r="T398" s="1368"/>
      <c r="U398" s="1368"/>
      <c r="V398" s="1368"/>
      <c r="W398" s="1368"/>
      <c r="X398" s="1368"/>
      <c r="Y398" s="1368"/>
      <c r="Z398" s="1368"/>
      <c r="AA398" s="1368"/>
      <c r="AB398" s="1368"/>
      <c r="AC398" s="1368"/>
      <c r="AD398" s="1368"/>
      <c r="AE398" s="1368"/>
      <c r="AF398" s="1368"/>
      <c r="AG398" s="1368"/>
      <c r="AH398" s="1368"/>
      <c r="AI398" s="1368"/>
      <c r="AJ398" s="1368"/>
    </row>
    <row r="399" spans="4:36" ht="12.9" customHeight="1">
      <c r="D399" s="973" t="s">
        <v>1977</v>
      </c>
      <c r="E399" s="973"/>
      <c r="F399" s="973"/>
      <c r="G399" s="973"/>
      <c r="H399" s="973"/>
      <c r="I399" s="973"/>
      <c r="J399" s="973"/>
      <c r="K399" s="973"/>
      <c r="L399" s="973"/>
      <c r="M399" s="973"/>
      <c r="N399" s="973"/>
      <c r="O399" s="973"/>
      <c r="P399" s="973"/>
      <c r="Q399" s="973"/>
      <c r="R399" s="973"/>
      <c r="S399" s="973"/>
      <c r="T399" s="973"/>
      <c r="U399" s="973"/>
      <c r="V399" s="973"/>
      <c r="W399" s="973"/>
      <c r="X399" s="973"/>
      <c r="Y399" s="973"/>
      <c r="Z399" s="973"/>
      <c r="AA399" s="973"/>
      <c r="AB399" s="973"/>
      <c r="AC399" s="973"/>
      <c r="AD399" s="973"/>
      <c r="AE399" s="973"/>
      <c r="AF399" s="973"/>
      <c r="AG399" s="973"/>
      <c r="AH399" s="973"/>
      <c r="AI399" s="973"/>
      <c r="AJ399" s="973"/>
    </row>
    <row r="400" spans="4:36" ht="12.9" customHeight="1">
      <c r="D400" s="973"/>
      <c r="E400" s="973"/>
      <c r="F400" s="973"/>
      <c r="G400" s="973"/>
      <c r="H400" s="973"/>
      <c r="I400" s="973"/>
      <c r="J400" s="973"/>
      <c r="K400" s="973"/>
      <c r="L400" s="973"/>
      <c r="M400" s="973"/>
      <c r="N400" s="973"/>
      <c r="O400" s="973"/>
      <c r="P400" s="973"/>
      <c r="Q400" s="973"/>
      <c r="R400" s="973"/>
      <c r="S400" s="973"/>
      <c r="T400" s="973"/>
      <c r="U400" s="973"/>
      <c r="V400" s="973"/>
      <c r="W400" s="973"/>
      <c r="X400" s="973"/>
      <c r="Y400" s="973"/>
      <c r="Z400" s="973"/>
      <c r="AA400" s="973"/>
      <c r="AB400" s="973"/>
      <c r="AC400" s="973"/>
      <c r="AD400" s="973"/>
      <c r="AE400" s="973"/>
      <c r="AF400" s="973"/>
      <c r="AG400" s="973"/>
      <c r="AH400" s="973"/>
      <c r="AI400" s="973"/>
      <c r="AJ400" s="973"/>
    </row>
    <row r="401" spans="1:36" ht="12.9" customHeight="1">
      <c r="AG401" s="832"/>
      <c r="AH401" s="832"/>
      <c r="AI401" s="832"/>
      <c r="AJ401" s="832"/>
    </row>
    <row r="402" spans="1:36" ht="12.9" customHeight="1">
      <c r="A402" s="3" t="s">
        <v>121</v>
      </c>
      <c r="B402" s="3"/>
      <c r="C402" s="3" t="s">
        <v>898</v>
      </c>
    </row>
    <row r="403" spans="1:36" ht="12.9" customHeight="1">
      <c r="D403" s="3" t="s">
        <v>1734</v>
      </c>
      <c r="I403" s="1104" t="s">
        <v>2419</v>
      </c>
      <c r="J403" s="1104"/>
      <c r="K403" s="1104"/>
      <c r="L403" s="1104"/>
      <c r="M403" s="1104"/>
      <c r="N403" s="1104"/>
      <c r="O403" s="1104"/>
      <c r="P403" s="1104"/>
      <c r="Q403" s="1104"/>
      <c r="R403" s="1104"/>
      <c r="S403" s="1104"/>
      <c r="T403" s="1104"/>
      <c r="U403" s="1104"/>
      <c r="V403" s="1104"/>
      <c r="W403" s="1104"/>
      <c r="X403" s="1104"/>
      <c r="Y403" s="1104"/>
      <c r="Z403" s="1104"/>
      <c r="AA403" s="1104"/>
      <c r="AB403" s="1104"/>
      <c r="AC403" s="1104"/>
      <c r="AD403" s="1104"/>
    </row>
    <row r="404" spans="1:36" ht="12.9" customHeight="1">
      <c r="E404" t="s">
        <v>854</v>
      </c>
      <c r="R404" s="1099" t="s">
        <v>107</v>
      </c>
      <c r="S404" s="1099"/>
      <c r="T404" t="s">
        <v>290</v>
      </c>
      <c r="AD404" s="1102">
        <v>3</v>
      </c>
      <c r="AE404" s="1102"/>
    </row>
    <row r="405" spans="1:36" ht="12.9" customHeight="1">
      <c r="E405" t="s">
        <v>855</v>
      </c>
      <c r="R405" s="1099" t="s">
        <v>123</v>
      </c>
      <c r="S405" s="1099"/>
      <c r="T405" t="s">
        <v>290</v>
      </c>
      <c r="AD405" s="1102">
        <v>0</v>
      </c>
      <c r="AE405" s="1102"/>
    </row>
    <row r="406" spans="1:36" ht="12.9" customHeight="1">
      <c r="E406" t="s">
        <v>856</v>
      </c>
      <c r="S406" s="1099" t="s">
        <v>123</v>
      </c>
      <c r="T406" s="1099"/>
    </row>
    <row r="407" spans="1:36" ht="12.9" customHeight="1">
      <c r="E407" t="s">
        <v>282</v>
      </c>
      <c r="H407" s="1100" t="s">
        <v>2428</v>
      </c>
      <c r="I407" s="1100"/>
      <c r="J407" s="1100"/>
      <c r="K407" s="1100"/>
      <c r="L407" s="1100"/>
      <c r="M407" s="1100"/>
      <c r="N407" s="1100"/>
      <c r="O407" s="1100"/>
      <c r="P407" s="1100"/>
      <c r="Q407" s="1100"/>
      <c r="R407" s="1100"/>
      <c r="S407" s="1100"/>
      <c r="T407" s="1100"/>
      <c r="U407" s="1100"/>
      <c r="V407" s="1100"/>
      <c r="W407" s="1100"/>
      <c r="X407" s="1100"/>
      <c r="Y407" s="1100"/>
      <c r="Z407" s="1100"/>
      <c r="AA407" s="1100"/>
      <c r="AB407" s="1100"/>
      <c r="AC407" s="1100"/>
      <c r="AD407" s="1100"/>
      <c r="AE407" s="1100"/>
      <c r="AF407" s="1100"/>
      <c r="AG407" s="1100"/>
      <c r="AH407" s="1100"/>
      <c r="AI407" s="1100"/>
      <c r="AJ407" s="1100"/>
    </row>
    <row r="408" spans="1:36" ht="12.9" customHeight="1">
      <c r="H408" s="1101"/>
      <c r="I408" s="1101"/>
      <c r="J408" s="1101"/>
      <c r="K408" s="1101"/>
      <c r="L408" s="1101"/>
      <c r="M408" s="1101"/>
      <c r="N408" s="1101"/>
      <c r="O408" s="1101"/>
      <c r="P408" s="1101"/>
      <c r="Q408" s="1101"/>
      <c r="R408" s="1101"/>
      <c r="S408" s="1101"/>
      <c r="T408" s="1101"/>
      <c r="U408" s="1101"/>
      <c r="V408" s="1101"/>
      <c r="W408" s="1101"/>
      <c r="X408" s="1101"/>
      <c r="Y408" s="1101"/>
      <c r="Z408" s="1101"/>
      <c r="AA408" s="1101"/>
      <c r="AB408" s="1101"/>
      <c r="AC408" s="1101"/>
      <c r="AD408" s="1101"/>
      <c r="AE408" s="1101"/>
      <c r="AF408" s="1101"/>
      <c r="AG408" s="1101"/>
      <c r="AH408" s="1101"/>
      <c r="AI408" s="1101"/>
      <c r="AJ408" s="1101"/>
    </row>
    <row r="409" spans="1:36" ht="12.9" customHeight="1"/>
    <row r="410" spans="1:36" ht="12.9" customHeight="1">
      <c r="A410" s="3" t="s">
        <v>122</v>
      </c>
      <c r="B410" s="3"/>
      <c r="C410" s="3"/>
      <c r="D410" s="3" t="s">
        <v>901</v>
      </c>
      <c r="AE410" s="5"/>
      <c r="AF410" s="3" t="s">
        <v>1213</v>
      </c>
    </row>
    <row r="411" spans="1:36" ht="12.9" customHeight="1">
      <c r="E411" s="1313"/>
      <c r="F411" s="1313"/>
      <c r="G411" s="1313"/>
      <c r="H411" s="18" t="s">
        <v>902</v>
      </c>
      <c r="I411" s="1313"/>
      <c r="J411" s="1313"/>
      <c r="K411" s="1313"/>
      <c r="L411" t="s">
        <v>903</v>
      </c>
      <c r="N411" s="34" t="s">
        <v>850</v>
      </c>
      <c r="P411" s="1400">
        <v>0.77</v>
      </c>
      <c r="Q411" s="1400"/>
      <c r="R411" s="1400"/>
      <c r="S411" t="s">
        <v>904</v>
      </c>
      <c r="W411" s="1401">
        <f>IF(E411&gt;0,(E411*I411),(P411*43560))</f>
        <v>33541.200000000004</v>
      </c>
      <c r="X411" s="1401"/>
      <c r="Y411" s="1401"/>
      <c r="Z411" t="s">
        <v>905</v>
      </c>
      <c r="AF411" s="1314" cm="1">
        <f t="array" ref="AF411">_xlfn.IFS(P411&gt;0,(AG430/P411),W411&gt;0,(AG430/(W411/43560)),TRUE,0)</f>
        <v>45.454545454545453</v>
      </c>
      <c r="AG411" s="1314"/>
      <c r="AH411" s="1314"/>
    </row>
    <row r="412" spans="1:36" ht="12.9" customHeight="1">
      <c r="E412" t="s">
        <v>202</v>
      </c>
    </row>
    <row r="413" spans="1:36" ht="12.9" customHeight="1">
      <c r="E413" s="1364"/>
      <c r="F413" s="1364"/>
      <c r="G413" s="1364"/>
      <c r="H413" s="1364"/>
      <c r="I413" s="1364"/>
      <c r="J413" s="1364"/>
      <c r="K413" s="1364"/>
      <c r="L413" s="1364"/>
      <c r="M413" s="1364"/>
      <c r="N413" s="1364"/>
      <c r="O413" s="1364"/>
      <c r="P413" s="1364"/>
      <c r="Q413" s="1364"/>
      <c r="R413" s="1364"/>
      <c r="S413" s="1364"/>
      <c r="T413" s="1364"/>
      <c r="U413" s="1364"/>
      <c r="V413" s="1364"/>
      <c r="W413" s="1364"/>
      <c r="X413" s="1364"/>
      <c r="Y413" s="1364"/>
      <c r="Z413" s="1364"/>
      <c r="AA413" s="1364"/>
      <c r="AB413" s="1364"/>
      <c r="AC413" s="1364"/>
      <c r="AD413" s="1364"/>
      <c r="AE413" s="1364"/>
      <c r="AF413" s="1364"/>
      <c r="AG413" s="1364"/>
      <c r="AH413" s="1364"/>
      <c r="AI413" s="1364"/>
      <c r="AJ413" s="1364"/>
    </row>
    <row r="414" spans="1:36" ht="12.9" customHeight="1">
      <c r="E414" s="270" t="s">
        <v>1978</v>
      </c>
      <c r="F414" s="29"/>
      <c r="G414" s="29"/>
      <c r="H414" s="29"/>
      <c r="I414" s="1360">
        <v>0.77</v>
      </c>
      <c r="J414" s="1360"/>
      <c r="K414" s="1360"/>
      <c r="L414" s="29"/>
      <c r="M414" s="270"/>
      <c r="N414" s="29"/>
      <c r="O414" s="29"/>
      <c r="P414" s="1312">
        <f>(CQ628+CS633+CQ647)/I414</f>
        <v>45.454545454545453</v>
      </c>
      <c r="Q414" s="1312"/>
      <c r="R414" s="1312"/>
      <c r="S414" s="270" t="s">
        <v>1979</v>
      </c>
      <c r="T414" s="29"/>
      <c r="U414" s="29"/>
      <c r="V414" s="29"/>
      <c r="W414" s="29"/>
      <c r="X414" s="29"/>
      <c r="Y414" s="879"/>
      <c r="Z414" s="879"/>
      <c r="AA414" s="879"/>
      <c r="AB414" s="879"/>
      <c r="AC414" s="879"/>
      <c r="AD414" s="879"/>
      <c r="AE414" s="879"/>
      <c r="AF414" s="879"/>
      <c r="AG414" s="879"/>
      <c r="AH414" s="879"/>
      <c r="AI414" s="879"/>
      <c r="AJ414" s="879"/>
    </row>
    <row r="415" spans="1:36" ht="12.9" customHeight="1"/>
    <row r="416" spans="1:36" ht="12.9" customHeight="1">
      <c r="A416" s="3" t="s">
        <v>124</v>
      </c>
      <c r="B416" s="3"/>
      <c r="C416" s="3"/>
      <c r="D416" s="3" t="s">
        <v>907</v>
      </c>
    </row>
    <row r="417" spans="1:36" ht="12.9" customHeight="1">
      <c r="E417" t="s">
        <v>450</v>
      </c>
      <c r="P417" s="1099">
        <v>1</v>
      </c>
      <c r="Q417" s="1099"/>
      <c r="S417" t="s">
        <v>133</v>
      </c>
      <c r="AE417" s="1099">
        <v>1</v>
      </c>
      <c r="AF417" s="1099"/>
    </row>
    <row r="418" spans="1:36" ht="12.9" customHeight="1">
      <c r="E418" t="s">
        <v>134</v>
      </c>
      <c r="P418" s="1099">
        <v>1</v>
      </c>
      <c r="Q418" s="1099"/>
      <c r="S418" t="s">
        <v>725</v>
      </c>
      <c r="AE418" s="1099" t="s">
        <v>123</v>
      </c>
      <c r="AF418" s="1099"/>
    </row>
    <row r="419" spans="1:36" ht="12.9" customHeight="1">
      <c r="F419" s="36" t="s">
        <v>220</v>
      </c>
    </row>
    <row r="420" spans="1:36" ht="12.9" customHeight="1">
      <c r="F420" s="1358"/>
      <c r="G420" s="1358"/>
      <c r="H420" s="1358"/>
      <c r="I420" s="1358"/>
      <c r="J420" s="1358"/>
      <c r="K420" s="1358"/>
      <c r="L420" s="1358"/>
      <c r="M420" s="1358"/>
      <c r="N420" s="1358"/>
      <c r="O420" s="1358"/>
      <c r="P420" s="1358"/>
      <c r="Q420" s="1358"/>
      <c r="R420" s="1358"/>
      <c r="S420" s="1358"/>
      <c r="T420" s="1358"/>
      <c r="U420" s="1358"/>
      <c r="V420" s="1358"/>
      <c r="W420" s="1358"/>
      <c r="X420" s="1358"/>
      <c r="Y420" s="1358"/>
      <c r="Z420" s="1358"/>
      <c r="AA420" s="1358"/>
      <c r="AB420" s="1358"/>
      <c r="AC420" s="1358"/>
      <c r="AD420" s="1358"/>
      <c r="AE420" s="1358"/>
      <c r="AF420" s="1358"/>
      <c r="AG420" s="1358"/>
      <c r="AH420" s="1358"/>
    </row>
    <row r="421" spans="1:36" ht="12.9" customHeight="1">
      <c r="F421" s="1359"/>
      <c r="G421" s="1359"/>
      <c r="H421" s="1359"/>
      <c r="I421" s="1359"/>
      <c r="J421" s="1359"/>
      <c r="K421" s="1359"/>
      <c r="L421" s="1359"/>
      <c r="M421" s="1359"/>
      <c r="N421" s="1359"/>
      <c r="O421" s="1359"/>
      <c r="P421" s="1359"/>
      <c r="Q421" s="1359"/>
      <c r="R421" s="1359"/>
      <c r="S421" s="1359"/>
      <c r="T421" s="1359"/>
      <c r="U421" s="1359"/>
      <c r="V421" s="1359"/>
      <c r="W421" s="1359"/>
      <c r="X421" s="1359"/>
      <c r="Y421" s="1359"/>
      <c r="Z421" s="1359"/>
      <c r="AA421" s="1359"/>
      <c r="AB421" s="1359"/>
      <c r="AC421" s="1359"/>
      <c r="AD421" s="1359"/>
      <c r="AE421" s="1359"/>
      <c r="AF421" s="1359"/>
      <c r="AG421" s="1359"/>
      <c r="AH421" s="1359"/>
    </row>
    <row r="422" spans="1:36" ht="12.9" customHeight="1">
      <c r="E422" t="s">
        <v>857</v>
      </c>
      <c r="P422" s="1"/>
      <c r="Q422" s="1099" t="s">
        <v>481</v>
      </c>
      <c r="R422" s="1099"/>
      <c r="AE422" s="1"/>
      <c r="AF422" s="1"/>
    </row>
    <row r="423" spans="1:36" ht="12.9" customHeight="1">
      <c r="F423" t="s">
        <v>858</v>
      </c>
      <c r="P423" s="1"/>
      <c r="Q423" s="1"/>
      <c r="AE423" s="1099" t="s">
        <v>123</v>
      </c>
      <c r="AF423" s="1396"/>
    </row>
    <row r="424" spans="1:36" ht="12.9" customHeight="1"/>
    <row r="425" spans="1:36" ht="12.9" customHeight="1">
      <c r="A425" s="3"/>
      <c r="B425" s="3"/>
      <c r="C425" s="3"/>
      <c r="E425" s="5" t="s">
        <v>79</v>
      </c>
      <c r="Z425" s="1099" t="s">
        <v>481</v>
      </c>
      <c r="AA425" s="1099"/>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099" t="s">
        <v>123</v>
      </c>
      <c r="AA427" s="1099"/>
    </row>
    <row r="428" spans="1:36" ht="12.9" customHeight="1"/>
    <row r="429" spans="1:36" ht="12.9" customHeight="1">
      <c r="A429" s="3" t="s">
        <v>366</v>
      </c>
      <c r="B429" s="3"/>
      <c r="C429" s="3"/>
      <c r="D429" s="3" t="s">
        <v>171</v>
      </c>
      <c r="AF429" s="54"/>
    </row>
    <row r="430" spans="1:36" ht="12.9" customHeight="1">
      <c r="D430" s="1363" t="s">
        <v>355</v>
      </c>
      <c r="E430" s="1341"/>
      <c r="F430" s="1341"/>
      <c r="G430" s="1341"/>
      <c r="H430" s="1341"/>
      <c r="I430" s="1341"/>
      <c r="J430" s="1341"/>
      <c r="K430" s="1341"/>
      <c r="L430" s="1341"/>
      <c r="M430" s="1341"/>
      <c r="N430" s="1341"/>
      <c r="O430" s="1341"/>
      <c r="P430" s="1341"/>
      <c r="Q430" s="1341"/>
      <c r="R430" s="1341"/>
      <c r="S430" s="1341"/>
      <c r="T430" s="1341"/>
      <c r="U430" s="1341"/>
      <c r="V430" s="1341"/>
      <c r="W430" s="1341"/>
      <c r="X430" s="1341"/>
      <c r="Y430" s="1341"/>
      <c r="Z430" s="1341"/>
      <c r="AA430" s="1341"/>
      <c r="AB430" s="1341"/>
      <c r="AC430" s="1341"/>
      <c r="AD430" s="1341"/>
      <c r="AE430" s="1341"/>
      <c r="AF430" s="1342"/>
      <c r="AG430" s="1092">
        <v>35</v>
      </c>
      <c r="AH430" s="1092"/>
      <c r="AI430" s="1092"/>
      <c r="AJ430" s="1092"/>
    </row>
    <row r="431" spans="1:36" ht="12.9" customHeight="1">
      <c r="D431" s="1311" t="s">
        <v>2271</v>
      </c>
      <c r="E431" s="1094"/>
      <c r="F431" s="1094"/>
      <c r="G431" s="1094"/>
      <c r="H431" s="1094"/>
      <c r="I431" s="1094"/>
      <c r="J431" s="1094"/>
      <c r="K431" s="1094"/>
      <c r="L431" s="1094"/>
      <c r="M431" s="1094"/>
      <c r="N431" s="1094"/>
      <c r="O431" s="1094"/>
      <c r="P431" s="1094"/>
      <c r="Q431" s="1094"/>
      <c r="R431" s="1094"/>
      <c r="S431" s="1094"/>
      <c r="T431" s="1094"/>
      <c r="U431" s="1094"/>
      <c r="V431" s="1094"/>
      <c r="W431" s="1094"/>
      <c r="X431" s="1094"/>
      <c r="Y431" s="1094"/>
      <c r="Z431" s="1094"/>
      <c r="AA431" s="1094"/>
      <c r="AB431" s="1094"/>
      <c r="AC431" s="1094"/>
      <c r="AD431" s="1094"/>
      <c r="AE431" s="1094"/>
      <c r="AF431" s="1095"/>
      <c r="AG431" s="1565">
        <v>0</v>
      </c>
      <c r="AH431" s="1566"/>
      <c r="AI431" s="1566"/>
      <c r="AJ431" s="1566"/>
    </row>
    <row r="432" spans="1:36" ht="12.9" customHeight="1">
      <c r="D432" s="1093" t="s">
        <v>1368</v>
      </c>
      <c r="E432" s="1094"/>
      <c r="F432" s="1094"/>
      <c r="G432" s="1094"/>
      <c r="H432" s="1094"/>
      <c r="I432" s="1094"/>
      <c r="J432" s="1094"/>
      <c r="K432" s="1094"/>
      <c r="L432" s="1094"/>
      <c r="M432" s="1094"/>
      <c r="N432" s="1094"/>
      <c r="O432" s="1094"/>
      <c r="P432" s="1094"/>
      <c r="Q432" s="1094"/>
      <c r="R432" s="1094"/>
      <c r="S432" s="1094"/>
      <c r="T432" s="1094"/>
      <c r="U432" s="1094"/>
      <c r="V432" s="1094"/>
      <c r="W432" s="1094"/>
      <c r="X432" s="1094"/>
      <c r="Y432" s="1094"/>
      <c r="Z432" s="1094"/>
      <c r="AA432" s="1094"/>
      <c r="AB432" s="1094"/>
      <c r="AC432" s="1094"/>
      <c r="AD432" s="1094"/>
      <c r="AE432" s="1094"/>
      <c r="AF432" s="1095"/>
      <c r="AG432" s="1092">
        <v>34</v>
      </c>
      <c r="AH432" s="1092"/>
      <c r="AI432" s="1092"/>
      <c r="AJ432" s="1092"/>
    </row>
    <row r="433" spans="4:36" ht="12.9" customHeight="1">
      <c r="D433" s="1093" t="s">
        <v>1365</v>
      </c>
      <c r="E433" s="1094"/>
      <c r="F433" s="1094"/>
      <c r="G433" s="1094"/>
      <c r="H433" s="1094"/>
      <c r="I433" s="1094"/>
      <c r="J433" s="1094"/>
      <c r="K433" s="1094"/>
      <c r="L433" s="1094"/>
      <c r="M433" s="1094"/>
      <c r="N433" s="1094"/>
      <c r="O433" s="1094"/>
      <c r="P433" s="1094"/>
      <c r="Q433" s="1094"/>
      <c r="R433" s="1094"/>
      <c r="S433" s="1094"/>
      <c r="T433" s="1094"/>
      <c r="U433" s="1094"/>
      <c r="V433" s="1094"/>
      <c r="W433" s="1094"/>
      <c r="X433" s="1094"/>
      <c r="Y433" s="1094"/>
      <c r="Z433" s="1094"/>
      <c r="AA433" s="1094"/>
      <c r="AB433" s="1094"/>
      <c r="AC433" s="1094"/>
      <c r="AD433" s="1094"/>
      <c r="AE433" s="1094"/>
      <c r="AF433" s="1095"/>
      <c r="AG433" s="1092">
        <v>34</v>
      </c>
      <c r="AH433" s="1092"/>
      <c r="AI433" s="1092"/>
      <c r="AJ433" s="1092"/>
    </row>
    <row r="434" spans="4:36" ht="12.9" customHeight="1">
      <c r="D434" s="1093" t="s">
        <v>1369</v>
      </c>
      <c r="E434" s="1094"/>
      <c r="F434" s="1094"/>
      <c r="G434" s="1094"/>
      <c r="H434" s="1094"/>
      <c r="I434" s="1094"/>
      <c r="J434" s="1094"/>
      <c r="K434" s="1094"/>
      <c r="L434" s="1094"/>
      <c r="M434" s="1094"/>
      <c r="N434" s="1094"/>
      <c r="O434" s="1094"/>
      <c r="P434" s="1094"/>
      <c r="Q434" s="1094"/>
      <c r="R434" s="1094"/>
      <c r="S434" s="1094"/>
      <c r="T434" s="1094"/>
      <c r="U434" s="1094"/>
      <c r="V434" s="1094"/>
      <c r="W434" s="1094"/>
      <c r="X434" s="1094"/>
      <c r="Y434" s="1094"/>
      <c r="Z434" s="1094"/>
      <c r="AA434" s="1094"/>
      <c r="AB434" s="1094"/>
      <c r="AC434" s="1094"/>
      <c r="AD434" s="1094"/>
      <c r="AE434" s="1094"/>
      <c r="AF434" s="1095"/>
      <c r="AG434" s="1333">
        <f>IF(ISERROR(AG433/AG432),"",AG433/AG432)</f>
        <v>1</v>
      </c>
      <c r="AH434" s="1333"/>
      <c r="AI434" s="1333"/>
      <c r="AJ434" s="1333"/>
    </row>
    <row r="435" spans="4:36" ht="12.9" customHeight="1">
      <c r="D435" s="1093" t="s">
        <v>1367</v>
      </c>
      <c r="E435" s="1094"/>
      <c r="F435" s="1094"/>
      <c r="G435" s="1094"/>
      <c r="H435" s="1094"/>
      <c r="I435" s="1094"/>
      <c r="J435" s="1094"/>
      <c r="K435" s="1094"/>
      <c r="L435" s="1094"/>
      <c r="M435" s="1094"/>
      <c r="N435" s="1094"/>
      <c r="O435" s="1094"/>
      <c r="P435" s="1094"/>
      <c r="Q435" s="1094"/>
      <c r="R435" s="1094"/>
      <c r="S435" s="1094"/>
      <c r="T435" s="1094"/>
      <c r="U435" s="1094"/>
      <c r="V435" s="1094"/>
      <c r="W435" s="1094"/>
      <c r="X435" s="1094"/>
      <c r="Y435" s="1094"/>
      <c r="Z435" s="1094"/>
      <c r="AA435" s="1094"/>
      <c r="AB435" s="1094"/>
      <c r="AC435" s="1094"/>
      <c r="AD435" s="1094"/>
      <c r="AE435" s="1094"/>
      <c r="AF435" s="1095"/>
      <c r="AG435" s="1103">
        <v>12329</v>
      </c>
      <c r="AH435" s="1103"/>
      <c r="AI435" s="1103"/>
      <c r="AJ435" s="1103"/>
    </row>
    <row r="436" spans="4:36" ht="12.9" customHeight="1">
      <c r="D436" s="1093" t="s">
        <v>1366</v>
      </c>
      <c r="E436" s="1094"/>
      <c r="F436" s="1094"/>
      <c r="G436" s="1094"/>
      <c r="H436" s="1094"/>
      <c r="I436" s="1094"/>
      <c r="J436" s="1094"/>
      <c r="K436" s="1094"/>
      <c r="L436" s="1094"/>
      <c r="M436" s="1094"/>
      <c r="N436" s="1094"/>
      <c r="O436" s="1094"/>
      <c r="P436" s="1094"/>
      <c r="Q436" s="1094"/>
      <c r="R436" s="1094"/>
      <c r="S436" s="1094"/>
      <c r="T436" s="1094"/>
      <c r="U436" s="1094"/>
      <c r="V436" s="1094"/>
      <c r="W436" s="1094"/>
      <c r="X436" s="1094"/>
      <c r="Y436" s="1094"/>
      <c r="Z436" s="1094"/>
      <c r="AA436" s="1094"/>
      <c r="AB436" s="1094"/>
      <c r="AC436" s="1094"/>
      <c r="AD436" s="1094"/>
      <c r="AE436" s="1094"/>
      <c r="AF436" s="1095"/>
      <c r="AG436" s="1103">
        <v>12329</v>
      </c>
      <c r="AH436" s="1103"/>
      <c r="AI436" s="1103"/>
      <c r="AJ436" s="1103"/>
    </row>
    <row r="437" spans="4:36" ht="12.9" customHeight="1">
      <c r="D437" s="1093" t="s">
        <v>1372</v>
      </c>
      <c r="E437" s="1094"/>
      <c r="F437" s="1094"/>
      <c r="G437" s="1094"/>
      <c r="H437" s="1094"/>
      <c r="I437" s="1094"/>
      <c r="J437" s="1094"/>
      <c r="K437" s="1094"/>
      <c r="L437" s="1094"/>
      <c r="M437" s="1094"/>
      <c r="N437" s="1094"/>
      <c r="O437" s="1094"/>
      <c r="P437" s="1094"/>
      <c r="Q437" s="1094"/>
      <c r="R437" s="1094"/>
      <c r="S437" s="1094"/>
      <c r="T437" s="1094"/>
      <c r="U437" s="1094"/>
      <c r="V437" s="1094"/>
      <c r="W437" s="1094"/>
      <c r="X437" s="1094"/>
      <c r="Y437" s="1094"/>
      <c r="Z437" s="1094"/>
      <c r="AA437" s="1094"/>
      <c r="AB437" s="1094"/>
      <c r="AC437" s="1094"/>
      <c r="AD437" s="1094"/>
      <c r="AE437" s="1094"/>
      <c r="AF437" s="1095"/>
      <c r="AG437" s="1333">
        <f>IF(ISERROR(AG436/AG435),"",AG436/AG435)</f>
        <v>1</v>
      </c>
      <c r="AH437" s="1333"/>
      <c r="AI437" s="1333"/>
      <c r="AJ437" s="1333"/>
    </row>
    <row r="438" spans="4:36" ht="12.9" customHeight="1">
      <c r="D438" s="1093" t="s">
        <v>1370</v>
      </c>
      <c r="E438" s="1094"/>
      <c r="F438" s="1094"/>
      <c r="G438" s="1094"/>
      <c r="H438" s="1094"/>
      <c r="I438" s="1094"/>
      <c r="J438" s="1094"/>
      <c r="K438" s="1094"/>
      <c r="L438" s="1094"/>
      <c r="M438" s="1094"/>
      <c r="N438" s="1094"/>
      <c r="O438" s="1094"/>
      <c r="P438" s="1094"/>
      <c r="Q438" s="1094"/>
      <c r="R438" s="1094"/>
      <c r="S438" s="1094"/>
      <c r="T438" s="1094"/>
      <c r="U438" s="1094"/>
      <c r="V438" s="1094"/>
      <c r="W438" s="1094"/>
      <c r="X438" s="1094"/>
      <c r="Y438" s="1094"/>
      <c r="Z438" s="1094"/>
      <c r="AA438" s="1094"/>
      <c r="AB438" s="1094"/>
      <c r="AC438" s="1094"/>
      <c r="AD438" s="1094"/>
      <c r="AE438" s="1094"/>
      <c r="AF438" s="1095"/>
      <c r="AG438" s="1333">
        <f>MIN(IF(AG434&gt;AG437,AG437,AG434),1)</f>
        <v>1</v>
      </c>
      <c r="AH438" s="1333"/>
      <c r="AI438" s="1333"/>
      <c r="AJ438" s="1333"/>
    </row>
    <row r="439" spans="4:36" ht="12.9" customHeight="1">
      <c r="D439" s="1311" t="s">
        <v>2110</v>
      </c>
      <c r="E439" s="1341"/>
      <c r="F439" s="1341"/>
      <c r="G439" s="1341"/>
      <c r="H439" s="1341"/>
      <c r="I439" s="1341"/>
      <c r="J439" s="1341"/>
      <c r="K439" s="1341"/>
      <c r="L439" s="1341"/>
      <c r="M439" s="1341"/>
      <c r="N439" s="1341"/>
      <c r="O439" s="1341"/>
      <c r="P439" s="1341"/>
      <c r="Q439" s="1341"/>
      <c r="R439" s="1341"/>
      <c r="S439" s="1341"/>
      <c r="T439" s="1341"/>
      <c r="U439" s="1341"/>
      <c r="V439" s="1341"/>
      <c r="W439" s="1341"/>
      <c r="X439" s="1341"/>
      <c r="Y439" s="1341"/>
      <c r="Z439" s="1341"/>
      <c r="AA439" s="1341"/>
      <c r="AB439" s="1341"/>
      <c r="AC439" s="1341"/>
      <c r="AD439" s="1341"/>
      <c r="AE439" s="1341"/>
      <c r="AF439" s="1342"/>
      <c r="AG439" s="1103">
        <v>1586</v>
      </c>
      <c r="AH439" s="1103"/>
      <c r="AI439" s="1103"/>
      <c r="AJ439" s="1103"/>
    </row>
    <row r="440" spans="4:36" ht="12.9" customHeight="1">
      <c r="D440" s="1093" t="s">
        <v>207</v>
      </c>
      <c r="E440" s="1094"/>
      <c r="F440" s="1094"/>
      <c r="G440" s="1094"/>
      <c r="H440" s="1094"/>
      <c r="I440" s="1094"/>
      <c r="J440" s="1094"/>
      <c r="K440" s="1094"/>
      <c r="L440" s="1094"/>
      <c r="M440" s="1094"/>
      <c r="N440" s="1094"/>
      <c r="O440" s="1094"/>
      <c r="P440" s="1094"/>
      <c r="Q440" s="1094"/>
      <c r="R440" s="1094"/>
      <c r="S440" s="1094"/>
      <c r="T440" s="1094"/>
      <c r="U440" s="1094"/>
      <c r="V440" s="1094"/>
      <c r="W440" s="1094"/>
      <c r="X440" s="1094"/>
      <c r="Y440" s="1094"/>
      <c r="Z440" s="1094"/>
      <c r="AA440" s="1094"/>
      <c r="AB440" s="1094"/>
      <c r="AC440" s="1094"/>
      <c r="AD440" s="1094"/>
      <c r="AE440" s="1094"/>
      <c r="AF440" s="1095"/>
      <c r="AG440" s="1103">
        <v>0</v>
      </c>
      <c r="AH440" s="1103"/>
      <c r="AI440" s="1103"/>
      <c r="AJ440" s="1103"/>
    </row>
    <row r="441" spans="4:36" ht="12.9" customHeight="1">
      <c r="D441" s="1311" t="s">
        <v>1735</v>
      </c>
      <c r="E441" s="1094"/>
      <c r="F441" s="1094"/>
      <c r="G441" s="1094"/>
      <c r="H441" s="1094"/>
      <c r="I441" s="1094"/>
      <c r="J441" s="1094"/>
      <c r="K441" s="1094"/>
      <c r="L441" s="1094"/>
      <c r="M441" s="1094"/>
      <c r="N441" s="1094"/>
      <c r="O441" s="1094"/>
      <c r="P441" s="1094"/>
      <c r="Q441" s="1094"/>
      <c r="R441" s="1094"/>
      <c r="S441" s="1094"/>
      <c r="T441" s="1094"/>
      <c r="U441" s="1094"/>
      <c r="V441" s="1094"/>
      <c r="W441" s="1094"/>
      <c r="X441" s="1094"/>
      <c r="Y441" s="1094"/>
      <c r="Z441" s="1094"/>
      <c r="AA441" s="1094"/>
      <c r="AB441" s="1094"/>
      <c r="AC441" s="1094"/>
      <c r="AD441" s="1094"/>
      <c r="AE441" s="1094"/>
      <c r="AF441" s="1095"/>
      <c r="AG441" s="1103">
        <v>9608</v>
      </c>
      <c r="AH441" s="1103"/>
      <c r="AI441" s="1103"/>
      <c r="AJ441" s="1103"/>
    </row>
    <row r="442" spans="4:36" ht="12.9" customHeight="1">
      <c r="D442" s="1093" t="s">
        <v>1371</v>
      </c>
      <c r="E442" s="1094"/>
      <c r="F442" s="1094"/>
      <c r="G442" s="1094"/>
      <c r="H442" s="1094"/>
      <c r="I442" s="1094"/>
      <c r="J442" s="1094"/>
      <c r="K442" s="1094"/>
      <c r="L442" s="1094"/>
      <c r="M442" s="1094"/>
      <c r="N442" s="1094"/>
      <c r="O442" s="1094"/>
      <c r="P442" s="1094"/>
      <c r="Q442" s="1094"/>
      <c r="R442" s="1094"/>
      <c r="S442" s="1094"/>
      <c r="T442" s="1094"/>
      <c r="U442" s="1094"/>
      <c r="V442" s="1094"/>
      <c r="W442" s="1094"/>
      <c r="X442" s="1094"/>
      <c r="Y442" s="1094"/>
      <c r="Z442" s="1094"/>
      <c r="AA442" s="1094"/>
      <c r="AB442" s="1094"/>
      <c r="AC442" s="1094"/>
      <c r="AD442" s="1094"/>
      <c r="AE442" s="1094"/>
      <c r="AF442" s="1095"/>
      <c r="AG442" s="1103">
        <v>0</v>
      </c>
      <c r="AH442" s="1103"/>
      <c r="AI442" s="1103"/>
      <c r="AJ442" s="1103"/>
    </row>
    <row r="443" spans="4:36" ht="12.9" customHeight="1">
      <c r="D443" s="1093" t="s">
        <v>1373</v>
      </c>
      <c r="E443" s="1094"/>
      <c r="F443" s="1094"/>
      <c r="G443" s="1094"/>
      <c r="H443" s="1094"/>
      <c r="I443" s="1094"/>
      <c r="J443" s="1094"/>
      <c r="K443" s="1094"/>
      <c r="L443" s="1094"/>
      <c r="M443" s="1094"/>
      <c r="N443" s="1094"/>
      <c r="O443" s="1094"/>
      <c r="P443" s="1094"/>
      <c r="Q443" s="1094"/>
      <c r="R443" s="1094"/>
      <c r="S443" s="1094"/>
      <c r="T443" s="1094"/>
      <c r="U443" s="1094"/>
      <c r="V443" s="1094"/>
      <c r="W443" s="1094"/>
      <c r="X443" s="1094"/>
      <c r="Y443" s="1094"/>
      <c r="Z443" s="1094"/>
      <c r="AA443" s="1094"/>
      <c r="AB443" s="1094"/>
      <c r="AC443" s="1094"/>
      <c r="AD443" s="1094"/>
      <c r="AE443" s="1094"/>
      <c r="AF443" s="1095"/>
      <c r="AG443" s="1356">
        <f>AG435+AG439+AG441+AG442</f>
        <v>23523</v>
      </c>
      <c r="AH443" s="1356"/>
      <c r="AI443" s="1356"/>
      <c r="AJ443" s="1356"/>
    </row>
    <row r="444" spans="4:36" ht="12.9" customHeight="1">
      <c r="D444" s="1361" t="s">
        <v>1736</v>
      </c>
      <c r="E444" s="1361"/>
      <c r="F444" s="1361"/>
      <c r="G444" s="1361"/>
      <c r="H444" s="1361"/>
      <c r="I444" s="1361"/>
      <c r="J444" s="1361"/>
      <c r="K444" s="1361"/>
      <c r="L444" s="1361"/>
      <c r="M444" s="1361"/>
      <c r="N444" s="1361"/>
      <c r="O444" s="1361"/>
      <c r="P444" s="1361"/>
      <c r="Q444" s="1361"/>
      <c r="R444" s="1361"/>
      <c r="S444" s="1361"/>
      <c r="T444" s="1361"/>
      <c r="U444" s="1361"/>
      <c r="V444" s="1361"/>
      <c r="W444" s="1361"/>
      <c r="X444" s="1361"/>
      <c r="Y444" s="1361"/>
      <c r="Z444" s="1361"/>
      <c r="AA444" s="1361"/>
      <c r="AB444" s="1361"/>
      <c r="AC444" s="1361"/>
      <c r="AD444" s="1361"/>
      <c r="AE444" s="1361"/>
      <c r="AF444" s="1361"/>
      <c r="AG444" s="1361"/>
      <c r="AH444" s="1361"/>
      <c r="AI444" s="1361"/>
      <c r="AJ444" s="1361"/>
    </row>
    <row r="445" spans="4:36" ht="12.9" customHeight="1">
      <c r="D445" s="1362"/>
      <c r="E445" s="1362"/>
      <c r="F445" s="1362"/>
      <c r="G445" s="1362"/>
      <c r="H445" s="1362"/>
      <c r="I445" s="1362"/>
      <c r="J445" s="1362"/>
      <c r="K445" s="1362"/>
      <c r="L445" s="1362"/>
      <c r="M445" s="1362"/>
      <c r="N445" s="1362"/>
      <c r="O445" s="1362"/>
      <c r="P445" s="1362"/>
      <c r="Q445" s="1362"/>
      <c r="R445" s="1362"/>
      <c r="S445" s="1362"/>
      <c r="T445" s="1362"/>
      <c r="U445" s="1362"/>
      <c r="V445" s="1362"/>
      <c r="W445" s="1362"/>
      <c r="X445" s="1362"/>
      <c r="Y445" s="1362"/>
      <c r="Z445" s="1362"/>
      <c r="AA445" s="1362"/>
      <c r="AB445" s="1362"/>
      <c r="AC445" s="1362"/>
      <c r="AD445" s="1362"/>
      <c r="AE445" s="1362"/>
      <c r="AF445" s="1362"/>
      <c r="AG445" s="1362"/>
      <c r="AH445" s="1362"/>
      <c r="AI445" s="1362"/>
      <c r="AJ445" s="1362"/>
    </row>
    <row r="446" spans="4:36" ht="12.9" customHeight="1">
      <c r="D446" s="1371"/>
      <c r="E446" s="1371"/>
      <c r="F446" s="1371"/>
      <c r="G446" s="1371"/>
      <c r="H446" s="1371"/>
      <c r="I446" s="1371"/>
      <c r="J446" s="1371"/>
      <c r="K446" s="1371"/>
      <c r="L446" s="1371"/>
      <c r="M446" s="1371"/>
      <c r="N446" s="1371"/>
      <c r="O446" s="1371"/>
      <c r="P446" s="1371"/>
      <c r="Q446" s="1371"/>
      <c r="R446" s="1371"/>
      <c r="S446" s="1371"/>
      <c r="T446" s="1371"/>
      <c r="U446" s="1371"/>
      <c r="V446" s="1371"/>
      <c r="W446" s="1371"/>
      <c r="X446" s="1371"/>
      <c r="Y446" s="1371"/>
      <c r="Z446" s="1371"/>
      <c r="AA446" s="1371"/>
      <c r="AB446" s="1371"/>
      <c r="AC446" s="1371"/>
      <c r="AD446" s="1371"/>
      <c r="AE446" s="1371"/>
      <c r="AF446" s="1371"/>
      <c r="AG446" s="1371"/>
      <c r="AH446" s="1371"/>
      <c r="AI446" s="1371"/>
      <c r="AJ446" s="1371"/>
    </row>
    <row r="447" spans="4:36" ht="12.9" customHeight="1">
      <c r="D447" s="3" t="s">
        <v>1035</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40">
        <f>IF(AG430=0,"",'Sources and Uses Budget'!B104/Application!AG430)</f>
        <v>799290.45714285714</v>
      </c>
      <c r="AD447" s="1340"/>
      <c r="AE447" s="1340"/>
      <c r="AF447" s="1340"/>
      <c r="AG447" s="1369"/>
      <c r="AH447" s="1369"/>
      <c r="AI447" s="1369"/>
      <c r="AJ447" s="1369"/>
    </row>
    <row r="448" spans="4:36" ht="12.9" customHeight="1">
      <c r="D448" s="3" t="s">
        <v>1036</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40">
        <f>IF(AG430=0,"",'Sources and Uses Budget'!C104/Application!AG430)</f>
        <v>799290.45714285714</v>
      </c>
      <c r="AD448" s="1340"/>
      <c r="AE448" s="1340"/>
      <c r="AF448" s="1340"/>
      <c r="AG448" s="1369"/>
      <c r="AH448" s="1369"/>
      <c r="AI448" s="1369"/>
      <c r="AJ448" s="1369"/>
    </row>
    <row r="449" spans="1:38" ht="12.9" customHeight="1">
      <c r="D449" s="373" t="s">
        <v>1043</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40">
        <f>IF(AG430=0,"",('Sources and Uses Budget'!S106+'Sources and Uses Budget'!T106)/Application!AG430)</f>
        <v>643628.54285714286</v>
      </c>
      <c r="AD449" s="1340"/>
      <c r="AE449" s="1340"/>
      <c r="AF449" s="1340"/>
      <c r="AG449" s="362"/>
      <c r="AH449" s="362"/>
      <c r="AI449" s="362"/>
      <c r="AJ449" s="362"/>
    </row>
    <row r="450" spans="1:38" ht="12.9" customHeight="1">
      <c r="D450" s="373"/>
      <c r="E450" s="307"/>
      <c r="F450" s="1091"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091"/>
      <c r="H450" s="1091"/>
      <c r="I450" s="1091"/>
      <c r="J450" s="1091"/>
      <c r="K450" s="1091"/>
      <c r="L450" s="1091"/>
      <c r="M450" s="1091"/>
      <c r="N450" s="1091"/>
      <c r="O450" s="1091"/>
      <c r="P450" s="1091"/>
      <c r="Q450" s="1091"/>
      <c r="R450" s="1091"/>
      <c r="S450" s="1091"/>
      <c r="T450" s="1091"/>
      <c r="U450" s="1091"/>
      <c r="V450" s="1091"/>
      <c r="W450" s="1091"/>
      <c r="X450" s="1091"/>
      <c r="Y450" s="1091"/>
      <c r="Z450" s="1091"/>
      <c r="AA450" s="1091"/>
      <c r="AB450" s="1091"/>
      <c r="AC450" s="293"/>
      <c r="AD450" s="293"/>
      <c r="AE450" s="293"/>
      <c r="AF450" s="293"/>
      <c r="AG450" s="362"/>
      <c r="AH450" s="362"/>
      <c r="AI450" s="362"/>
      <c r="AJ450" s="362"/>
    </row>
    <row r="451" spans="1:38" ht="12.9" customHeight="1">
      <c r="D451" s="373"/>
      <c r="E451" s="307"/>
      <c r="F451" s="1091"/>
      <c r="G451" s="1091"/>
      <c r="H451" s="1091"/>
      <c r="I451" s="1091"/>
      <c r="J451" s="1091"/>
      <c r="K451" s="1091"/>
      <c r="L451" s="1091"/>
      <c r="M451" s="1091"/>
      <c r="N451" s="1091"/>
      <c r="O451" s="1091"/>
      <c r="P451" s="1091"/>
      <c r="Q451" s="1091"/>
      <c r="R451" s="1091"/>
      <c r="S451" s="1091"/>
      <c r="T451" s="1091"/>
      <c r="U451" s="1091"/>
      <c r="V451" s="1091"/>
      <c r="W451" s="1091"/>
      <c r="X451" s="1091"/>
      <c r="Y451" s="1091"/>
      <c r="Z451" s="1091"/>
      <c r="AA451" s="1091"/>
      <c r="AB451" s="1091"/>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 customHeight="1">
      <c r="A453" s="3" t="s">
        <v>151</v>
      </c>
      <c r="D453" s="3" t="s">
        <v>211</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217</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695</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218</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214</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216</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096" t="s">
        <v>2102</v>
      </c>
      <c r="E460" s="1097"/>
      <c r="F460" s="1097"/>
      <c r="G460" s="1097"/>
      <c r="H460" s="1097"/>
      <c r="I460" s="1097"/>
      <c r="J460" s="1097"/>
      <c r="K460" s="1097"/>
      <c r="L460" s="1097"/>
      <c r="M460" s="1097"/>
      <c r="N460" s="1097"/>
      <c r="O460" s="1097"/>
      <c r="P460" s="1097"/>
      <c r="Q460" s="1097"/>
      <c r="R460" s="1097"/>
      <c r="S460" s="1097"/>
      <c r="T460" s="1097"/>
      <c r="U460" s="1097"/>
      <c r="V460" s="1098"/>
      <c r="W460" s="1105">
        <v>34</v>
      </c>
      <c r="X460" s="1106"/>
      <c r="Y460" s="1107"/>
      <c r="Z460" s="310"/>
      <c r="AA460" s="310"/>
      <c r="AB460" s="310"/>
      <c r="AC460" s="310"/>
      <c r="AD460" s="310"/>
      <c r="AE460" s="310"/>
      <c r="AF460" s="310"/>
      <c r="AG460" s="310"/>
      <c r="AH460" s="310"/>
      <c r="AI460" s="310"/>
      <c r="AJ460" s="41"/>
      <c r="AK460" s="41"/>
      <c r="AL460" s="41"/>
    </row>
    <row r="461" spans="1:38" ht="12.9" customHeight="1">
      <c r="A461" s="41"/>
      <c r="B461" s="41"/>
      <c r="C461" s="41"/>
      <c r="D461" s="1096" t="s">
        <v>212</v>
      </c>
      <c r="E461" s="1097"/>
      <c r="F461" s="1097"/>
      <c r="G461" s="1097"/>
      <c r="H461" s="1097"/>
      <c r="I461" s="1097"/>
      <c r="J461" s="1097"/>
      <c r="K461" s="1097"/>
      <c r="L461" s="1097"/>
      <c r="M461" s="1097"/>
      <c r="N461" s="1097"/>
      <c r="O461" s="1097"/>
      <c r="P461" s="1097"/>
      <c r="Q461" s="1097"/>
      <c r="R461" s="1097"/>
      <c r="S461" s="1097"/>
      <c r="T461" s="1097"/>
      <c r="U461" s="1097"/>
      <c r="V461" s="1098"/>
      <c r="W461" s="1105">
        <v>0</v>
      </c>
      <c r="X461" s="1106"/>
      <c r="Y461" s="1107"/>
      <c r="Z461" s="310"/>
      <c r="AA461" s="310"/>
      <c r="AB461" s="310"/>
      <c r="AC461" s="310"/>
      <c r="AD461" s="310"/>
      <c r="AE461" s="310"/>
      <c r="AF461" s="310"/>
      <c r="AG461" s="310"/>
      <c r="AH461" s="310"/>
      <c r="AI461" s="310"/>
      <c r="AJ461" s="41"/>
      <c r="AK461" s="41"/>
      <c r="AL461" s="41"/>
    </row>
    <row r="462" spans="1:38" ht="12.9" customHeight="1">
      <c r="A462" s="41"/>
      <c r="B462" s="41"/>
      <c r="C462" s="41"/>
      <c r="D462" s="1096" t="s">
        <v>213</v>
      </c>
      <c r="E462" s="1097"/>
      <c r="F462" s="1097"/>
      <c r="G462" s="1097"/>
      <c r="H462" s="1097"/>
      <c r="I462" s="1097"/>
      <c r="J462" s="1097"/>
      <c r="K462" s="1097"/>
      <c r="L462" s="1097"/>
      <c r="M462" s="1097"/>
      <c r="N462" s="1097"/>
      <c r="O462" s="1097"/>
      <c r="P462" s="1097"/>
      <c r="Q462" s="1097"/>
      <c r="R462" s="1097"/>
      <c r="S462" s="1097"/>
      <c r="T462" s="1097"/>
      <c r="U462" s="1097"/>
      <c r="V462" s="1098"/>
      <c r="W462" s="1105">
        <v>16</v>
      </c>
      <c r="X462" s="1106"/>
      <c r="Y462" s="1107"/>
      <c r="Z462" s="310"/>
      <c r="AA462" s="310"/>
      <c r="AB462" s="310"/>
      <c r="AC462" s="310"/>
      <c r="AD462" s="310"/>
      <c r="AE462" s="310"/>
      <c r="AF462" s="310"/>
      <c r="AG462" s="310"/>
      <c r="AH462" s="310"/>
      <c r="AI462" s="310"/>
      <c r="AJ462" s="41"/>
      <c r="AK462" s="41"/>
      <c r="AL462" s="41"/>
    </row>
    <row r="463" spans="1:38" ht="12.9" customHeight="1">
      <c r="A463" s="41"/>
      <c r="B463" s="41"/>
      <c r="C463" s="41"/>
      <c r="D463" s="1096" t="s">
        <v>215</v>
      </c>
      <c r="E463" s="1097"/>
      <c r="F463" s="1097"/>
      <c r="G463" s="1097"/>
      <c r="H463" s="1097"/>
      <c r="I463" s="1097"/>
      <c r="J463" s="1097"/>
      <c r="K463" s="1097"/>
      <c r="L463" s="1097"/>
      <c r="M463" s="1097"/>
      <c r="N463" s="1097"/>
      <c r="O463" s="1097"/>
      <c r="P463" s="1097"/>
      <c r="Q463" s="1097"/>
      <c r="R463" s="1097"/>
      <c r="S463" s="1097"/>
      <c r="T463" s="1097"/>
      <c r="U463" s="1097"/>
      <c r="V463" s="1098"/>
      <c r="W463" s="1105">
        <v>0</v>
      </c>
      <c r="X463" s="1106"/>
      <c r="Y463" s="1107"/>
      <c r="Z463" s="310"/>
      <c r="AA463" s="310"/>
      <c r="AB463" s="310"/>
      <c r="AC463" s="310"/>
      <c r="AD463" s="310"/>
      <c r="AE463" s="310"/>
      <c r="AF463" s="310"/>
      <c r="AG463" s="310"/>
      <c r="AH463" s="310"/>
      <c r="AI463" s="310"/>
      <c r="AJ463" s="41"/>
      <c r="AK463" s="41"/>
      <c r="AL463" s="41"/>
    </row>
    <row r="464" spans="1:38" ht="12.9" customHeight="1">
      <c r="A464" s="41"/>
      <c r="B464" s="41"/>
      <c r="C464" s="41"/>
      <c r="D464" s="1350" t="s">
        <v>1108</v>
      </c>
      <c r="E464" s="1097"/>
      <c r="F464" s="1097"/>
      <c r="G464" s="1097"/>
      <c r="H464" s="1097"/>
      <c r="I464" s="1097"/>
      <c r="J464" s="1097"/>
      <c r="K464" s="1097"/>
      <c r="L464" s="1097"/>
      <c r="M464" s="1097"/>
      <c r="N464" s="1097"/>
      <c r="O464" s="1097"/>
      <c r="P464" s="1097"/>
      <c r="Q464" s="1097"/>
      <c r="R464" s="1097"/>
      <c r="S464" s="1097"/>
      <c r="T464" s="1097"/>
      <c r="U464" s="1097"/>
      <c r="V464" s="1098"/>
      <c r="W464" s="1105">
        <v>0</v>
      </c>
      <c r="X464" s="1106"/>
      <c r="Y464" s="1107"/>
      <c r="Z464" s="310"/>
      <c r="AA464" s="310"/>
      <c r="AB464" s="310"/>
      <c r="AC464" s="310"/>
      <c r="AD464" s="310"/>
      <c r="AE464" s="310"/>
      <c r="AF464" s="310"/>
      <c r="AG464" s="310"/>
      <c r="AH464" s="310"/>
      <c r="AI464" s="310"/>
      <c r="AJ464" s="41"/>
      <c r="AK464" s="41"/>
      <c r="AL464" s="41"/>
    </row>
    <row r="465" spans="1:97" ht="12.9" customHeight="1">
      <c r="A465" s="41"/>
      <c r="B465" s="41"/>
      <c r="C465" s="41"/>
      <c r="D465" s="1096" t="s">
        <v>219</v>
      </c>
      <c r="E465" s="1097"/>
      <c r="F465" s="1097"/>
      <c r="G465" s="1097"/>
      <c r="H465" s="1097"/>
      <c r="I465" s="1097"/>
      <c r="J465" s="1097"/>
      <c r="K465" s="1097"/>
      <c r="L465" s="1097"/>
      <c r="M465" s="1097"/>
      <c r="N465" s="1097"/>
      <c r="O465" s="1097"/>
      <c r="P465" s="1097"/>
      <c r="Q465" s="1097"/>
      <c r="R465" s="1097"/>
      <c r="S465" s="1097"/>
      <c r="T465" s="1097"/>
      <c r="U465" s="1097"/>
      <c r="V465" s="1098"/>
      <c r="W465" s="1105">
        <v>0</v>
      </c>
      <c r="X465" s="1106"/>
      <c r="Y465" s="1107"/>
      <c r="Z465" s="310"/>
      <c r="AA465" s="310"/>
      <c r="AB465" s="310"/>
      <c r="AC465" s="310"/>
      <c r="AD465" s="310"/>
      <c r="AE465" s="310"/>
      <c r="AF465" s="310"/>
      <c r="AG465" s="310"/>
      <c r="AH465" s="310"/>
      <c r="AI465" s="310"/>
      <c r="AJ465" s="41"/>
      <c r="AK465" s="41"/>
      <c r="AL465" s="41"/>
    </row>
    <row r="466" spans="1:97" ht="12.9" customHeight="1">
      <c r="A466" s="557"/>
      <c r="B466" s="557"/>
      <c r="C466" s="557"/>
      <c r="D466" s="1350" t="s">
        <v>1307</v>
      </c>
      <c r="E466" s="1121"/>
      <c r="F466" s="1121"/>
      <c r="G466" s="1121"/>
      <c r="H466" s="1121"/>
      <c r="I466" s="1121"/>
      <c r="J466" s="1121"/>
      <c r="K466" s="1121"/>
      <c r="L466" s="1121"/>
      <c r="M466" s="1121"/>
      <c r="N466" s="1121"/>
      <c r="O466" s="1121"/>
      <c r="P466" s="1121"/>
      <c r="Q466" s="1121"/>
      <c r="R466" s="1121"/>
      <c r="S466" s="1121"/>
      <c r="T466" s="1121"/>
      <c r="U466" s="1121"/>
      <c r="V466" s="1122"/>
      <c r="W466" s="1123">
        <v>0</v>
      </c>
      <c r="X466" s="1124"/>
      <c r="Y466" s="1125"/>
      <c r="Z466" s="558"/>
      <c r="AA466" s="558"/>
      <c r="AB466" s="558"/>
      <c r="AC466" s="558"/>
      <c r="AD466" s="559"/>
      <c r="AE466" s="559"/>
      <c r="AF466" s="559"/>
      <c r="AG466" s="559"/>
      <c r="AH466" s="559"/>
      <c r="AI466" s="559"/>
      <c r="AJ466" s="362"/>
    </row>
    <row r="467" spans="1:97" ht="12.9" customHeight="1">
      <c r="A467" s="557"/>
      <c r="B467" s="557"/>
      <c r="C467" s="557"/>
      <c r="D467" s="1096" t="s">
        <v>2280</v>
      </c>
      <c r="E467" s="1097"/>
      <c r="F467" s="1097"/>
      <c r="G467" s="1097"/>
      <c r="H467" s="1097"/>
      <c r="I467" s="1097"/>
      <c r="J467" s="1097"/>
      <c r="K467" s="1097"/>
      <c r="L467" s="1097"/>
      <c r="M467" s="1097"/>
      <c r="N467" s="1097"/>
      <c r="O467" s="1097"/>
      <c r="P467" s="1097"/>
      <c r="Q467" s="1097"/>
      <c r="R467" s="1097"/>
      <c r="S467" s="1097"/>
      <c r="T467" s="1097"/>
      <c r="U467" s="1097"/>
      <c r="V467" s="1098"/>
      <c r="W467" s="1123">
        <v>0</v>
      </c>
      <c r="X467" s="1124"/>
      <c r="Y467" s="1125"/>
      <c r="Z467" s="558"/>
      <c r="AA467" s="558"/>
      <c r="AB467" s="558"/>
      <c r="AC467" s="558"/>
      <c r="AD467" s="559"/>
      <c r="AE467" s="559"/>
      <c r="AF467" s="559"/>
      <c r="AG467" s="559"/>
      <c r="AH467" s="559"/>
      <c r="AI467" s="559"/>
      <c r="AJ467" s="362"/>
    </row>
    <row r="468" spans="1:97" ht="12.9" customHeight="1">
      <c r="A468" s="41"/>
      <c r="B468" s="41"/>
      <c r="C468" s="41"/>
      <c r="D468" s="1096" t="s">
        <v>2215</v>
      </c>
      <c r="E468" s="1121"/>
      <c r="F468" s="1121"/>
      <c r="G468" s="1121"/>
      <c r="H468" s="1121"/>
      <c r="I468" s="1121"/>
      <c r="J468" s="1121"/>
      <c r="K468" s="1121"/>
      <c r="L468" s="1121"/>
      <c r="M468" s="1121"/>
      <c r="N468" s="1121"/>
      <c r="O468" s="1121"/>
      <c r="P468" s="1121"/>
      <c r="Q468" s="1121"/>
      <c r="R468" s="1121"/>
      <c r="S468" s="1121"/>
      <c r="T468" s="1121"/>
      <c r="U468" s="1121"/>
      <c r="V468" s="1122"/>
      <c r="W468" s="1123">
        <v>0</v>
      </c>
      <c r="X468" s="1124"/>
      <c r="Y468" s="1125"/>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 customHeight="1">
      <c r="A469" s="41"/>
      <c r="B469" s="41"/>
      <c r="C469" s="41"/>
      <c r="D469" s="415" t="s">
        <v>282</v>
      </c>
      <c r="E469" s="416"/>
      <c r="F469" s="417"/>
      <c r="G469" s="1562"/>
      <c r="H469" s="1563"/>
      <c r="I469" s="1563"/>
      <c r="J469" s="1563"/>
      <c r="K469" s="1563"/>
      <c r="L469" s="1563"/>
      <c r="M469" s="1563"/>
      <c r="N469" s="1563"/>
      <c r="O469" s="1563"/>
      <c r="P469" s="1563"/>
      <c r="Q469" s="1563"/>
      <c r="R469" s="1563"/>
      <c r="S469" s="1563"/>
      <c r="T469" s="1563"/>
      <c r="U469" s="1563"/>
      <c r="V469" s="1564"/>
      <c r="W469" s="1105">
        <v>0</v>
      </c>
      <c r="X469" s="1106"/>
      <c r="Y469" s="1107"/>
      <c r="Z469" s="310"/>
      <c r="AA469" s="310"/>
      <c r="AB469" s="310"/>
      <c r="AC469" s="310"/>
      <c r="AD469" s="310"/>
      <c r="AE469" s="310"/>
      <c r="AF469" s="310"/>
      <c r="AG469" s="310"/>
      <c r="AH469" s="310"/>
      <c r="AI469" s="310"/>
      <c r="AJ469" s="41"/>
      <c r="AK469" s="41"/>
      <c r="AL469" s="41"/>
    </row>
    <row r="470" spans="1:97" ht="12.9" customHeight="1">
      <c r="A470" s="41"/>
      <c r="B470" s="41"/>
      <c r="C470" s="41"/>
      <c r="D470" s="949" t="s">
        <v>1308</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 customHeight="1">
      <c r="A471" s="41"/>
      <c r="B471" s="41"/>
      <c r="C471" s="41"/>
      <c r="D471" s="1126"/>
      <c r="E471" s="1126"/>
      <c r="F471" s="1126"/>
      <c r="G471" s="1126"/>
      <c r="H471" s="1126"/>
      <c r="I471" s="1126"/>
      <c r="J471" s="1126"/>
      <c r="K471" s="1126"/>
      <c r="L471" s="1126"/>
      <c r="M471" s="1126"/>
      <c r="N471" s="1126"/>
      <c r="O471" s="1126"/>
      <c r="P471" s="1126"/>
      <c r="Q471" s="1126"/>
      <c r="R471" s="1126"/>
      <c r="S471" s="1126"/>
      <c r="T471" s="1126"/>
      <c r="U471" s="1126"/>
      <c r="V471" s="1126"/>
      <c r="W471" s="1126"/>
      <c r="X471" s="1126"/>
      <c r="Y471" s="1126"/>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127"/>
      <c r="E472" s="1127"/>
      <c r="F472" s="1127"/>
      <c r="G472" s="1127"/>
      <c r="H472" s="1127"/>
      <c r="I472" s="1127"/>
      <c r="J472" s="1127"/>
      <c r="K472" s="1127"/>
      <c r="L472" s="1127"/>
      <c r="M472" s="1127"/>
      <c r="N472" s="1127"/>
      <c r="O472" s="1127"/>
      <c r="P472" s="1127"/>
      <c r="Q472" s="1127"/>
      <c r="R472" s="1127"/>
      <c r="S472" s="1127"/>
      <c r="T472" s="1127"/>
      <c r="U472" s="1127"/>
      <c r="V472" s="1127"/>
      <c r="W472" s="1127"/>
      <c r="X472" s="1127"/>
      <c r="Y472" s="1127"/>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127"/>
      <c r="E473" s="1127"/>
      <c r="F473" s="1127"/>
      <c r="G473" s="1127"/>
      <c r="H473" s="1127"/>
      <c r="I473" s="1127"/>
      <c r="J473" s="1127"/>
      <c r="K473" s="1127"/>
      <c r="L473" s="1127"/>
      <c r="M473" s="1127"/>
      <c r="N473" s="1127"/>
      <c r="O473" s="1127"/>
      <c r="P473" s="1127"/>
      <c r="Q473" s="1127"/>
      <c r="R473" s="1127"/>
      <c r="S473" s="1127"/>
      <c r="T473" s="1127"/>
      <c r="U473" s="1127"/>
      <c r="V473" s="1127"/>
      <c r="W473" s="1127"/>
      <c r="X473" s="1127"/>
      <c r="Y473" s="1127"/>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84" t="s">
        <v>1027</v>
      </c>
      <c r="B476" s="1084"/>
      <c r="C476" s="1084"/>
      <c r="D476" s="1084"/>
      <c r="E476" s="1084"/>
      <c r="F476" s="1084"/>
      <c r="G476" s="1084"/>
      <c r="H476" s="1084"/>
      <c r="I476" s="1084"/>
      <c r="J476" s="1084"/>
      <c r="K476" s="1084"/>
      <c r="L476" s="1084"/>
      <c r="M476" s="1084"/>
      <c r="N476" s="1084"/>
      <c r="O476" s="1084"/>
      <c r="P476" s="1084"/>
      <c r="Q476" s="1084"/>
      <c r="R476" s="1084"/>
      <c r="S476" s="1084"/>
      <c r="T476" s="1084"/>
      <c r="U476" s="1084"/>
      <c r="V476" s="1084"/>
      <c r="W476" s="1084"/>
      <c r="X476" s="1084"/>
      <c r="Y476" s="1084"/>
      <c r="Z476" s="1084"/>
      <c r="AA476" s="1084"/>
      <c r="AB476" s="1084"/>
      <c r="AC476" s="1084"/>
      <c r="AD476" s="1084"/>
      <c r="AE476" s="1084"/>
      <c r="AF476" s="1084"/>
      <c r="AG476" s="1084"/>
      <c r="AH476" s="1084"/>
      <c r="AI476" s="1084"/>
      <c r="AJ476" s="1084"/>
      <c r="AK476" s="1084"/>
      <c r="AL476" s="1084"/>
      <c r="AM476" s="1084"/>
      <c r="AN476" s="1084"/>
      <c r="AO476" s="1084"/>
      <c r="AP476" s="1084"/>
      <c r="AQ476" s="1084"/>
      <c r="AR476" s="1084"/>
      <c r="AS476" s="1084"/>
      <c r="AT476" s="1084"/>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84"/>
      <c r="B477" s="1084"/>
      <c r="C477" s="1084"/>
      <c r="D477" s="1084"/>
      <c r="E477" s="1084"/>
      <c r="F477" s="1084"/>
      <c r="G477" s="1084"/>
      <c r="H477" s="1084"/>
      <c r="I477" s="1084"/>
      <c r="J477" s="1084"/>
      <c r="K477" s="1084"/>
      <c r="L477" s="1084"/>
      <c r="M477" s="1084"/>
      <c r="N477" s="1084"/>
      <c r="O477" s="1084"/>
      <c r="P477" s="1084"/>
      <c r="Q477" s="1084"/>
      <c r="R477" s="1084"/>
      <c r="S477" s="1084"/>
      <c r="T477" s="1084"/>
      <c r="U477" s="1084"/>
      <c r="V477" s="1084"/>
      <c r="W477" s="1084"/>
      <c r="X477" s="1084"/>
      <c r="Y477" s="1084"/>
      <c r="Z477" s="1084"/>
      <c r="AA477" s="1084"/>
      <c r="AB477" s="1084"/>
      <c r="AC477" s="1084"/>
      <c r="AD477" s="1084"/>
      <c r="AE477" s="1084"/>
      <c r="AF477" s="1084"/>
      <c r="AG477" s="1084"/>
      <c r="AH477" s="1084"/>
      <c r="AI477" s="1084"/>
      <c r="AJ477" s="1084"/>
      <c r="AK477" s="1084"/>
      <c r="AL477" s="1084"/>
      <c r="AM477" s="1084"/>
      <c r="AN477" s="1084"/>
      <c r="AO477" s="1084"/>
      <c r="AP477" s="1084"/>
      <c r="AQ477" s="1084"/>
      <c r="AR477" s="1084"/>
      <c r="AS477" s="1084"/>
      <c r="AT477" s="1084"/>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652</v>
      </c>
      <c r="C479" s="3" t="s">
        <v>1026</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351" t="s">
        <v>237</v>
      </c>
      <c r="R481" s="1352"/>
      <c r="S481" s="1352"/>
      <c r="T481" s="1352"/>
      <c r="U481" s="1352"/>
      <c r="V481" s="1352"/>
      <c r="W481" s="1352"/>
      <c r="X481" s="1352"/>
      <c r="Y481" s="1352"/>
      <c r="Z481" s="1352"/>
      <c r="AA481" s="1352"/>
      <c r="AB481" s="1352"/>
      <c r="AC481" s="1352"/>
      <c r="AD481" s="1352"/>
      <c r="AE481" s="1352"/>
      <c r="AF481" s="1352"/>
      <c r="AG481" s="1352"/>
      <c r="AH481" s="1352"/>
      <c r="AI481" s="1352"/>
      <c r="AJ481" s="1352"/>
      <c r="AK481" s="1370"/>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238</v>
      </c>
      <c r="C482" s="9"/>
      <c r="D482" s="9"/>
      <c r="E482" s="9"/>
      <c r="F482" s="9"/>
      <c r="G482" s="9"/>
      <c r="H482" s="9"/>
      <c r="I482" s="9"/>
      <c r="J482" s="9"/>
      <c r="K482" s="9"/>
      <c r="L482" s="9"/>
      <c r="M482" s="9"/>
      <c r="N482" s="9"/>
      <c r="O482" s="9"/>
      <c r="P482" s="9"/>
      <c r="Q482" s="1343" t="s">
        <v>2429</v>
      </c>
      <c r="R482" s="1260"/>
      <c r="S482" s="1260"/>
      <c r="T482" s="1260"/>
      <c r="U482" s="1260"/>
      <c r="V482" s="1260"/>
      <c r="W482" s="1260"/>
      <c r="X482" s="1260"/>
      <c r="Y482" s="1260"/>
      <c r="Z482" s="1260"/>
      <c r="AA482" s="1260"/>
      <c r="AB482" s="1260"/>
      <c r="AC482" s="1260"/>
      <c r="AD482" s="1260"/>
      <c r="AE482" s="1260"/>
      <c r="AF482" s="1260"/>
      <c r="AG482" s="1260"/>
      <c r="AH482" s="1260"/>
      <c r="AI482" s="1260"/>
      <c r="AJ482" s="1260"/>
      <c r="AK482" s="1329"/>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239</v>
      </c>
      <c r="C483" s="9"/>
      <c r="D483" s="9"/>
      <c r="E483" s="9"/>
      <c r="F483" s="9"/>
      <c r="G483" s="9"/>
      <c r="H483" s="9"/>
      <c r="I483" s="9"/>
      <c r="J483" s="9"/>
      <c r="K483" s="9"/>
      <c r="L483" s="9"/>
      <c r="M483" s="9"/>
      <c r="N483" s="9"/>
      <c r="O483" s="9"/>
      <c r="P483" s="9"/>
      <c r="Q483" s="1343" t="s">
        <v>2446</v>
      </c>
      <c r="R483" s="1260"/>
      <c r="S483" s="1260"/>
      <c r="T483" s="1260"/>
      <c r="U483" s="1260"/>
      <c r="V483" s="1260"/>
      <c r="W483" s="1260"/>
      <c r="X483" s="1260"/>
      <c r="Y483" s="1260"/>
      <c r="Z483" s="1260"/>
      <c r="AA483" s="1260"/>
      <c r="AB483" s="1260"/>
      <c r="AC483" s="1260"/>
      <c r="AD483" s="1260"/>
      <c r="AE483" s="1260"/>
      <c r="AF483" s="1260"/>
      <c r="AG483" s="1260"/>
      <c r="AH483" s="1260"/>
      <c r="AI483" s="1260"/>
      <c r="AJ483" s="1260"/>
      <c r="AK483" s="1329"/>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240</v>
      </c>
      <c r="C484" s="9"/>
      <c r="D484" s="9"/>
      <c r="E484" s="9"/>
      <c r="F484" s="9"/>
      <c r="G484" s="9"/>
      <c r="H484" s="9"/>
      <c r="I484" s="9"/>
      <c r="J484" s="9"/>
      <c r="K484" s="9"/>
      <c r="L484" s="9"/>
      <c r="M484" s="9"/>
      <c r="N484" s="9"/>
      <c r="O484" s="9"/>
      <c r="P484" s="9"/>
      <c r="Q484" s="1343" t="s">
        <v>2447</v>
      </c>
      <c r="R484" s="1260"/>
      <c r="S484" s="1260"/>
      <c r="T484" s="1260"/>
      <c r="U484" s="1260"/>
      <c r="V484" s="1260"/>
      <c r="W484" s="1260"/>
      <c r="X484" s="1260"/>
      <c r="Y484" s="1260"/>
      <c r="Z484" s="1260"/>
      <c r="AA484" s="1260"/>
      <c r="AB484" s="1260"/>
      <c r="AC484" s="1260"/>
      <c r="AD484" s="1260"/>
      <c r="AE484" s="1260"/>
      <c r="AF484" s="1260"/>
      <c r="AG484" s="1260"/>
      <c r="AH484" s="1260"/>
      <c r="AI484" s="1260"/>
      <c r="AJ484" s="1260"/>
      <c r="AK484" s="1329"/>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344" t="s">
        <v>241</v>
      </c>
      <c r="C485" s="1345"/>
      <c r="D485" s="1345"/>
      <c r="E485" s="1345"/>
      <c r="F485" s="1345"/>
      <c r="G485" s="1345"/>
      <c r="H485" s="1345"/>
      <c r="I485" s="1345"/>
      <c r="J485" s="1345"/>
      <c r="K485" s="1345"/>
      <c r="L485" s="1345"/>
      <c r="M485" s="1345"/>
      <c r="N485" s="1345"/>
      <c r="O485" s="1345"/>
      <c r="P485" s="1346"/>
      <c r="Q485" s="1315" t="s">
        <v>481</v>
      </c>
      <c r="R485" s="1316"/>
      <c r="S485" s="1319" t="s">
        <v>2448</v>
      </c>
      <c r="T485" s="1320"/>
      <c r="U485" s="1320"/>
      <c r="V485" s="1320"/>
      <c r="W485" s="1320"/>
      <c r="X485" s="1320"/>
      <c r="Y485" s="1320"/>
      <c r="Z485" s="1320"/>
      <c r="AA485" s="1320"/>
      <c r="AB485" s="1320"/>
      <c r="AC485" s="1320"/>
      <c r="AD485" s="1320"/>
      <c r="AE485" s="1320"/>
      <c r="AF485" s="1320"/>
      <c r="AG485" s="1320"/>
      <c r="AH485" s="1320"/>
      <c r="AI485" s="1320"/>
      <c r="AJ485" s="1320"/>
      <c r="AK485" s="1321"/>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347"/>
      <c r="C486" s="1348"/>
      <c r="D486" s="1348"/>
      <c r="E486" s="1348"/>
      <c r="F486" s="1348"/>
      <c r="G486" s="1348"/>
      <c r="H486" s="1348"/>
      <c r="I486" s="1348"/>
      <c r="J486" s="1348"/>
      <c r="K486" s="1348"/>
      <c r="L486" s="1348"/>
      <c r="M486" s="1348"/>
      <c r="N486" s="1348"/>
      <c r="O486" s="1348"/>
      <c r="P486" s="1349"/>
      <c r="Q486" s="1317"/>
      <c r="R486" s="1318"/>
      <c r="S486" s="1322"/>
      <c r="T486" s="1323"/>
      <c r="U486" s="1323"/>
      <c r="V486" s="1323"/>
      <c r="W486" s="1323"/>
      <c r="X486" s="1323"/>
      <c r="Y486" s="1323"/>
      <c r="Z486" s="1323"/>
      <c r="AA486" s="1323"/>
      <c r="AB486" s="1323"/>
      <c r="AC486" s="1323"/>
      <c r="AD486" s="1323"/>
      <c r="AE486" s="1323"/>
      <c r="AF486" s="1323"/>
      <c r="AG486" s="1323"/>
      <c r="AH486" s="1323"/>
      <c r="AI486" s="1323"/>
      <c r="AJ486" s="1323"/>
      <c r="AK486" s="1324"/>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3" t="s">
        <v>2210</v>
      </c>
      <c r="C487" s="814"/>
      <c r="D487" s="814"/>
      <c r="E487" s="814"/>
      <c r="F487" s="814"/>
      <c r="G487" s="814"/>
      <c r="H487" s="814"/>
      <c r="I487" s="814"/>
      <c r="J487" s="814"/>
      <c r="K487" s="814"/>
      <c r="L487" s="814"/>
      <c r="M487" s="814"/>
      <c r="N487" s="814"/>
      <c r="O487" s="814"/>
      <c r="P487" s="814"/>
      <c r="Q487" s="1325" t="s">
        <v>2449</v>
      </c>
      <c r="R487" s="1326"/>
      <c r="S487" s="1326"/>
      <c r="T487" s="1326"/>
      <c r="U487" s="1326"/>
      <c r="V487" s="1326"/>
      <c r="W487" s="1326"/>
      <c r="X487" s="1326"/>
      <c r="Y487" s="1326"/>
      <c r="Z487" s="1326"/>
      <c r="AA487" s="1326"/>
      <c r="AB487" s="1326"/>
      <c r="AC487" s="1326"/>
      <c r="AD487" s="1326"/>
      <c r="AE487" s="1326"/>
      <c r="AF487" s="1326"/>
      <c r="AG487" s="1326"/>
      <c r="AH487" s="1326"/>
      <c r="AI487" s="1326"/>
      <c r="AJ487" s="1326"/>
      <c r="AK487" s="1327"/>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242</v>
      </c>
      <c r="C488" s="9"/>
      <c r="D488" s="9"/>
      <c r="E488" s="9"/>
      <c r="F488" s="9"/>
      <c r="G488" s="9"/>
      <c r="H488" s="9"/>
      <c r="I488" s="9"/>
      <c r="J488" s="9"/>
      <c r="K488" s="9"/>
      <c r="L488" s="9"/>
      <c r="M488" s="9"/>
      <c r="N488" s="9"/>
      <c r="O488" s="9"/>
      <c r="P488" s="9"/>
      <c r="Q488" s="1343" t="s">
        <v>2430</v>
      </c>
      <c r="R488" s="1260"/>
      <c r="S488" s="1260"/>
      <c r="T488" s="1260"/>
      <c r="U488" s="1260"/>
      <c r="V488" s="1260"/>
      <c r="W488" s="1260"/>
      <c r="X488" s="1260"/>
      <c r="Y488" s="1260"/>
      <c r="Z488" s="1260"/>
      <c r="AA488" s="1260"/>
      <c r="AB488" s="1260"/>
      <c r="AC488" s="1260"/>
      <c r="AD488" s="1260"/>
      <c r="AE488" s="1260"/>
      <c r="AF488" s="1260"/>
      <c r="AG488" s="1260"/>
      <c r="AH488" s="1260"/>
      <c r="AI488" s="1260"/>
      <c r="AJ488" s="1260"/>
      <c r="AK488" s="1329"/>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243</v>
      </c>
      <c r="C489" s="9"/>
      <c r="D489" s="9"/>
      <c r="E489" s="9"/>
      <c r="F489" s="9"/>
      <c r="G489" s="9"/>
      <c r="H489" s="9"/>
      <c r="I489" s="9"/>
      <c r="J489" s="9"/>
      <c r="K489" s="9"/>
      <c r="L489" s="9"/>
      <c r="M489" s="9"/>
      <c r="N489" s="9"/>
      <c r="O489" s="9"/>
      <c r="P489" s="9"/>
      <c r="Q489" s="1343" t="s">
        <v>2431</v>
      </c>
      <c r="R489" s="1260"/>
      <c r="S489" s="1260"/>
      <c r="T489" s="1260"/>
      <c r="U489" s="1260"/>
      <c r="V489" s="1260"/>
      <c r="W489" s="1260"/>
      <c r="X489" s="1260"/>
      <c r="Y489" s="1260"/>
      <c r="Z489" s="1260"/>
      <c r="AA489" s="1260"/>
      <c r="AB489" s="1260"/>
      <c r="AC489" s="1260"/>
      <c r="AD489" s="1260"/>
      <c r="AE489" s="1260"/>
      <c r="AF489" s="1260"/>
      <c r="AG489" s="1260"/>
      <c r="AH489" s="1260"/>
      <c r="AI489" s="1260"/>
      <c r="AJ489" s="1260"/>
      <c r="AK489" s="1329"/>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1981</v>
      </c>
      <c r="C490" s="9"/>
      <c r="D490" s="9"/>
      <c r="E490" s="9"/>
      <c r="F490" s="9"/>
      <c r="G490" s="9"/>
      <c r="H490" s="9"/>
      <c r="I490" s="9"/>
      <c r="J490" s="9"/>
      <c r="K490" s="9"/>
      <c r="L490" s="9"/>
      <c r="M490" s="9"/>
      <c r="N490" s="9"/>
      <c r="O490" s="9"/>
      <c r="P490" s="9"/>
      <c r="Q490" s="1328">
        <v>17</v>
      </c>
      <c r="R490" s="1260"/>
      <c r="S490" s="1260"/>
      <c r="T490" s="1260"/>
      <c r="U490" s="1260"/>
      <c r="V490" s="1260"/>
      <c r="W490" s="1260"/>
      <c r="X490" s="1260"/>
      <c r="Y490" s="1260"/>
      <c r="Z490" s="1260"/>
      <c r="AA490" s="1260"/>
      <c r="AB490" s="1260"/>
      <c r="AC490" s="1260"/>
      <c r="AD490" s="1260"/>
      <c r="AE490" s="1260"/>
      <c r="AF490" s="1260"/>
      <c r="AG490" s="1260"/>
      <c r="AH490" s="1260"/>
      <c r="AI490" s="1260"/>
      <c r="AJ490" s="1260"/>
      <c r="AK490" s="1329"/>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1982</v>
      </c>
      <c r="C491" s="9"/>
      <c r="D491" s="9"/>
      <c r="E491" s="9"/>
      <c r="F491" s="9"/>
      <c r="G491" s="9"/>
      <c r="H491" s="9"/>
      <c r="I491" s="9"/>
      <c r="J491" s="9"/>
      <c r="K491" s="9"/>
      <c r="L491" s="9"/>
      <c r="M491" s="1330">
        <v>0</v>
      </c>
      <c r="N491" s="1331"/>
      <c r="O491" s="1331"/>
      <c r="P491" s="1332"/>
      <c r="Q491" s="214" t="s">
        <v>1983</v>
      </c>
      <c r="R491" s="9"/>
      <c r="S491" s="9"/>
      <c r="T491" s="9"/>
      <c r="U491" s="9"/>
      <c r="V491" s="9"/>
      <c r="W491" s="9"/>
      <c r="X491" s="9"/>
      <c r="Y491" s="9"/>
      <c r="Z491" s="9"/>
      <c r="AA491" s="9"/>
      <c r="AB491" s="9"/>
      <c r="AC491" s="9"/>
      <c r="AD491" s="9"/>
      <c r="AE491" s="9"/>
      <c r="AF491" s="9"/>
      <c r="AG491" s="9"/>
      <c r="AH491" s="1330">
        <v>17</v>
      </c>
      <c r="AI491" s="1331"/>
      <c r="AJ491" s="1331"/>
      <c r="AK491" s="133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244</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51" t="s">
        <v>245</v>
      </c>
      <c r="AD495" s="1352"/>
      <c r="AE495" s="1352"/>
      <c r="AF495" s="1352"/>
      <c r="AG495" s="1352"/>
      <c r="AH495" s="1352"/>
      <c r="AI495" s="1352"/>
      <c r="AJ495" s="1352"/>
      <c r="AK495" s="1370"/>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51" t="s">
        <v>246</v>
      </c>
      <c r="AD496" s="1352"/>
      <c r="AE496" s="1352"/>
      <c r="AF496" s="1352"/>
      <c r="AG496" s="56" t="s">
        <v>247</v>
      </c>
      <c r="AH496" s="1352" t="s">
        <v>248</v>
      </c>
      <c r="AI496" s="1352"/>
      <c r="AJ496" s="1352"/>
      <c r="AK496" s="1370"/>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301" t="s">
        <v>249</v>
      </c>
      <c r="C497" s="1302"/>
      <c r="D497" s="1302"/>
      <c r="E497" s="1302"/>
      <c r="F497" s="1302"/>
      <c r="G497" s="1302"/>
      <c r="H497" s="1303"/>
      <c r="I497" s="7" t="s">
        <v>670</v>
      </c>
      <c r="J497" s="7"/>
      <c r="K497" s="7"/>
      <c r="L497" s="7"/>
      <c r="M497" s="7"/>
      <c r="N497" s="7"/>
      <c r="O497" s="7"/>
      <c r="P497" s="7"/>
      <c r="Q497" s="7"/>
      <c r="R497" s="7"/>
      <c r="S497" s="7"/>
      <c r="T497" s="7"/>
      <c r="U497" s="7"/>
      <c r="V497" s="7"/>
      <c r="W497" s="7"/>
      <c r="AC497" s="1300">
        <v>1</v>
      </c>
      <c r="AD497" s="1102"/>
      <c r="AE497" s="1102"/>
      <c r="AF497" s="1102"/>
      <c r="AG497" s="18" t="s">
        <v>247</v>
      </c>
      <c r="AH497" s="1057">
        <v>2024</v>
      </c>
      <c r="AI497" s="1057"/>
      <c r="AJ497" s="1057"/>
      <c r="AK497" s="1058"/>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304"/>
      <c r="C498" s="1305"/>
      <c r="D498" s="1305"/>
      <c r="E498" s="1305"/>
      <c r="F498" s="1305"/>
      <c r="G498" s="1305"/>
      <c r="H498" s="1306"/>
      <c r="I498" s="54" t="s">
        <v>671</v>
      </c>
      <c r="J498" s="54"/>
      <c r="K498" s="54"/>
      <c r="L498" s="54"/>
      <c r="M498" s="54"/>
      <c r="N498" s="54"/>
      <c r="O498" s="54"/>
      <c r="P498" s="54"/>
      <c r="Q498" s="54"/>
      <c r="R498" s="54"/>
      <c r="S498" s="54"/>
      <c r="T498" s="54"/>
      <c r="U498" s="54"/>
      <c r="V498" s="54"/>
      <c r="W498" s="54"/>
      <c r="X498" s="54"/>
      <c r="Y498" s="54"/>
      <c r="Z498" s="54"/>
      <c r="AA498" s="54"/>
      <c r="AB498" s="54"/>
      <c r="AC498" s="1300">
        <v>8</v>
      </c>
      <c r="AD498" s="1102"/>
      <c r="AE498" s="1102"/>
      <c r="AF498" s="1102"/>
      <c r="AG498" s="47" t="s">
        <v>247</v>
      </c>
      <c r="AH498" s="1057">
        <v>2024</v>
      </c>
      <c r="AI498" s="1057"/>
      <c r="AJ498" s="1057"/>
      <c r="AK498" s="1058"/>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301" t="s">
        <v>672</v>
      </c>
      <c r="C499" s="1302"/>
      <c r="D499" s="1302"/>
      <c r="E499" s="1302"/>
      <c r="F499" s="1302"/>
      <c r="G499" s="1302"/>
      <c r="H499" s="1303"/>
      <c r="I499" s="7" t="s">
        <v>673</v>
      </c>
      <c r="J499" s="7"/>
      <c r="K499" s="7"/>
      <c r="L499" s="7"/>
      <c r="M499" s="7"/>
      <c r="N499" s="7"/>
      <c r="O499" s="7"/>
      <c r="P499" s="7"/>
      <c r="Q499" s="7"/>
      <c r="R499" s="7"/>
      <c r="S499" s="7"/>
      <c r="T499" s="7"/>
      <c r="U499" s="7"/>
      <c r="V499" s="7"/>
      <c r="W499" s="7"/>
      <c r="AC499" s="1300" t="s">
        <v>123</v>
      </c>
      <c r="AD499" s="1102"/>
      <c r="AE499" s="1102"/>
      <c r="AF499" s="1102"/>
      <c r="AG499" s="18" t="s">
        <v>247</v>
      </c>
      <c r="AH499" s="1057"/>
      <c r="AI499" s="1057"/>
      <c r="AJ499" s="1057"/>
      <c r="AK499" s="1058"/>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304"/>
      <c r="C500" s="1305"/>
      <c r="D500" s="1305"/>
      <c r="E500" s="1305"/>
      <c r="F500" s="1305"/>
      <c r="G500" s="1305"/>
      <c r="H500" s="1306"/>
      <c r="I500" t="s">
        <v>674</v>
      </c>
      <c r="AC500" s="1300" t="s">
        <v>123</v>
      </c>
      <c r="AD500" s="1102"/>
      <c r="AE500" s="1102"/>
      <c r="AF500" s="1102"/>
      <c r="AG500" s="18" t="s">
        <v>247</v>
      </c>
      <c r="AH500" s="1057"/>
      <c r="AI500" s="1057"/>
      <c r="AJ500" s="1057"/>
      <c r="AK500" s="1058"/>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304"/>
      <c r="C501" s="1305"/>
      <c r="D501" s="1305"/>
      <c r="E501" s="1305"/>
      <c r="F501" s="1305"/>
      <c r="G501" s="1305"/>
      <c r="H501" s="1306"/>
      <c r="I501" t="s">
        <v>675</v>
      </c>
      <c r="AC501" s="1300">
        <v>12</v>
      </c>
      <c r="AD501" s="1102"/>
      <c r="AE501" s="1102"/>
      <c r="AF501" s="1102"/>
      <c r="AG501" s="18" t="s">
        <v>247</v>
      </c>
      <c r="AH501" s="1057">
        <v>2023</v>
      </c>
      <c r="AI501" s="1057"/>
      <c r="AJ501" s="1057"/>
      <c r="AK501" s="1058"/>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304"/>
      <c r="C502" s="1305"/>
      <c r="D502" s="1305"/>
      <c r="E502" s="1305"/>
      <c r="F502" s="1305"/>
      <c r="G502" s="1305"/>
      <c r="H502" s="1306"/>
      <c r="I502" t="s">
        <v>676</v>
      </c>
      <c r="AC502" s="1300">
        <v>8</v>
      </c>
      <c r="AD502" s="1102"/>
      <c r="AE502" s="1102"/>
      <c r="AF502" s="1102"/>
      <c r="AG502" s="18" t="s">
        <v>247</v>
      </c>
      <c r="AH502" s="1057">
        <v>2024</v>
      </c>
      <c r="AI502" s="1057"/>
      <c r="AJ502" s="1057"/>
      <c r="AK502" s="1058"/>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304"/>
      <c r="C503" s="1305"/>
      <c r="D503" s="1305"/>
      <c r="E503" s="1305"/>
      <c r="F503" s="1305"/>
      <c r="G503" s="1305"/>
      <c r="H503" s="1306"/>
      <c r="I503" s="41" t="s">
        <v>677</v>
      </c>
      <c r="AC503" s="1335">
        <v>12</v>
      </c>
      <c r="AD503" s="1336"/>
      <c r="AE503" s="1336"/>
      <c r="AF503" s="1336"/>
      <c r="AG503" s="18" t="s">
        <v>247</v>
      </c>
      <c r="AH503" s="1057">
        <v>2024</v>
      </c>
      <c r="AI503" s="1057"/>
      <c r="AJ503" s="1057"/>
      <c r="AK503" s="1058"/>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304"/>
      <c r="C504" s="1305"/>
      <c r="D504" s="1305"/>
      <c r="E504" s="1305"/>
      <c r="F504" s="1305"/>
      <c r="G504" s="1305"/>
      <c r="H504" s="1306"/>
      <c r="I504" s="410" t="s">
        <v>282</v>
      </c>
      <c r="J504" s="54"/>
      <c r="K504" s="54"/>
      <c r="L504" s="1297" t="s">
        <v>561</v>
      </c>
      <c r="M504" s="1298"/>
      <c r="N504" s="1298"/>
      <c r="O504" s="1298"/>
      <c r="P504" s="1298"/>
      <c r="Q504" s="1298"/>
      <c r="R504" s="1298"/>
      <c r="S504" s="1298"/>
      <c r="T504" s="1298"/>
      <c r="U504" s="1298"/>
      <c r="V504" s="1298"/>
      <c r="W504" s="1298"/>
      <c r="X504" s="1298"/>
      <c r="Y504" s="1298"/>
      <c r="Z504" s="1298"/>
      <c r="AA504" s="1298"/>
      <c r="AB504" s="1561"/>
      <c r="AC504" s="1398" t="s">
        <v>123</v>
      </c>
      <c r="AD504" s="1399"/>
      <c r="AE504" s="1399"/>
      <c r="AF504" s="1399"/>
      <c r="AG504" s="47" t="s">
        <v>247</v>
      </c>
      <c r="AH504" s="1057"/>
      <c r="AI504" s="1057"/>
      <c r="AJ504" s="1057"/>
      <c r="AK504" s="1058"/>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304"/>
      <c r="C505" s="1305"/>
      <c r="D505" s="1305"/>
      <c r="E505" s="1305"/>
      <c r="F505" s="1305"/>
      <c r="G505" s="1305"/>
      <c r="H505" s="1306"/>
      <c r="I505" s="41" t="s">
        <v>1984</v>
      </c>
      <c r="AC505" s="1397" t="s">
        <v>107</v>
      </c>
      <c r="AD505" s="1397"/>
      <c r="AE505" s="1397"/>
      <c r="AF505" s="1397"/>
      <c r="AG505" s="18"/>
      <c r="AH505" s="1338"/>
      <c r="AI505" s="1338"/>
      <c r="AJ505" s="1338"/>
      <c r="AK505" s="1339"/>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304"/>
      <c r="C506" s="1305"/>
      <c r="D506" s="1305"/>
      <c r="E506" s="1305"/>
      <c r="F506" s="1305"/>
      <c r="G506" s="1305"/>
      <c r="H506" s="1306"/>
      <c r="I506" t="s">
        <v>1985</v>
      </c>
      <c r="AC506" s="1335">
        <v>1</v>
      </c>
      <c r="AD506" s="1336"/>
      <c r="AE506" s="1336"/>
      <c r="AF506" s="1337"/>
      <c r="AG506" s="18"/>
      <c r="AH506" s="1338"/>
      <c r="AI506" s="1338"/>
      <c r="AJ506" s="1338"/>
      <c r="AK506" s="1339"/>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304"/>
      <c r="C507" s="1305"/>
      <c r="D507" s="1305"/>
      <c r="E507" s="1305"/>
      <c r="F507" s="1305"/>
      <c r="G507" s="1305"/>
      <c r="H507" s="1306"/>
      <c r="I507" t="s">
        <v>1986</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304"/>
      <c r="C508" s="1305"/>
      <c r="D508" s="1305"/>
      <c r="E508" s="1305"/>
      <c r="F508" s="1305"/>
      <c r="G508" s="1305"/>
      <c r="H508" s="1306"/>
      <c r="I508" s="838" t="s">
        <v>1987</v>
      </c>
      <c r="J508" s="54"/>
      <c r="K508" s="54"/>
      <c r="L508" s="54"/>
      <c r="M508" s="54"/>
      <c r="N508" s="54"/>
      <c r="O508" s="54"/>
      <c r="P508" s="54"/>
      <c r="Q508" s="54"/>
      <c r="R508" s="54"/>
      <c r="S508" s="54"/>
      <c r="T508" s="54"/>
      <c r="U508" s="54"/>
      <c r="V508" s="54"/>
      <c r="W508" s="54"/>
      <c r="X508" s="54"/>
      <c r="Y508" s="54"/>
      <c r="Z508" s="54"/>
      <c r="AA508" s="54"/>
      <c r="AB508" s="54"/>
      <c r="AC508" s="1353"/>
      <c r="AD508" s="1354"/>
      <c r="AE508" s="1354"/>
      <c r="AF508" s="1355"/>
      <c r="AG508" s="47"/>
      <c r="AH508" s="1568"/>
      <c r="AI508" s="1568"/>
      <c r="AJ508" s="1568"/>
      <c r="AK508" s="1569"/>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301" t="s">
        <v>678</v>
      </c>
      <c r="C509" s="1302"/>
      <c r="D509" s="1302"/>
      <c r="E509" s="1302"/>
      <c r="F509" s="1302"/>
      <c r="G509" s="1302"/>
      <c r="H509" s="1303"/>
      <c r="I509" s="7" t="s">
        <v>679</v>
      </c>
      <c r="J509" s="7"/>
      <c r="K509" s="7"/>
      <c r="L509" s="7"/>
      <c r="M509" s="7"/>
      <c r="N509" s="7"/>
      <c r="O509" s="7"/>
      <c r="P509" s="7"/>
      <c r="Q509" s="7"/>
      <c r="R509" s="7"/>
      <c r="S509" s="7"/>
      <c r="T509" s="7"/>
      <c r="U509" s="7"/>
      <c r="V509" s="7"/>
      <c r="W509" s="7"/>
      <c r="AC509" s="1300" t="s">
        <v>123</v>
      </c>
      <c r="AD509" s="1102"/>
      <c r="AE509" s="1102"/>
      <c r="AF509" s="1102"/>
      <c r="AG509" s="18" t="s">
        <v>247</v>
      </c>
      <c r="AH509" s="1057" t="s">
        <v>123</v>
      </c>
      <c r="AI509" s="1057"/>
      <c r="AJ509" s="1057"/>
      <c r="AK509" s="1058"/>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304"/>
      <c r="C510" s="1305"/>
      <c r="D510" s="1305"/>
      <c r="E510" s="1305"/>
      <c r="F510" s="1305"/>
      <c r="G510" s="1305"/>
      <c r="H510" s="1306"/>
      <c r="I510" t="s">
        <v>680</v>
      </c>
      <c r="AC510" s="1300">
        <v>6</v>
      </c>
      <c r="AD510" s="1102"/>
      <c r="AE510" s="1102"/>
      <c r="AF510" s="1102"/>
      <c r="AG510" s="18" t="s">
        <v>247</v>
      </c>
      <c r="AH510" s="1057">
        <v>2024</v>
      </c>
      <c r="AI510" s="1057"/>
      <c r="AJ510" s="1057"/>
      <c r="AK510" s="1058"/>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304"/>
      <c r="C511" s="1305"/>
      <c r="D511" s="1305"/>
      <c r="E511" s="1305"/>
      <c r="F511" s="1305"/>
      <c r="G511" s="1305"/>
      <c r="H511" s="1306"/>
      <c r="I511" s="54" t="s">
        <v>681</v>
      </c>
      <c r="J511" s="54"/>
      <c r="K511" s="54"/>
      <c r="L511" s="54"/>
      <c r="M511" s="54"/>
      <c r="N511" s="54"/>
      <c r="O511" s="54"/>
      <c r="P511" s="54"/>
      <c r="Q511" s="54"/>
      <c r="R511" s="54"/>
      <c r="S511" s="54"/>
      <c r="T511" s="54"/>
      <c r="U511" s="54"/>
      <c r="V511" s="54"/>
      <c r="W511" s="54"/>
      <c r="X511" s="54"/>
      <c r="Y511" s="54"/>
      <c r="Z511" s="54"/>
      <c r="AA511" s="54"/>
      <c r="AB511" s="54"/>
      <c r="AC511" s="1300">
        <v>3</v>
      </c>
      <c r="AD511" s="1102"/>
      <c r="AE511" s="1102"/>
      <c r="AF511" s="1102"/>
      <c r="AG511" s="47" t="s">
        <v>247</v>
      </c>
      <c r="AH511" s="1057">
        <v>2025</v>
      </c>
      <c r="AI511" s="1057"/>
      <c r="AJ511" s="1057"/>
      <c r="AK511" s="1058"/>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301" t="s">
        <v>682</v>
      </c>
      <c r="C512" s="1302"/>
      <c r="D512" s="1302"/>
      <c r="E512" s="1302"/>
      <c r="F512" s="1302"/>
      <c r="G512" s="1302"/>
      <c r="H512" s="1303"/>
      <c r="I512" s="7" t="s">
        <v>679</v>
      </c>
      <c r="J512" s="7"/>
      <c r="K512" s="7"/>
      <c r="L512" s="7"/>
      <c r="M512" s="7"/>
      <c r="N512" s="7"/>
      <c r="O512" s="7"/>
      <c r="P512" s="7"/>
      <c r="Q512" s="7"/>
      <c r="R512" s="7"/>
      <c r="S512" s="7"/>
      <c r="T512" s="7"/>
      <c r="U512" s="7"/>
      <c r="V512" s="7"/>
      <c r="W512" s="7"/>
      <c r="X512" s="7"/>
      <c r="Y512" s="7"/>
      <c r="Z512" s="7"/>
      <c r="AA512" s="7"/>
      <c r="AB512" s="7"/>
      <c r="AC512" s="1081" t="s">
        <v>123</v>
      </c>
      <c r="AD512" s="1082"/>
      <c r="AE512" s="1082"/>
      <c r="AF512" s="1082"/>
      <c r="AG512" s="230" t="s">
        <v>247</v>
      </c>
      <c r="AH512" s="1057" t="s">
        <v>123</v>
      </c>
      <c r="AI512" s="1057"/>
      <c r="AJ512" s="1057"/>
      <c r="AK512" s="1058"/>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304"/>
      <c r="C513" s="1305"/>
      <c r="D513" s="1305"/>
      <c r="E513" s="1305"/>
      <c r="F513" s="1305"/>
      <c r="G513" s="1305"/>
      <c r="H513" s="1306"/>
      <c r="I513" t="s">
        <v>680</v>
      </c>
      <c r="AC513" s="1300">
        <v>6</v>
      </c>
      <c r="AD513" s="1102"/>
      <c r="AE513" s="1102"/>
      <c r="AF513" s="1102"/>
      <c r="AG513" s="18" t="s">
        <v>247</v>
      </c>
      <c r="AH513" s="1057">
        <v>2024</v>
      </c>
      <c r="AI513" s="1057"/>
      <c r="AJ513" s="1057"/>
      <c r="AK513" s="1058"/>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307"/>
      <c r="C514" s="1308"/>
      <c r="D514" s="1308"/>
      <c r="E514" s="1308"/>
      <c r="F514" s="1308"/>
      <c r="G514" s="1308"/>
      <c r="H514" s="1309"/>
      <c r="I514" s="54" t="s">
        <v>681</v>
      </c>
      <c r="J514" s="54"/>
      <c r="K514" s="54"/>
      <c r="L514" s="54"/>
      <c r="M514" s="54"/>
      <c r="N514" s="54"/>
      <c r="O514" s="54"/>
      <c r="P514" s="54"/>
      <c r="Q514" s="54"/>
      <c r="R514" s="54"/>
      <c r="S514" s="54"/>
      <c r="T514" s="54"/>
      <c r="U514" s="54"/>
      <c r="V514" s="54"/>
      <c r="W514" s="54"/>
      <c r="X514" s="54"/>
      <c r="Y514" s="54"/>
      <c r="Z514" s="54"/>
      <c r="AA514" s="54"/>
      <c r="AB514" s="54"/>
      <c r="AC514" s="1300">
        <v>6</v>
      </c>
      <c r="AD514" s="1102"/>
      <c r="AE514" s="1102"/>
      <c r="AF514" s="1102"/>
      <c r="AG514" s="47" t="s">
        <v>247</v>
      </c>
      <c r="AH514" s="1057">
        <v>2026</v>
      </c>
      <c r="AI514" s="1057"/>
      <c r="AJ514" s="1057"/>
      <c r="AK514" s="1058"/>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301" t="s">
        <v>683</v>
      </c>
      <c r="C515" s="1302"/>
      <c r="D515" s="1302"/>
      <c r="E515" s="1302"/>
      <c r="F515" s="1302"/>
      <c r="G515" s="1302"/>
      <c r="H515" s="1303"/>
      <c r="I515" s="6" t="s">
        <v>684</v>
      </c>
      <c r="J515" s="7"/>
      <c r="K515" s="7"/>
      <c r="L515" s="7"/>
      <c r="M515" s="7"/>
      <c r="N515" s="7"/>
      <c r="O515" s="1297" t="s">
        <v>2425</v>
      </c>
      <c r="P515" s="1298"/>
      <c r="Q515" s="1298"/>
      <c r="R515" s="1298"/>
      <c r="S515" s="1298"/>
      <c r="T515" s="1298"/>
      <c r="U515" s="1298"/>
      <c r="V515" s="1298"/>
      <c r="W515" s="1298"/>
      <c r="X515" s="1298"/>
      <c r="Y515" s="1298"/>
      <c r="Z515" s="1298"/>
      <c r="AA515" s="1298"/>
      <c r="AB515" s="64"/>
      <c r="AC515" s="1081" t="s">
        <v>123</v>
      </c>
      <c r="AD515" s="1082"/>
      <c r="AE515" s="1082"/>
      <c r="AF515" s="1082"/>
      <c r="AG515" s="230" t="s">
        <v>247</v>
      </c>
      <c r="AH515" s="1057" t="s">
        <v>123</v>
      </c>
      <c r="AI515" s="1057"/>
      <c r="AJ515" s="1057"/>
      <c r="AK515" s="1058"/>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304"/>
      <c r="C516" s="1305"/>
      <c r="D516" s="1305"/>
      <c r="E516" s="1305"/>
      <c r="F516" s="1305"/>
      <c r="G516" s="1305"/>
      <c r="H516" s="1306"/>
      <c r="I516" s="204" t="s">
        <v>685</v>
      </c>
      <c r="AB516" s="71"/>
      <c r="AC516" s="1300">
        <v>1</v>
      </c>
      <c r="AD516" s="1102"/>
      <c r="AE516" s="1102"/>
      <c r="AF516" s="1102"/>
      <c r="AG516" s="18" t="s">
        <v>247</v>
      </c>
      <c r="AH516" s="1057">
        <v>2020</v>
      </c>
      <c r="AI516" s="1057"/>
      <c r="AJ516" s="1057"/>
      <c r="AK516" s="1058"/>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304"/>
      <c r="C517" s="1305"/>
      <c r="D517" s="1305"/>
      <c r="E517" s="1305"/>
      <c r="F517" s="1305"/>
      <c r="G517" s="1305"/>
      <c r="H517" s="1306"/>
      <c r="I517" s="53" t="s">
        <v>686</v>
      </c>
      <c r="J517" s="54"/>
      <c r="K517" s="54"/>
      <c r="L517" s="54"/>
      <c r="M517" s="54"/>
      <c r="N517" s="54"/>
      <c r="O517" s="54"/>
      <c r="P517" s="54"/>
      <c r="Q517" s="54"/>
      <c r="R517" s="54"/>
      <c r="S517" s="54"/>
      <c r="T517" s="54"/>
      <c r="U517" s="54"/>
      <c r="V517" s="54"/>
      <c r="W517" s="54"/>
      <c r="X517" s="54"/>
      <c r="Y517" s="54"/>
      <c r="Z517" s="54"/>
      <c r="AA517" s="54"/>
      <c r="AB517" s="55"/>
      <c r="AC517" s="1300">
        <v>6</v>
      </c>
      <c r="AD517" s="1102"/>
      <c r="AE517" s="1102"/>
      <c r="AF517" s="1102"/>
      <c r="AG517" s="47" t="s">
        <v>247</v>
      </c>
      <c r="AH517" s="1057">
        <v>2020</v>
      </c>
      <c r="AI517" s="1057"/>
      <c r="AJ517" s="1057"/>
      <c r="AK517" s="1058"/>
      <c r="AM517" s="41"/>
      <c r="AN517" s="41"/>
      <c r="AO517" s="41"/>
      <c r="AP517" s="41"/>
      <c r="AQ517" s="41"/>
      <c r="AR517" s="41"/>
      <c r="AS517" s="41"/>
      <c r="AT517" s="41"/>
      <c r="AU517" s="41"/>
      <c r="AV517" s="41"/>
      <c r="AW517" s="41"/>
      <c r="AX517" s="41"/>
      <c r="AY517" s="41"/>
      <c r="AZ517" s="41" t="s">
        <v>1976</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304"/>
      <c r="C518" s="1305"/>
      <c r="D518" s="1305"/>
      <c r="E518" s="1305"/>
      <c r="F518" s="1305"/>
      <c r="G518" s="1305"/>
      <c r="H518" s="1306"/>
      <c r="I518" s="7" t="s">
        <v>687</v>
      </c>
      <c r="J518" s="7"/>
      <c r="K518" s="7"/>
      <c r="L518" s="7"/>
      <c r="M518" s="7"/>
      <c r="N518" s="7"/>
      <c r="O518" s="1297" t="s">
        <v>2422</v>
      </c>
      <c r="P518" s="1298"/>
      <c r="Q518" s="1298"/>
      <c r="R518" s="1298"/>
      <c r="S518" s="1298"/>
      <c r="T518" s="1298"/>
      <c r="U518" s="1298"/>
      <c r="V518" s="1298"/>
      <c r="W518" s="1298"/>
      <c r="X518" s="1298"/>
      <c r="Y518" s="1298"/>
      <c r="Z518" s="1298"/>
      <c r="AA518" s="1298"/>
      <c r="AC518" s="1300" t="s">
        <v>123</v>
      </c>
      <c r="AD518" s="1102"/>
      <c r="AE518" s="1102"/>
      <c r="AF518" s="1102"/>
      <c r="AG518" s="18" t="s">
        <v>247</v>
      </c>
      <c r="AH518" s="1057" t="s">
        <v>123</v>
      </c>
      <c r="AI518" s="1057"/>
      <c r="AJ518" s="1057"/>
      <c r="AK518" s="1058"/>
      <c r="AM518" s="41"/>
      <c r="AN518" s="41"/>
      <c r="AO518" s="41"/>
      <c r="AP518" s="41"/>
      <c r="AQ518" s="41"/>
      <c r="AR518" s="41"/>
      <c r="AS518" s="41"/>
      <c r="AT518" s="41"/>
      <c r="AU518" s="41"/>
      <c r="AV518" s="41"/>
      <c r="AW518" s="41"/>
      <c r="AX518" s="41"/>
      <c r="AY518" s="41"/>
      <c r="AZ518" s="41" t="s">
        <v>2168</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304"/>
      <c r="C519" s="1305"/>
      <c r="D519" s="1305"/>
      <c r="E519" s="1305"/>
      <c r="F519" s="1305"/>
      <c r="G519" s="1305"/>
      <c r="H519" s="1306"/>
      <c r="I519" t="s">
        <v>685</v>
      </c>
      <c r="AC519" s="1300">
        <v>1</v>
      </c>
      <c r="AD519" s="1102"/>
      <c r="AE519" s="1102"/>
      <c r="AF519" s="1102"/>
      <c r="AG519" s="18" t="s">
        <v>247</v>
      </c>
      <c r="AH519" s="1057">
        <v>2024</v>
      </c>
      <c r="AI519" s="1057"/>
      <c r="AJ519" s="1057"/>
      <c r="AK519" s="1058"/>
      <c r="AM519" s="41"/>
      <c r="AN519" s="41"/>
      <c r="AO519" s="41"/>
      <c r="AP519" s="41"/>
      <c r="AQ519" s="41"/>
      <c r="AR519" s="41"/>
      <c r="AS519" s="41"/>
      <c r="AT519" s="41"/>
      <c r="AU519" s="41"/>
      <c r="AV519" s="41"/>
      <c r="AW519" s="41"/>
      <c r="AX519" s="41"/>
      <c r="AY519" s="41"/>
      <c r="AZ519" s="41" t="s">
        <v>2169</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304"/>
      <c r="C520" s="1305"/>
      <c r="D520" s="1305"/>
      <c r="E520" s="1305"/>
      <c r="F520" s="1305"/>
      <c r="G520" s="1305"/>
      <c r="H520" s="1306"/>
      <c r="I520" s="54" t="s">
        <v>686</v>
      </c>
      <c r="J520" s="54"/>
      <c r="K520" s="54"/>
      <c r="L520" s="54"/>
      <c r="M520" s="54"/>
      <c r="N520" s="54"/>
      <c r="O520" s="54"/>
      <c r="P520" s="54"/>
      <c r="Q520" s="54"/>
      <c r="R520" s="54"/>
      <c r="S520" s="54"/>
      <c r="T520" s="54"/>
      <c r="U520" s="54"/>
      <c r="V520" s="54"/>
      <c r="W520" s="54"/>
      <c r="X520" s="54"/>
      <c r="Y520" s="54"/>
      <c r="Z520" s="54"/>
      <c r="AA520" s="54"/>
      <c r="AB520" s="54"/>
      <c r="AC520" s="1300">
        <v>11</v>
      </c>
      <c r="AD520" s="1102"/>
      <c r="AE520" s="1102"/>
      <c r="AF520" s="1102"/>
      <c r="AG520" s="47" t="s">
        <v>247</v>
      </c>
      <c r="AH520" s="1057">
        <v>2026</v>
      </c>
      <c r="AI520" s="1057"/>
      <c r="AJ520" s="1057"/>
      <c r="AK520" s="1058"/>
      <c r="AM520" s="41"/>
      <c r="AN520" s="41"/>
      <c r="AO520" s="41"/>
      <c r="AP520" s="41"/>
      <c r="AQ520" s="41"/>
      <c r="AR520" s="41"/>
      <c r="AS520" s="41"/>
      <c r="AT520" s="41"/>
      <c r="AU520" s="41"/>
      <c r="AV520" s="41"/>
      <c r="AW520" s="41"/>
      <c r="AX520" s="41"/>
      <c r="AY520" s="41"/>
      <c r="AZ520" s="41" t="s">
        <v>2170</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304"/>
      <c r="C521" s="1305"/>
      <c r="D521" s="1305"/>
      <c r="E521" s="1305"/>
      <c r="F521" s="1305"/>
      <c r="G521" s="1305"/>
      <c r="H521" s="1306"/>
      <c r="I521" s="7" t="s">
        <v>687</v>
      </c>
      <c r="J521" s="7"/>
      <c r="K521" s="7"/>
      <c r="L521" s="7"/>
      <c r="M521" s="7"/>
      <c r="N521" s="7"/>
      <c r="O521" s="1297" t="s">
        <v>2373</v>
      </c>
      <c r="P521" s="1298"/>
      <c r="Q521" s="1298"/>
      <c r="R521" s="1298"/>
      <c r="S521" s="1298"/>
      <c r="T521" s="1298"/>
      <c r="U521" s="1298"/>
      <c r="V521" s="1298"/>
      <c r="W521" s="1298"/>
      <c r="X521" s="1298"/>
      <c r="Y521" s="1298"/>
      <c r="Z521" s="1298"/>
      <c r="AA521" s="1298"/>
      <c r="AC521" s="1300" t="s">
        <v>123</v>
      </c>
      <c r="AD521" s="1102"/>
      <c r="AE521" s="1102"/>
      <c r="AF521" s="1102"/>
      <c r="AG521" s="18" t="s">
        <v>247</v>
      </c>
      <c r="AH521" s="1057" t="s">
        <v>123</v>
      </c>
      <c r="AI521" s="1057"/>
      <c r="AJ521" s="1057"/>
      <c r="AK521" s="1058"/>
      <c r="AM521" s="41"/>
      <c r="AN521" s="41"/>
      <c r="AO521" s="41"/>
      <c r="AP521" s="41"/>
      <c r="AQ521" s="41"/>
      <c r="AR521" s="41"/>
      <c r="AS521" s="41"/>
      <c r="AT521" s="41"/>
      <c r="AU521" s="41"/>
      <c r="AV521" s="41"/>
      <c r="AW521" s="41"/>
      <c r="AX521" s="41"/>
      <c r="AY521" s="41"/>
      <c r="AZ521" s="41" t="s">
        <v>2171</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304"/>
      <c r="C522" s="1305"/>
      <c r="D522" s="1305"/>
      <c r="E522" s="1305"/>
      <c r="F522" s="1305"/>
      <c r="G522" s="1305"/>
      <c r="H522" s="1306"/>
      <c r="I522" t="s">
        <v>685</v>
      </c>
      <c r="AC522" s="1300" t="s">
        <v>123</v>
      </c>
      <c r="AD522" s="1102"/>
      <c r="AE522" s="1102"/>
      <c r="AF522" s="1102"/>
      <c r="AG522" s="18" t="s">
        <v>247</v>
      </c>
      <c r="AH522" s="1057" t="s">
        <v>123</v>
      </c>
      <c r="AI522" s="1057"/>
      <c r="AJ522" s="1057"/>
      <c r="AK522" s="1058"/>
      <c r="AM522" s="41"/>
      <c r="AN522" s="41"/>
      <c r="AO522" s="41"/>
      <c r="AP522" s="41"/>
      <c r="AQ522" s="41"/>
      <c r="AR522" s="41"/>
      <c r="AS522" s="41"/>
      <c r="AT522" s="41"/>
      <c r="AU522" s="41"/>
      <c r="AV522" s="41"/>
      <c r="AW522" s="41"/>
      <c r="AX522" s="41"/>
      <c r="AY522" s="41"/>
      <c r="AZ522" s="41" t="s">
        <v>2172</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304"/>
      <c r="C523" s="1305"/>
      <c r="D523" s="1305"/>
      <c r="E523" s="1305"/>
      <c r="F523" s="1305"/>
      <c r="G523" s="1305"/>
      <c r="H523" s="1306"/>
      <c r="I523" s="54" t="s">
        <v>686</v>
      </c>
      <c r="J523" s="54"/>
      <c r="K523" s="54"/>
      <c r="L523" s="54"/>
      <c r="M523" s="54"/>
      <c r="N523" s="54"/>
      <c r="O523" s="54"/>
      <c r="P523" s="54"/>
      <c r="Q523" s="54"/>
      <c r="R523" s="54"/>
      <c r="S523" s="54"/>
      <c r="T523" s="54"/>
      <c r="U523" s="54"/>
      <c r="V523" s="54"/>
      <c r="W523" s="54"/>
      <c r="X523" s="54"/>
      <c r="Y523" s="54"/>
      <c r="Z523" s="54"/>
      <c r="AA523" s="54"/>
      <c r="AB523" s="54"/>
      <c r="AC523" s="1300">
        <v>6</v>
      </c>
      <c r="AD523" s="1102"/>
      <c r="AE523" s="1102"/>
      <c r="AF523" s="1102"/>
      <c r="AG523" s="47" t="s">
        <v>247</v>
      </c>
      <c r="AH523" s="1057">
        <v>2024</v>
      </c>
      <c r="AI523" s="1057"/>
      <c r="AJ523" s="1057"/>
      <c r="AK523" s="1058"/>
      <c r="AM523" s="41"/>
      <c r="AN523" s="41"/>
      <c r="AO523" s="41"/>
      <c r="AP523" s="41"/>
      <c r="AQ523" s="41"/>
      <c r="AR523" s="41"/>
      <c r="AS523" s="41"/>
      <c r="AT523" s="41"/>
      <c r="AU523" s="41"/>
      <c r="AV523" s="41"/>
      <c r="AW523" s="41"/>
      <c r="AX523" s="41"/>
      <c r="AY523" s="41"/>
      <c r="AZ523" s="41" t="s">
        <v>2173</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304"/>
      <c r="C524" s="1305"/>
      <c r="D524" s="1305"/>
      <c r="E524" s="1305"/>
      <c r="F524" s="1305"/>
      <c r="G524" s="1305"/>
      <c r="H524" s="1306"/>
      <c r="I524" s="7" t="s">
        <v>687</v>
      </c>
      <c r="J524" s="7"/>
      <c r="K524" s="7"/>
      <c r="L524" s="7"/>
      <c r="M524" s="7"/>
      <c r="N524" s="7"/>
      <c r="O524" s="1297" t="s">
        <v>561</v>
      </c>
      <c r="P524" s="1298"/>
      <c r="Q524" s="1298"/>
      <c r="R524" s="1298"/>
      <c r="S524" s="1298"/>
      <c r="T524" s="1298"/>
      <c r="U524" s="1298"/>
      <c r="V524" s="1298"/>
      <c r="W524" s="1298"/>
      <c r="X524" s="1298"/>
      <c r="Y524" s="1298"/>
      <c r="Z524" s="1298"/>
      <c r="AA524" s="1298"/>
      <c r="AC524" s="1300" t="s">
        <v>123</v>
      </c>
      <c r="AD524" s="1102"/>
      <c r="AE524" s="1102"/>
      <c r="AF524" s="1102"/>
      <c r="AG524" s="18" t="s">
        <v>247</v>
      </c>
      <c r="AH524" s="1057" t="s">
        <v>123</v>
      </c>
      <c r="AI524" s="1057"/>
      <c r="AJ524" s="1057"/>
      <c r="AK524" s="1058"/>
      <c r="AM524" s="41"/>
      <c r="AN524" s="41"/>
      <c r="AO524" s="41"/>
      <c r="AP524" s="41"/>
      <c r="AQ524" s="41"/>
      <c r="AR524" s="41"/>
      <c r="AS524" s="41"/>
      <c r="AT524" s="41"/>
      <c r="AU524" s="41"/>
      <c r="AV524" s="41"/>
      <c r="AW524" s="41"/>
      <c r="AX524" s="41"/>
      <c r="AY524" s="41"/>
      <c r="AZ524" s="41" t="s">
        <v>2174</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304"/>
      <c r="C525" s="1305"/>
      <c r="D525" s="1305"/>
      <c r="E525" s="1305"/>
      <c r="F525" s="1305"/>
      <c r="G525" s="1305"/>
      <c r="H525" s="1306"/>
      <c r="I525" t="s">
        <v>685</v>
      </c>
      <c r="AC525" s="1300" t="s">
        <v>123</v>
      </c>
      <c r="AD525" s="1102"/>
      <c r="AE525" s="1102"/>
      <c r="AF525" s="1102"/>
      <c r="AG525" s="18" t="s">
        <v>247</v>
      </c>
      <c r="AH525" s="1057" t="s">
        <v>123</v>
      </c>
      <c r="AI525" s="1057"/>
      <c r="AJ525" s="1057"/>
      <c r="AK525" s="1058"/>
      <c r="AM525" s="41"/>
      <c r="AN525" s="41"/>
      <c r="AO525" s="41"/>
      <c r="AP525" s="41"/>
      <c r="AQ525" s="41"/>
      <c r="AR525" s="41"/>
      <c r="AS525" s="41"/>
      <c r="AT525" s="41"/>
      <c r="AU525" s="41"/>
      <c r="AV525" s="41"/>
      <c r="AW525" s="41"/>
      <c r="AX525" s="41"/>
      <c r="AY525" s="41"/>
      <c r="AZ525" s="41" t="s">
        <v>2175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304"/>
      <c r="C526" s="1305"/>
      <c r="D526" s="1305"/>
      <c r="E526" s="1305"/>
      <c r="F526" s="1305"/>
      <c r="G526" s="1305"/>
      <c r="H526" s="1306"/>
      <c r="I526" s="54" t="s">
        <v>686</v>
      </c>
      <c r="J526" s="54"/>
      <c r="K526" s="54"/>
      <c r="L526" s="54"/>
      <c r="M526" s="54"/>
      <c r="N526" s="54"/>
      <c r="O526" s="54"/>
      <c r="P526" s="54"/>
      <c r="Q526" s="54"/>
      <c r="R526" s="54"/>
      <c r="S526" s="54"/>
      <c r="T526" s="54"/>
      <c r="U526" s="54"/>
      <c r="V526" s="54"/>
      <c r="W526" s="54"/>
      <c r="X526" s="54"/>
      <c r="Y526" s="54"/>
      <c r="Z526" s="54"/>
      <c r="AA526" s="54"/>
      <c r="AB526" s="54"/>
      <c r="AC526" s="1300" t="s">
        <v>123</v>
      </c>
      <c r="AD526" s="1102"/>
      <c r="AE526" s="1102"/>
      <c r="AF526" s="1102"/>
      <c r="AG526" s="47" t="s">
        <v>247</v>
      </c>
      <c r="AH526" s="1057" t="s">
        <v>123</v>
      </c>
      <c r="AI526" s="1057"/>
      <c r="AJ526" s="1057"/>
      <c r="AK526" s="1058"/>
      <c r="AM526" s="41"/>
      <c r="AN526" s="41"/>
      <c r="AO526" s="41"/>
      <c r="AP526" s="41"/>
      <c r="AQ526" s="41"/>
      <c r="AR526" s="41"/>
      <c r="AS526" s="41"/>
      <c r="AT526" s="41"/>
      <c r="AU526" s="41"/>
      <c r="AV526" s="41"/>
      <c r="AW526" s="41"/>
      <c r="AX526" s="41"/>
      <c r="AY526" s="41"/>
      <c r="AZ526" s="41" t="s">
        <v>2176</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304"/>
      <c r="C527" s="1305"/>
      <c r="D527" s="1305"/>
      <c r="E527" s="1305"/>
      <c r="F527" s="1305"/>
      <c r="G527" s="1305"/>
      <c r="H527" s="1306"/>
      <c r="I527" s="7" t="s">
        <v>687</v>
      </c>
      <c r="J527" s="7"/>
      <c r="K527" s="7"/>
      <c r="L527" s="7"/>
      <c r="M527" s="7"/>
      <c r="N527" s="7"/>
      <c r="O527" s="1297" t="s">
        <v>561</v>
      </c>
      <c r="P527" s="1298"/>
      <c r="Q527" s="1298"/>
      <c r="R527" s="1298"/>
      <c r="S527" s="1298"/>
      <c r="T527" s="1298"/>
      <c r="U527" s="1298"/>
      <c r="V527" s="1298"/>
      <c r="W527" s="1298"/>
      <c r="X527" s="1298"/>
      <c r="Y527" s="1298"/>
      <c r="Z527" s="1298"/>
      <c r="AA527" s="1298"/>
      <c r="AC527" s="1300" t="s">
        <v>123</v>
      </c>
      <c r="AD527" s="1102"/>
      <c r="AE527" s="1102"/>
      <c r="AF527" s="1102"/>
      <c r="AG527" s="18" t="s">
        <v>247</v>
      </c>
      <c r="AH527" s="1057" t="s">
        <v>123</v>
      </c>
      <c r="AI527" s="1057"/>
      <c r="AJ527" s="1057"/>
      <c r="AK527" s="1058"/>
      <c r="AM527" s="41"/>
      <c r="AN527" s="41"/>
      <c r="AO527" s="41"/>
      <c r="AP527" s="41"/>
      <c r="AQ527" s="41"/>
      <c r="AR527" s="41"/>
      <c r="AS527" s="41"/>
      <c r="AT527" s="41"/>
      <c r="AU527" s="41"/>
      <c r="AV527" s="41"/>
      <c r="AW527" s="41"/>
      <c r="AX527" s="41"/>
      <c r="AY527" s="41"/>
      <c r="AZ527" s="41" t="s">
        <v>2177</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304"/>
      <c r="C528" s="1305"/>
      <c r="D528" s="1305"/>
      <c r="E528" s="1305"/>
      <c r="F528" s="1305"/>
      <c r="G528" s="1305"/>
      <c r="H528" s="1306"/>
      <c r="I528" t="s">
        <v>685</v>
      </c>
      <c r="AC528" s="1300" t="s">
        <v>123</v>
      </c>
      <c r="AD528" s="1102"/>
      <c r="AE528" s="1102"/>
      <c r="AF528" s="1102"/>
      <c r="AG528" s="47" t="s">
        <v>247</v>
      </c>
      <c r="AH528" s="1057" t="s">
        <v>123</v>
      </c>
      <c r="AI528" s="1057"/>
      <c r="AJ528" s="1057"/>
      <c r="AK528" s="1058"/>
      <c r="AM528" s="41"/>
      <c r="AN528" s="41"/>
      <c r="AO528" s="41"/>
      <c r="AP528" s="41"/>
      <c r="AQ528" s="41"/>
      <c r="AR528" s="41"/>
      <c r="AS528" s="41"/>
      <c r="AT528" s="41"/>
      <c r="AU528" s="41"/>
      <c r="AV528" s="41"/>
      <c r="AW528" s="41"/>
      <c r="AX528" s="41"/>
      <c r="AY528" s="41"/>
      <c r="AZ528" s="41" t="s">
        <v>2178</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304"/>
      <c r="C529" s="1305"/>
      <c r="D529" s="1305"/>
      <c r="E529" s="1305"/>
      <c r="F529" s="1305"/>
      <c r="G529" s="1305"/>
      <c r="H529" s="1306"/>
      <c r="I529" s="54" t="s">
        <v>686</v>
      </c>
      <c r="J529" s="54"/>
      <c r="K529" s="54"/>
      <c r="L529" s="54"/>
      <c r="M529" s="54"/>
      <c r="N529" s="54"/>
      <c r="O529" s="54"/>
      <c r="P529" s="54"/>
      <c r="Q529" s="54"/>
      <c r="R529" s="54"/>
      <c r="S529" s="54"/>
      <c r="T529" s="54"/>
      <c r="U529" s="54"/>
      <c r="V529" s="54"/>
      <c r="W529" s="54"/>
      <c r="X529" s="54"/>
      <c r="Y529" s="54"/>
      <c r="Z529" s="54"/>
      <c r="AA529" s="54"/>
      <c r="AB529" s="54"/>
      <c r="AC529" s="1300" t="s">
        <v>123</v>
      </c>
      <c r="AD529" s="1102"/>
      <c r="AE529" s="1102"/>
      <c r="AF529" s="1102"/>
      <c r="AG529" s="18" t="s">
        <v>247</v>
      </c>
      <c r="AH529" s="1057" t="s">
        <v>123</v>
      </c>
      <c r="AI529" s="1057"/>
      <c r="AJ529" s="1057"/>
      <c r="AK529" s="1058"/>
      <c r="AM529" s="41"/>
      <c r="AN529" s="41"/>
      <c r="AO529" s="41"/>
      <c r="AP529" s="41"/>
      <c r="AQ529" s="41"/>
      <c r="AR529" s="41"/>
      <c r="AS529" s="41"/>
      <c r="AT529" s="41"/>
      <c r="AU529" s="41"/>
      <c r="AV529" s="41"/>
      <c r="AW529" s="41"/>
      <c r="AX529" s="41"/>
      <c r="AY529" s="41"/>
      <c r="AZ529" s="41" t="s">
        <v>2179</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304"/>
      <c r="C530" s="1305"/>
      <c r="D530" s="1305"/>
      <c r="E530" s="1305"/>
      <c r="F530" s="1305"/>
      <c r="G530" s="1305"/>
      <c r="H530" s="1306"/>
      <c r="I530" s="7" t="s">
        <v>687</v>
      </c>
      <c r="J530" s="7"/>
      <c r="K530" s="7"/>
      <c r="L530" s="7"/>
      <c r="M530" s="7"/>
      <c r="N530" s="7"/>
      <c r="O530" s="1297" t="s">
        <v>561</v>
      </c>
      <c r="P530" s="1298"/>
      <c r="Q530" s="1298"/>
      <c r="R530" s="1298"/>
      <c r="S530" s="1298"/>
      <c r="T530" s="1298"/>
      <c r="U530" s="1298"/>
      <c r="V530" s="1298"/>
      <c r="W530" s="1298"/>
      <c r="X530" s="1298"/>
      <c r="Y530" s="1298"/>
      <c r="Z530" s="1298"/>
      <c r="AA530" s="1298"/>
      <c r="AC530" s="1300" t="s">
        <v>123</v>
      </c>
      <c r="AD530" s="1102"/>
      <c r="AE530" s="1102"/>
      <c r="AF530" s="1102"/>
      <c r="AG530" s="47" t="s">
        <v>247</v>
      </c>
      <c r="AH530" s="1057" t="s">
        <v>123</v>
      </c>
      <c r="AI530" s="1057"/>
      <c r="AJ530" s="1057"/>
      <c r="AK530" s="1058"/>
      <c r="AM530" s="41"/>
      <c r="AN530" s="41"/>
      <c r="AO530" s="41"/>
      <c r="AP530" s="41"/>
      <c r="AQ530" s="41"/>
      <c r="AR530" s="41"/>
      <c r="AS530" s="41"/>
      <c r="AT530" s="41"/>
      <c r="AU530" s="41"/>
      <c r="AV530" s="41"/>
      <c r="AW530" s="41"/>
      <c r="AX530" s="41"/>
      <c r="AY530" s="41"/>
      <c r="AZ530" s="41" t="s">
        <v>2180</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304"/>
      <c r="C531" s="1305"/>
      <c r="D531" s="1305"/>
      <c r="E531" s="1305"/>
      <c r="F531" s="1305"/>
      <c r="G531" s="1305"/>
      <c r="H531" s="1306"/>
      <c r="I531" t="s">
        <v>685</v>
      </c>
      <c r="AC531" s="1300" t="s">
        <v>123</v>
      </c>
      <c r="AD531" s="1102"/>
      <c r="AE531" s="1102"/>
      <c r="AF531" s="1102"/>
      <c r="AG531" s="18" t="s">
        <v>247</v>
      </c>
      <c r="AH531" s="1057" t="s">
        <v>123</v>
      </c>
      <c r="AI531" s="1057"/>
      <c r="AJ531" s="1057"/>
      <c r="AK531" s="1058"/>
      <c r="AM531" s="41"/>
      <c r="AN531" s="41"/>
      <c r="AO531" s="41"/>
      <c r="AP531" s="41"/>
      <c r="AQ531" s="41"/>
      <c r="AR531" s="41"/>
      <c r="AS531" s="41"/>
      <c r="AT531" s="41"/>
      <c r="AU531" s="41"/>
      <c r="AV531" s="41"/>
      <c r="AW531" s="41"/>
      <c r="AX531" s="41"/>
      <c r="AY531" s="41"/>
      <c r="AZ531" s="41" t="s">
        <v>2181</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304"/>
      <c r="C532" s="1305"/>
      <c r="D532" s="1305"/>
      <c r="E532" s="1305"/>
      <c r="F532" s="1305"/>
      <c r="G532" s="1305"/>
      <c r="H532" s="1306"/>
      <c r="I532" s="54" t="s">
        <v>686</v>
      </c>
      <c r="J532" s="54"/>
      <c r="K532" s="54"/>
      <c r="L532" s="54"/>
      <c r="M532" s="54"/>
      <c r="N532" s="54"/>
      <c r="O532" s="54"/>
      <c r="P532" s="54"/>
      <c r="Q532" s="54"/>
      <c r="R532" s="54"/>
      <c r="S532" s="54"/>
      <c r="T532" s="54"/>
      <c r="U532" s="54"/>
      <c r="V532" s="54"/>
      <c r="W532" s="54"/>
      <c r="X532" s="54"/>
      <c r="Y532" s="54"/>
      <c r="Z532" s="54"/>
      <c r="AA532" s="54"/>
      <c r="AB532" s="54"/>
      <c r="AC532" s="1300" t="s">
        <v>123</v>
      </c>
      <c r="AD532" s="1102"/>
      <c r="AE532" s="1102"/>
      <c r="AF532" s="1102"/>
      <c r="AG532" s="47" t="s">
        <v>247</v>
      </c>
      <c r="AH532" s="1057" t="s">
        <v>123</v>
      </c>
      <c r="AI532" s="1057"/>
      <c r="AJ532" s="1057"/>
      <c r="AK532" s="1058"/>
      <c r="AM532" s="41"/>
      <c r="AN532" s="41"/>
      <c r="AO532" s="41"/>
      <c r="AP532" s="41"/>
      <c r="AQ532" s="41"/>
      <c r="AR532" s="41"/>
      <c r="AS532" s="41"/>
      <c r="AT532" s="41"/>
      <c r="AU532" s="41"/>
      <c r="AV532" s="41"/>
      <c r="AW532" s="41"/>
      <c r="AX532" s="41"/>
      <c r="AY532" s="41"/>
      <c r="AZ532" s="41" t="s">
        <v>2182</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304"/>
      <c r="C533" s="1305"/>
      <c r="D533" s="1305"/>
      <c r="E533" s="1305"/>
      <c r="F533" s="1305"/>
      <c r="G533" s="1305"/>
      <c r="H533" s="1306"/>
      <c r="I533" s="7" t="s">
        <v>734</v>
      </c>
      <c r="J533" s="7"/>
      <c r="K533" s="7"/>
      <c r="L533" s="7"/>
      <c r="M533" s="7"/>
      <c r="N533" s="7"/>
      <c r="O533" s="7"/>
      <c r="P533" s="7"/>
      <c r="Q533" s="7"/>
      <c r="R533" s="7"/>
      <c r="S533" s="7"/>
      <c r="T533" s="7"/>
      <c r="U533" s="7"/>
      <c r="V533" s="7"/>
      <c r="W533" s="7"/>
      <c r="AC533" s="1300">
        <v>3</v>
      </c>
      <c r="AD533" s="1102"/>
      <c r="AE533" s="1102"/>
      <c r="AF533" s="1102"/>
      <c r="AG533" s="47" t="s">
        <v>247</v>
      </c>
      <c r="AH533" s="1057">
        <v>2025</v>
      </c>
      <c r="AI533" s="1057"/>
      <c r="AJ533" s="1057"/>
      <c r="AK533" s="1058"/>
      <c r="AM533" s="41"/>
      <c r="AN533" s="41"/>
      <c r="AO533" s="41"/>
      <c r="AP533" s="41"/>
      <c r="AQ533" s="41"/>
      <c r="AR533" s="41"/>
      <c r="AS533" s="41"/>
      <c r="AT533" s="41"/>
      <c r="AU533" s="41"/>
      <c r="AV533" s="41"/>
      <c r="AW533" s="41"/>
      <c r="AX533" s="41"/>
      <c r="AY533" s="41"/>
      <c r="AZ533" s="41" t="s">
        <v>2183</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304"/>
      <c r="C534" s="1305"/>
      <c r="D534" s="1305"/>
      <c r="E534" s="1305"/>
      <c r="F534" s="1305"/>
      <c r="G534" s="1305"/>
      <c r="H534" s="1306"/>
      <c r="I534" t="s">
        <v>735</v>
      </c>
      <c r="AC534" s="1300">
        <v>3</v>
      </c>
      <c r="AD534" s="1102"/>
      <c r="AE534" s="1102"/>
      <c r="AF534" s="1102"/>
      <c r="AG534" s="18" t="s">
        <v>247</v>
      </c>
      <c r="AH534" s="1057">
        <v>2025</v>
      </c>
      <c r="AI534" s="1057"/>
      <c r="AJ534" s="1057"/>
      <c r="AK534" s="1058"/>
      <c r="AM534" s="41"/>
      <c r="AN534" s="41"/>
      <c r="AO534" s="41"/>
      <c r="AP534" s="41"/>
      <c r="AQ534" s="41"/>
      <c r="AR534" s="41"/>
      <c r="AS534" s="41"/>
      <c r="AT534" s="41"/>
      <c r="AU534" s="41"/>
      <c r="AV534" s="41"/>
      <c r="AW534" s="41"/>
      <c r="AX534" s="41"/>
      <c r="AY534" s="41"/>
      <c r="AZ534" s="41" t="s">
        <v>2184</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304"/>
      <c r="C535" s="1305"/>
      <c r="D535" s="1305"/>
      <c r="E535" s="1305"/>
      <c r="F535" s="1305"/>
      <c r="G535" s="1305"/>
      <c r="H535" s="1306"/>
      <c r="I535" t="s">
        <v>736</v>
      </c>
      <c r="AC535" s="1300">
        <v>6</v>
      </c>
      <c r="AD535" s="1102"/>
      <c r="AE535" s="1102"/>
      <c r="AF535" s="1102"/>
      <c r="AG535" s="47" t="s">
        <v>247</v>
      </c>
      <c r="AH535" s="1057">
        <v>2026</v>
      </c>
      <c r="AI535" s="1057"/>
      <c r="AJ535" s="1057"/>
      <c r="AK535" s="1058"/>
      <c r="AM535" s="41"/>
      <c r="AN535" s="41"/>
      <c r="AO535" s="41"/>
      <c r="AP535" s="41"/>
      <c r="AQ535" s="41"/>
      <c r="AR535" s="41"/>
      <c r="AS535" s="41"/>
      <c r="AT535" s="41"/>
      <c r="AU535" s="41"/>
      <c r="AV535" s="41"/>
      <c r="AW535" s="41"/>
      <c r="AX535" s="41"/>
      <c r="AY535" s="41"/>
      <c r="AZ535" s="41" t="s">
        <v>2185</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304"/>
      <c r="C536" s="1305"/>
      <c r="D536" s="1305"/>
      <c r="E536" s="1305"/>
      <c r="F536" s="1305"/>
      <c r="G536" s="1305"/>
      <c r="H536" s="1306"/>
      <c r="I536" t="s">
        <v>737</v>
      </c>
      <c r="AC536" s="1300">
        <v>6</v>
      </c>
      <c r="AD536" s="1102"/>
      <c r="AE536" s="1102"/>
      <c r="AF536" s="1102"/>
      <c r="AG536" s="47" t="s">
        <v>247</v>
      </c>
      <c r="AH536" s="1057">
        <v>2026</v>
      </c>
      <c r="AI536" s="1057"/>
      <c r="AJ536" s="1057"/>
      <c r="AK536" s="1058"/>
      <c r="AM536" s="41"/>
      <c r="AN536" s="41"/>
      <c r="AO536" s="41"/>
      <c r="AP536" s="41"/>
      <c r="AQ536" s="41"/>
      <c r="AR536" s="41"/>
      <c r="AS536" s="41"/>
      <c r="AT536" s="41"/>
      <c r="AU536" s="41"/>
      <c r="AV536" s="41"/>
      <c r="AW536" s="41"/>
      <c r="AX536" s="41"/>
      <c r="AY536" s="41"/>
      <c r="AZ536" s="41" t="s">
        <v>2186</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307"/>
      <c r="C537" s="1308"/>
      <c r="D537" s="1308"/>
      <c r="E537" s="1308"/>
      <c r="F537" s="1308"/>
      <c r="G537" s="1308"/>
      <c r="H537" s="1309"/>
      <c r="I537" s="54" t="s">
        <v>1364</v>
      </c>
      <c r="J537" s="54"/>
      <c r="K537" s="54"/>
      <c r="L537" s="54"/>
      <c r="M537" s="54"/>
      <c r="N537" s="54"/>
      <c r="O537" s="54"/>
      <c r="P537" s="54"/>
      <c r="Q537" s="54"/>
      <c r="R537" s="54"/>
      <c r="S537" s="54"/>
      <c r="T537" s="54"/>
      <c r="U537" s="54"/>
      <c r="V537" s="54"/>
      <c r="W537" s="54"/>
      <c r="X537" s="54"/>
      <c r="Y537" s="54"/>
      <c r="Z537" s="54"/>
      <c r="AA537" s="54"/>
      <c r="AB537" s="54"/>
      <c r="AC537" s="1300">
        <v>8</v>
      </c>
      <c r="AD537" s="1102"/>
      <c r="AE537" s="1102"/>
      <c r="AF537" s="1102"/>
      <c r="AG537" s="47" t="s">
        <v>247</v>
      </c>
      <c r="AH537" s="1057">
        <v>2026</v>
      </c>
      <c r="AI537" s="1057"/>
      <c r="AJ537" s="1057"/>
      <c r="AK537" s="1058"/>
      <c r="AM537" s="41"/>
      <c r="AN537" s="41"/>
      <c r="AO537" s="41"/>
      <c r="AP537" s="41"/>
      <c r="AQ537" s="41"/>
      <c r="AR537" s="41"/>
      <c r="AS537" s="41"/>
      <c r="AT537" s="41"/>
      <c r="AU537" s="41"/>
      <c r="AV537" s="41"/>
      <c r="AW537" s="41"/>
      <c r="AX537" s="41"/>
      <c r="AY537" s="41"/>
      <c r="AZ537" s="41" t="s">
        <v>2187</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2188</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79" t="s">
        <v>497</v>
      </c>
      <c r="B539" s="979"/>
      <c r="C539" s="979"/>
      <c r="D539" s="979"/>
      <c r="E539" s="979"/>
      <c r="F539" s="979"/>
      <c r="G539" s="979"/>
      <c r="H539" s="979"/>
      <c r="I539" s="979"/>
      <c r="J539" s="979"/>
      <c r="K539" s="979"/>
      <c r="L539" s="979"/>
      <c r="M539" s="979"/>
      <c r="N539" s="979"/>
      <c r="O539" s="979"/>
      <c r="P539" s="979"/>
      <c r="Q539" s="979"/>
      <c r="R539" s="979"/>
      <c r="S539" s="979"/>
      <c r="T539" s="979"/>
      <c r="U539" s="979"/>
      <c r="V539" s="979"/>
      <c r="W539" s="979"/>
      <c r="X539" s="979"/>
      <c r="Y539" s="979"/>
      <c r="Z539" s="979"/>
      <c r="AA539" s="979"/>
      <c r="AB539" s="979"/>
      <c r="AC539" s="979"/>
      <c r="AD539" s="979"/>
      <c r="AE539" s="979"/>
      <c r="AF539" s="979"/>
      <c r="AG539" s="979"/>
      <c r="AH539" s="979"/>
      <c r="AI539" s="979"/>
      <c r="AJ539" s="979"/>
      <c r="AK539" s="979"/>
      <c r="AL539" s="979"/>
      <c r="AM539" s="979"/>
      <c r="AN539" s="979"/>
      <c r="AO539" s="979"/>
      <c r="AP539" s="979"/>
      <c r="AQ539" s="979"/>
      <c r="AR539" s="979"/>
      <c r="AS539" s="979"/>
      <c r="AT539" s="979"/>
      <c r="AU539" s="41"/>
      <c r="AV539" s="41"/>
      <c r="AW539" s="41"/>
      <c r="AX539" s="41"/>
      <c r="AY539" s="41"/>
      <c r="AZ539" s="41" t="s">
        <v>2189</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79"/>
      <c r="B540" s="979"/>
      <c r="C540" s="979"/>
      <c r="D540" s="979"/>
      <c r="E540" s="979"/>
      <c r="F540" s="979"/>
      <c r="G540" s="979"/>
      <c r="H540" s="979"/>
      <c r="I540" s="979"/>
      <c r="J540" s="979"/>
      <c r="K540" s="979"/>
      <c r="L540" s="979"/>
      <c r="M540" s="979"/>
      <c r="N540" s="979"/>
      <c r="O540" s="979"/>
      <c r="P540" s="979"/>
      <c r="Q540" s="979"/>
      <c r="R540" s="979"/>
      <c r="S540" s="979"/>
      <c r="T540" s="979"/>
      <c r="U540" s="979"/>
      <c r="V540" s="979"/>
      <c r="W540" s="979"/>
      <c r="X540" s="979"/>
      <c r="Y540" s="979"/>
      <c r="Z540" s="979"/>
      <c r="AA540" s="979"/>
      <c r="AB540" s="979"/>
      <c r="AC540" s="979"/>
      <c r="AD540" s="979"/>
      <c r="AE540" s="979"/>
      <c r="AF540" s="979"/>
      <c r="AG540" s="979"/>
      <c r="AH540" s="979"/>
      <c r="AI540" s="979"/>
      <c r="AJ540" s="979"/>
      <c r="AK540" s="979"/>
      <c r="AL540" s="979"/>
      <c r="AM540" s="979"/>
      <c r="AN540" s="979"/>
      <c r="AO540" s="979"/>
      <c r="AP540" s="979"/>
      <c r="AQ540" s="979"/>
      <c r="AR540" s="979"/>
      <c r="AS540" s="979"/>
      <c r="AT540" s="979"/>
      <c r="AU540" s="41"/>
      <c r="AV540" s="41"/>
      <c r="AW540" s="41"/>
      <c r="AX540" s="41"/>
      <c r="AY540" s="41"/>
      <c r="AZ540" s="41" t="s">
        <v>2190</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2191</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652</v>
      </c>
      <c r="B542" s="3"/>
      <c r="C542" s="3" t="s">
        <v>738</v>
      </c>
      <c r="AT542" s="41"/>
      <c r="AU542" s="41"/>
      <c r="AV542" s="41"/>
      <c r="AW542" s="41"/>
      <c r="AX542" s="41"/>
      <c r="AY542" s="41"/>
      <c r="AZ542" t="s">
        <v>2192</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2124</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301" t="s">
        <v>2193</v>
      </c>
      <c r="C546" s="1302"/>
      <c r="D546" s="1302"/>
      <c r="E546" s="1302"/>
      <c r="F546" s="1302"/>
      <c r="G546" s="1302"/>
      <c r="H546" s="1302"/>
      <c r="I546" s="1302"/>
      <c r="J546" s="1302"/>
      <c r="K546" s="1302"/>
      <c r="L546" s="1302"/>
      <c r="M546" s="1413" t="s">
        <v>2167</v>
      </c>
      <c r="N546" s="1413"/>
      <c r="O546" s="1413"/>
      <c r="P546" s="1413"/>
      <c r="Q546" s="1301" t="s">
        <v>439</v>
      </c>
      <c r="R546" s="1302"/>
      <c r="S546" s="1303"/>
      <c r="T546" s="1301" t="s">
        <v>1988</v>
      </c>
      <c r="U546" s="1302"/>
      <c r="V546" s="1303"/>
      <c r="W546" s="1301" t="s">
        <v>739</v>
      </c>
      <c r="X546" s="1302"/>
      <c r="Y546" s="1303"/>
      <c r="Z546" s="1301" t="s">
        <v>1990</v>
      </c>
      <c r="AA546" s="1302"/>
      <c r="AB546" s="1302"/>
      <c r="AC546" s="1302"/>
      <c r="AD546" s="1303"/>
      <c r="AE546" s="1301" t="s">
        <v>1989</v>
      </c>
      <c r="AF546" s="1302"/>
      <c r="AG546" s="1302"/>
      <c r="AH546" s="1303"/>
      <c r="AI546" s="1301" t="s">
        <v>1991</v>
      </c>
      <c r="AJ546" s="1302"/>
      <c r="AK546" s="1302"/>
      <c r="AL546" s="1303"/>
      <c r="AM546" s="1301" t="s">
        <v>740</v>
      </c>
      <c r="AN546" s="1302"/>
      <c r="AO546" s="1302"/>
      <c r="AP546" s="1302"/>
      <c r="AQ546" s="1302"/>
      <c r="AR546" s="1302"/>
      <c r="AS546" s="1303"/>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304"/>
      <c r="C547" s="1305"/>
      <c r="D547" s="1305"/>
      <c r="E547" s="1305"/>
      <c r="F547" s="1305"/>
      <c r="G547" s="1305"/>
      <c r="H547" s="1305"/>
      <c r="I547" s="1305"/>
      <c r="J547" s="1305"/>
      <c r="K547" s="1305"/>
      <c r="L547" s="1305"/>
      <c r="M547" s="1413"/>
      <c r="N547" s="1413"/>
      <c r="O547" s="1413"/>
      <c r="P547" s="1413"/>
      <c r="Q547" s="1304"/>
      <c r="R547" s="1305"/>
      <c r="S547" s="1306"/>
      <c r="T547" s="1304"/>
      <c r="U547" s="1305"/>
      <c r="V547" s="1306"/>
      <c r="W547" s="1304"/>
      <c r="X547" s="1305"/>
      <c r="Y547" s="1306"/>
      <c r="Z547" s="1304"/>
      <c r="AA547" s="1305"/>
      <c r="AB547" s="1305"/>
      <c r="AC547" s="1305"/>
      <c r="AD547" s="1306"/>
      <c r="AE547" s="1304"/>
      <c r="AF547" s="1305"/>
      <c r="AG547" s="1305"/>
      <c r="AH547" s="1306"/>
      <c r="AI547" s="1304"/>
      <c r="AJ547" s="1305"/>
      <c r="AK547" s="1305"/>
      <c r="AL547" s="1306"/>
      <c r="AM547" s="1304"/>
      <c r="AN547" s="1305"/>
      <c r="AO547" s="1305"/>
      <c r="AP547" s="1305"/>
      <c r="AQ547" s="1305"/>
      <c r="AR547" s="1305"/>
      <c r="AS547" s="1306"/>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307"/>
      <c r="C548" s="1308"/>
      <c r="D548" s="1308"/>
      <c r="E548" s="1308"/>
      <c r="F548" s="1308"/>
      <c r="G548" s="1308"/>
      <c r="H548" s="1308"/>
      <c r="I548" s="1308"/>
      <c r="J548" s="1308"/>
      <c r="K548" s="1308"/>
      <c r="L548" s="1308"/>
      <c r="M548" s="1413"/>
      <c r="N548" s="1413"/>
      <c r="O548" s="1413"/>
      <c r="P548" s="1413"/>
      <c r="Q548" s="1307"/>
      <c r="R548" s="1308"/>
      <c r="S548" s="1309"/>
      <c r="T548" s="1307"/>
      <c r="U548" s="1308"/>
      <c r="V548" s="1309"/>
      <c r="W548" s="1307"/>
      <c r="X548" s="1308"/>
      <c r="Y548" s="1309"/>
      <c r="Z548" s="1307"/>
      <c r="AA548" s="1308"/>
      <c r="AB548" s="1308"/>
      <c r="AC548" s="1308"/>
      <c r="AD548" s="1309"/>
      <c r="AE548" s="1307"/>
      <c r="AF548" s="1308"/>
      <c r="AG548" s="1308"/>
      <c r="AH548" s="1309"/>
      <c r="AI548" s="1307"/>
      <c r="AJ548" s="1308"/>
      <c r="AK548" s="1308"/>
      <c r="AL548" s="1309"/>
      <c r="AM548" s="1307"/>
      <c r="AN548" s="1308"/>
      <c r="AO548" s="1308"/>
      <c r="AP548" s="1308"/>
      <c r="AQ548" s="1308"/>
      <c r="AR548" s="1308"/>
      <c r="AS548" s="1309"/>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899</v>
      </c>
      <c r="C549" s="1411" t="s">
        <v>2420</v>
      </c>
      <c r="D549" s="1411"/>
      <c r="E549" s="1411"/>
      <c r="F549" s="1411"/>
      <c r="G549" s="1411"/>
      <c r="H549" s="1411"/>
      <c r="I549" s="1411"/>
      <c r="J549" s="1411"/>
      <c r="K549" s="1411"/>
      <c r="L549" s="1411"/>
      <c r="M549" s="1299" t="s">
        <v>2177</v>
      </c>
      <c r="N549" s="1299"/>
      <c r="O549" s="1299"/>
      <c r="P549" s="1299"/>
      <c r="Q549" s="1285">
        <v>35</v>
      </c>
      <c r="R549" s="1285"/>
      <c r="S549" s="1286"/>
      <c r="T549" s="1284">
        <v>17</v>
      </c>
      <c r="U549" s="1285"/>
      <c r="V549" s="1286"/>
      <c r="W549" s="1287">
        <v>6.5000000000000002E-2</v>
      </c>
      <c r="X549" s="1288"/>
      <c r="Y549" s="1289"/>
      <c r="Z549" s="1293" t="s">
        <v>2414</v>
      </c>
      <c r="AA549" s="1293"/>
      <c r="AB549" s="1293"/>
      <c r="AC549" s="1293"/>
      <c r="AD549" s="1293"/>
      <c r="AE549" s="1294"/>
      <c r="AF549" s="1295"/>
      <c r="AG549" s="1295"/>
      <c r="AH549" s="1296"/>
      <c r="AI549" s="1290"/>
      <c r="AJ549" s="1291"/>
      <c r="AK549" s="1291"/>
      <c r="AL549" s="1292"/>
      <c r="AM549" s="1200">
        <v>17868630</v>
      </c>
      <c r="AN549" s="1201"/>
      <c r="AO549" s="1201"/>
      <c r="AP549" s="1201"/>
      <c r="AQ549" s="1201"/>
      <c r="AR549" s="1201"/>
      <c r="AS549" s="1202"/>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900</v>
      </c>
      <c r="C550" s="1411" t="s">
        <v>2413</v>
      </c>
      <c r="D550" s="1411"/>
      <c r="E550" s="1411"/>
      <c r="F550" s="1411"/>
      <c r="G550" s="1411"/>
      <c r="H550" s="1411"/>
      <c r="I550" s="1411"/>
      <c r="J550" s="1411"/>
      <c r="K550" s="1411"/>
      <c r="L550" s="1411"/>
      <c r="M550" s="1299" t="s">
        <v>2174</v>
      </c>
      <c r="N550" s="1299"/>
      <c r="O550" s="1299"/>
      <c r="P550" s="1299"/>
      <c r="Q550" s="1284"/>
      <c r="R550" s="1285"/>
      <c r="S550" s="1286"/>
      <c r="T550" s="1284"/>
      <c r="U550" s="1285"/>
      <c r="V550" s="1286"/>
      <c r="W550" s="1287"/>
      <c r="X550" s="1288"/>
      <c r="Y550" s="1289"/>
      <c r="Z550" s="1293" t="s">
        <v>123</v>
      </c>
      <c r="AA550" s="1293"/>
      <c r="AB550" s="1293"/>
      <c r="AC550" s="1293"/>
      <c r="AD550" s="1293"/>
      <c r="AE550" s="1294"/>
      <c r="AF550" s="1295"/>
      <c r="AG550" s="1295"/>
      <c r="AH550" s="1296"/>
      <c r="AI550" s="1290"/>
      <c r="AJ550" s="1291"/>
      <c r="AK550" s="1291"/>
      <c r="AL550" s="1292"/>
      <c r="AM550" s="1200">
        <v>1754686</v>
      </c>
      <c r="AN550" s="1201"/>
      <c r="AO550" s="1201"/>
      <c r="AP550" s="1201"/>
      <c r="AQ550" s="1201"/>
      <c r="AR550" s="1201"/>
      <c r="AS550" s="1202"/>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906</v>
      </c>
      <c r="C551" s="1411" t="s">
        <v>2373</v>
      </c>
      <c r="D551" s="1411"/>
      <c r="E551" s="1411"/>
      <c r="F551" s="1411"/>
      <c r="G551" s="1411"/>
      <c r="H551" s="1411"/>
      <c r="I551" s="1411"/>
      <c r="J551" s="1411"/>
      <c r="K551" s="1411"/>
      <c r="L551" s="1411"/>
      <c r="M551" s="1299" t="s">
        <v>2179</v>
      </c>
      <c r="N551" s="1299"/>
      <c r="O551" s="1299"/>
      <c r="P551" s="1299"/>
      <c r="Q551" s="1284"/>
      <c r="R551" s="1285"/>
      <c r="S551" s="1286"/>
      <c r="T551" s="1284"/>
      <c r="U551" s="1285"/>
      <c r="V551" s="1286"/>
      <c r="W551" s="1287">
        <v>0.03</v>
      </c>
      <c r="X551" s="1288"/>
      <c r="Y551" s="1289"/>
      <c r="Z551" s="1293" t="s">
        <v>2414</v>
      </c>
      <c r="AA551" s="1293"/>
      <c r="AB551" s="1293"/>
      <c r="AC551" s="1293"/>
      <c r="AD551" s="1293"/>
      <c r="AE551" s="1294"/>
      <c r="AF551" s="1295"/>
      <c r="AG551" s="1295"/>
      <c r="AH551" s="1296"/>
      <c r="AI551" s="1290"/>
      <c r="AJ551" s="1291"/>
      <c r="AK551" s="1291"/>
      <c r="AL551" s="1292"/>
      <c r="AM551" s="1200">
        <v>4000000</v>
      </c>
      <c r="AN551" s="1201"/>
      <c r="AO551" s="1201"/>
      <c r="AP551" s="1201"/>
      <c r="AQ551" s="1201"/>
      <c r="AR551" s="1201"/>
      <c r="AS551" s="1202"/>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430</v>
      </c>
      <c r="C552" s="1411" t="s">
        <v>2374</v>
      </c>
      <c r="D552" s="1411"/>
      <c r="E552" s="1411"/>
      <c r="F552" s="1411"/>
      <c r="G552" s="1411"/>
      <c r="H552" s="1411"/>
      <c r="I552" s="1411"/>
      <c r="J552" s="1411"/>
      <c r="K552" s="1411"/>
      <c r="L552" s="1411"/>
      <c r="M552" s="1299" t="s">
        <v>2170</v>
      </c>
      <c r="N552" s="1299"/>
      <c r="O552" s="1299"/>
      <c r="P552" s="1299"/>
      <c r="Q552" s="1284"/>
      <c r="R552" s="1285"/>
      <c r="S552" s="1286"/>
      <c r="T552" s="1284"/>
      <c r="U552" s="1285"/>
      <c r="V552" s="1286"/>
      <c r="W552" s="1287"/>
      <c r="X552" s="1288"/>
      <c r="Y552" s="1289"/>
      <c r="Z552" s="1293" t="s">
        <v>123</v>
      </c>
      <c r="AA552" s="1293"/>
      <c r="AB552" s="1293"/>
      <c r="AC552" s="1293"/>
      <c r="AD552" s="1293"/>
      <c r="AE552" s="1294"/>
      <c r="AF552" s="1295"/>
      <c r="AG552" s="1295"/>
      <c r="AH552" s="1296"/>
      <c r="AI552" s="1290"/>
      <c r="AJ552" s="1291"/>
      <c r="AK552" s="1291"/>
      <c r="AL552" s="1292"/>
      <c r="AM552" s="1200">
        <v>4351850</v>
      </c>
      <c r="AN552" s="1201"/>
      <c r="AO552" s="1201"/>
      <c r="AP552" s="1201"/>
      <c r="AQ552" s="1201"/>
      <c r="AR552" s="1201"/>
      <c r="AS552" s="1202"/>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170</v>
      </c>
      <c r="C553" s="1411"/>
      <c r="D553" s="1411"/>
      <c r="E553" s="1411"/>
      <c r="F553" s="1411"/>
      <c r="G553" s="1411"/>
      <c r="H553" s="1411"/>
      <c r="I553" s="1411"/>
      <c r="J553" s="1411"/>
      <c r="K553" s="1411"/>
      <c r="L553" s="1411"/>
      <c r="M553" s="1299" t="s">
        <v>1976</v>
      </c>
      <c r="N553" s="1299"/>
      <c r="O553" s="1299"/>
      <c r="P553" s="1299"/>
      <c r="Q553" s="1284"/>
      <c r="R553" s="1285"/>
      <c r="S553" s="1286"/>
      <c r="T553" s="1284"/>
      <c r="U553" s="1285"/>
      <c r="V553" s="1286"/>
      <c r="W553" s="1287"/>
      <c r="X553" s="1288"/>
      <c r="Y553" s="1289"/>
      <c r="Z553" s="1293" t="s">
        <v>1976</v>
      </c>
      <c r="AA553" s="1293"/>
      <c r="AB553" s="1293"/>
      <c r="AC553" s="1293"/>
      <c r="AD553" s="1293"/>
      <c r="AE553" s="1294"/>
      <c r="AF553" s="1295"/>
      <c r="AG553" s="1295"/>
      <c r="AH553" s="1296"/>
      <c r="AI553" s="1290"/>
      <c r="AJ553" s="1291"/>
      <c r="AK553" s="1291"/>
      <c r="AL553" s="1292"/>
      <c r="AM553" s="1200"/>
      <c r="AN553" s="1201"/>
      <c r="AO553" s="1201"/>
      <c r="AP553" s="1201"/>
      <c r="AQ553" s="1201"/>
      <c r="AR553" s="1201"/>
      <c r="AS553" s="1202"/>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433</v>
      </c>
      <c r="C554" s="1411"/>
      <c r="D554" s="1411"/>
      <c r="E554" s="1411"/>
      <c r="F554" s="1411"/>
      <c r="G554" s="1411"/>
      <c r="H554" s="1411"/>
      <c r="I554" s="1411"/>
      <c r="J554" s="1411"/>
      <c r="K554" s="1411"/>
      <c r="L554" s="1411"/>
      <c r="M554" s="1299" t="s">
        <v>1976</v>
      </c>
      <c r="N554" s="1299"/>
      <c r="O554" s="1299"/>
      <c r="P554" s="1299"/>
      <c r="Q554" s="1284"/>
      <c r="R554" s="1285"/>
      <c r="S554" s="1286"/>
      <c r="T554" s="1284"/>
      <c r="U554" s="1285"/>
      <c r="V554" s="1286"/>
      <c r="W554" s="1287"/>
      <c r="X554" s="1288"/>
      <c r="Y554" s="1289"/>
      <c r="Z554" s="1293" t="s">
        <v>1976</v>
      </c>
      <c r="AA554" s="1293"/>
      <c r="AB554" s="1293"/>
      <c r="AC554" s="1293"/>
      <c r="AD554" s="1293"/>
      <c r="AE554" s="1294"/>
      <c r="AF554" s="1295"/>
      <c r="AG554" s="1295"/>
      <c r="AH554" s="1296"/>
      <c r="AI554" s="1290"/>
      <c r="AJ554" s="1291"/>
      <c r="AK554" s="1291"/>
      <c r="AL554" s="1292"/>
      <c r="AM554" s="1200"/>
      <c r="AN554" s="1201"/>
      <c r="AO554" s="1201"/>
      <c r="AP554" s="1201"/>
      <c r="AQ554" s="1201"/>
      <c r="AR554" s="1201"/>
      <c r="AS554" s="1202"/>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741</v>
      </c>
      <c r="C555" s="1411"/>
      <c r="D555" s="1411"/>
      <c r="E555" s="1411"/>
      <c r="F555" s="1411"/>
      <c r="G555" s="1411"/>
      <c r="H555" s="1411"/>
      <c r="I555" s="1411"/>
      <c r="J555" s="1411"/>
      <c r="K555" s="1411"/>
      <c r="L555" s="1411"/>
      <c r="M555" s="1299" t="s">
        <v>1976</v>
      </c>
      <c r="N555" s="1299"/>
      <c r="O555" s="1299"/>
      <c r="P555" s="1299"/>
      <c r="Q555" s="1284"/>
      <c r="R555" s="1285"/>
      <c r="S555" s="1286"/>
      <c r="T555" s="1284"/>
      <c r="U555" s="1285"/>
      <c r="V555" s="1286"/>
      <c r="W555" s="1287"/>
      <c r="X555" s="1288"/>
      <c r="Y555" s="1289"/>
      <c r="Z555" s="1293" t="s">
        <v>1976</v>
      </c>
      <c r="AA555" s="1293"/>
      <c r="AB555" s="1293"/>
      <c r="AC555" s="1293"/>
      <c r="AD555" s="1293"/>
      <c r="AE555" s="1294"/>
      <c r="AF555" s="1295"/>
      <c r="AG555" s="1295"/>
      <c r="AH555" s="1296"/>
      <c r="AI555" s="1290"/>
      <c r="AJ555" s="1291"/>
      <c r="AK555" s="1291"/>
      <c r="AL555" s="1292"/>
      <c r="AM555" s="1200"/>
      <c r="AN555" s="1201"/>
      <c r="AO555" s="1201"/>
      <c r="AP555" s="1201"/>
      <c r="AQ555" s="1201"/>
      <c r="AR555" s="1201"/>
      <c r="AS555" s="1202"/>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742</v>
      </c>
      <c r="C556" s="1411"/>
      <c r="D556" s="1411"/>
      <c r="E556" s="1411"/>
      <c r="F556" s="1411"/>
      <c r="G556" s="1411"/>
      <c r="H556" s="1411"/>
      <c r="I556" s="1411"/>
      <c r="J556" s="1411"/>
      <c r="K556" s="1411"/>
      <c r="L556" s="1411"/>
      <c r="M556" s="1299" t="s">
        <v>1976</v>
      </c>
      <c r="N556" s="1299"/>
      <c r="O556" s="1299"/>
      <c r="P556" s="1299"/>
      <c r="Q556" s="1284"/>
      <c r="R556" s="1285"/>
      <c r="S556" s="1286"/>
      <c r="T556" s="1284"/>
      <c r="U556" s="1285"/>
      <c r="V556" s="1286"/>
      <c r="W556" s="1287"/>
      <c r="X556" s="1288"/>
      <c r="Y556" s="1289"/>
      <c r="Z556" s="1293" t="s">
        <v>1976</v>
      </c>
      <c r="AA556" s="1293"/>
      <c r="AB556" s="1293"/>
      <c r="AC556" s="1293"/>
      <c r="AD556" s="1293"/>
      <c r="AE556" s="1294"/>
      <c r="AF556" s="1295"/>
      <c r="AG556" s="1295"/>
      <c r="AH556" s="1296"/>
      <c r="AI556" s="1290"/>
      <c r="AJ556" s="1291"/>
      <c r="AK556" s="1291"/>
      <c r="AL556" s="1292"/>
      <c r="AM556" s="1200"/>
      <c r="AN556" s="1201"/>
      <c r="AO556" s="1201"/>
      <c r="AP556" s="1201"/>
      <c r="AQ556" s="1201"/>
      <c r="AR556" s="1201"/>
      <c r="AS556" s="1202"/>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545</v>
      </c>
      <c r="C557" s="1411"/>
      <c r="D557" s="1411"/>
      <c r="E557" s="1411"/>
      <c r="F557" s="1411"/>
      <c r="G557" s="1411"/>
      <c r="H557" s="1411"/>
      <c r="I557" s="1411"/>
      <c r="J557" s="1411"/>
      <c r="K557" s="1411"/>
      <c r="L557" s="1411"/>
      <c r="M557" s="1299" t="s">
        <v>1976</v>
      </c>
      <c r="N557" s="1299"/>
      <c r="O557" s="1299"/>
      <c r="P557" s="1299"/>
      <c r="Q557" s="1284"/>
      <c r="R557" s="1285"/>
      <c r="S557" s="1286"/>
      <c r="T557" s="1284"/>
      <c r="U557" s="1285"/>
      <c r="V557" s="1286"/>
      <c r="W557" s="1287"/>
      <c r="X557" s="1288"/>
      <c r="Y557" s="1289"/>
      <c r="Z557" s="1293" t="s">
        <v>1976</v>
      </c>
      <c r="AA557" s="1293"/>
      <c r="AB557" s="1293"/>
      <c r="AC557" s="1293"/>
      <c r="AD557" s="1293"/>
      <c r="AE557" s="1294"/>
      <c r="AF557" s="1295"/>
      <c r="AG557" s="1295"/>
      <c r="AH557" s="1296"/>
      <c r="AI557" s="1290"/>
      <c r="AJ557" s="1291"/>
      <c r="AK557" s="1291"/>
      <c r="AL557" s="1292"/>
      <c r="AM557" s="1200"/>
      <c r="AN557" s="1201"/>
      <c r="AO557" s="1201"/>
      <c r="AP557" s="1201"/>
      <c r="AQ557" s="1201"/>
      <c r="AR557" s="1201"/>
      <c r="AS557" s="1202"/>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173</v>
      </c>
      <c r="C558" s="1411"/>
      <c r="D558" s="1411"/>
      <c r="E558" s="1411"/>
      <c r="F558" s="1411"/>
      <c r="G558" s="1411"/>
      <c r="H558" s="1411"/>
      <c r="I558" s="1411"/>
      <c r="J558" s="1411"/>
      <c r="K558" s="1411"/>
      <c r="L558" s="1411"/>
      <c r="M558" s="1299" t="s">
        <v>1976</v>
      </c>
      <c r="N558" s="1299"/>
      <c r="O558" s="1299"/>
      <c r="P558" s="1299"/>
      <c r="Q558" s="1284"/>
      <c r="R558" s="1285"/>
      <c r="S558" s="1286"/>
      <c r="T558" s="1284"/>
      <c r="U558" s="1285"/>
      <c r="V558" s="1286"/>
      <c r="W558" s="1287"/>
      <c r="X558" s="1288"/>
      <c r="Y558" s="1289"/>
      <c r="Z558" s="1293" t="s">
        <v>1976</v>
      </c>
      <c r="AA558" s="1293"/>
      <c r="AB558" s="1293"/>
      <c r="AC558" s="1293"/>
      <c r="AD558" s="1293"/>
      <c r="AE558" s="1294"/>
      <c r="AF558" s="1295"/>
      <c r="AG558" s="1295"/>
      <c r="AH558" s="1296"/>
      <c r="AI558" s="1290"/>
      <c r="AJ558" s="1291"/>
      <c r="AK558" s="1291"/>
      <c r="AL558" s="1292"/>
      <c r="AM558" s="1200"/>
      <c r="AN558" s="1201"/>
      <c r="AO558" s="1201"/>
      <c r="AP558" s="1201"/>
      <c r="AQ558" s="1201"/>
      <c r="AR558" s="1201"/>
      <c r="AS558" s="1202"/>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411"/>
      <c r="D559" s="1411"/>
      <c r="E559" s="1411"/>
      <c r="F559" s="1411"/>
      <c r="G559" s="1411"/>
      <c r="H559" s="1411"/>
      <c r="I559" s="1411"/>
      <c r="J559" s="1411"/>
      <c r="K559" s="1411"/>
      <c r="L559" s="1411"/>
      <c r="M559" s="1299" t="s">
        <v>1976</v>
      </c>
      <c r="N559" s="1299"/>
      <c r="O559" s="1299"/>
      <c r="P559" s="1299"/>
      <c r="Q559" s="1284"/>
      <c r="R559" s="1285"/>
      <c r="S559" s="1286"/>
      <c r="T559" s="1284"/>
      <c r="U559" s="1285"/>
      <c r="V559" s="1286"/>
      <c r="W559" s="1287"/>
      <c r="X559" s="1288"/>
      <c r="Y559" s="1289"/>
      <c r="Z559" s="1293" t="s">
        <v>1976</v>
      </c>
      <c r="AA559" s="1293"/>
      <c r="AB559" s="1293"/>
      <c r="AC559" s="1293"/>
      <c r="AD559" s="1293"/>
      <c r="AE559" s="1294"/>
      <c r="AF559" s="1295"/>
      <c r="AG559" s="1295"/>
      <c r="AH559" s="1296"/>
      <c r="AI559" s="1290"/>
      <c r="AJ559" s="1291"/>
      <c r="AK559" s="1291"/>
      <c r="AL559" s="1292"/>
      <c r="AM559" s="1200"/>
      <c r="AN559" s="1201"/>
      <c r="AO559" s="1201"/>
      <c r="AP559" s="1201"/>
      <c r="AQ559" s="1201"/>
      <c r="AR559" s="1201"/>
      <c r="AS559" s="1202"/>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411"/>
      <c r="D560" s="1411"/>
      <c r="E560" s="1411"/>
      <c r="F560" s="1411"/>
      <c r="G560" s="1411"/>
      <c r="H560" s="1411"/>
      <c r="I560" s="1411"/>
      <c r="J560" s="1411"/>
      <c r="K560" s="1411"/>
      <c r="L560" s="1411"/>
      <c r="M560" s="1299" t="s">
        <v>1976</v>
      </c>
      <c r="N560" s="1299"/>
      <c r="O560" s="1299"/>
      <c r="P560" s="1299"/>
      <c r="Q560" s="1284"/>
      <c r="R560" s="1285"/>
      <c r="S560" s="1286"/>
      <c r="T560" s="1284"/>
      <c r="U560" s="1285"/>
      <c r="V560" s="1286"/>
      <c r="W560" s="1287"/>
      <c r="X560" s="1288"/>
      <c r="Y560" s="1289"/>
      <c r="Z560" s="1293" t="s">
        <v>1976</v>
      </c>
      <c r="AA560" s="1293"/>
      <c r="AB560" s="1293"/>
      <c r="AC560" s="1293"/>
      <c r="AD560" s="1293"/>
      <c r="AE560" s="1294"/>
      <c r="AF560" s="1295"/>
      <c r="AG560" s="1295"/>
      <c r="AH560" s="1296"/>
      <c r="AI560" s="1290"/>
      <c r="AJ560" s="1291"/>
      <c r="AK560" s="1291"/>
      <c r="AL560" s="1292"/>
      <c r="AM560" s="1200"/>
      <c r="AN560" s="1201"/>
      <c r="AO560" s="1201"/>
      <c r="AP560" s="1201"/>
      <c r="AQ560" s="1201"/>
      <c r="AR560" s="1201"/>
      <c r="AS560" s="1202"/>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83" t="s">
        <v>356</v>
      </c>
      <c r="C561" s="1184"/>
      <c r="D561" s="1184"/>
      <c r="E561" s="1184"/>
      <c r="F561" s="1184"/>
      <c r="G561" s="1184"/>
      <c r="H561" s="1184"/>
      <c r="I561" s="1184"/>
      <c r="J561" s="1184"/>
      <c r="K561" s="1184"/>
      <c r="L561" s="1184"/>
      <c r="M561" s="1184"/>
      <c r="N561" s="1184"/>
      <c r="O561" s="1184"/>
      <c r="P561" s="1184"/>
      <c r="Q561" s="1184"/>
      <c r="R561" s="1184"/>
      <c r="S561" s="1184"/>
      <c r="T561" s="1184"/>
      <c r="U561" s="1445"/>
      <c r="V561" s="1184"/>
      <c r="W561" s="1184"/>
      <c r="X561" s="1184"/>
      <c r="Y561" s="1184"/>
      <c r="Z561" s="1184"/>
      <c r="AA561" s="1184"/>
      <c r="AB561" s="1184"/>
      <c r="AC561" s="1184"/>
      <c r="AD561" s="1184"/>
      <c r="AE561" s="1184"/>
      <c r="AF561" s="1184"/>
      <c r="AG561" s="1184"/>
      <c r="AH561" s="1184"/>
      <c r="AI561" s="1184"/>
      <c r="AJ561" s="1184"/>
      <c r="AK561" s="1184"/>
      <c r="AL561" s="1185"/>
      <c r="AM561" s="1194">
        <f>SUM(AM549:AS560)</f>
        <v>27975166</v>
      </c>
      <c r="AN561" s="1195"/>
      <c r="AO561" s="1195"/>
      <c r="AP561" s="1195"/>
      <c r="AQ561" s="1195"/>
      <c r="AR561" s="1195"/>
      <c r="AS561" s="1196"/>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899</v>
      </c>
      <c r="B563" t="s">
        <v>81</v>
      </c>
      <c r="G563" s="1262" t="str">
        <f>C549</f>
        <v xml:space="preserve">Banc of CA </v>
      </c>
      <c r="H563" s="1262"/>
      <c r="I563" s="1262"/>
      <c r="J563" s="1262"/>
      <c r="K563" s="1262"/>
      <c r="L563" s="1262"/>
      <c r="M563" s="1262"/>
      <c r="N563" s="1262"/>
      <c r="O563" s="1262"/>
      <c r="P563" s="1262"/>
      <c r="Q563" s="1262"/>
      <c r="R563" s="1262"/>
      <c r="S563" s="12"/>
      <c r="T563" s="61" t="s">
        <v>900</v>
      </c>
      <c r="U563" t="s">
        <v>81</v>
      </c>
      <c r="Z563" s="1262" t="str">
        <f>C550</f>
        <v xml:space="preserve">Red Stone Equity Partners </v>
      </c>
      <c r="AA563" s="1262"/>
      <c r="AB563" s="1262"/>
      <c r="AC563" s="1262"/>
      <c r="AD563" s="1262"/>
      <c r="AE563" s="1262"/>
      <c r="AF563" s="1262"/>
      <c r="AG563" s="1262"/>
      <c r="AH563" s="1262"/>
      <c r="AI563" s="1262"/>
      <c r="AJ563" s="1262"/>
      <c r="AK563" s="1262"/>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371</v>
      </c>
      <c r="G564" s="1108" t="s">
        <v>2378</v>
      </c>
      <c r="H564" s="1108"/>
      <c r="I564" s="1108"/>
      <c r="J564" s="1108"/>
      <c r="K564" s="1108"/>
      <c r="L564" s="1108"/>
      <c r="M564" s="1108"/>
      <c r="N564" s="1108"/>
      <c r="O564" s="1108"/>
      <c r="P564" s="1108"/>
      <c r="Q564" s="1108"/>
      <c r="R564" s="1108"/>
      <c r="S564" s="12"/>
      <c r="T564" s="4"/>
      <c r="U564" t="s">
        <v>371</v>
      </c>
      <c r="Z564" s="1108" t="s">
        <v>2378</v>
      </c>
      <c r="AA564" s="1108"/>
      <c r="AB564" s="1108"/>
      <c r="AC564" s="1108"/>
      <c r="AD564" s="1108"/>
      <c r="AE564" s="1108"/>
      <c r="AF564" s="1108"/>
      <c r="AG564" s="1108"/>
      <c r="AH564" s="1108"/>
      <c r="AI564" s="1108"/>
      <c r="AJ564" s="1108"/>
      <c r="AK564" s="1108"/>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429</v>
      </c>
      <c r="G565" s="1108" t="s">
        <v>2357</v>
      </c>
      <c r="H565" s="1108"/>
      <c r="I565" s="1108"/>
      <c r="J565" s="1108"/>
      <c r="K565" s="1108"/>
      <c r="L565" s="1108"/>
      <c r="M565" s="1108"/>
      <c r="N565" s="1108"/>
      <c r="O565" s="1108"/>
      <c r="P565" s="1108"/>
      <c r="Q565" s="1108"/>
      <c r="R565" s="1108"/>
      <c r="T565" s="4"/>
      <c r="U565" t="s">
        <v>429</v>
      </c>
      <c r="Z565" s="1260" t="s">
        <v>2357</v>
      </c>
      <c r="AA565" s="1260"/>
      <c r="AB565" s="1260"/>
      <c r="AC565" s="1260"/>
      <c r="AD565" s="1260"/>
      <c r="AE565" s="1260"/>
      <c r="AF565" s="1260"/>
      <c r="AG565" s="1260"/>
      <c r="AH565" s="1260"/>
      <c r="AI565" s="1260"/>
      <c r="AJ565" s="1260"/>
      <c r="AK565" s="1260"/>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832</v>
      </c>
      <c r="G566" s="1108" t="s">
        <v>2379</v>
      </c>
      <c r="H566" s="1108"/>
      <c r="I566" s="1108"/>
      <c r="J566" s="1108"/>
      <c r="K566" s="1108"/>
      <c r="L566" s="1108"/>
      <c r="M566" s="1108"/>
      <c r="N566" s="1108"/>
      <c r="O566" s="1108"/>
      <c r="P566" s="1108"/>
      <c r="Q566" s="1108"/>
      <c r="R566" s="1108"/>
      <c r="S566" s="12"/>
      <c r="T566" s="4"/>
      <c r="U566" t="s">
        <v>832</v>
      </c>
      <c r="Z566" s="1260" t="s">
        <v>2379</v>
      </c>
      <c r="AA566" s="1260"/>
      <c r="AB566" s="1260"/>
      <c r="AC566" s="1260"/>
      <c r="AD566" s="1260"/>
      <c r="AE566" s="1260"/>
      <c r="AF566" s="1260"/>
      <c r="AG566" s="1260"/>
      <c r="AH566" s="1260"/>
      <c r="AI566" s="1260"/>
      <c r="AJ566" s="1260"/>
      <c r="AK566" s="1260"/>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649</v>
      </c>
      <c r="G567" s="1266" t="s">
        <v>2380</v>
      </c>
      <c r="H567" s="1267"/>
      <c r="I567" s="1267"/>
      <c r="J567" s="1267"/>
      <c r="K567" s="1267"/>
      <c r="L567" s="1267"/>
      <c r="O567" s="42" t="s">
        <v>817</v>
      </c>
      <c r="P567" s="1261"/>
      <c r="Q567" s="1261"/>
      <c r="R567" s="1261"/>
      <c r="S567" s="14"/>
      <c r="T567" s="4"/>
      <c r="U567" t="s">
        <v>649</v>
      </c>
      <c r="Z567" s="1266" t="s">
        <v>2380</v>
      </c>
      <c r="AA567" s="1267"/>
      <c r="AB567" s="1267"/>
      <c r="AC567" s="1267"/>
      <c r="AD567" s="1267"/>
      <c r="AE567" s="1267"/>
      <c r="AH567" s="42" t="s">
        <v>817</v>
      </c>
      <c r="AI567" s="1261"/>
      <c r="AJ567" s="1261"/>
      <c r="AK567" s="1261"/>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833</v>
      </c>
      <c r="H568" s="1104" t="s">
        <v>2381</v>
      </c>
      <c r="I568" s="1108"/>
      <c r="J568" s="1108"/>
      <c r="K568" s="1108"/>
      <c r="L568" s="1108"/>
      <c r="M568" s="1108"/>
      <c r="N568" s="1108"/>
      <c r="O568" s="1108"/>
      <c r="P568" s="1108"/>
      <c r="Q568" s="1108"/>
      <c r="R568" s="1108"/>
      <c r="S568" s="12"/>
      <c r="T568" s="4"/>
      <c r="U568" t="s">
        <v>833</v>
      </c>
      <c r="AA568" s="1104" t="s">
        <v>2381</v>
      </c>
      <c r="AB568" s="1108"/>
      <c r="AC568" s="1108"/>
      <c r="AD568" s="1108"/>
      <c r="AE568" s="1108"/>
      <c r="AF568" s="1108"/>
      <c r="AG568" s="1108"/>
      <c r="AH568" s="1108"/>
      <c r="AI568" s="1108"/>
      <c r="AJ568" s="1108"/>
      <c r="AK568" s="1108"/>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835</v>
      </c>
      <c r="N569" s="1099" t="s">
        <v>107</v>
      </c>
      <c r="O569" s="1099"/>
      <c r="T569" s="4"/>
      <c r="U569" t="s">
        <v>835</v>
      </c>
      <c r="AG569" s="1099" t="s">
        <v>107</v>
      </c>
      <c r="AH569" s="1099"/>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906</v>
      </c>
      <c r="B571" t="s">
        <v>81</v>
      </c>
      <c r="G571" s="1262" t="str">
        <f>C551</f>
        <v>HASBARCO Loan</v>
      </c>
      <c r="H571" s="1262"/>
      <c r="I571" s="1262"/>
      <c r="J571" s="1262"/>
      <c r="K571" s="1262"/>
      <c r="L571" s="1262"/>
      <c r="M571" s="1262"/>
      <c r="N571" s="1262"/>
      <c r="O571" s="1262"/>
      <c r="P571" s="1262"/>
      <c r="Q571" s="1262"/>
      <c r="R571" s="1262"/>
      <c r="T571" s="61" t="s">
        <v>430</v>
      </c>
      <c r="U571" t="s">
        <v>81</v>
      </c>
      <c r="Z571" s="1262" t="str">
        <f>C552</f>
        <v>Deferred Costs</v>
      </c>
      <c r="AA571" s="1262"/>
      <c r="AB571" s="1262"/>
      <c r="AC571" s="1262"/>
      <c r="AD571" s="1262"/>
      <c r="AE571" s="1262"/>
      <c r="AF571" s="1262"/>
      <c r="AG571" s="1262"/>
      <c r="AH571" s="1262"/>
      <c r="AI571" s="1262"/>
      <c r="AJ571" s="1262"/>
      <c r="AK571" s="1262"/>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371</v>
      </c>
      <c r="G572" s="1108" t="s">
        <v>2360</v>
      </c>
      <c r="H572" s="1108"/>
      <c r="I572" s="1108"/>
      <c r="J572" s="1108"/>
      <c r="K572" s="1108"/>
      <c r="L572" s="1108"/>
      <c r="M572" s="1108"/>
      <c r="N572" s="1108"/>
      <c r="O572" s="1108"/>
      <c r="P572" s="1108"/>
      <c r="Q572" s="1108"/>
      <c r="R572" s="1108"/>
      <c r="T572" s="4"/>
      <c r="U572" t="s">
        <v>371</v>
      </c>
      <c r="Z572" s="1108" t="s">
        <v>2335</v>
      </c>
      <c r="AA572" s="1108"/>
      <c r="AB572" s="1108"/>
      <c r="AC572" s="1108"/>
      <c r="AD572" s="1108"/>
      <c r="AE572" s="1108"/>
      <c r="AF572" s="1108"/>
      <c r="AG572" s="1108"/>
      <c r="AH572" s="1108"/>
      <c r="AI572" s="1108"/>
      <c r="AJ572" s="1108"/>
      <c r="AK572" s="1108"/>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429</v>
      </c>
      <c r="G573" s="1260" t="s">
        <v>2415</v>
      </c>
      <c r="H573" s="1260"/>
      <c r="I573" s="1260"/>
      <c r="J573" s="1260"/>
      <c r="K573" s="1260"/>
      <c r="L573" s="1260"/>
      <c r="M573" s="1260"/>
      <c r="N573" s="1260"/>
      <c r="O573" s="1260"/>
      <c r="P573" s="1260"/>
      <c r="Q573" s="1260"/>
      <c r="R573" s="1260"/>
      <c r="T573" s="4"/>
      <c r="U573" t="s">
        <v>429</v>
      </c>
      <c r="Z573" s="1260" t="s">
        <v>2340</v>
      </c>
      <c r="AA573" s="1260"/>
      <c r="AB573" s="1260"/>
      <c r="AC573" s="1260"/>
      <c r="AD573" s="1260"/>
      <c r="AE573" s="1260"/>
      <c r="AF573" s="1260"/>
      <c r="AG573" s="1260"/>
      <c r="AH573" s="1260"/>
      <c r="AI573" s="1260"/>
      <c r="AJ573" s="1260"/>
      <c r="AK573" s="1260"/>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832</v>
      </c>
      <c r="G574" s="1260" t="s">
        <v>2362</v>
      </c>
      <c r="H574" s="1260"/>
      <c r="I574" s="1260"/>
      <c r="J574" s="1260"/>
      <c r="K574" s="1260"/>
      <c r="L574" s="1260"/>
      <c r="M574" s="1260"/>
      <c r="N574" s="1260"/>
      <c r="O574" s="1260"/>
      <c r="P574" s="1260"/>
      <c r="Q574" s="1260"/>
      <c r="R574" s="1260"/>
      <c r="T574" s="4"/>
      <c r="U574" t="s">
        <v>832</v>
      </c>
      <c r="Z574" s="1260" t="s">
        <v>2324</v>
      </c>
      <c r="AA574" s="1260"/>
      <c r="AB574" s="1260"/>
      <c r="AC574" s="1260"/>
      <c r="AD574" s="1260"/>
      <c r="AE574" s="1260"/>
      <c r="AF574" s="1260"/>
      <c r="AG574" s="1260"/>
      <c r="AH574" s="1260"/>
      <c r="AI574" s="1260"/>
      <c r="AJ574" s="1260"/>
      <c r="AK574" s="1260"/>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649</v>
      </c>
      <c r="G575" s="1266" t="s">
        <v>2400</v>
      </c>
      <c r="H575" s="1267"/>
      <c r="I575" s="1267"/>
      <c r="J575" s="1267"/>
      <c r="K575" s="1267"/>
      <c r="L575" s="1267"/>
      <c r="O575" s="42" t="s">
        <v>817</v>
      </c>
      <c r="P575" s="1261"/>
      <c r="Q575" s="1261"/>
      <c r="R575" s="1261"/>
      <c r="T575" s="4"/>
      <c r="U575" t="s">
        <v>649</v>
      </c>
      <c r="Z575" s="1266" t="s">
        <v>2337</v>
      </c>
      <c r="AA575" s="1267"/>
      <c r="AB575" s="1267"/>
      <c r="AC575" s="1267"/>
      <c r="AD575" s="1267"/>
      <c r="AE575" s="1267"/>
      <c r="AH575" s="42" t="s">
        <v>817</v>
      </c>
      <c r="AI575" s="1261"/>
      <c r="AJ575" s="1261"/>
      <c r="AK575" s="1261"/>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833</v>
      </c>
      <c r="H576" s="1104" t="s">
        <v>2416</v>
      </c>
      <c r="I576" s="1108"/>
      <c r="J576" s="1108"/>
      <c r="K576" s="1108"/>
      <c r="L576" s="1108"/>
      <c r="M576" s="1108"/>
      <c r="N576" s="1108"/>
      <c r="O576" s="1108"/>
      <c r="P576" s="1108"/>
      <c r="Q576" s="1108"/>
      <c r="R576" s="1108"/>
      <c r="T576" s="4"/>
      <c r="U576" t="s">
        <v>833</v>
      </c>
      <c r="AA576" s="1104" t="s">
        <v>2417</v>
      </c>
      <c r="AB576" s="1108"/>
      <c r="AC576" s="1108"/>
      <c r="AD576" s="1108"/>
      <c r="AE576" s="1108"/>
      <c r="AF576" s="1108"/>
      <c r="AG576" s="1108"/>
      <c r="AH576" s="1108"/>
      <c r="AI576" s="1108"/>
      <c r="AJ576" s="1108"/>
      <c r="AK576" s="1108"/>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835</v>
      </c>
      <c r="N577" s="1057" t="s">
        <v>107</v>
      </c>
      <c r="O577" s="1057"/>
      <c r="T577" s="4"/>
      <c r="U577" t="s">
        <v>835</v>
      </c>
      <c r="AG577" s="1057" t="s">
        <v>107</v>
      </c>
      <c r="AH577" s="1057"/>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170</v>
      </c>
      <c r="B579" t="s">
        <v>81</v>
      </c>
      <c r="G579" s="1262">
        <f>C553</f>
        <v>0</v>
      </c>
      <c r="H579" s="1262"/>
      <c r="I579" s="1262"/>
      <c r="J579" s="1262"/>
      <c r="K579" s="1262"/>
      <c r="L579" s="1262"/>
      <c r="M579" s="1262"/>
      <c r="N579" s="1262"/>
      <c r="O579" s="1262"/>
      <c r="P579" s="1262"/>
      <c r="Q579" s="1262"/>
      <c r="R579" s="1262"/>
      <c r="T579" s="61" t="s">
        <v>433</v>
      </c>
      <c r="U579" t="s">
        <v>81</v>
      </c>
      <c r="Z579" s="1262">
        <f>C554</f>
        <v>0</v>
      </c>
      <c r="AA579" s="1262"/>
      <c r="AB579" s="1262"/>
      <c r="AC579" s="1262"/>
      <c r="AD579" s="1262"/>
      <c r="AE579" s="1262"/>
      <c r="AF579" s="1262"/>
      <c r="AG579" s="1262"/>
      <c r="AH579" s="1262"/>
      <c r="AI579" s="1262"/>
      <c r="AJ579" s="1262"/>
      <c r="AK579" s="1262"/>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371</v>
      </c>
      <c r="G580" s="1108"/>
      <c r="H580" s="1108"/>
      <c r="I580" s="1108"/>
      <c r="J580" s="1108"/>
      <c r="K580" s="1108"/>
      <c r="L580" s="1108"/>
      <c r="M580" s="1108"/>
      <c r="N580" s="1108"/>
      <c r="O580" s="1108"/>
      <c r="P580" s="1108"/>
      <c r="Q580" s="1108"/>
      <c r="R580" s="1108"/>
      <c r="T580" s="4"/>
      <c r="U580" t="s">
        <v>371</v>
      </c>
      <c r="Z580" s="1108"/>
      <c r="AA580" s="1108"/>
      <c r="AB580" s="1108"/>
      <c r="AC580" s="1108"/>
      <c r="AD580" s="1108"/>
      <c r="AE580" s="1108"/>
      <c r="AF580" s="1108"/>
      <c r="AG580" s="1108"/>
      <c r="AH580" s="1108"/>
      <c r="AI580" s="1108"/>
      <c r="AJ580" s="1108"/>
      <c r="AK580" s="1108"/>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429</v>
      </c>
      <c r="G581" s="1108"/>
      <c r="H581" s="1108"/>
      <c r="I581" s="1108"/>
      <c r="J581" s="1108"/>
      <c r="K581" s="1108"/>
      <c r="L581" s="1108"/>
      <c r="M581" s="1108"/>
      <c r="N581" s="1108"/>
      <c r="O581" s="1108"/>
      <c r="P581" s="1108"/>
      <c r="Q581" s="1108"/>
      <c r="R581" s="1108"/>
      <c r="T581" s="4"/>
      <c r="U581" t="s">
        <v>429</v>
      </c>
      <c r="Z581" s="1260"/>
      <c r="AA581" s="1260"/>
      <c r="AB581" s="1260"/>
      <c r="AC581" s="1260"/>
      <c r="AD581" s="1260"/>
      <c r="AE581" s="1260"/>
      <c r="AF581" s="1260"/>
      <c r="AG581" s="1260"/>
      <c r="AH581" s="1260"/>
      <c r="AI581" s="1260"/>
      <c r="AJ581" s="1260"/>
      <c r="AK581" s="1260"/>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832</v>
      </c>
      <c r="G582" s="1108"/>
      <c r="H582" s="1108"/>
      <c r="I582" s="1108"/>
      <c r="J582" s="1108"/>
      <c r="K582" s="1108"/>
      <c r="L582" s="1108"/>
      <c r="M582" s="1108"/>
      <c r="N582" s="1108"/>
      <c r="O582" s="1108"/>
      <c r="P582" s="1108"/>
      <c r="Q582" s="1108"/>
      <c r="R582" s="1108"/>
      <c r="T582" s="4"/>
      <c r="U582" t="s">
        <v>832</v>
      </c>
      <c r="Z582" s="1260"/>
      <c r="AA582" s="1260"/>
      <c r="AB582" s="1260"/>
      <c r="AC582" s="1260"/>
      <c r="AD582" s="1260"/>
      <c r="AE582" s="1260"/>
      <c r="AF582" s="1260"/>
      <c r="AG582" s="1260"/>
      <c r="AH582" s="1260"/>
      <c r="AI582" s="1260"/>
      <c r="AJ582" s="1260"/>
      <c r="AK582" s="1260"/>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649</v>
      </c>
      <c r="G583" s="1266"/>
      <c r="H583" s="1267"/>
      <c r="I583" s="1267"/>
      <c r="J583" s="1267"/>
      <c r="K583" s="1267"/>
      <c r="L583" s="1267"/>
      <c r="O583" s="42" t="s">
        <v>817</v>
      </c>
      <c r="P583" s="1261"/>
      <c r="Q583" s="1261"/>
      <c r="R583" s="1261"/>
      <c r="T583" s="4"/>
      <c r="U583" t="s">
        <v>649</v>
      </c>
      <c r="Z583" s="1267"/>
      <c r="AA583" s="1267"/>
      <c r="AB583" s="1267"/>
      <c r="AC583" s="1267"/>
      <c r="AD583" s="1267"/>
      <c r="AE583" s="1267"/>
      <c r="AH583" s="42" t="s">
        <v>817</v>
      </c>
      <c r="AI583" s="1261"/>
      <c r="AJ583" s="1261"/>
      <c r="AK583" s="126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833</v>
      </c>
      <c r="H584" s="1104"/>
      <c r="I584" s="1108"/>
      <c r="J584" s="1108"/>
      <c r="K584" s="1108"/>
      <c r="L584" s="1108"/>
      <c r="M584" s="1108"/>
      <c r="N584" s="1108"/>
      <c r="O584" s="1108"/>
      <c r="P584" s="1108"/>
      <c r="Q584" s="1108"/>
      <c r="R584" s="1108"/>
      <c r="T584" s="4"/>
      <c r="U584" t="s">
        <v>833</v>
      </c>
      <c r="AA584" s="1108"/>
      <c r="AB584" s="1108"/>
      <c r="AC584" s="1108"/>
      <c r="AD584" s="1108"/>
      <c r="AE584" s="1108"/>
      <c r="AF584" s="1108"/>
      <c r="AG584" s="1108"/>
      <c r="AH584" s="1108"/>
      <c r="AI584" s="1108"/>
      <c r="AJ584" s="1108"/>
      <c r="AK584" s="1108"/>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835</v>
      </c>
      <c r="N585" s="1057" t="s">
        <v>481</v>
      </c>
      <c r="O585" s="1057"/>
      <c r="T585" s="4"/>
      <c r="U585" t="s">
        <v>835</v>
      </c>
      <c r="AG585" s="1057" t="s">
        <v>481</v>
      </c>
      <c r="AH585" s="1057"/>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741</v>
      </c>
      <c r="B587" t="s">
        <v>81</v>
      </c>
      <c r="G587" s="1262">
        <f>C555</f>
        <v>0</v>
      </c>
      <c r="H587" s="1262"/>
      <c r="I587" s="1262"/>
      <c r="J587" s="1262"/>
      <c r="K587" s="1262"/>
      <c r="L587" s="1262"/>
      <c r="M587" s="1262"/>
      <c r="N587" s="1262"/>
      <c r="O587" s="1262"/>
      <c r="P587" s="1262"/>
      <c r="Q587" s="1262"/>
      <c r="R587" s="1262"/>
      <c r="T587" s="61" t="s">
        <v>742</v>
      </c>
      <c r="U587" t="s">
        <v>81</v>
      </c>
      <c r="Z587" s="1262">
        <f>C556</f>
        <v>0</v>
      </c>
      <c r="AA587" s="1262"/>
      <c r="AB587" s="1262"/>
      <c r="AC587" s="1262"/>
      <c r="AD587" s="1262"/>
      <c r="AE587" s="1262"/>
      <c r="AF587" s="1262"/>
      <c r="AG587" s="1262"/>
      <c r="AH587" s="1262"/>
      <c r="AI587" s="1262"/>
      <c r="AJ587" s="1262"/>
      <c r="AK587" s="1262"/>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371</v>
      </c>
      <c r="G588" s="1108"/>
      <c r="H588" s="1108"/>
      <c r="I588" s="1108"/>
      <c r="J588" s="1108"/>
      <c r="K588" s="1108"/>
      <c r="L588" s="1108"/>
      <c r="M588" s="1108"/>
      <c r="N588" s="1108"/>
      <c r="O588" s="1108"/>
      <c r="P588" s="1108"/>
      <c r="Q588" s="1108"/>
      <c r="R588" s="1108"/>
      <c r="T588" s="4"/>
      <c r="U588" t="s">
        <v>371</v>
      </c>
      <c r="Z588" s="1108"/>
      <c r="AA588" s="1108"/>
      <c r="AB588" s="1108"/>
      <c r="AC588" s="1108"/>
      <c r="AD588" s="1108"/>
      <c r="AE588" s="1108"/>
      <c r="AF588" s="1108"/>
      <c r="AG588" s="1108"/>
      <c r="AH588" s="1108"/>
      <c r="AI588" s="1108"/>
      <c r="AJ588" s="1108"/>
      <c r="AK588" s="1108"/>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429</v>
      </c>
      <c r="C589"/>
      <c r="D589"/>
      <c r="E589"/>
      <c r="F589"/>
      <c r="G589" s="1108"/>
      <c r="H589" s="1108"/>
      <c r="I589" s="1108"/>
      <c r="J589" s="1108"/>
      <c r="K589" s="1108"/>
      <c r="L589" s="1108"/>
      <c r="M589" s="1108"/>
      <c r="N589" s="1108"/>
      <c r="O589" s="1108"/>
      <c r="P589" s="1108"/>
      <c r="Q589" s="1108"/>
      <c r="R589" s="1108"/>
      <c r="S589"/>
      <c r="T589" s="4"/>
      <c r="U589" t="s">
        <v>429</v>
      </c>
      <c r="V589"/>
      <c r="W589"/>
      <c r="X589"/>
      <c r="Y589"/>
      <c r="Z589" s="1260"/>
      <c r="AA589" s="1260"/>
      <c r="AB589" s="1260"/>
      <c r="AC589" s="1260"/>
      <c r="AD589" s="1260"/>
      <c r="AE589" s="1260"/>
      <c r="AF589" s="1260"/>
      <c r="AG589" s="1260"/>
      <c r="AH589" s="1260"/>
      <c r="AI589" s="1260"/>
      <c r="AJ589" s="1260"/>
      <c r="AK589" s="1260"/>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862</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832</v>
      </c>
      <c r="C590"/>
      <c r="D590"/>
      <c r="E590"/>
      <c r="F590"/>
      <c r="G590" s="1108"/>
      <c r="H590" s="1108"/>
      <c r="I590" s="1108"/>
      <c r="J590" s="1108"/>
      <c r="K590" s="1108"/>
      <c r="L590" s="1108"/>
      <c r="M590" s="1108"/>
      <c r="N590" s="1108"/>
      <c r="O590" s="1108"/>
      <c r="P590" s="1108"/>
      <c r="Q590" s="1108"/>
      <c r="R590" s="1108"/>
      <c r="S590"/>
      <c r="T590" s="4"/>
      <c r="U590" t="s">
        <v>832</v>
      </c>
      <c r="V590"/>
      <c r="W590"/>
      <c r="X590"/>
      <c r="Y590"/>
      <c r="Z590" s="1260"/>
      <c r="AA590" s="1260"/>
      <c r="AB590" s="1260"/>
      <c r="AC590" s="1260"/>
      <c r="AD590" s="1260"/>
      <c r="AE590" s="1260"/>
      <c r="AF590" s="1260"/>
      <c r="AG590" s="1260"/>
      <c r="AH590" s="1260"/>
      <c r="AI590" s="1260"/>
      <c r="AJ590" s="1260"/>
      <c r="AK590" s="1260"/>
      <c r="AL590"/>
      <c r="AM590" s="41"/>
      <c r="AN590" s="41"/>
      <c r="AO590" s="41"/>
      <c r="AP590" s="41"/>
      <c r="AQ590" s="41"/>
      <c r="AR590" s="41"/>
      <c r="AS590" s="41"/>
      <c r="AT590" s="41"/>
      <c r="AU590" s="41"/>
      <c r="AV590" s="41"/>
      <c r="AW590" s="41"/>
      <c r="AX590" s="41"/>
      <c r="AY590" s="41"/>
      <c r="AZ590" s="41"/>
      <c r="BN590" s="840" t="s">
        <v>418</v>
      </c>
      <c r="BO590" s="840"/>
      <c r="BP590" s="840"/>
      <c r="BQ590" s="177"/>
      <c r="BR590" s="841"/>
      <c r="BS590" s="840" t="s">
        <v>441</v>
      </c>
      <c r="BT590" s="840"/>
      <c r="BU590" s="840"/>
      <c r="BV590" s="177"/>
      <c r="BW590" s="841"/>
      <c r="BX590" s="841" t="s">
        <v>779</v>
      </c>
      <c r="BY590" s="840"/>
      <c r="BZ590" s="840"/>
      <c r="CA590" s="840"/>
      <c r="CB590" s="840"/>
      <c r="CC590" s="840" t="s">
        <v>780</v>
      </c>
      <c r="CD590" s="840"/>
      <c r="CE590" s="840"/>
      <c r="CF590" s="840"/>
      <c r="CG590" s="840"/>
      <c r="CH590" s="840" t="s">
        <v>781</v>
      </c>
      <c r="CI590" s="840"/>
      <c r="CJ590" s="840"/>
      <c r="CK590" s="840"/>
      <c r="CL590" s="840"/>
      <c r="CM590" s="840" t="s">
        <v>2236</v>
      </c>
      <c r="CN590" s="840"/>
      <c r="CO590" s="840"/>
      <c r="CP590" s="177"/>
      <c r="CQ590" s="841"/>
      <c r="CS590" s="41" t="s">
        <v>883</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649</v>
      </c>
      <c r="C591"/>
      <c r="D591"/>
      <c r="E591"/>
      <c r="F591"/>
      <c r="G591" s="1267"/>
      <c r="H591" s="1267"/>
      <c r="I591" s="1267"/>
      <c r="J591" s="1267"/>
      <c r="K591" s="1267"/>
      <c r="L591" s="1267"/>
      <c r="M591"/>
      <c r="N591"/>
      <c r="O591" s="42" t="s">
        <v>817</v>
      </c>
      <c r="P591" s="1261"/>
      <c r="Q591" s="1261"/>
      <c r="R591" s="1261"/>
      <c r="S591"/>
      <c r="T591" s="4"/>
      <c r="U591" t="s">
        <v>649</v>
      </c>
      <c r="V591"/>
      <c r="W591"/>
      <c r="X591"/>
      <c r="Y591"/>
      <c r="Z591" s="1267"/>
      <c r="AA591" s="1267"/>
      <c r="AB591" s="1267"/>
      <c r="AC591" s="1267"/>
      <c r="AD591" s="1267"/>
      <c r="AE591" s="1267"/>
      <c r="AF591"/>
      <c r="AG591"/>
      <c r="AH591" s="42" t="s">
        <v>817</v>
      </c>
      <c r="AI591" s="1261"/>
      <c r="AJ591" s="1261"/>
      <c r="AK591" s="1261"/>
      <c r="AL591"/>
      <c r="AZ591" s="5" t="s">
        <v>440</v>
      </c>
      <c r="BA591" s="41"/>
      <c r="BB591" s="41"/>
      <c r="BC591" s="41"/>
      <c r="BD591" s="41"/>
      <c r="BE591" s="214" t="s">
        <v>350</v>
      </c>
      <c r="BF591" s="215"/>
      <c r="BG591" s="1269"/>
      <c r="BH591" s="1271"/>
      <c r="BI591" s="214" t="s">
        <v>351</v>
      </c>
      <c r="BJ591" s="215"/>
      <c r="BK591" s="1269"/>
      <c r="BL591" s="1271"/>
      <c r="BN591" s="1269">
        <f t="shared" ref="BN591" si="1">IF(B695="SRO/Studio",G695,0)</f>
        <v>15</v>
      </c>
      <c r="BO591" s="1270"/>
      <c r="BP591" s="1270"/>
      <c r="BQ591" s="1270"/>
      <c r="BR591" s="1280"/>
      <c r="BS591" s="1269">
        <f t="shared" ref="BS591" si="2">IF(B695="1 Bedroom",G695,0)</f>
        <v>0</v>
      </c>
      <c r="BT591" s="1270"/>
      <c r="BU591" s="1270"/>
      <c r="BV591" s="1270"/>
      <c r="BW591" s="1271"/>
      <c r="BX591" s="1269">
        <f t="shared" ref="BX591" si="3">IF(B695="2 Bedrooms",G695,0)</f>
        <v>0</v>
      </c>
      <c r="BY591" s="1270"/>
      <c r="BZ591" s="1270"/>
      <c r="CA591" s="1270"/>
      <c r="CB591" s="1271"/>
      <c r="CC591" s="1269">
        <f t="shared" ref="CC591" si="4">IF(B695="3 Bedrooms",G695,0)</f>
        <v>0</v>
      </c>
      <c r="CD591" s="1270"/>
      <c r="CE591" s="1270"/>
      <c r="CF591" s="1270"/>
      <c r="CG591" s="1271"/>
      <c r="CH591" s="1269">
        <f t="shared" ref="CH591" si="5">IF(B695="4 Bedrooms",G695,0)</f>
        <v>0</v>
      </c>
      <c r="CI591" s="1270"/>
      <c r="CJ591" s="1270"/>
      <c r="CK591" s="1270"/>
      <c r="CL591" s="1271"/>
      <c r="CM591" s="1278">
        <f t="shared" ref="CM591" si="6">IF(B695="5 Bedrooms",G695,0)</f>
        <v>0</v>
      </c>
      <c r="CN591" s="1279"/>
      <c r="CO591" s="1279"/>
      <c r="CP591" s="1279"/>
      <c r="CQ591" s="1280"/>
      <c r="CS591" s="840" t="s">
        <v>418</v>
      </c>
      <c r="CT591" s="840"/>
      <c r="CU591" s="840"/>
      <c r="CV591" s="840"/>
      <c r="CW591" s="840"/>
      <c r="CX591" s="840" t="s">
        <v>441</v>
      </c>
      <c r="CY591" s="840"/>
      <c r="CZ591" s="177"/>
      <c r="DA591" s="178"/>
      <c r="DB591" s="841"/>
      <c r="DC591" s="840" t="s">
        <v>779</v>
      </c>
      <c r="DD591" s="840"/>
      <c r="DE591" s="840"/>
      <c r="DF591" s="840"/>
      <c r="DG591" s="840"/>
      <c r="DH591" s="840" t="s">
        <v>780</v>
      </c>
      <c r="DI591" s="840"/>
      <c r="DJ591" s="840"/>
      <c r="DK591" s="840"/>
      <c r="DL591" s="840"/>
      <c r="DM591" s="840" t="s">
        <v>790</v>
      </c>
      <c r="DN591" s="840"/>
      <c r="DO591" s="840"/>
      <c r="DP591" s="840"/>
      <c r="DQ591" s="840"/>
      <c r="DR591" s="840" t="s">
        <v>343</v>
      </c>
      <c r="DS591" s="840"/>
      <c r="DT591" s="840"/>
      <c r="DU591" s="840"/>
      <c r="DV591" s="840"/>
    </row>
    <row r="592" spans="1:126" s="5" customFormat="1" ht="12.9" customHeight="1">
      <c r="A592" s="4"/>
      <c r="B592" t="s">
        <v>833</v>
      </c>
      <c r="C592"/>
      <c r="D592"/>
      <c r="E592"/>
      <c r="F592"/>
      <c r="G592"/>
      <c r="H592" s="1108"/>
      <c r="I592" s="1108"/>
      <c r="J592" s="1108"/>
      <c r="K592" s="1108"/>
      <c r="L592" s="1108"/>
      <c r="M592" s="1108"/>
      <c r="N592" s="1108"/>
      <c r="O592" s="1108"/>
      <c r="P592" s="1108"/>
      <c r="Q592" s="1108"/>
      <c r="R592" s="1108"/>
      <c r="S592"/>
      <c r="T592" s="4"/>
      <c r="U592" t="s">
        <v>833</v>
      </c>
      <c r="V592"/>
      <c r="W592"/>
      <c r="X592"/>
      <c r="Y592"/>
      <c r="Z592"/>
      <c r="AA592" s="1108"/>
      <c r="AB592" s="1108"/>
      <c r="AC592" s="1108"/>
      <c r="AD592" s="1108"/>
      <c r="AE592" s="1108"/>
      <c r="AF592" s="1108"/>
      <c r="AG592" s="1108"/>
      <c r="AH592" s="1108"/>
      <c r="AI592" s="1108"/>
      <c r="AJ592" s="1108"/>
      <c r="AK592" s="1108"/>
      <c r="AL592"/>
      <c r="AZ592" s="5" t="s">
        <v>441</v>
      </c>
      <c r="BA592" s="41"/>
      <c r="BB592" s="41"/>
      <c r="BC592" s="41"/>
      <c r="BD592" s="41"/>
      <c r="BE592" s="1275">
        <f>IF(AND(AH695&lt;=0.5,AH695&gt;=0.36),1,0)</f>
        <v>0</v>
      </c>
      <c r="BF592" s="1277"/>
      <c r="BG592" s="1269">
        <f t="shared" ref="BG592:BG615" si="7">IF(BE592=1,G695,0)</f>
        <v>0</v>
      </c>
      <c r="BH592" s="1271"/>
      <c r="BI592" s="1275">
        <f>IF(AND(AH695&lt;=0.35,AH695&gt;0),1,0)</f>
        <v>1</v>
      </c>
      <c r="BJ592" s="1277"/>
      <c r="BK592" s="1269">
        <f t="shared" ref="BK592:BK615" si="8">IF(BI592=1,G695,0)</f>
        <v>15</v>
      </c>
      <c r="BL592" s="1271"/>
      <c r="BN592" s="1269">
        <f t="shared" ref="BN592:BN625" si="9">IF(B696="SRO/Studio",G696,0)</f>
        <v>12</v>
      </c>
      <c r="BO592" s="1270"/>
      <c r="BP592" s="1270"/>
      <c r="BQ592" s="1270"/>
      <c r="BR592" s="1280"/>
      <c r="BS592" s="1269">
        <f t="shared" ref="BS592:BS625" si="10">IF(B696="1 Bedroom",G696,0)</f>
        <v>0</v>
      </c>
      <c r="BT592" s="1270"/>
      <c r="BU592" s="1270"/>
      <c r="BV592" s="1270"/>
      <c r="BW592" s="1271"/>
      <c r="BX592" s="1269">
        <f t="shared" ref="BX592:BX625" si="11">IF(B696="2 Bedrooms",G696,0)</f>
        <v>0</v>
      </c>
      <c r="BY592" s="1270"/>
      <c r="BZ592" s="1270"/>
      <c r="CA592" s="1270"/>
      <c r="CB592" s="1271"/>
      <c r="CC592" s="1269">
        <f t="shared" ref="CC592:CC625" si="12">IF(B696="3 Bedrooms",G696,0)</f>
        <v>0</v>
      </c>
      <c r="CD592" s="1270"/>
      <c r="CE592" s="1270"/>
      <c r="CF592" s="1270"/>
      <c r="CG592" s="1271"/>
      <c r="CH592" s="1269">
        <f t="shared" ref="CH592:CH625" si="13">IF(B696="4 Bedrooms",G696,0)</f>
        <v>0</v>
      </c>
      <c r="CI592" s="1270"/>
      <c r="CJ592" s="1270"/>
      <c r="CK592" s="1270"/>
      <c r="CL592" s="1271"/>
      <c r="CM592" s="1278">
        <f t="shared" ref="CM592:CM625" si="14">IF(B696="5 Bedrooms",G696,0)</f>
        <v>0</v>
      </c>
      <c r="CN592" s="1279"/>
      <c r="CO592" s="1279"/>
      <c r="CP592" s="1279"/>
      <c r="CQ592" s="1280"/>
      <c r="CS592" s="1281">
        <f>IF(AND(B695="SRO/Studio",AH695&lt;=0.3),G695,0)</f>
        <v>15</v>
      </c>
      <c r="CT592" s="1282"/>
      <c r="CU592" s="1282"/>
      <c r="CV592" s="1282"/>
      <c r="CW592" s="1283"/>
      <c r="CX592" s="1281">
        <f>IF(AND(B695="1 Bedroom",AH695&lt;=0.3),G695,0)</f>
        <v>0</v>
      </c>
      <c r="CY592" s="1282"/>
      <c r="CZ592" s="1282"/>
      <c r="DA592" s="1282"/>
      <c r="DB592" s="1283"/>
      <c r="DC592" s="1281">
        <f>IF(AND(B695="2 Bedrooms",AH695&lt;=0.3),G695,0)</f>
        <v>0</v>
      </c>
      <c r="DD592" s="1282"/>
      <c r="DE592" s="1282"/>
      <c r="DF592" s="1282"/>
      <c r="DG592" s="1283"/>
      <c r="DH592" s="1281">
        <f>IF(AND(B695="3 Bedrooms",AH695&lt;=0.3),G695,0)</f>
        <v>0</v>
      </c>
      <c r="DI592" s="1282"/>
      <c r="DJ592" s="1282"/>
      <c r="DK592" s="1282"/>
      <c r="DL592" s="1283"/>
      <c r="DM592" s="1281">
        <f>IF(AND(B695="4 Bedrooms",AH695&lt;=0.3),G695,0)</f>
        <v>0</v>
      </c>
      <c r="DN592" s="1282"/>
      <c r="DO592" s="1282"/>
      <c r="DP592" s="1282"/>
      <c r="DQ592" s="1283"/>
      <c r="DR592" s="1281">
        <f>IF(AND(B695="5 Bedrooms",AH695&lt;=0.3),G695,0)</f>
        <v>0</v>
      </c>
      <c r="DS592" s="1282"/>
      <c r="DT592" s="1282"/>
      <c r="DU592" s="1282"/>
      <c r="DV592" s="1283"/>
    </row>
    <row r="593" spans="1:126" s="5" customFormat="1" ht="12.9" customHeight="1">
      <c r="A593" s="4"/>
      <c r="B593" t="s">
        <v>835</v>
      </c>
      <c r="C593"/>
      <c r="D593"/>
      <c r="E593"/>
      <c r="F593"/>
      <c r="G593"/>
      <c r="H593"/>
      <c r="I593"/>
      <c r="J593"/>
      <c r="K593"/>
      <c r="L593"/>
      <c r="M593"/>
      <c r="N593" s="1057" t="s">
        <v>481</v>
      </c>
      <c r="O593" s="1057"/>
      <c r="P593"/>
      <c r="Q593"/>
      <c r="R593"/>
      <c r="S593"/>
      <c r="T593" s="4"/>
      <c r="U593" t="s">
        <v>835</v>
      </c>
      <c r="V593"/>
      <c r="W593"/>
      <c r="X593"/>
      <c r="Y593"/>
      <c r="Z593"/>
      <c r="AA593"/>
      <c r="AB593"/>
      <c r="AC593"/>
      <c r="AD593"/>
      <c r="AE593"/>
      <c r="AF593"/>
      <c r="AG593" s="1057" t="s">
        <v>481</v>
      </c>
      <c r="AH593" s="1057"/>
      <c r="AI593"/>
      <c r="AJ593"/>
      <c r="AK593"/>
      <c r="AL593"/>
      <c r="AZ593" s="5" t="s">
        <v>779</v>
      </c>
      <c r="BA593" s="41"/>
      <c r="BB593" s="41"/>
      <c r="BC593" s="41"/>
      <c r="BD593" s="41"/>
      <c r="BE593" s="1275">
        <f t="shared" ref="BE593:BE615" si="15">IF(AND(AH696&lt;=0.5,AH696&gt;=0.36),1,0)</f>
        <v>0</v>
      </c>
      <c r="BF593" s="1277"/>
      <c r="BG593" s="1269">
        <f t="shared" si="7"/>
        <v>0</v>
      </c>
      <c r="BH593" s="1271"/>
      <c r="BI593" s="1275">
        <f t="shared" ref="BI593:BI615" si="16">IF(AND(AH696&lt;=0.35,AH696&gt;0),1,0)</f>
        <v>0</v>
      </c>
      <c r="BJ593" s="1277"/>
      <c r="BK593" s="1269">
        <f t="shared" si="8"/>
        <v>0</v>
      </c>
      <c r="BL593" s="1271"/>
      <c r="BN593" s="1269">
        <f t="shared" si="9"/>
        <v>2</v>
      </c>
      <c r="BO593" s="1270"/>
      <c r="BP593" s="1270"/>
      <c r="BQ593" s="1270"/>
      <c r="BR593" s="1280"/>
      <c r="BS593" s="1269">
        <f t="shared" si="10"/>
        <v>0</v>
      </c>
      <c r="BT593" s="1270"/>
      <c r="BU593" s="1270"/>
      <c r="BV593" s="1270"/>
      <c r="BW593" s="1271"/>
      <c r="BX593" s="1269">
        <f t="shared" si="11"/>
        <v>0</v>
      </c>
      <c r="BY593" s="1270"/>
      <c r="BZ593" s="1270"/>
      <c r="CA593" s="1270"/>
      <c r="CB593" s="1271"/>
      <c r="CC593" s="1269">
        <f t="shared" si="12"/>
        <v>0</v>
      </c>
      <c r="CD593" s="1270"/>
      <c r="CE593" s="1270"/>
      <c r="CF593" s="1270"/>
      <c r="CG593" s="1271"/>
      <c r="CH593" s="1269">
        <f t="shared" si="13"/>
        <v>0</v>
      </c>
      <c r="CI593" s="1270"/>
      <c r="CJ593" s="1270"/>
      <c r="CK593" s="1270"/>
      <c r="CL593" s="1271"/>
      <c r="CM593" s="1278">
        <f t="shared" si="14"/>
        <v>0</v>
      </c>
      <c r="CN593" s="1279"/>
      <c r="CO593" s="1279"/>
      <c r="CP593" s="1279"/>
      <c r="CQ593" s="1280"/>
      <c r="CS593" s="1281">
        <f t="shared" ref="CS593:CS615" si="17">IF(AND(B696="SRO/Studio",AH696&lt;=0.3),G696,0)</f>
        <v>0</v>
      </c>
      <c r="CT593" s="1282"/>
      <c r="CU593" s="1282"/>
      <c r="CV593" s="1282"/>
      <c r="CW593" s="1283"/>
      <c r="CX593" s="1281">
        <f t="shared" ref="CX593:CX615" si="18">IF(AND(B696="1 Bedroom",AH696&lt;=0.3),G696,0)</f>
        <v>0</v>
      </c>
      <c r="CY593" s="1282"/>
      <c r="CZ593" s="1282"/>
      <c r="DA593" s="1282"/>
      <c r="DB593" s="1283"/>
      <c r="DC593" s="1281">
        <f t="shared" ref="DC593:DC615" si="19">IF(AND(B696="2 Bedrooms",AH696&lt;=0.3),G696,0)</f>
        <v>0</v>
      </c>
      <c r="DD593" s="1282"/>
      <c r="DE593" s="1282"/>
      <c r="DF593" s="1282"/>
      <c r="DG593" s="1283"/>
      <c r="DH593" s="1281">
        <f t="shared" ref="DH593:DH615" si="20">IF(AND(B696="3 Bedrooms",AH696&lt;=0.3),G696,0)</f>
        <v>0</v>
      </c>
      <c r="DI593" s="1282"/>
      <c r="DJ593" s="1282"/>
      <c r="DK593" s="1282"/>
      <c r="DL593" s="1283"/>
      <c r="DM593" s="1281">
        <f t="shared" ref="DM593:DM615" si="21">IF(AND(B696="4 Bedrooms",AH696&lt;=0.3),G696,0)</f>
        <v>0</v>
      </c>
      <c r="DN593" s="1282"/>
      <c r="DO593" s="1282"/>
      <c r="DP593" s="1282"/>
      <c r="DQ593" s="1283"/>
      <c r="DR593" s="1281">
        <f t="shared" ref="DR593:DR615" si="22">IF(AND(B696="5 Bedrooms",AH696&lt;=0.3),G696,0)</f>
        <v>0</v>
      </c>
      <c r="DS593" s="1282"/>
      <c r="DT593" s="1282"/>
      <c r="DU593" s="1282"/>
      <c r="DV593" s="1283"/>
    </row>
    <row r="594" spans="1:126" ht="12.9" customHeight="1">
      <c r="AZ594" s="5" t="s">
        <v>780</v>
      </c>
      <c r="BA594" s="41"/>
      <c r="BB594" s="41"/>
      <c r="BC594" s="41"/>
      <c r="BD594" s="41"/>
      <c r="BE594" s="1275">
        <f t="shared" si="15"/>
        <v>0</v>
      </c>
      <c r="BF594" s="1277"/>
      <c r="BG594" s="1269">
        <f t="shared" si="7"/>
        <v>0</v>
      </c>
      <c r="BH594" s="1271"/>
      <c r="BI594" s="1275">
        <f t="shared" si="16"/>
        <v>0</v>
      </c>
      <c r="BJ594" s="1277"/>
      <c r="BK594" s="1269">
        <f t="shared" si="8"/>
        <v>0</v>
      </c>
      <c r="BL594" s="1271"/>
      <c r="BN594" s="1269">
        <f t="shared" si="9"/>
        <v>0</v>
      </c>
      <c r="BO594" s="1270"/>
      <c r="BP594" s="1270"/>
      <c r="BQ594" s="1270"/>
      <c r="BR594" s="1280"/>
      <c r="BS594" s="1269">
        <f t="shared" si="10"/>
        <v>2</v>
      </c>
      <c r="BT594" s="1270"/>
      <c r="BU594" s="1270"/>
      <c r="BV594" s="1270"/>
      <c r="BW594" s="1271"/>
      <c r="BX594" s="1269">
        <f t="shared" si="11"/>
        <v>0</v>
      </c>
      <c r="BY594" s="1270"/>
      <c r="BZ594" s="1270"/>
      <c r="CA594" s="1270"/>
      <c r="CB594" s="1271"/>
      <c r="CC594" s="1269">
        <f t="shared" si="12"/>
        <v>0</v>
      </c>
      <c r="CD594" s="1270"/>
      <c r="CE594" s="1270"/>
      <c r="CF594" s="1270"/>
      <c r="CG594" s="1271"/>
      <c r="CH594" s="1269">
        <f t="shared" si="13"/>
        <v>0</v>
      </c>
      <c r="CI594" s="1270"/>
      <c r="CJ594" s="1270"/>
      <c r="CK594" s="1270"/>
      <c r="CL594" s="1271"/>
      <c r="CM594" s="1278">
        <f t="shared" si="14"/>
        <v>0</v>
      </c>
      <c r="CN594" s="1279"/>
      <c r="CO594" s="1279"/>
      <c r="CP594" s="1279"/>
      <c r="CQ594" s="1280"/>
      <c r="CS594" s="1281">
        <f t="shared" si="17"/>
        <v>0</v>
      </c>
      <c r="CT594" s="1282"/>
      <c r="CU594" s="1282"/>
      <c r="CV594" s="1282"/>
      <c r="CW594" s="1283"/>
      <c r="CX594" s="1281">
        <f t="shared" si="18"/>
        <v>0</v>
      </c>
      <c r="CY594" s="1282"/>
      <c r="CZ594" s="1282"/>
      <c r="DA594" s="1282"/>
      <c r="DB594" s="1283"/>
      <c r="DC594" s="1281">
        <f t="shared" si="19"/>
        <v>0</v>
      </c>
      <c r="DD594" s="1282"/>
      <c r="DE594" s="1282"/>
      <c r="DF594" s="1282"/>
      <c r="DG594" s="1283"/>
      <c r="DH594" s="1281">
        <f t="shared" si="20"/>
        <v>0</v>
      </c>
      <c r="DI594" s="1282"/>
      <c r="DJ594" s="1282"/>
      <c r="DK594" s="1282"/>
      <c r="DL594" s="1283"/>
      <c r="DM594" s="1281">
        <f t="shared" si="21"/>
        <v>0</v>
      </c>
      <c r="DN594" s="1282"/>
      <c r="DO594" s="1282"/>
      <c r="DP594" s="1282"/>
      <c r="DQ594" s="1283"/>
      <c r="DR594" s="1281">
        <f t="shared" si="22"/>
        <v>0</v>
      </c>
      <c r="DS594" s="1282"/>
      <c r="DT594" s="1282"/>
      <c r="DU594" s="1282"/>
      <c r="DV594" s="1283"/>
    </row>
    <row r="595" spans="1:126" ht="12.9" customHeight="1">
      <c r="A595" s="61" t="s">
        <v>545</v>
      </c>
      <c r="B595" t="s">
        <v>81</v>
      </c>
      <c r="G595" s="1262">
        <f>C557</f>
        <v>0</v>
      </c>
      <c r="H595" s="1262"/>
      <c r="I595" s="1262"/>
      <c r="J595" s="1262"/>
      <c r="K595" s="1262"/>
      <c r="L595" s="1262"/>
      <c r="M595" s="1262"/>
      <c r="N595" s="1262"/>
      <c r="O595" s="1262"/>
      <c r="P595" s="1262"/>
      <c r="Q595" s="1262"/>
      <c r="R595" s="1262"/>
      <c r="T595" s="61" t="s">
        <v>173</v>
      </c>
      <c r="U595" t="s">
        <v>81</v>
      </c>
      <c r="Z595" s="1262">
        <f>C558</f>
        <v>0</v>
      </c>
      <c r="AA595" s="1262"/>
      <c r="AB595" s="1262"/>
      <c r="AC595" s="1262"/>
      <c r="AD595" s="1262"/>
      <c r="AE595" s="1262"/>
      <c r="AF595" s="1262"/>
      <c r="AG595" s="1262"/>
      <c r="AH595" s="1262"/>
      <c r="AI595" s="1262"/>
      <c r="AJ595" s="1262"/>
      <c r="AK595" s="1262"/>
      <c r="AZ595" s="5" t="s">
        <v>781</v>
      </c>
      <c r="BA595" s="41"/>
      <c r="BB595" s="41"/>
      <c r="BC595" s="41"/>
      <c r="BD595" s="41"/>
      <c r="BE595" s="1275">
        <f t="shared" si="15"/>
        <v>0</v>
      </c>
      <c r="BF595" s="1277"/>
      <c r="BG595" s="1269">
        <f t="shared" si="7"/>
        <v>0</v>
      </c>
      <c r="BH595" s="1271"/>
      <c r="BI595" s="1275">
        <f t="shared" si="16"/>
        <v>1</v>
      </c>
      <c r="BJ595" s="1277"/>
      <c r="BK595" s="1269">
        <f t="shared" si="8"/>
        <v>2</v>
      </c>
      <c r="BL595" s="1271"/>
      <c r="BN595" s="1269">
        <f t="shared" si="9"/>
        <v>0</v>
      </c>
      <c r="BO595" s="1270"/>
      <c r="BP595" s="1270"/>
      <c r="BQ595" s="1270"/>
      <c r="BR595" s="1280"/>
      <c r="BS595" s="1269">
        <f t="shared" si="10"/>
        <v>3</v>
      </c>
      <c r="BT595" s="1270"/>
      <c r="BU595" s="1270"/>
      <c r="BV595" s="1270"/>
      <c r="BW595" s="1271"/>
      <c r="BX595" s="1269">
        <f t="shared" si="11"/>
        <v>0</v>
      </c>
      <c r="BY595" s="1270"/>
      <c r="BZ595" s="1270"/>
      <c r="CA595" s="1270"/>
      <c r="CB595" s="1271"/>
      <c r="CC595" s="1269">
        <f t="shared" si="12"/>
        <v>0</v>
      </c>
      <c r="CD595" s="1270"/>
      <c r="CE595" s="1270"/>
      <c r="CF595" s="1270"/>
      <c r="CG595" s="1271"/>
      <c r="CH595" s="1269">
        <f t="shared" si="13"/>
        <v>0</v>
      </c>
      <c r="CI595" s="1270"/>
      <c r="CJ595" s="1270"/>
      <c r="CK595" s="1270"/>
      <c r="CL595" s="1271"/>
      <c r="CM595" s="1278">
        <f t="shared" si="14"/>
        <v>0</v>
      </c>
      <c r="CN595" s="1279"/>
      <c r="CO595" s="1279"/>
      <c r="CP595" s="1279"/>
      <c r="CQ595" s="1280"/>
      <c r="CS595" s="1281">
        <f t="shared" si="17"/>
        <v>0</v>
      </c>
      <c r="CT595" s="1282"/>
      <c r="CU595" s="1282"/>
      <c r="CV595" s="1282"/>
      <c r="CW595" s="1283"/>
      <c r="CX595" s="1281">
        <f t="shared" si="18"/>
        <v>2</v>
      </c>
      <c r="CY595" s="1282"/>
      <c r="CZ595" s="1282"/>
      <c r="DA595" s="1282"/>
      <c r="DB595" s="1283"/>
      <c r="DC595" s="1281">
        <f t="shared" si="19"/>
        <v>0</v>
      </c>
      <c r="DD595" s="1282"/>
      <c r="DE595" s="1282"/>
      <c r="DF595" s="1282"/>
      <c r="DG595" s="1283"/>
      <c r="DH595" s="1281">
        <f t="shared" si="20"/>
        <v>0</v>
      </c>
      <c r="DI595" s="1282"/>
      <c r="DJ595" s="1282"/>
      <c r="DK595" s="1282"/>
      <c r="DL595" s="1283"/>
      <c r="DM595" s="1281">
        <f t="shared" si="21"/>
        <v>0</v>
      </c>
      <c r="DN595" s="1282"/>
      <c r="DO595" s="1282"/>
      <c r="DP595" s="1282"/>
      <c r="DQ595" s="1283"/>
      <c r="DR595" s="1281">
        <f t="shared" si="22"/>
        <v>0</v>
      </c>
      <c r="DS595" s="1282"/>
      <c r="DT595" s="1282"/>
      <c r="DU595" s="1282"/>
      <c r="DV595" s="1283"/>
    </row>
    <row r="596" spans="1:126" ht="12.9" customHeight="1">
      <c r="A596" s="4"/>
      <c r="B596" t="s">
        <v>371</v>
      </c>
      <c r="G596" s="1108"/>
      <c r="H596" s="1108"/>
      <c r="I596" s="1108"/>
      <c r="J596" s="1108"/>
      <c r="K596" s="1108"/>
      <c r="L596" s="1108"/>
      <c r="M596" s="1108"/>
      <c r="N596" s="1108"/>
      <c r="O596" s="1108"/>
      <c r="P596" s="1108"/>
      <c r="Q596" s="1108"/>
      <c r="R596" s="1108"/>
      <c r="T596" s="4"/>
      <c r="U596" t="s">
        <v>371</v>
      </c>
      <c r="Z596" s="1108"/>
      <c r="AA596" s="1108"/>
      <c r="AB596" s="1108"/>
      <c r="AC596" s="1108"/>
      <c r="AD596" s="1108"/>
      <c r="AE596" s="1108"/>
      <c r="AF596" s="1108"/>
      <c r="AG596" s="1108"/>
      <c r="AH596" s="1108"/>
      <c r="AI596" s="1108"/>
      <c r="AJ596" s="1108"/>
      <c r="AK596" s="1108"/>
      <c r="AZ596" s="5" t="s">
        <v>343</v>
      </c>
      <c r="BA596" s="41"/>
      <c r="BB596" s="41"/>
      <c r="BC596" s="41"/>
      <c r="BD596" s="41"/>
      <c r="BE596" s="1275">
        <f t="shared" si="15"/>
        <v>0</v>
      </c>
      <c r="BF596" s="1277"/>
      <c r="BG596" s="1269">
        <f t="shared" si="7"/>
        <v>0</v>
      </c>
      <c r="BH596" s="1271"/>
      <c r="BI596" s="1275">
        <f t="shared" si="16"/>
        <v>0</v>
      </c>
      <c r="BJ596" s="1277"/>
      <c r="BK596" s="1269">
        <f t="shared" si="8"/>
        <v>0</v>
      </c>
      <c r="BL596" s="1271"/>
      <c r="BN596" s="1269">
        <f t="shared" si="9"/>
        <v>0</v>
      </c>
      <c r="BO596" s="1270"/>
      <c r="BP596" s="1270"/>
      <c r="BQ596" s="1270"/>
      <c r="BR596" s="1280"/>
      <c r="BS596" s="1269">
        <f t="shared" si="10"/>
        <v>0</v>
      </c>
      <c r="BT596" s="1270"/>
      <c r="BU596" s="1270"/>
      <c r="BV596" s="1270"/>
      <c r="BW596" s="1271"/>
      <c r="BX596" s="1269">
        <f t="shared" si="11"/>
        <v>0</v>
      </c>
      <c r="BY596" s="1270"/>
      <c r="BZ596" s="1270"/>
      <c r="CA596" s="1270"/>
      <c r="CB596" s="1271"/>
      <c r="CC596" s="1269">
        <f t="shared" si="12"/>
        <v>0</v>
      </c>
      <c r="CD596" s="1270"/>
      <c r="CE596" s="1270"/>
      <c r="CF596" s="1270"/>
      <c r="CG596" s="1271"/>
      <c r="CH596" s="1269">
        <f t="shared" si="13"/>
        <v>0</v>
      </c>
      <c r="CI596" s="1270"/>
      <c r="CJ596" s="1270"/>
      <c r="CK596" s="1270"/>
      <c r="CL596" s="1271"/>
      <c r="CM596" s="1278">
        <f t="shared" si="14"/>
        <v>0</v>
      </c>
      <c r="CN596" s="1279"/>
      <c r="CO596" s="1279"/>
      <c r="CP596" s="1279"/>
      <c r="CQ596" s="1280"/>
      <c r="CS596" s="1281">
        <f t="shared" si="17"/>
        <v>0</v>
      </c>
      <c r="CT596" s="1282"/>
      <c r="CU596" s="1282"/>
      <c r="CV596" s="1282"/>
      <c r="CW596" s="1283"/>
      <c r="CX596" s="1281">
        <f t="shared" si="18"/>
        <v>0</v>
      </c>
      <c r="CY596" s="1282"/>
      <c r="CZ596" s="1282"/>
      <c r="DA596" s="1282"/>
      <c r="DB596" s="1283"/>
      <c r="DC596" s="1281">
        <f t="shared" si="19"/>
        <v>0</v>
      </c>
      <c r="DD596" s="1282"/>
      <c r="DE596" s="1282"/>
      <c r="DF596" s="1282"/>
      <c r="DG596" s="1283"/>
      <c r="DH596" s="1281">
        <f t="shared" si="20"/>
        <v>0</v>
      </c>
      <c r="DI596" s="1282"/>
      <c r="DJ596" s="1282"/>
      <c r="DK596" s="1282"/>
      <c r="DL596" s="1283"/>
      <c r="DM596" s="1281">
        <f t="shared" si="21"/>
        <v>0</v>
      </c>
      <c r="DN596" s="1282"/>
      <c r="DO596" s="1282"/>
      <c r="DP596" s="1282"/>
      <c r="DQ596" s="1283"/>
      <c r="DR596" s="1281">
        <f t="shared" si="22"/>
        <v>0</v>
      </c>
      <c r="DS596" s="1282"/>
      <c r="DT596" s="1282"/>
      <c r="DU596" s="1282"/>
      <c r="DV596" s="1283"/>
    </row>
    <row r="597" spans="1:126" ht="12.9" customHeight="1">
      <c r="A597" s="4"/>
      <c r="B597" t="s">
        <v>429</v>
      </c>
      <c r="G597" s="1108"/>
      <c r="H597" s="1108"/>
      <c r="I597" s="1108"/>
      <c r="J597" s="1108"/>
      <c r="K597" s="1108"/>
      <c r="L597" s="1108"/>
      <c r="M597" s="1108"/>
      <c r="N597" s="1108"/>
      <c r="O597" s="1108"/>
      <c r="P597" s="1108"/>
      <c r="Q597" s="1108"/>
      <c r="R597" s="1108"/>
      <c r="T597" s="4"/>
      <c r="U597" t="s">
        <v>429</v>
      </c>
      <c r="Z597" s="1260"/>
      <c r="AA597" s="1260"/>
      <c r="AB597" s="1260"/>
      <c r="AC597" s="1260"/>
      <c r="AD597" s="1260"/>
      <c r="AE597" s="1260"/>
      <c r="AF597" s="1260"/>
      <c r="AG597" s="1260"/>
      <c r="AH597" s="1260"/>
      <c r="AI597" s="1260"/>
      <c r="AJ597" s="1260"/>
      <c r="AK597" s="1260"/>
      <c r="AZ597" s="41"/>
      <c r="BA597" s="41"/>
      <c r="BB597" s="41"/>
      <c r="BC597" s="41"/>
      <c r="BD597" s="41"/>
      <c r="BE597" s="1275">
        <f t="shared" si="15"/>
        <v>0</v>
      </c>
      <c r="BF597" s="1277"/>
      <c r="BG597" s="1269">
        <f t="shared" si="7"/>
        <v>0</v>
      </c>
      <c r="BH597" s="1271"/>
      <c r="BI597" s="1275">
        <f t="shared" si="16"/>
        <v>0</v>
      </c>
      <c r="BJ597" s="1277"/>
      <c r="BK597" s="1269">
        <f t="shared" si="8"/>
        <v>0</v>
      </c>
      <c r="BL597" s="1271"/>
      <c r="BN597" s="1269">
        <f t="shared" si="9"/>
        <v>0</v>
      </c>
      <c r="BO597" s="1270"/>
      <c r="BP597" s="1270"/>
      <c r="BQ597" s="1270"/>
      <c r="BR597" s="1280"/>
      <c r="BS597" s="1269">
        <f t="shared" si="10"/>
        <v>0</v>
      </c>
      <c r="BT597" s="1270"/>
      <c r="BU597" s="1270"/>
      <c r="BV597" s="1270"/>
      <c r="BW597" s="1271"/>
      <c r="BX597" s="1269">
        <f t="shared" si="11"/>
        <v>0</v>
      </c>
      <c r="BY597" s="1270"/>
      <c r="BZ597" s="1270"/>
      <c r="CA597" s="1270"/>
      <c r="CB597" s="1271"/>
      <c r="CC597" s="1269">
        <f t="shared" si="12"/>
        <v>0</v>
      </c>
      <c r="CD597" s="1270"/>
      <c r="CE597" s="1270"/>
      <c r="CF597" s="1270"/>
      <c r="CG597" s="1271"/>
      <c r="CH597" s="1269">
        <f t="shared" si="13"/>
        <v>0</v>
      </c>
      <c r="CI597" s="1270"/>
      <c r="CJ597" s="1270"/>
      <c r="CK597" s="1270"/>
      <c r="CL597" s="1271"/>
      <c r="CM597" s="1278">
        <f t="shared" si="14"/>
        <v>0</v>
      </c>
      <c r="CN597" s="1279"/>
      <c r="CO597" s="1279"/>
      <c r="CP597" s="1279"/>
      <c r="CQ597" s="1280"/>
      <c r="CS597" s="1281">
        <f t="shared" si="17"/>
        <v>0</v>
      </c>
      <c r="CT597" s="1282"/>
      <c r="CU597" s="1282"/>
      <c r="CV597" s="1282"/>
      <c r="CW597" s="1283"/>
      <c r="CX597" s="1281">
        <f t="shared" si="18"/>
        <v>0</v>
      </c>
      <c r="CY597" s="1282"/>
      <c r="CZ597" s="1282"/>
      <c r="DA597" s="1282"/>
      <c r="DB597" s="1283"/>
      <c r="DC597" s="1281">
        <f t="shared" si="19"/>
        <v>0</v>
      </c>
      <c r="DD597" s="1282"/>
      <c r="DE597" s="1282"/>
      <c r="DF597" s="1282"/>
      <c r="DG597" s="1283"/>
      <c r="DH597" s="1281">
        <f t="shared" si="20"/>
        <v>0</v>
      </c>
      <c r="DI597" s="1282"/>
      <c r="DJ597" s="1282"/>
      <c r="DK597" s="1282"/>
      <c r="DL597" s="1283"/>
      <c r="DM597" s="1281">
        <f t="shared" si="21"/>
        <v>0</v>
      </c>
      <c r="DN597" s="1282"/>
      <c r="DO597" s="1282"/>
      <c r="DP597" s="1282"/>
      <c r="DQ597" s="1283"/>
      <c r="DR597" s="1281">
        <f t="shared" si="22"/>
        <v>0</v>
      </c>
      <c r="DS597" s="1282"/>
      <c r="DT597" s="1282"/>
      <c r="DU597" s="1282"/>
      <c r="DV597" s="1283"/>
    </row>
    <row r="598" spans="1:126" ht="12.9" customHeight="1">
      <c r="A598" s="4"/>
      <c r="B598" t="s">
        <v>832</v>
      </c>
      <c r="G598" s="1108"/>
      <c r="H598" s="1108"/>
      <c r="I598" s="1108"/>
      <c r="J598" s="1108"/>
      <c r="K598" s="1108"/>
      <c r="L598" s="1108"/>
      <c r="M598" s="1108"/>
      <c r="N598" s="1108"/>
      <c r="O598" s="1108"/>
      <c r="P598" s="1108"/>
      <c r="Q598" s="1108"/>
      <c r="R598" s="1108"/>
      <c r="T598" s="4"/>
      <c r="U598" t="s">
        <v>832</v>
      </c>
      <c r="Z598" s="1260"/>
      <c r="AA598" s="1260"/>
      <c r="AB598" s="1260"/>
      <c r="AC598" s="1260"/>
      <c r="AD598" s="1260"/>
      <c r="AE598" s="1260"/>
      <c r="AF598" s="1260"/>
      <c r="AG598" s="1260"/>
      <c r="AH598" s="1260"/>
      <c r="AI598" s="1260"/>
      <c r="AJ598" s="1260"/>
      <c r="AK598" s="1260"/>
      <c r="AZ598" s="41"/>
      <c r="BA598" s="41"/>
      <c r="BB598" s="41"/>
      <c r="BC598" s="41"/>
      <c r="BD598" s="41"/>
      <c r="BE598" s="1275">
        <f t="shared" si="15"/>
        <v>0</v>
      </c>
      <c r="BF598" s="1277"/>
      <c r="BG598" s="1269">
        <f t="shared" si="7"/>
        <v>0</v>
      </c>
      <c r="BH598" s="1271"/>
      <c r="BI598" s="1275">
        <f t="shared" si="16"/>
        <v>0</v>
      </c>
      <c r="BJ598" s="1277"/>
      <c r="BK598" s="1269">
        <f t="shared" si="8"/>
        <v>0</v>
      </c>
      <c r="BL598" s="1271"/>
      <c r="BN598" s="1269">
        <f t="shared" si="9"/>
        <v>0</v>
      </c>
      <c r="BO598" s="1270"/>
      <c r="BP598" s="1270"/>
      <c r="BQ598" s="1270"/>
      <c r="BR598" s="1280"/>
      <c r="BS598" s="1269">
        <f t="shared" si="10"/>
        <v>0</v>
      </c>
      <c r="BT598" s="1270"/>
      <c r="BU598" s="1270"/>
      <c r="BV598" s="1270"/>
      <c r="BW598" s="1271"/>
      <c r="BX598" s="1269">
        <f t="shared" si="11"/>
        <v>0</v>
      </c>
      <c r="BY598" s="1270"/>
      <c r="BZ598" s="1270"/>
      <c r="CA598" s="1270"/>
      <c r="CB598" s="1271"/>
      <c r="CC598" s="1269">
        <f t="shared" si="12"/>
        <v>0</v>
      </c>
      <c r="CD598" s="1270"/>
      <c r="CE598" s="1270"/>
      <c r="CF598" s="1270"/>
      <c r="CG598" s="1271"/>
      <c r="CH598" s="1269">
        <f t="shared" si="13"/>
        <v>0</v>
      </c>
      <c r="CI598" s="1270"/>
      <c r="CJ598" s="1270"/>
      <c r="CK598" s="1270"/>
      <c r="CL598" s="1271"/>
      <c r="CM598" s="1278">
        <f t="shared" si="14"/>
        <v>0</v>
      </c>
      <c r="CN598" s="1279"/>
      <c r="CO598" s="1279"/>
      <c r="CP598" s="1279"/>
      <c r="CQ598" s="1280"/>
      <c r="CS598" s="1281">
        <f t="shared" si="17"/>
        <v>0</v>
      </c>
      <c r="CT598" s="1282"/>
      <c r="CU598" s="1282"/>
      <c r="CV598" s="1282"/>
      <c r="CW598" s="1283"/>
      <c r="CX598" s="1281">
        <f t="shared" si="18"/>
        <v>0</v>
      </c>
      <c r="CY598" s="1282"/>
      <c r="CZ598" s="1282"/>
      <c r="DA598" s="1282"/>
      <c r="DB598" s="1283"/>
      <c r="DC598" s="1281">
        <f t="shared" si="19"/>
        <v>0</v>
      </c>
      <c r="DD598" s="1282"/>
      <c r="DE598" s="1282"/>
      <c r="DF598" s="1282"/>
      <c r="DG598" s="1283"/>
      <c r="DH598" s="1281">
        <f t="shared" si="20"/>
        <v>0</v>
      </c>
      <c r="DI598" s="1282"/>
      <c r="DJ598" s="1282"/>
      <c r="DK598" s="1282"/>
      <c r="DL598" s="1283"/>
      <c r="DM598" s="1281">
        <f t="shared" si="21"/>
        <v>0</v>
      </c>
      <c r="DN598" s="1282"/>
      <c r="DO598" s="1282"/>
      <c r="DP598" s="1282"/>
      <c r="DQ598" s="1283"/>
      <c r="DR598" s="1281">
        <f t="shared" si="22"/>
        <v>0</v>
      </c>
      <c r="DS598" s="1282"/>
      <c r="DT598" s="1282"/>
      <c r="DU598" s="1282"/>
      <c r="DV598" s="1283"/>
    </row>
    <row r="599" spans="1:126" ht="12.9" customHeight="1">
      <c r="A599" s="4"/>
      <c r="B599" t="s">
        <v>649</v>
      </c>
      <c r="G599" s="1267"/>
      <c r="H599" s="1267"/>
      <c r="I599" s="1267"/>
      <c r="J599" s="1267"/>
      <c r="K599" s="1267"/>
      <c r="L599" s="1267"/>
      <c r="O599" s="42" t="s">
        <v>817</v>
      </c>
      <c r="P599" s="1261"/>
      <c r="Q599" s="1261"/>
      <c r="R599" s="1261"/>
      <c r="T599" s="4"/>
      <c r="U599" t="s">
        <v>649</v>
      </c>
      <c r="Z599" s="1267"/>
      <c r="AA599" s="1267"/>
      <c r="AB599" s="1267"/>
      <c r="AC599" s="1267"/>
      <c r="AD599" s="1267"/>
      <c r="AE599" s="1267"/>
      <c r="AH599" s="42" t="s">
        <v>817</v>
      </c>
      <c r="AI599" s="1261"/>
      <c r="AJ599" s="1261"/>
      <c r="AK599" s="1261"/>
      <c r="AZ599" s="41"/>
      <c r="BA599" s="41"/>
      <c r="BB599" s="41"/>
      <c r="BC599" s="41"/>
      <c r="BD599" s="41"/>
      <c r="BE599" s="1275">
        <f t="shared" si="15"/>
        <v>0</v>
      </c>
      <c r="BF599" s="1277"/>
      <c r="BG599" s="1269">
        <f t="shared" si="7"/>
        <v>0</v>
      </c>
      <c r="BH599" s="1271"/>
      <c r="BI599" s="1275">
        <f t="shared" si="16"/>
        <v>0</v>
      </c>
      <c r="BJ599" s="1277"/>
      <c r="BK599" s="1269">
        <f t="shared" si="8"/>
        <v>0</v>
      </c>
      <c r="BL599" s="1271"/>
      <c r="BN599" s="1269">
        <f t="shared" si="9"/>
        <v>0</v>
      </c>
      <c r="BO599" s="1270"/>
      <c r="BP599" s="1270"/>
      <c r="BQ599" s="1270"/>
      <c r="BR599" s="1280"/>
      <c r="BS599" s="1269">
        <f t="shared" si="10"/>
        <v>0</v>
      </c>
      <c r="BT599" s="1270"/>
      <c r="BU599" s="1270"/>
      <c r="BV599" s="1270"/>
      <c r="BW599" s="1271"/>
      <c r="BX599" s="1269">
        <f t="shared" si="11"/>
        <v>0</v>
      </c>
      <c r="BY599" s="1270"/>
      <c r="BZ599" s="1270"/>
      <c r="CA599" s="1270"/>
      <c r="CB599" s="1271"/>
      <c r="CC599" s="1269">
        <f t="shared" si="12"/>
        <v>0</v>
      </c>
      <c r="CD599" s="1270"/>
      <c r="CE599" s="1270"/>
      <c r="CF599" s="1270"/>
      <c r="CG599" s="1271"/>
      <c r="CH599" s="1269">
        <f t="shared" si="13"/>
        <v>0</v>
      </c>
      <c r="CI599" s="1270"/>
      <c r="CJ599" s="1270"/>
      <c r="CK599" s="1270"/>
      <c r="CL599" s="1271"/>
      <c r="CM599" s="1278">
        <f t="shared" si="14"/>
        <v>0</v>
      </c>
      <c r="CN599" s="1279"/>
      <c r="CO599" s="1279"/>
      <c r="CP599" s="1279"/>
      <c r="CQ599" s="1280"/>
      <c r="CS599" s="1281">
        <f t="shared" si="17"/>
        <v>0</v>
      </c>
      <c r="CT599" s="1282"/>
      <c r="CU599" s="1282"/>
      <c r="CV599" s="1282"/>
      <c r="CW599" s="1283"/>
      <c r="CX599" s="1281">
        <f t="shared" si="18"/>
        <v>0</v>
      </c>
      <c r="CY599" s="1282"/>
      <c r="CZ599" s="1282"/>
      <c r="DA599" s="1282"/>
      <c r="DB599" s="1283"/>
      <c r="DC599" s="1281">
        <f t="shared" si="19"/>
        <v>0</v>
      </c>
      <c r="DD599" s="1282"/>
      <c r="DE599" s="1282"/>
      <c r="DF599" s="1282"/>
      <c r="DG599" s="1283"/>
      <c r="DH599" s="1281">
        <f t="shared" si="20"/>
        <v>0</v>
      </c>
      <c r="DI599" s="1282"/>
      <c r="DJ599" s="1282"/>
      <c r="DK599" s="1282"/>
      <c r="DL599" s="1283"/>
      <c r="DM599" s="1281">
        <f t="shared" si="21"/>
        <v>0</v>
      </c>
      <c r="DN599" s="1282"/>
      <c r="DO599" s="1282"/>
      <c r="DP599" s="1282"/>
      <c r="DQ599" s="1283"/>
      <c r="DR599" s="1281">
        <f t="shared" si="22"/>
        <v>0</v>
      </c>
      <c r="DS599" s="1282"/>
      <c r="DT599" s="1282"/>
      <c r="DU599" s="1282"/>
      <c r="DV599" s="1283"/>
    </row>
    <row r="600" spans="1:126" s="5" customFormat="1" ht="12.9" customHeight="1">
      <c r="A600" s="4"/>
      <c r="B600" t="s">
        <v>833</v>
      </c>
      <c r="C600"/>
      <c r="D600"/>
      <c r="E600"/>
      <c r="F600"/>
      <c r="G600"/>
      <c r="H600" s="1108"/>
      <c r="I600" s="1108"/>
      <c r="J600" s="1108"/>
      <c r="K600" s="1108"/>
      <c r="L600" s="1108"/>
      <c r="M600" s="1108"/>
      <c r="N600" s="1108"/>
      <c r="O600" s="1108"/>
      <c r="P600" s="1108"/>
      <c r="Q600" s="1108"/>
      <c r="R600" s="1108"/>
      <c r="S600"/>
      <c r="T600" s="4"/>
      <c r="U600" t="s">
        <v>833</v>
      </c>
      <c r="V600"/>
      <c r="W600"/>
      <c r="X600"/>
      <c r="Y600"/>
      <c r="Z600"/>
      <c r="AA600" s="1108"/>
      <c r="AB600" s="1108"/>
      <c r="AC600" s="1108"/>
      <c r="AD600" s="1108"/>
      <c r="AE600" s="1108"/>
      <c r="AF600" s="1108"/>
      <c r="AG600" s="1108"/>
      <c r="AH600" s="1108"/>
      <c r="AI600" s="1108"/>
      <c r="AJ600" s="1108"/>
      <c r="AK600" s="1108"/>
      <c r="AL600"/>
      <c r="AZ600" s="41"/>
      <c r="BA600" s="41"/>
      <c r="BB600" s="41"/>
      <c r="BC600" s="41"/>
      <c r="BD600" s="41"/>
      <c r="BE600" s="1275">
        <f t="shared" si="15"/>
        <v>0</v>
      </c>
      <c r="BF600" s="1277"/>
      <c r="BG600" s="1269">
        <f t="shared" si="7"/>
        <v>0</v>
      </c>
      <c r="BH600" s="1271"/>
      <c r="BI600" s="1275">
        <f t="shared" si="16"/>
        <v>0</v>
      </c>
      <c r="BJ600" s="1277"/>
      <c r="BK600" s="1269">
        <f t="shared" si="8"/>
        <v>0</v>
      </c>
      <c r="BL600" s="1271"/>
      <c r="BN600" s="1269">
        <f t="shared" si="9"/>
        <v>0</v>
      </c>
      <c r="BO600" s="1270"/>
      <c r="BP600" s="1270"/>
      <c r="BQ600" s="1270"/>
      <c r="BR600" s="1280"/>
      <c r="BS600" s="1269">
        <f t="shared" si="10"/>
        <v>0</v>
      </c>
      <c r="BT600" s="1270"/>
      <c r="BU600" s="1270"/>
      <c r="BV600" s="1270"/>
      <c r="BW600" s="1271"/>
      <c r="BX600" s="1269">
        <f t="shared" si="11"/>
        <v>0</v>
      </c>
      <c r="BY600" s="1270"/>
      <c r="BZ600" s="1270"/>
      <c r="CA600" s="1270"/>
      <c r="CB600" s="1271"/>
      <c r="CC600" s="1269">
        <f t="shared" si="12"/>
        <v>0</v>
      </c>
      <c r="CD600" s="1270"/>
      <c r="CE600" s="1270"/>
      <c r="CF600" s="1270"/>
      <c r="CG600" s="1271"/>
      <c r="CH600" s="1269">
        <f t="shared" si="13"/>
        <v>0</v>
      </c>
      <c r="CI600" s="1270"/>
      <c r="CJ600" s="1270"/>
      <c r="CK600" s="1270"/>
      <c r="CL600" s="1271"/>
      <c r="CM600" s="1278">
        <f t="shared" si="14"/>
        <v>0</v>
      </c>
      <c r="CN600" s="1279"/>
      <c r="CO600" s="1279"/>
      <c r="CP600" s="1279"/>
      <c r="CQ600" s="1280"/>
      <c r="CS600" s="1281">
        <f t="shared" si="17"/>
        <v>0</v>
      </c>
      <c r="CT600" s="1282"/>
      <c r="CU600" s="1282"/>
      <c r="CV600" s="1282"/>
      <c r="CW600" s="1283"/>
      <c r="CX600" s="1281">
        <f t="shared" si="18"/>
        <v>0</v>
      </c>
      <c r="CY600" s="1282"/>
      <c r="CZ600" s="1282"/>
      <c r="DA600" s="1282"/>
      <c r="DB600" s="1283"/>
      <c r="DC600" s="1281">
        <f t="shared" si="19"/>
        <v>0</v>
      </c>
      <c r="DD600" s="1282"/>
      <c r="DE600" s="1282"/>
      <c r="DF600" s="1282"/>
      <c r="DG600" s="1283"/>
      <c r="DH600" s="1281">
        <f t="shared" si="20"/>
        <v>0</v>
      </c>
      <c r="DI600" s="1282"/>
      <c r="DJ600" s="1282"/>
      <c r="DK600" s="1282"/>
      <c r="DL600" s="1283"/>
      <c r="DM600" s="1281">
        <f t="shared" si="21"/>
        <v>0</v>
      </c>
      <c r="DN600" s="1282"/>
      <c r="DO600" s="1282"/>
      <c r="DP600" s="1282"/>
      <c r="DQ600" s="1283"/>
      <c r="DR600" s="1281">
        <f t="shared" si="22"/>
        <v>0</v>
      </c>
      <c r="DS600" s="1282"/>
      <c r="DT600" s="1282"/>
      <c r="DU600" s="1282"/>
      <c r="DV600" s="1283"/>
    </row>
    <row r="601" spans="1:126" s="5" customFormat="1" ht="12.9" customHeight="1">
      <c r="A601" s="4"/>
      <c r="B601" t="s">
        <v>835</v>
      </c>
      <c r="C601"/>
      <c r="D601"/>
      <c r="E601"/>
      <c r="F601"/>
      <c r="G601"/>
      <c r="H601"/>
      <c r="I601"/>
      <c r="J601"/>
      <c r="K601"/>
      <c r="L601"/>
      <c r="M601"/>
      <c r="N601" s="1057" t="s">
        <v>481</v>
      </c>
      <c r="O601" s="1057"/>
      <c r="P601"/>
      <c r="Q601"/>
      <c r="R601"/>
      <c r="S601"/>
      <c r="T601" s="4"/>
      <c r="U601" t="s">
        <v>835</v>
      </c>
      <c r="V601"/>
      <c r="W601"/>
      <c r="X601"/>
      <c r="Y601"/>
      <c r="Z601"/>
      <c r="AA601"/>
      <c r="AB601"/>
      <c r="AC601"/>
      <c r="AD601"/>
      <c r="AE601"/>
      <c r="AF601"/>
      <c r="AG601" s="1057" t="s">
        <v>481</v>
      </c>
      <c r="AH601" s="1057"/>
      <c r="AI601"/>
      <c r="AJ601"/>
      <c r="AK601"/>
      <c r="AL601"/>
      <c r="AZ601" s="41"/>
      <c r="BA601" s="41"/>
      <c r="BB601" s="41"/>
      <c r="BC601" s="41"/>
      <c r="BD601" s="41"/>
      <c r="BE601" s="1275">
        <f t="shared" si="15"/>
        <v>0</v>
      </c>
      <c r="BF601" s="1277"/>
      <c r="BG601" s="1269">
        <f t="shared" si="7"/>
        <v>0</v>
      </c>
      <c r="BH601" s="1271"/>
      <c r="BI601" s="1275">
        <f t="shared" si="16"/>
        <v>0</v>
      </c>
      <c r="BJ601" s="1277"/>
      <c r="BK601" s="1269">
        <f t="shared" si="8"/>
        <v>0</v>
      </c>
      <c r="BL601" s="1271"/>
      <c r="BN601" s="1269">
        <f t="shared" si="9"/>
        <v>0</v>
      </c>
      <c r="BO601" s="1270"/>
      <c r="BP601" s="1270"/>
      <c r="BQ601" s="1270"/>
      <c r="BR601" s="1280"/>
      <c r="BS601" s="1269">
        <f t="shared" si="10"/>
        <v>0</v>
      </c>
      <c r="BT601" s="1270"/>
      <c r="BU601" s="1270"/>
      <c r="BV601" s="1270"/>
      <c r="BW601" s="1271"/>
      <c r="BX601" s="1269">
        <f t="shared" si="11"/>
        <v>0</v>
      </c>
      <c r="BY601" s="1270"/>
      <c r="BZ601" s="1270"/>
      <c r="CA601" s="1270"/>
      <c r="CB601" s="1271"/>
      <c r="CC601" s="1269">
        <f t="shared" si="12"/>
        <v>0</v>
      </c>
      <c r="CD601" s="1270"/>
      <c r="CE601" s="1270"/>
      <c r="CF601" s="1270"/>
      <c r="CG601" s="1271"/>
      <c r="CH601" s="1269">
        <f t="shared" si="13"/>
        <v>0</v>
      </c>
      <c r="CI601" s="1270"/>
      <c r="CJ601" s="1270"/>
      <c r="CK601" s="1270"/>
      <c r="CL601" s="1271"/>
      <c r="CM601" s="1278">
        <f t="shared" si="14"/>
        <v>0</v>
      </c>
      <c r="CN601" s="1279"/>
      <c r="CO601" s="1279"/>
      <c r="CP601" s="1279"/>
      <c r="CQ601" s="1280"/>
      <c r="CS601" s="1281">
        <f t="shared" si="17"/>
        <v>0</v>
      </c>
      <c r="CT601" s="1282"/>
      <c r="CU601" s="1282"/>
      <c r="CV601" s="1282"/>
      <c r="CW601" s="1283"/>
      <c r="CX601" s="1281">
        <f t="shared" si="18"/>
        <v>0</v>
      </c>
      <c r="CY601" s="1282"/>
      <c r="CZ601" s="1282"/>
      <c r="DA601" s="1282"/>
      <c r="DB601" s="1283"/>
      <c r="DC601" s="1281">
        <f t="shared" si="19"/>
        <v>0</v>
      </c>
      <c r="DD601" s="1282"/>
      <c r="DE601" s="1282"/>
      <c r="DF601" s="1282"/>
      <c r="DG601" s="1283"/>
      <c r="DH601" s="1281">
        <f t="shared" si="20"/>
        <v>0</v>
      </c>
      <c r="DI601" s="1282"/>
      <c r="DJ601" s="1282"/>
      <c r="DK601" s="1282"/>
      <c r="DL601" s="1283"/>
      <c r="DM601" s="1281">
        <f t="shared" si="21"/>
        <v>0</v>
      </c>
      <c r="DN601" s="1282"/>
      <c r="DO601" s="1282"/>
      <c r="DP601" s="1282"/>
      <c r="DQ601" s="1283"/>
      <c r="DR601" s="1281">
        <f t="shared" si="22"/>
        <v>0</v>
      </c>
      <c r="DS601" s="1282"/>
      <c r="DT601" s="1282"/>
      <c r="DU601" s="1282"/>
      <c r="DV601" s="1283"/>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5">
        <f t="shared" si="15"/>
        <v>0</v>
      </c>
      <c r="BF602" s="1277"/>
      <c r="BG602" s="1269">
        <f t="shared" si="7"/>
        <v>0</v>
      </c>
      <c r="BH602" s="1271"/>
      <c r="BI602" s="1275">
        <f t="shared" si="16"/>
        <v>0</v>
      </c>
      <c r="BJ602" s="1277"/>
      <c r="BK602" s="1269">
        <f t="shared" si="8"/>
        <v>0</v>
      </c>
      <c r="BL602" s="1271"/>
      <c r="BN602" s="1269">
        <f t="shared" si="9"/>
        <v>0</v>
      </c>
      <c r="BO602" s="1270"/>
      <c r="BP602" s="1270"/>
      <c r="BQ602" s="1270"/>
      <c r="BR602" s="1280"/>
      <c r="BS602" s="1269">
        <f t="shared" si="10"/>
        <v>0</v>
      </c>
      <c r="BT602" s="1270"/>
      <c r="BU602" s="1270"/>
      <c r="BV602" s="1270"/>
      <c r="BW602" s="1271"/>
      <c r="BX602" s="1269">
        <f t="shared" si="11"/>
        <v>0</v>
      </c>
      <c r="BY602" s="1270"/>
      <c r="BZ602" s="1270"/>
      <c r="CA602" s="1270"/>
      <c r="CB602" s="1271"/>
      <c r="CC602" s="1269">
        <f t="shared" si="12"/>
        <v>0</v>
      </c>
      <c r="CD602" s="1270"/>
      <c r="CE602" s="1270"/>
      <c r="CF602" s="1270"/>
      <c r="CG602" s="1271"/>
      <c r="CH602" s="1269">
        <f t="shared" si="13"/>
        <v>0</v>
      </c>
      <c r="CI602" s="1270"/>
      <c r="CJ602" s="1270"/>
      <c r="CK602" s="1270"/>
      <c r="CL602" s="1271"/>
      <c r="CM602" s="1278">
        <f t="shared" si="14"/>
        <v>0</v>
      </c>
      <c r="CN602" s="1279"/>
      <c r="CO602" s="1279"/>
      <c r="CP602" s="1279"/>
      <c r="CQ602" s="1280"/>
      <c r="CS602" s="1281">
        <f t="shared" si="17"/>
        <v>0</v>
      </c>
      <c r="CT602" s="1282"/>
      <c r="CU602" s="1282"/>
      <c r="CV602" s="1282"/>
      <c r="CW602" s="1283"/>
      <c r="CX602" s="1281">
        <f t="shared" si="18"/>
        <v>0</v>
      </c>
      <c r="CY602" s="1282"/>
      <c r="CZ602" s="1282"/>
      <c r="DA602" s="1282"/>
      <c r="DB602" s="1283"/>
      <c r="DC602" s="1281">
        <f t="shared" si="19"/>
        <v>0</v>
      </c>
      <c r="DD602" s="1282"/>
      <c r="DE602" s="1282"/>
      <c r="DF602" s="1282"/>
      <c r="DG602" s="1283"/>
      <c r="DH602" s="1281">
        <f t="shared" si="20"/>
        <v>0</v>
      </c>
      <c r="DI602" s="1282"/>
      <c r="DJ602" s="1282"/>
      <c r="DK602" s="1282"/>
      <c r="DL602" s="1283"/>
      <c r="DM602" s="1281">
        <f t="shared" si="21"/>
        <v>0</v>
      </c>
      <c r="DN602" s="1282"/>
      <c r="DO602" s="1282"/>
      <c r="DP602" s="1282"/>
      <c r="DQ602" s="1283"/>
      <c r="DR602" s="1281">
        <f t="shared" si="22"/>
        <v>0</v>
      </c>
      <c r="DS602" s="1282"/>
      <c r="DT602" s="1282"/>
      <c r="DU602" s="1282"/>
      <c r="DV602" s="1283"/>
    </row>
    <row r="603" spans="1:126" ht="12.9" customHeight="1">
      <c r="A603" s="61" t="s">
        <v>32</v>
      </c>
      <c r="B603" t="s">
        <v>81</v>
      </c>
      <c r="G603" s="1262">
        <f>C559</f>
        <v>0</v>
      </c>
      <c r="H603" s="1262"/>
      <c r="I603" s="1262"/>
      <c r="J603" s="1262"/>
      <c r="K603" s="1262"/>
      <c r="L603" s="1262"/>
      <c r="M603" s="1262"/>
      <c r="N603" s="1262"/>
      <c r="O603" s="1262"/>
      <c r="P603" s="1262"/>
      <c r="Q603" s="1262"/>
      <c r="R603" s="1262"/>
      <c r="T603" s="61" t="s">
        <v>33</v>
      </c>
      <c r="U603" t="s">
        <v>81</v>
      </c>
      <c r="Z603" s="1262">
        <f>C560</f>
        <v>0</v>
      </c>
      <c r="AA603" s="1262"/>
      <c r="AB603" s="1262"/>
      <c r="AC603" s="1262"/>
      <c r="AD603" s="1262"/>
      <c r="AE603" s="1262"/>
      <c r="AF603" s="1262"/>
      <c r="AG603" s="1262"/>
      <c r="AH603" s="1262"/>
      <c r="AI603" s="1262"/>
      <c r="AJ603" s="1262"/>
      <c r="AK603" s="1262"/>
      <c r="AZ603" s="41"/>
      <c r="BA603" s="41"/>
      <c r="BB603" s="41"/>
      <c r="BC603" s="41"/>
      <c r="BD603" s="41"/>
      <c r="BE603" s="1275">
        <f t="shared" si="15"/>
        <v>0</v>
      </c>
      <c r="BF603" s="1277"/>
      <c r="BG603" s="1269">
        <f t="shared" si="7"/>
        <v>0</v>
      </c>
      <c r="BH603" s="1271"/>
      <c r="BI603" s="1275">
        <f t="shared" si="16"/>
        <v>0</v>
      </c>
      <c r="BJ603" s="1277"/>
      <c r="BK603" s="1269">
        <f t="shared" si="8"/>
        <v>0</v>
      </c>
      <c r="BL603" s="1271"/>
      <c r="BN603" s="1269">
        <f t="shared" si="9"/>
        <v>0</v>
      </c>
      <c r="BO603" s="1270"/>
      <c r="BP603" s="1270"/>
      <c r="BQ603" s="1270"/>
      <c r="BR603" s="1280"/>
      <c r="BS603" s="1269">
        <f t="shared" si="10"/>
        <v>0</v>
      </c>
      <c r="BT603" s="1270"/>
      <c r="BU603" s="1270"/>
      <c r="BV603" s="1270"/>
      <c r="BW603" s="1271"/>
      <c r="BX603" s="1269">
        <f t="shared" si="11"/>
        <v>0</v>
      </c>
      <c r="BY603" s="1270"/>
      <c r="BZ603" s="1270"/>
      <c r="CA603" s="1270"/>
      <c r="CB603" s="1271"/>
      <c r="CC603" s="1269">
        <f t="shared" si="12"/>
        <v>0</v>
      </c>
      <c r="CD603" s="1270"/>
      <c r="CE603" s="1270"/>
      <c r="CF603" s="1270"/>
      <c r="CG603" s="1271"/>
      <c r="CH603" s="1269">
        <f t="shared" si="13"/>
        <v>0</v>
      </c>
      <c r="CI603" s="1270"/>
      <c r="CJ603" s="1270"/>
      <c r="CK603" s="1270"/>
      <c r="CL603" s="1271"/>
      <c r="CM603" s="1278">
        <f t="shared" si="14"/>
        <v>0</v>
      </c>
      <c r="CN603" s="1279"/>
      <c r="CO603" s="1279"/>
      <c r="CP603" s="1279"/>
      <c r="CQ603" s="1280"/>
      <c r="CS603" s="1281">
        <f t="shared" si="17"/>
        <v>0</v>
      </c>
      <c r="CT603" s="1282"/>
      <c r="CU603" s="1282"/>
      <c r="CV603" s="1282"/>
      <c r="CW603" s="1283"/>
      <c r="CX603" s="1281">
        <f t="shared" si="18"/>
        <v>0</v>
      </c>
      <c r="CY603" s="1282"/>
      <c r="CZ603" s="1282"/>
      <c r="DA603" s="1282"/>
      <c r="DB603" s="1283"/>
      <c r="DC603" s="1281">
        <f t="shared" si="19"/>
        <v>0</v>
      </c>
      <c r="DD603" s="1282"/>
      <c r="DE603" s="1282"/>
      <c r="DF603" s="1282"/>
      <c r="DG603" s="1283"/>
      <c r="DH603" s="1281">
        <f t="shared" si="20"/>
        <v>0</v>
      </c>
      <c r="DI603" s="1282"/>
      <c r="DJ603" s="1282"/>
      <c r="DK603" s="1282"/>
      <c r="DL603" s="1283"/>
      <c r="DM603" s="1281">
        <f t="shared" si="21"/>
        <v>0</v>
      </c>
      <c r="DN603" s="1282"/>
      <c r="DO603" s="1282"/>
      <c r="DP603" s="1282"/>
      <c r="DQ603" s="1283"/>
      <c r="DR603" s="1281">
        <f t="shared" si="22"/>
        <v>0</v>
      </c>
      <c r="DS603" s="1282"/>
      <c r="DT603" s="1282"/>
      <c r="DU603" s="1282"/>
      <c r="DV603" s="1283"/>
    </row>
    <row r="604" spans="1:126" ht="12.9" customHeight="1">
      <c r="B604" t="s">
        <v>371</v>
      </c>
      <c r="G604" s="1108"/>
      <c r="H604" s="1108"/>
      <c r="I604" s="1108"/>
      <c r="J604" s="1108"/>
      <c r="K604" s="1108"/>
      <c r="L604" s="1108"/>
      <c r="M604" s="1108"/>
      <c r="N604" s="1108"/>
      <c r="O604" s="1108"/>
      <c r="P604" s="1108"/>
      <c r="Q604" s="1108"/>
      <c r="R604" s="1108"/>
      <c r="U604" t="s">
        <v>371</v>
      </c>
      <c r="Z604" s="1108"/>
      <c r="AA604" s="1108"/>
      <c r="AB604" s="1108"/>
      <c r="AC604" s="1108"/>
      <c r="AD604" s="1108"/>
      <c r="AE604" s="1108"/>
      <c r="AF604" s="1108"/>
      <c r="AG604" s="1108"/>
      <c r="AH604" s="1108"/>
      <c r="AI604" s="1108"/>
      <c r="AJ604" s="1108"/>
      <c r="AK604" s="1108"/>
      <c r="AZ604" s="41"/>
      <c r="BA604" s="41"/>
      <c r="BB604" s="41"/>
      <c r="BC604" s="41"/>
      <c r="BD604" s="41"/>
      <c r="BE604" s="1275">
        <f t="shared" si="15"/>
        <v>0</v>
      </c>
      <c r="BF604" s="1277"/>
      <c r="BG604" s="1269">
        <f t="shared" si="7"/>
        <v>0</v>
      </c>
      <c r="BH604" s="1271"/>
      <c r="BI604" s="1275">
        <f t="shared" si="16"/>
        <v>0</v>
      </c>
      <c r="BJ604" s="1277"/>
      <c r="BK604" s="1269">
        <f t="shared" si="8"/>
        <v>0</v>
      </c>
      <c r="BL604" s="1271"/>
      <c r="BN604" s="1269">
        <f t="shared" si="9"/>
        <v>0</v>
      </c>
      <c r="BO604" s="1270"/>
      <c r="BP604" s="1270"/>
      <c r="BQ604" s="1270"/>
      <c r="BR604" s="1280"/>
      <c r="BS604" s="1269">
        <f t="shared" si="10"/>
        <v>0</v>
      </c>
      <c r="BT604" s="1270"/>
      <c r="BU604" s="1270"/>
      <c r="BV604" s="1270"/>
      <c r="BW604" s="1271"/>
      <c r="BX604" s="1269">
        <f t="shared" si="11"/>
        <v>0</v>
      </c>
      <c r="BY604" s="1270"/>
      <c r="BZ604" s="1270"/>
      <c r="CA604" s="1270"/>
      <c r="CB604" s="1271"/>
      <c r="CC604" s="1269">
        <f t="shared" si="12"/>
        <v>0</v>
      </c>
      <c r="CD604" s="1270"/>
      <c r="CE604" s="1270"/>
      <c r="CF604" s="1270"/>
      <c r="CG604" s="1271"/>
      <c r="CH604" s="1269">
        <f t="shared" si="13"/>
        <v>0</v>
      </c>
      <c r="CI604" s="1270"/>
      <c r="CJ604" s="1270"/>
      <c r="CK604" s="1270"/>
      <c r="CL604" s="1271"/>
      <c r="CM604" s="1278">
        <f t="shared" si="14"/>
        <v>0</v>
      </c>
      <c r="CN604" s="1279"/>
      <c r="CO604" s="1279"/>
      <c r="CP604" s="1279"/>
      <c r="CQ604" s="1280"/>
      <c r="CS604" s="1281">
        <f t="shared" si="17"/>
        <v>0</v>
      </c>
      <c r="CT604" s="1282"/>
      <c r="CU604" s="1282"/>
      <c r="CV604" s="1282"/>
      <c r="CW604" s="1283"/>
      <c r="CX604" s="1281">
        <f t="shared" si="18"/>
        <v>0</v>
      </c>
      <c r="CY604" s="1282"/>
      <c r="CZ604" s="1282"/>
      <c r="DA604" s="1282"/>
      <c r="DB604" s="1283"/>
      <c r="DC604" s="1281">
        <f t="shared" si="19"/>
        <v>0</v>
      </c>
      <c r="DD604" s="1282"/>
      <c r="DE604" s="1282"/>
      <c r="DF604" s="1282"/>
      <c r="DG604" s="1283"/>
      <c r="DH604" s="1281">
        <f t="shared" si="20"/>
        <v>0</v>
      </c>
      <c r="DI604" s="1282"/>
      <c r="DJ604" s="1282"/>
      <c r="DK604" s="1282"/>
      <c r="DL604" s="1283"/>
      <c r="DM604" s="1281">
        <f t="shared" si="21"/>
        <v>0</v>
      </c>
      <c r="DN604" s="1282"/>
      <c r="DO604" s="1282"/>
      <c r="DP604" s="1282"/>
      <c r="DQ604" s="1283"/>
      <c r="DR604" s="1281">
        <f t="shared" si="22"/>
        <v>0</v>
      </c>
      <c r="DS604" s="1282"/>
      <c r="DT604" s="1282"/>
      <c r="DU604" s="1282"/>
      <c r="DV604" s="1283"/>
    </row>
    <row r="605" spans="1:126" ht="12.9" customHeight="1">
      <c r="B605" t="s">
        <v>429</v>
      </c>
      <c r="G605" s="1108"/>
      <c r="H605" s="1108"/>
      <c r="I605" s="1108"/>
      <c r="J605" s="1108"/>
      <c r="K605" s="1108"/>
      <c r="L605" s="1108"/>
      <c r="M605" s="1108"/>
      <c r="N605" s="1108"/>
      <c r="O605" s="1108"/>
      <c r="P605" s="1108"/>
      <c r="Q605" s="1108"/>
      <c r="R605" s="1108"/>
      <c r="U605" t="s">
        <v>429</v>
      </c>
      <c r="Z605" s="1260"/>
      <c r="AA605" s="1260"/>
      <c r="AB605" s="1260"/>
      <c r="AC605" s="1260"/>
      <c r="AD605" s="1260"/>
      <c r="AE605" s="1260"/>
      <c r="AF605" s="1260"/>
      <c r="AG605" s="1260"/>
      <c r="AH605" s="1260"/>
      <c r="AI605" s="1260"/>
      <c r="AJ605" s="1260"/>
      <c r="AK605" s="1260"/>
      <c r="AL605" s="305"/>
      <c r="BA605" s="41"/>
      <c r="BB605" s="41"/>
      <c r="BC605" s="41"/>
      <c r="BD605" s="41"/>
      <c r="BE605" s="1275">
        <f t="shared" si="15"/>
        <v>0</v>
      </c>
      <c r="BF605" s="1277"/>
      <c r="BG605" s="1269">
        <f t="shared" si="7"/>
        <v>0</v>
      </c>
      <c r="BH605" s="1271"/>
      <c r="BI605" s="1275">
        <f t="shared" si="16"/>
        <v>0</v>
      </c>
      <c r="BJ605" s="1277"/>
      <c r="BK605" s="1269">
        <f t="shared" si="8"/>
        <v>0</v>
      </c>
      <c r="BL605" s="1271"/>
      <c r="BN605" s="1269">
        <f t="shared" si="9"/>
        <v>0</v>
      </c>
      <c r="BO605" s="1270"/>
      <c r="BP605" s="1270"/>
      <c r="BQ605" s="1270"/>
      <c r="BR605" s="1280"/>
      <c r="BS605" s="1269">
        <f t="shared" si="10"/>
        <v>0</v>
      </c>
      <c r="BT605" s="1270"/>
      <c r="BU605" s="1270"/>
      <c r="BV605" s="1270"/>
      <c r="BW605" s="1271"/>
      <c r="BX605" s="1269">
        <f t="shared" si="11"/>
        <v>0</v>
      </c>
      <c r="BY605" s="1270"/>
      <c r="BZ605" s="1270"/>
      <c r="CA605" s="1270"/>
      <c r="CB605" s="1271"/>
      <c r="CC605" s="1269">
        <f t="shared" si="12"/>
        <v>0</v>
      </c>
      <c r="CD605" s="1270"/>
      <c r="CE605" s="1270"/>
      <c r="CF605" s="1270"/>
      <c r="CG605" s="1271"/>
      <c r="CH605" s="1269">
        <f t="shared" si="13"/>
        <v>0</v>
      </c>
      <c r="CI605" s="1270"/>
      <c r="CJ605" s="1270"/>
      <c r="CK605" s="1270"/>
      <c r="CL605" s="1271"/>
      <c r="CM605" s="1278">
        <f t="shared" si="14"/>
        <v>0</v>
      </c>
      <c r="CN605" s="1279"/>
      <c r="CO605" s="1279"/>
      <c r="CP605" s="1279"/>
      <c r="CQ605" s="1280"/>
      <c r="CS605" s="1281">
        <f t="shared" si="17"/>
        <v>0</v>
      </c>
      <c r="CT605" s="1282"/>
      <c r="CU605" s="1282"/>
      <c r="CV605" s="1282"/>
      <c r="CW605" s="1283"/>
      <c r="CX605" s="1281">
        <f t="shared" si="18"/>
        <v>0</v>
      </c>
      <c r="CY605" s="1282"/>
      <c r="CZ605" s="1282"/>
      <c r="DA605" s="1282"/>
      <c r="DB605" s="1283"/>
      <c r="DC605" s="1281">
        <f t="shared" si="19"/>
        <v>0</v>
      </c>
      <c r="DD605" s="1282"/>
      <c r="DE605" s="1282"/>
      <c r="DF605" s="1282"/>
      <c r="DG605" s="1283"/>
      <c r="DH605" s="1281">
        <f t="shared" si="20"/>
        <v>0</v>
      </c>
      <c r="DI605" s="1282"/>
      <c r="DJ605" s="1282"/>
      <c r="DK605" s="1282"/>
      <c r="DL605" s="1283"/>
      <c r="DM605" s="1281">
        <f t="shared" si="21"/>
        <v>0</v>
      </c>
      <c r="DN605" s="1282"/>
      <c r="DO605" s="1282"/>
      <c r="DP605" s="1282"/>
      <c r="DQ605" s="1283"/>
      <c r="DR605" s="1281">
        <f t="shared" si="22"/>
        <v>0</v>
      </c>
      <c r="DS605" s="1282"/>
      <c r="DT605" s="1282"/>
      <c r="DU605" s="1282"/>
      <c r="DV605" s="1283"/>
    </row>
    <row r="606" spans="1:126" ht="12.9" customHeight="1">
      <c r="B606" t="s">
        <v>832</v>
      </c>
      <c r="G606" s="1108"/>
      <c r="H606" s="1108"/>
      <c r="I606" s="1108"/>
      <c r="J606" s="1108"/>
      <c r="K606" s="1108"/>
      <c r="L606" s="1108"/>
      <c r="M606" s="1108"/>
      <c r="N606" s="1108"/>
      <c r="O606" s="1108"/>
      <c r="P606" s="1108"/>
      <c r="Q606" s="1108"/>
      <c r="R606" s="1108"/>
      <c r="U606" t="s">
        <v>832</v>
      </c>
      <c r="Z606" s="1260"/>
      <c r="AA606" s="1260"/>
      <c r="AB606" s="1260"/>
      <c r="AC606" s="1260"/>
      <c r="AD606" s="1260"/>
      <c r="AE606" s="1260"/>
      <c r="AF606" s="1260"/>
      <c r="AG606" s="1260"/>
      <c r="AH606" s="1260"/>
      <c r="AI606" s="1260"/>
      <c r="AJ606" s="1260"/>
      <c r="AK606" s="1260"/>
      <c r="AL606" s="305"/>
      <c r="BA606" s="41"/>
      <c r="BB606" s="41"/>
      <c r="BC606" s="41"/>
      <c r="BD606" s="41"/>
      <c r="BE606" s="1275">
        <f t="shared" si="15"/>
        <v>0</v>
      </c>
      <c r="BF606" s="1277"/>
      <c r="BG606" s="1269">
        <f t="shared" si="7"/>
        <v>0</v>
      </c>
      <c r="BH606" s="1271"/>
      <c r="BI606" s="1275">
        <f t="shared" si="16"/>
        <v>0</v>
      </c>
      <c r="BJ606" s="1277"/>
      <c r="BK606" s="1269">
        <f t="shared" si="8"/>
        <v>0</v>
      </c>
      <c r="BL606" s="1271"/>
      <c r="BN606" s="1269">
        <f t="shared" si="9"/>
        <v>0</v>
      </c>
      <c r="BO606" s="1270"/>
      <c r="BP606" s="1270"/>
      <c r="BQ606" s="1270"/>
      <c r="BR606" s="1280"/>
      <c r="BS606" s="1269">
        <f t="shared" si="10"/>
        <v>0</v>
      </c>
      <c r="BT606" s="1270"/>
      <c r="BU606" s="1270"/>
      <c r="BV606" s="1270"/>
      <c r="BW606" s="1271"/>
      <c r="BX606" s="1269">
        <f t="shared" si="11"/>
        <v>0</v>
      </c>
      <c r="BY606" s="1270"/>
      <c r="BZ606" s="1270"/>
      <c r="CA606" s="1270"/>
      <c r="CB606" s="1271"/>
      <c r="CC606" s="1269">
        <f t="shared" si="12"/>
        <v>0</v>
      </c>
      <c r="CD606" s="1270"/>
      <c r="CE606" s="1270"/>
      <c r="CF606" s="1270"/>
      <c r="CG606" s="1271"/>
      <c r="CH606" s="1269">
        <f t="shared" si="13"/>
        <v>0</v>
      </c>
      <c r="CI606" s="1270"/>
      <c r="CJ606" s="1270"/>
      <c r="CK606" s="1270"/>
      <c r="CL606" s="1271"/>
      <c r="CM606" s="1278">
        <f t="shared" si="14"/>
        <v>0</v>
      </c>
      <c r="CN606" s="1279"/>
      <c r="CO606" s="1279"/>
      <c r="CP606" s="1279"/>
      <c r="CQ606" s="1280"/>
      <c r="CS606" s="1281">
        <f t="shared" si="17"/>
        <v>0</v>
      </c>
      <c r="CT606" s="1282"/>
      <c r="CU606" s="1282"/>
      <c r="CV606" s="1282"/>
      <c r="CW606" s="1283"/>
      <c r="CX606" s="1281">
        <f t="shared" si="18"/>
        <v>0</v>
      </c>
      <c r="CY606" s="1282"/>
      <c r="CZ606" s="1282"/>
      <c r="DA606" s="1282"/>
      <c r="DB606" s="1283"/>
      <c r="DC606" s="1281">
        <f t="shared" si="19"/>
        <v>0</v>
      </c>
      <c r="DD606" s="1282"/>
      <c r="DE606" s="1282"/>
      <c r="DF606" s="1282"/>
      <c r="DG606" s="1283"/>
      <c r="DH606" s="1281">
        <f t="shared" si="20"/>
        <v>0</v>
      </c>
      <c r="DI606" s="1282"/>
      <c r="DJ606" s="1282"/>
      <c r="DK606" s="1282"/>
      <c r="DL606" s="1283"/>
      <c r="DM606" s="1281">
        <f t="shared" si="21"/>
        <v>0</v>
      </c>
      <c r="DN606" s="1282"/>
      <c r="DO606" s="1282"/>
      <c r="DP606" s="1282"/>
      <c r="DQ606" s="1283"/>
      <c r="DR606" s="1281">
        <f t="shared" si="22"/>
        <v>0</v>
      </c>
      <c r="DS606" s="1282"/>
      <c r="DT606" s="1282"/>
      <c r="DU606" s="1282"/>
      <c r="DV606" s="1283"/>
    </row>
    <row r="607" spans="1:126" ht="12.9" customHeight="1">
      <c r="B607" t="s">
        <v>649</v>
      </c>
      <c r="G607" s="1267"/>
      <c r="H607" s="1267"/>
      <c r="I607" s="1267"/>
      <c r="J607" s="1267"/>
      <c r="K607" s="1267"/>
      <c r="L607" s="1267"/>
      <c r="O607" s="42" t="s">
        <v>817</v>
      </c>
      <c r="P607" s="1261"/>
      <c r="Q607" s="1261"/>
      <c r="R607" s="1261"/>
      <c r="U607" t="s">
        <v>649</v>
      </c>
      <c r="Z607" s="1267"/>
      <c r="AA607" s="1267"/>
      <c r="AB607" s="1267"/>
      <c r="AC607" s="1267"/>
      <c r="AD607" s="1267"/>
      <c r="AE607" s="1267"/>
      <c r="AH607" s="42" t="s">
        <v>817</v>
      </c>
      <c r="AI607" s="1261"/>
      <c r="AJ607" s="1261"/>
      <c r="AK607" s="1261"/>
      <c r="AZ607" s="41"/>
      <c r="BA607" s="41"/>
      <c r="BB607" s="41"/>
      <c r="BC607" s="41"/>
      <c r="BD607" s="41"/>
      <c r="BE607" s="1275">
        <f t="shared" si="15"/>
        <v>0</v>
      </c>
      <c r="BF607" s="1277"/>
      <c r="BG607" s="1269">
        <f t="shared" si="7"/>
        <v>0</v>
      </c>
      <c r="BH607" s="1271"/>
      <c r="BI607" s="1275">
        <f t="shared" si="16"/>
        <v>0</v>
      </c>
      <c r="BJ607" s="1277"/>
      <c r="BK607" s="1269">
        <f t="shared" si="8"/>
        <v>0</v>
      </c>
      <c r="BL607" s="1271"/>
      <c r="BN607" s="1269">
        <f t="shared" si="9"/>
        <v>0</v>
      </c>
      <c r="BO607" s="1270"/>
      <c r="BP607" s="1270"/>
      <c r="BQ607" s="1270"/>
      <c r="BR607" s="1280"/>
      <c r="BS607" s="1269">
        <f t="shared" si="10"/>
        <v>0</v>
      </c>
      <c r="BT607" s="1270"/>
      <c r="BU607" s="1270"/>
      <c r="BV607" s="1270"/>
      <c r="BW607" s="1271"/>
      <c r="BX607" s="1269">
        <f t="shared" si="11"/>
        <v>0</v>
      </c>
      <c r="BY607" s="1270"/>
      <c r="BZ607" s="1270"/>
      <c r="CA607" s="1270"/>
      <c r="CB607" s="1271"/>
      <c r="CC607" s="1269">
        <f t="shared" si="12"/>
        <v>0</v>
      </c>
      <c r="CD607" s="1270"/>
      <c r="CE607" s="1270"/>
      <c r="CF607" s="1270"/>
      <c r="CG607" s="1271"/>
      <c r="CH607" s="1269">
        <f t="shared" si="13"/>
        <v>0</v>
      </c>
      <c r="CI607" s="1270"/>
      <c r="CJ607" s="1270"/>
      <c r="CK607" s="1270"/>
      <c r="CL607" s="1271"/>
      <c r="CM607" s="1278">
        <f t="shared" si="14"/>
        <v>0</v>
      </c>
      <c r="CN607" s="1279"/>
      <c r="CO607" s="1279"/>
      <c r="CP607" s="1279"/>
      <c r="CQ607" s="1280"/>
      <c r="CS607" s="1281">
        <f t="shared" si="17"/>
        <v>0</v>
      </c>
      <c r="CT607" s="1282"/>
      <c r="CU607" s="1282"/>
      <c r="CV607" s="1282"/>
      <c r="CW607" s="1283"/>
      <c r="CX607" s="1281">
        <f t="shared" si="18"/>
        <v>0</v>
      </c>
      <c r="CY607" s="1282"/>
      <c r="CZ607" s="1282"/>
      <c r="DA607" s="1282"/>
      <c r="DB607" s="1283"/>
      <c r="DC607" s="1281">
        <f t="shared" si="19"/>
        <v>0</v>
      </c>
      <c r="DD607" s="1282"/>
      <c r="DE607" s="1282"/>
      <c r="DF607" s="1282"/>
      <c r="DG607" s="1283"/>
      <c r="DH607" s="1281">
        <f t="shared" si="20"/>
        <v>0</v>
      </c>
      <c r="DI607" s="1282"/>
      <c r="DJ607" s="1282"/>
      <c r="DK607" s="1282"/>
      <c r="DL607" s="1283"/>
      <c r="DM607" s="1281">
        <f t="shared" si="21"/>
        <v>0</v>
      </c>
      <c r="DN607" s="1282"/>
      <c r="DO607" s="1282"/>
      <c r="DP607" s="1282"/>
      <c r="DQ607" s="1283"/>
      <c r="DR607" s="1281">
        <f t="shared" si="22"/>
        <v>0</v>
      </c>
      <c r="DS607" s="1282"/>
      <c r="DT607" s="1282"/>
      <c r="DU607" s="1282"/>
      <c r="DV607" s="1283"/>
    </row>
    <row r="608" spans="1:126" ht="12.9" customHeight="1">
      <c r="B608" t="s">
        <v>833</v>
      </c>
      <c r="H608" s="1108"/>
      <c r="I608" s="1108"/>
      <c r="J608" s="1108"/>
      <c r="K608" s="1108"/>
      <c r="L608" s="1108"/>
      <c r="M608" s="1108"/>
      <c r="N608" s="1108"/>
      <c r="O608" s="1108"/>
      <c r="P608" s="1108"/>
      <c r="Q608" s="1108"/>
      <c r="R608" s="1108"/>
      <c r="U608" t="s">
        <v>833</v>
      </c>
      <c r="AA608" s="1108"/>
      <c r="AB608" s="1108"/>
      <c r="AC608" s="1108"/>
      <c r="AD608" s="1108"/>
      <c r="AE608" s="1108"/>
      <c r="AF608" s="1108"/>
      <c r="AG608" s="1108"/>
      <c r="AH608" s="1108"/>
      <c r="AI608" s="1108"/>
      <c r="AJ608" s="1108"/>
      <c r="AK608" s="1108"/>
      <c r="AZ608" s="41"/>
      <c r="BA608" s="41"/>
      <c r="BB608" s="41"/>
      <c r="BC608" s="41"/>
      <c r="BD608" s="41"/>
      <c r="BE608" s="1275">
        <f t="shared" si="15"/>
        <v>0</v>
      </c>
      <c r="BF608" s="1277"/>
      <c r="BG608" s="1269">
        <f t="shared" si="7"/>
        <v>0</v>
      </c>
      <c r="BH608" s="1271"/>
      <c r="BI608" s="1275">
        <f t="shared" si="16"/>
        <v>0</v>
      </c>
      <c r="BJ608" s="1277"/>
      <c r="BK608" s="1269">
        <f t="shared" si="8"/>
        <v>0</v>
      </c>
      <c r="BL608" s="1271"/>
      <c r="BN608" s="1269">
        <f t="shared" si="9"/>
        <v>0</v>
      </c>
      <c r="BO608" s="1270"/>
      <c r="BP608" s="1270"/>
      <c r="BQ608" s="1270"/>
      <c r="BR608" s="1280"/>
      <c r="BS608" s="1269">
        <f t="shared" si="10"/>
        <v>0</v>
      </c>
      <c r="BT608" s="1270"/>
      <c r="BU608" s="1270"/>
      <c r="BV608" s="1270"/>
      <c r="BW608" s="1271"/>
      <c r="BX608" s="1269">
        <f t="shared" si="11"/>
        <v>0</v>
      </c>
      <c r="BY608" s="1270"/>
      <c r="BZ608" s="1270"/>
      <c r="CA608" s="1270"/>
      <c r="CB608" s="1271"/>
      <c r="CC608" s="1269">
        <f t="shared" si="12"/>
        <v>0</v>
      </c>
      <c r="CD608" s="1270"/>
      <c r="CE608" s="1270"/>
      <c r="CF608" s="1270"/>
      <c r="CG608" s="1271"/>
      <c r="CH608" s="1269">
        <f t="shared" si="13"/>
        <v>0</v>
      </c>
      <c r="CI608" s="1270"/>
      <c r="CJ608" s="1270"/>
      <c r="CK608" s="1270"/>
      <c r="CL608" s="1271"/>
      <c r="CM608" s="1278">
        <f t="shared" si="14"/>
        <v>0</v>
      </c>
      <c r="CN608" s="1279"/>
      <c r="CO608" s="1279"/>
      <c r="CP608" s="1279"/>
      <c r="CQ608" s="1280"/>
      <c r="CS608" s="1281">
        <f t="shared" si="17"/>
        <v>0</v>
      </c>
      <c r="CT608" s="1282"/>
      <c r="CU608" s="1282"/>
      <c r="CV608" s="1282"/>
      <c r="CW608" s="1283"/>
      <c r="CX608" s="1281">
        <f t="shared" si="18"/>
        <v>0</v>
      </c>
      <c r="CY608" s="1282"/>
      <c r="CZ608" s="1282"/>
      <c r="DA608" s="1282"/>
      <c r="DB608" s="1283"/>
      <c r="DC608" s="1281">
        <f t="shared" si="19"/>
        <v>0</v>
      </c>
      <c r="DD608" s="1282"/>
      <c r="DE608" s="1282"/>
      <c r="DF608" s="1282"/>
      <c r="DG608" s="1283"/>
      <c r="DH608" s="1281">
        <f t="shared" si="20"/>
        <v>0</v>
      </c>
      <c r="DI608" s="1282"/>
      <c r="DJ608" s="1282"/>
      <c r="DK608" s="1282"/>
      <c r="DL608" s="1283"/>
      <c r="DM608" s="1281">
        <f t="shared" si="21"/>
        <v>0</v>
      </c>
      <c r="DN608" s="1282"/>
      <c r="DO608" s="1282"/>
      <c r="DP608" s="1282"/>
      <c r="DQ608" s="1283"/>
      <c r="DR608" s="1281">
        <f t="shared" si="22"/>
        <v>0</v>
      </c>
      <c r="DS608" s="1282"/>
      <c r="DT608" s="1282"/>
      <c r="DU608" s="1282"/>
      <c r="DV608" s="1283"/>
    </row>
    <row r="609" spans="1:126" ht="12.9" customHeight="1">
      <c r="B609" t="s">
        <v>835</v>
      </c>
      <c r="N609" s="1099" t="s">
        <v>481</v>
      </c>
      <c r="O609" s="1099"/>
      <c r="U609" t="s">
        <v>835</v>
      </c>
      <c r="AG609" s="1099" t="s">
        <v>481</v>
      </c>
      <c r="AH609" s="1099"/>
      <c r="AZ609" s="41"/>
      <c r="BA609" s="41"/>
      <c r="BB609" s="41"/>
      <c r="BC609" s="41"/>
      <c r="BD609" s="41"/>
      <c r="BE609" s="1275">
        <f t="shared" si="15"/>
        <v>0</v>
      </c>
      <c r="BF609" s="1277"/>
      <c r="BG609" s="1269">
        <f t="shared" si="7"/>
        <v>0</v>
      </c>
      <c r="BH609" s="1271"/>
      <c r="BI609" s="1275">
        <f t="shared" si="16"/>
        <v>0</v>
      </c>
      <c r="BJ609" s="1277"/>
      <c r="BK609" s="1269">
        <f t="shared" si="8"/>
        <v>0</v>
      </c>
      <c r="BL609" s="1271"/>
      <c r="BN609" s="1269">
        <f t="shared" si="9"/>
        <v>0</v>
      </c>
      <c r="BO609" s="1270"/>
      <c r="BP609" s="1270"/>
      <c r="BQ609" s="1270"/>
      <c r="BR609" s="1280"/>
      <c r="BS609" s="1269">
        <f t="shared" si="10"/>
        <v>0</v>
      </c>
      <c r="BT609" s="1270"/>
      <c r="BU609" s="1270"/>
      <c r="BV609" s="1270"/>
      <c r="BW609" s="1271"/>
      <c r="BX609" s="1269">
        <f t="shared" si="11"/>
        <v>0</v>
      </c>
      <c r="BY609" s="1270"/>
      <c r="BZ609" s="1270"/>
      <c r="CA609" s="1270"/>
      <c r="CB609" s="1271"/>
      <c r="CC609" s="1269">
        <f t="shared" si="12"/>
        <v>0</v>
      </c>
      <c r="CD609" s="1270"/>
      <c r="CE609" s="1270"/>
      <c r="CF609" s="1270"/>
      <c r="CG609" s="1271"/>
      <c r="CH609" s="1269">
        <f t="shared" si="13"/>
        <v>0</v>
      </c>
      <c r="CI609" s="1270"/>
      <c r="CJ609" s="1270"/>
      <c r="CK609" s="1270"/>
      <c r="CL609" s="1271"/>
      <c r="CM609" s="1278">
        <f t="shared" si="14"/>
        <v>0</v>
      </c>
      <c r="CN609" s="1279"/>
      <c r="CO609" s="1279"/>
      <c r="CP609" s="1279"/>
      <c r="CQ609" s="1280"/>
      <c r="CS609" s="1281">
        <f t="shared" si="17"/>
        <v>0</v>
      </c>
      <c r="CT609" s="1282"/>
      <c r="CU609" s="1282"/>
      <c r="CV609" s="1282"/>
      <c r="CW609" s="1283"/>
      <c r="CX609" s="1281">
        <f t="shared" si="18"/>
        <v>0</v>
      </c>
      <c r="CY609" s="1282"/>
      <c r="CZ609" s="1282"/>
      <c r="DA609" s="1282"/>
      <c r="DB609" s="1283"/>
      <c r="DC609" s="1281">
        <f t="shared" si="19"/>
        <v>0</v>
      </c>
      <c r="DD609" s="1282"/>
      <c r="DE609" s="1282"/>
      <c r="DF609" s="1282"/>
      <c r="DG609" s="1283"/>
      <c r="DH609" s="1281">
        <f t="shared" si="20"/>
        <v>0</v>
      </c>
      <c r="DI609" s="1282"/>
      <c r="DJ609" s="1282"/>
      <c r="DK609" s="1282"/>
      <c r="DL609" s="1283"/>
      <c r="DM609" s="1281">
        <f t="shared" si="21"/>
        <v>0</v>
      </c>
      <c r="DN609" s="1282"/>
      <c r="DO609" s="1282"/>
      <c r="DP609" s="1282"/>
      <c r="DQ609" s="1283"/>
      <c r="DR609" s="1281">
        <f t="shared" si="22"/>
        <v>0</v>
      </c>
      <c r="DS609" s="1282"/>
      <c r="DT609" s="1282"/>
      <c r="DU609" s="1282"/>
      <c r="DV609" s="1283"/>
    </row>
    <row r="610" spans="1:126" ht="12.9" customHeight="1">
      <c r="AZ610" s="41"/>
      <c r="BA610" s="41"/>
      <c r="BB610" s="41"/>
      <c r="BC610" s="41"/>
      <c r="BD610" s="41"/>
      <c r="BE610" s="1275">
        <f t="shared" si="15"/>
        <v>0</v>
      </c>
      <c r="BF610" s="1277"/>
      <c r="BG610" s="1269">
        <f t="shared" si="7"/>
        <v>0</v>
      </c>
      <c r="BH610" s="1271"/>
      <c r="BI610" s="1275">
        <f t="shared" si="16"/>
        <v>0</v>
      </c>
      <c r="BJ610" s="1277"/>
      <c r="BK610" s="1269">
        <f t="shared" si="8"/>
        <v>0</v>
      </c>
      <c r="BL610" s="1271"/>
      <c r="BN610" s="1269">
        <f t="shared" si="9"/>
        <v>0</v>
      </c>
      <c r="BO610" s="1270"/>
      <c r="BP610" s="1270"/>
      <c r="BQ610" s="1270"/>
      <c r="BR610" s="1280"/>
      <c r="BS610" s="1269">
        <f t="shared" si="10"/>
        <v>0</v>
      </c>
      <c r="BT610" s="1270"/>
      <c r="BU610" s="1270"/>
      <c r="BV610" s="1270"/>
      <c r="BW610" s="1271"/>
      <c r="BX610" s="1269">
        <f t="shared" si="11"/>
        <v>0</v>
      </c>
      <c r="BY610" s="1270"/>
      <c r="BZ610" s="1270"/>
      <c r="CA610" s="1270"/>
      <c r="CB610" s="1271"/>
      <c r="CC610" s="1269">
        <f t="shared" si="12"/>
        <v>0</v>
      </c>
      <c r="CD610" s="1270"/>
      <c r="CE610" s="1270"/>
      <c r="CF610" s="1270"/>
      <c r="CG610" s="1271"/>
      <c r="CH610" s="1269">
        <f t="shared" si="13"/>
        <v>0</v>
      </c>
      <c r="CI610" s="1270"/>
      <c r="CJ610" s="1270"/>
      <c r="CK610" s="1270"/>
      <c r="CL610" s="1271"/>
      <c r="CM610" s="1278">
        <f t="shared" si="14"/>
        <v>0</v>
      </c>
      <c r="CN610" s="1279"/>
      <c r="CO610" s="1279"/>
      <c r="CP610" s="1279"/>
      <c r="CQ610" s="1280"/>
      <c r="CS610" s="1281">
        <f t="shared" si="17"/>
        <v>0</v>
      </c>
      <c r="CT610" s="1282"/>
      <c r="CU610" s="1282"/>
      <c r="CV610" s="1282"/>
      <c r="CW610" s="1283"/>
      <c r="CX610" s="1281">
        <f t="shared" si="18"/>
        <v>0</v>
      </c>
      <c r="CY610" s="1282"/>
      <c r="CZ610" s="1282"/>
      <c r="DA610" s="1282"/>
      <c r="DB610" s="1283"/>
      <c r="DC610" s="1281">
        <f t="shared" si="19"/>
        <v>0</v>
      </c>
      <c r="DD610" s="1282"/>
      <c r="DE610" s="1282"/>
      <c r="DF610" s="1282"/>
      <c r="DG610" s="1283"/>
      <c r="DH610" s="1281">
        <f t="shared" si="20"/>
        <v>0</v>
      </c>
      <c r="DI610" s="1282"/>
      <c r="DJ610" s="1282"/>
      <c r="DK610" s="1282"/>
      <c r="DL610" s="1283"/>
      <c r="DM610" s="1281">
        <f t="shared" si="21"/>
        <v>0</v>
      </c>
      <c r="DN610" s="1282"/>
      <c r="DO610" s="1282"/>
      <c r="DP610" s="1282"/>
      <c r="DQ610" s="1283"/>
      <c r="DR610" s="1281">
        <f t="shared" si="22"/>
        <v>0</v>
      </c>
      <c r="DS610" s="1282"/>
      <c r="DT610" s="1282"/>
      <c r="DU610" s="1282"/>
      <c r="DV610" s="1283"/>
    </row>
    <row r="611" spans="1:126" ht="12.9" customHeight="1">
      <c r="A611" s="979" t="s">
        <v>125</v>
      </c>
      <c r="B611" s="979"/>
      <c r="C611" s="979"/>
      <c r="D611" s="979"/>
      <c r="E611" s="979"/>
      <c r="F611" s="979"/>
      <c r="G611" s="979"/>
      <c r="H611" s="979"/>
      <c r="I611" s="979"/>
      <c r="J611" s="979"/>
      <c r="K611" s="979"/>
      <c r="L611" s="979"/>
      <c r="M611" s="979"/>
      <c r="N611" s="979"/>
      <c r="O611" s="979"/>
      <c r="P611" s="979"/>
      <c r="Q611" s="979"/>
      <c r="R611" s="979"/>
      <c r="S611" s="979"/>
      <c r="T611" s="979"/>
      <c r="U611" s="979"/>
      <c r="V611" s="979"/>
      <c r="W611" s="979"/>
      <c r="X611" s="979"/>
      <c r="Y611" s="979"/>
      <c r="Z611" s="979"/>
      <c r="AA611" s="979"/>
      <c r="AB611" s="979"/>
      <c r="AC611" s="979"/>
      <c r="AD611" s="979"/>
      <c r="AE611" s="979"/>
      <c r="AF611" s="979"/>
      <c r="AG611" s="979"/>
      <c r="AH611" s="979"/>
      <c r="AI611" s="979"/>
      <c r="AJ611" s="979"/>
      <c r="AK611" s="979"/>
      <c r="AL611" s="979"/>
      <c r="AM611" s="979"/>
      <c r="AN611" s="979"/>
      <c r="AO611" s="979"/>
      <c r="AP611" s="979"/>
      <c r="AQ611" s="979"/>
      <c r="AR611" s="979"/>
      <c r="AS611" s="979"/>
      <c r="AT611" s="979"/>
      <c r="AZ611" s="41"/>
      <c r="BA611" s="41"/>
      <c r="BB611" s="41"/>
      <c r="BC611" s="41"/>
      <c r="BD611" s="41"/>
      <c r="BE611" s="1275">
        <f t="shared" si="15"/>
        <v>0</v>
      </c>
      <c r="BF611" s="1277"/>
      <c r="BG611" s="1269">
        <f t="shared" si="7"/>
        <v>0</v>
      </c>
      <c r="BH611" s="1271"/>
      <c r="BI611" s="1275">
        <f t="shared" si="16"/>
        <v>0</v>
      </c>
      <c r="BJ611" s="1277"/>
      <c r="BK611" s="1269">
        <f t="shared" si="8"/>
        <v>0</v>
      </c>
      <c r="BL611" s="1271"/>
      <c r="BN611" s="1269">
        <f t="shared" si="9"/>
        <v>0</v>
      </c>
      <c r="BO611" s="1270"/>
      <c r="BP611" s="1270"/>
      <c r="BQ611" s="1270"/>
      <c r="BR611" s="1280"/>
      <c r="BS611" s="1269">
        <f t="shared" si="10"/>
        <v>0</v>
      </c>
      <c r="BT611" s="1270"/>
      <c r="BU611" s="1270"/>
      <c r="BV611" s="1270"/>
      <c r="BW611" s="1271"/>
      <c r="BX611" s="1269">
        <f t="shared" si="11"/>
        <v>0</v>
      </c>
      <c r="BY611" s="1270"/>
      <c r="BZ611" s="1270"/>
      <c r="CA611" s="1270"/>
      <c r="CB611" s="1271"/>
      <c r="CC611" s="1269">
        <f t="shared" si="12"/>
        <v>0</v>
      </c>
      <c r="CD611" s="1270"/>
      <c r="CE611" s="1270"/>
      <c r="CF611" s="1270"/>
      <c r="CG611" s="1271"/>
      <c r="CH611" s="1269">
        <f t="shared" si="13"/>
        <v>0</v>
      </c>
      <c r="CI611" s="1270"/>
      <c r="CJ611" s="1270"/>
      <c r="CK611" s="1270"/>
      <c r="CL611" s="1271"/>
      <c r="CM611" s="1278">
        <f t="shared" si="14"/>
        <v>0</v>
      </c>
      <c r="CN611" s="1279"/>
      <c r="CO611" s="1279"/>
      <c r="CP611" s="1279"/>
      <c r="CQ611" s="1280"/>
      <c r="CS611" s="1281">
        <f t="shared" si="17"/>
        <v>0</v>
      </c>
      <c r="CT611" s="1282"/>
      <c r="CU611" s="1282"/>
      <c r="CV611" s="1282"/>
      <c r="CW611" s="1283"/>
      <c r="CX611" s="1281">
        <f t="shared" si="18"/>
        <v>0</v>
      </c>
      <c r="CY611" s="1282"/>
      <c r="CZ611" s="1282"/>
      <c r="DA611" s="1282"/>
      <c r="DB611" s="1283"/>
      <c r="DC611" s="1281">
        <f t="shared" si="19"/>
        <v>0</v>
      </c>
      <c r="DD611" s="1282"/>
      <c r="DE611" s="1282"/>
      <c r="DF611" s="1282"/>
      <c r="DG611" s="1283"/>
      <c r="DH611" s="1281">
        <f t="shared" si="20"/>
        <v>0</v>
      </c>
      <c r="DI611" s="1282"/>
      <c r="DJ611" s="1282"/>
      <c r="DK611" s="1282"/>
      <c r="DL611" s="1283"/>
      <c r="DM611" s="1281">
        <f t="shared" si="21"/>
        <v>0</v>
      </c>
      <c r="DN611" s="1282"/>
      <c r="DO611" s="1282"/>
      <c r="DP611" s="1282"/>
      <c r="DQ611" s="1283"/>
      <c r="DR611" s="1281">
        <f t="shared" si="22"/>
        <v>0</v>
      </c>
      <c r="DS611" s="1282"/>
      <c r="DT611" s="1282"/>
      <c r="DU611" s="1282"/>
      <c r="DV611" s="1283"/>
    </row>
    <row r="612" spans="1:126" ht="12.9" customHeight="1">
      <c r="A612" s="979"/>
      <c r="B612" s="979"/>
      <c r="C612" s="979"/>
      <c r="D612" s="979"/>
      <c r="E612" s="979"/>
      <c r="F612" s="979"/>
      <c r="G612" s="979"/>
      <c r="H612" s="979"/>
      <c r="I612" s="979"/>
      <c r="J612" s="979"/>
      <c r="K612" s="979"/>
      <c r="L612" s="979"/>
      <c r="M612" s="979"/>
      <c r="N612" s="979"/>
      <c r="O612" s="979"/>
      <c r="P612" s="979"/>
      <c r="Q612" s="979"/>
      <c r="R612" s="979"/>
      <c r="S612" s="979"/>
      <c r="T612" s="979"/>
      <c r="U612" s="979"/>
      <c r="V612" s="979"/>
      <c r="W612" s="979"/>
      <c r="X612" s="979"/>
      <c r="Y612" s="979"/>
      <c r="Z612" s="979"/>
      <c r="AA612" s="979"/>
      <c r="AB612" s="979"/>
      <c r="AC612" s="979"/>
      <c r="AD612" s="979"/>
      <c r="AE612" s="979"/>
      <c r="AF612" s="979"/>
      <c r="AG612" s="979"/>
      <c r="AH612" s="979"/>
      <c r="AI612" s="979"/>
      <c r="AJ612" s="979"/>
      <c r="AK612" s="979"/>
      <c r="AL612" s="979"/>
      <c r="AM612" s="979"/>
      <c r="AN612" s="979"/>
      <c r="AO612" s="979"/>
      <c r="AP612" s="979"/>
      <c r="AQ612" s="979"/>
      <c r="AR612" s="979"/>
      <c r="AS612" s="979"/>
      <c r="AT612" s="979"/>
      <c r="AZ612" s="41"/>
      <c r="BA612" s="41"/>
      <c r="BB612" s="41"/>
      <c r="BC612" s="41"/>
      <c r="BD612" s="41"/>
      <c r="BE612" s="1275">
        <f t="shared" si="15"/>
        <v>0</v>
      </c>
      <c r="BF612" s="1277"/>
      <c r="BG612" s="1269">
        <f t="shared" si="7"/>
        <v>0</v>
      </c>
      <c r="BH612" s="1271"/>
      <c r="BI612" s="1275">
        <f t="shared" si="16"/>
        <v>0</v>
      </c>
      <c r="BJ612" s="1277"/>
      <c r="BK612" s="1269">
        <f t="shared" si="8"/>
        <v>0</v>
      </c>
      <c r="BL612" s="1271"/>
      <c r="BN612" s="1269">
        <f t="shared" si="9"/>
        <v>0</v>
      </c>
      <c r="BO612" s="1270"/>
      <c r="BP612" s="1270"/>
      <c r="BQ612" s="1270"/>
      <c r="BR612" s="1280"/>
      <c r="BS612" s="1269">
        <f t="shared" si="10"/>
        <v>0</v>
      </c>
      <c r="BT612" s="1270"/>
      <c r="BU612" s="1270"/>
      <c r="BV612" s="1270"/>
      <c r="BW612" s="1271"/>
      <c r="BX612" s="1269">
        <f t="shared" si="11"/>
        <v>0</v>
      </c>
      <c r="BY612" s="1270"/>
      <c r="BZ612" s="1270"/>
      <c r="CA612" s="1270"/>
      <c r="CB612" s="1271"/>
      <c r="CC612" s="1269">
        <f t="shared" si="12"/>
        <v>0</v>
      </c>
      <c r="CD612" s="1270"/>
      <c r="CE612" s="1270"/>
      <c r="CF612" s="1270"/>
      <c r="CG612" s="1271"/>
      <c r="CH612" s="1269">
        <f t="shared" si="13"/>
        <v>0</v>
      </c>
      <c r="CI612" s="1270"/>
      <c r="CJ612" s="1270"/>
      <c r="CK612" s="1270"/>
      <c r="CL612" s="1271"/>
      <c r="CM612" s="1278">
        <f t="shared" si="14"/>
        <v>0</v>
      </c>
      <c r="CN612" s="1279"/>
      <c r="CO612" s="1279"/>
      <c r="CP612" s="1279"/>
      <c r="CQ612" s="1280"/>
      <c r="CS612" s="1281">
        <f t="shared" si="17"/>
        <v>0</v>
      </c>
      <c r="CT612" s="1282"/>
      <c r="CU612" s="1282"/>
      <c r="CV612" s="1282"/>
      <c r="CW612" s="1283"/>
      <c r="CX612" s="1281">
        <f t="shared" si="18"/>
        <v>0</v>
      </c>
      <c r="CY612" s="1282"/>
      <c r="CZ612" s="1282"/>
      <c r="DA612" s="1282"/>
      <c r="DB612" s="1283"/>
      <c r="DC612" s="1281">
        <f t="shared" si="19"/>
        <v>0</v>
      </c>
      <c r="DD612" s="1282"/>
      <c r="DE612" s="1282"/>
      <c r="DF612" s="1282"/>
      <c r="DG612" s="1283"/>
      <c r="DH612" s="1281">
        <f t="shared" si="20"/>
        <v>0</v>
      </c>
      <c r="DI612" s="1282"/>
      <c r="DJ612" s="1282"/>
      <c r="DK612" s="1282"/>
      <c r="DL612" s="1283"/>
      <c r="DM612" s="1281">
        <f t="shared" si="21"/>
        <v>0</v>
      </c>
      <c r="DN612" s="1282"/>
      <c r="DO612" s="1282"/>
      <c r="DP612" s="1282"/>
      <c r="DQ612" s="1283"/>
      <c r="DR612" s="1281">
        <f t="shared" si="22"/>
        <v>0</v>
      </c>
      <c r="DS612" s="1282"/>
      <c r="DT612" s="1282"/>
      <c r="DU612" s="1282"/>
      <c r="DV612" s="1283"/>
    </row>
    <row r="613" spans="1:126" ht="12.9" customHeight="1">
      <c r="AZ613" s="41"/>
      <c r="BA613" s="41"/>
      <c r="BB613" s="41"/>
      <c r="BC613" s="41"/>
      <c r="BD613" s="41"/>
      <c r="BE613" s="1275">
        <f t="shared" si="15"/>
        <v>0</v>
      </c>
      <c r="BF613" s="1277"/>
      <c r="BG613" s="1269">
        <f t="shared" si="7"/>
        <v>0</v>
      </c>
      <c r="BH613" s="1271"/>
      <c r="BI613" s="1275">
        <f t="shared" si="16"/>
        <v>0</v>
      </c>
      <c r="BJ613" s="1277"/>
      <c r="BK613" s="1269">
        <f t="shared" si="8"/>
        <v>0</v>
      </c>
      <c r="BL613" s="1271"/>
      <c r="BN613" s="1269">
        <f t="shared" si="9"/>
        <v>0</v>
      </c>
      <c r="BO613" s="1270"/>
      <c r="BP613" s="1270"/>
      <c r="BQ613" s="1270"/>
      <c r="BR613" s="1280"/>
      <c r="BS613" s="1269">
        <f t="shared" si="10"/>
        <v>0</v>
      </c>
      <c r="BT613" s="1270"/>
      <c r="BU613" s="1270"/>
      <c r="BV613" s="1270"/>
      <c r="BW613" s="1271"/>
      <c r="BX613" s="1269">
        <f t="shared" si="11"/>
        <v>0</v>
      </c>
      <c r="BY613" s="1270"/>
      <c r="BZ613" s="1270"/>
      <c r="CA613" s="1270"/>
      <c r="CB613" s="1271"/>
      <c r="CC613" s="1269">
        <f t="shared" si="12"/>
        <v>0</v>
      </c>
      <c r="CD613" s="1270"/>
      <c r="CE613" s="1270"/>
      <c r="CF613" s="1270"/>
      <c r="CG613" s="1271"/>
      <c r="CH613" s="1269">
        <f t="shared" si="13"/>
        <v>0</v>
      </c>
      <c r="CI613" s="1270"/>
      <c r="CJ613" s="1270"/>
      <c r="CK613" s="1270"/>
      <c r="CL613" s="1271"/>
      <c r="CM613" s="1278">
        <f t="shared" si="14"/>
        <v>0</v>
      </c>
      <c r="CN613" s="1279"/>
      <c r="CO613" s="1279"/>
      <c r="CP613" s="1279"/>
      <c r="CQ613" s="1280"/>
      <c r="CS613" s="1281">
        <f t="shared" si="17"/>
        <v>0</v>
      </c>
      <c r="CT613" s="1282"/>
      <c r="CU613" s="1282"/>
      <c r="CV613" s="1282"/>
      <c r="CW613" s="1283"/>
      <c r="CX613" s="1281">
        <f t="shared" si="18"/>
        <v>0</v>
      </c>
      <c r="CY613" s="1282"/>
      <c r="CZ613" s="1282"/>
      <c r="DA613" s="1282"/>
      <c r="DB613" s="1283"/>
      <c r="DC613" s="1281">
        <f t="shared" si="19"/>
        <v>0</v>
      </c>
      <c r="DD613" s="1282"/>
      <c r="DE613" s="1282"/>
      <c r="DF613" s="1282"/>
      <c r="DG613" s="1283"/>
      <c r="DH613" s="1281">
        <f t="shared" si="20"/>
        <v>0</v>
      </c>
      <c r="DI613" s="1282"/>
      <c r="DJ613" s="1282"/>
      <c r="DK613" s="1282"/>
      <c r="DL613" s="1283"/>
      <c r="DM613" s="1281">
        <f t="shared" si="21"/>
        <v>0</v>
      </c>
      <c r="DN613" s="1282"/>
      <c r="DO613" s="1282"/>
      <c r="DP613" s="1282"/>
      <c r="DQ613" s="1283"/>
      <c r="DR613" s="1281">
        <f t="shared" si="22"/>
        <v>0</v>
      </c>
      <c r="DS613" s="1282"/>
      <c r="DT613" s="1282"/>
      <c r="DU613" s="1282"/>
      <c r="DV613" s="1283"/>
    </row>
    <row r="614" spans="1:126" ht="12.9" customHeight="1">
      <c r="A614" s="3" t="s">
        <v>652</v>
      </c>
      <c r="B614" s="3"/>
      <c r="C614" s="3" t="s">
        <v>836</v>
      </c>
      <c r="AZ614" s="41"/>
      <c r="BA614" s="41"/>
      <c r="BB614" s="41"/>
      <c r="BC614" s="41"/>
      <c r="BD614" s="41"/>
      <c r="BE614" s="1275">
        <f t="shared" si="15"/>
        <v>0</v>
      </c>
      <c r="BF614" s="1277"/>
      <c r="BG614" s="1269">
        <f t="shared" si="7"/>
        <v>0</v>
      </c>
      <c r="BH614" s="1271"/>
      <c r="BI614" s="1275">
        <f t="shared" si="16"/>
        <v>0</v>
      </c>
      <c r="BJ614" s="1277"/>
      <c r="BK614" s="1269">
        <f t="shared" si="8"/>
        <v>0</v>
      </c>
      <c r="BL614" s="1271"/>
      <c r="BN614" s="1269">
        <f t="shared" si="9"/>
        <v>0</v>
      </c>
      <c r="BO614" s="1270"/>
      <c r="BP614" s="1270"/>
      <c r="BQ614" s="1270"/>
      <c r="BR614" s="1280"/>
      <c r="BS614" s="1269">
        <f t="shared" si="10"/>
        <v>0</v>
      </c>
      <c r="BT614" s="1270"/>
      <c r="BU614" s="1270"/>
      <c r="BV614" s="1270"/>
      <c r="BW614" s="1271"/>
      <c r="BX614" s="1269">
        <f t="shared" si="11"/>
        <v>0</v>
      </c>
      <c r="BY614" s="1270"/>
      <c r="BZ614" s="1270"/>
      <c r="CA614" s="1270"/>
      <c r="CB614" s="1271"/>
      <c r="CC614" s="1269">
        <f t="shared" si="12"/>
        <v>0</v>
      </c>
      <c r="CD614" s="1270"/>
      <c r="CE614" s="1270"/>
      <c r="CF614" s="1270"/>
      <c r="CG614" s="1271"/>
      <c r="CH614" s="1269">
        <f t="shared" si="13"/>
        <v>0</v>
      </c>
      <c r="CI614" s="1270"/>
      <c r="CJ614" s="1270"/>
      <c r="CK614" s="1270"/>
      <c r="CL614" s="1271"/>
      <c r="CM614" s="1278">
        <f t="shared" si="14"/>
        <v>0</v>
      </c>
      <c r="CN614" s="1279"/>
      <c r="CO614" s="1279"/>
      <c r="CP614" s="1279"/>
      <c r="CQ614" s="1280"/>
      <c r="CS614" s="1281">
        <f t="shared" si="17"/>
        <v>0</v>
      </c>
      <c r="CT614" s="1282"/>
      <c r="CU614" s="1282"/>
      <c r="CV614" s="1282"/>
      <c r="CW614" s="1283"/>
      <c r="CX614" s="1281">
        <f t="shared" si="18"/>
        <v>0</v>
      </c>
      <c r="CY614" s="1282"/>
      <c r="CZ614" s="1282"/>
      <c r="DA614" s="1282"/>
      <c r="DB614" s="1283"/>
      <c r="DC614" s="1281">
        <f t="shared" si="19"/>
        <v>0</v>
      </c>
      <c r="DD614" s="1282"/>
      <c r="DE614" s="1282"/>
      <c r="DF614" s="1282"/>
      <c r="DG614" s="1283"/>
      <c r="DH614" s="1281">
        <f t="shared" si="20"/>
        <v>0</v>
      </c>
      <c r="DI614" s="1282"/>
      <c r="DJ614" s="1282"/>
      <c r="DK614" s="1282"/>
      <c r="DL614" s="1283"/>
      <c r="DM614" s="1281">
        <f t="shared" si="21"/>
        <v>0</v>
      </c>
      <c r="DN614" s="1282"/>
      <c r="DO614" s="1282"/>
      <c r="DP614" s="1282"/>
      <c r="DQ614" s="1283"/>
      <c r="DR614" s="1281">
        <f t="shared" si="22"/>
        <v>0</v>
      </c>
      <c r="DS614" s="1282"/>
      <c r="DT614" s="1282"/>
      <c r="DU614" s="1282"/>
      <c r="DV614" s="1283"/>
    </row>
    <row r="615" spans="1:126" ht="12.9" customHeight="1">
      <c r="A615" s="3"/>
      <c r="B615" s="3"/>
      <c r="C615" s="3"/>
      <c r="AZ615" s="41"/>
      <c r="BA615" s="41"/>
      <c r="BB615" s="41"/>
      <c r="BC615" s="41"/>
      <c r="BD615" s="41"/>
      <c r="BE615" s="1275">
        <f t="shared" si="15"/>
        <v>0</v>
      </c>
      <c r="BF615" s="1277"/>
      <c r="BG615" s="1269">
        <f t="shared" si="7"/>
        <v>0</v>
      </c>
      <c r="BH615" s="1271"/>
      <c r="BI615" s="1275">
        <f t="shared" si="16"/>
        <v>0</v>
      </c>
      <c r="BJ615" s="1277"/>
      <c r="BK615" s="1269">
        <f t="shared" si="8"/>
        <v>0</v>
      </c>
      <c r="BL615" s="1271"/>
      <c r="BN615" s="1269">
        <f t="shared" si="9"/>
        <v>0</v>
      </c>
      <c r="BO615" s="1270"/>
      <c r="BP615" s="1270"/>
      <c r="BQ615" s="1270"/>
      <c r="BR615" s="1280"/>
      <c r="BS615" s="1269">
        <f t="shared" si="10"/>
        <v>0</v>
      </c>
      <c r="BT615" s="1270"/>
      <c r="BU615" s="1270"/>
      <c r="BV615" s="1270"/>
      <c r="BW615" s="1271"/>
      <c r="BX615" s="1269">
        <f t="shared" si="11"/>
        <v>0</v>
      </c>
      <c r="BY615" s="1270"/>
      <c r="BZ615" s="1270"/>
      <c r="CA615" s="1270"/>
      <c r="CB615" s="1271"/>
      <c r="CC615" s="1269">
        <f t="shared" si="12"/>
        <v>0</v>
      </c>
      <c r="CD615" s="1270"/>
      <c r="CE615" s="1270"/>
      <c r="CF615" s="1270"/>
      <c r="CG615" s="1271"/>
      <c r="CH615" s="1269">
        <f t="shared" si="13"/>
        <v>0</v>
      </c>
      <c r="CI615" s="1270"/>
      <c r="CJ615" s="1270"/>
      <c r="CK615" s="1270"/>
      <c r="CL615" s="1271"/>
      <c r="CM615" s="1278">
        <f t="shared" si="14"/>
        <v>0</v>
      </c>
      <c r="CN615" s="1279"/>
      <c r="CO615" s="1279"/>
      <c r="CP615" s="1279"/>
      <c r="CQ615" s="1280"/>
      <c r="CS615" s="1281">
        <f t="shared" si="17"/>
        <v>0</v>
      </c>
      <c r="CT615" s="1282"/>
      <c r="CU615" s="1282"/>
      <c r="CV615" s="1282"/>
      <c r="CW615" s="1283"/>
      <c r="CX615" s="1281">
        <f t="shared" si="18"/>
        <v>0</v>
      </c>
      <c r="CY615" s="1282"/>
      <c r="CZ615" s="1282"/>
      <c r="DA615" s="1282"/>
      <c r="DB615" s="1283"/>
      <c r="DC615" s="1281">
        <f t="shared" si="19"/>
        <v>0</v>
      </c>
      <c r="DD615" s="1282"/>
      <c r="DE615" s="1282"/>
      <c r="DF615" s="1282"/>
      <c r="DG615" s="1283"/>
      <c r="DH615" s="1281">
        <f t="shared" si="20"/>
        <v>0</v>
      </c>
      <c r="DI615" s="1282"/>
      <c r="DJ615" s="1282"/>
      <c r="DK615" s="1282"/>
      <c r="DL615" s="1283"/>
      <c r="DM615" s="1281">
        <f t="shared" si="21"/>
        <v>0</v>
      </c>
      <c r="DN615" s="1282"/>
      <c r="DO615" s="1282"/>
      <c r="DP615" s="1282"/>
      <c r="DQ615" s="1283"/>
      <c r="DR615" s="1281">
        <f t="shared" si="22"/>
        <v>0</v>
      </c>
      <c r="DS615" s="1282"/>
      <c r="DT615" s="1282"/>
      <c r="DU615" s="1282"/>
      <c r="DV615" s="1283"/>
    </row>
    <row r="616" spans="1:126" ht="12.9" customHeight="1">
      <c r="C616" s="3" t="s">
        <v>2124</v>
      </c>
      <c r="AZ616" s="41"/>
      <c r="BA616" s="41"/>
      <c r="BB616" s="41"/>
      <c r="BC616" s="41"/>
      <c r="BD616" s="41"/>
      <c r="BE616" s="1275">
        <f t="shared" ref="BE616:BE625" si="23">IF(AND(AH719&lt;=0.5,AH719&gt;=0.36),1,0)</f>
        <v>0</v>
      </c>
      <c r="BF616" s="1277"/>
      <c r="BG616" s="1269">
        <f t="shared" ref="BG616:BG625" si="24">IF(BE616=1,G719,0)</f>
        <v>0</v>
      </c>
      <c r="BH616" s="1271"/>
      <c r="BI616" s="1275">
        <f t="shared" ref="BI616:BI625" si="25">IF(AND(AH719&lt;=0.35,AH719&gt;0),1,0)</f>
        <v>0</v>
      </c>
      <c r="BJ616" s="1277"/>
      <c r="BK616" s="1269">
        <f t="shared" ref="BK616:BK625" si="26">IF(BI616=1,G719,0)</f>
        <v>0</v>
      </c>
      <c r="BL616" s="1271"/>
      <c r="BN616" s="1269">
        <f t="shared" si="9"/>
        <v>0</v>
      </c>
      <c r="BO616" s="1270"/>
      <c r="BP616" s="1270"/>
      <c r="BQ616" s="1270"/>
      <c r="BR616" s="1280"/>
      <c r="BS616" s="1269">
        <f t="shared" si="10"/>
        <v>0</v>
      </c>
      <c r="BT616" s="1270"/>
      <c r="BU616" s="1270"/>
      <c r="BV616" s="1270"/>
      <c r="BW616" s="1271"/>
      <c r="BX616" s="1269">
        <f t="shared" si="11"/>
        <v>0</v>
      </c>
      <c r="BY616" s="1270"/>
      <c r="BZ616" s="1270"/>
      <c r="CA616" s="1270"/>
      <c r="CB616" s="1271"/>
      <c r="CC616" s="1269">
        <f t="shared" si="12"/>
        <v>0</v>
      </c>
      <c r="CD616" s="1270"/>
      <c r="CE616" s="1270"/>
      <c r="CF616" s="1270"/>
      <c r="CG616" s="1271"/>
      <c r="CH616" s="1269">
        <f t="shared" si="13"/>
        <v>0</v>
      </c>
      <c r="CI616" s="1270"/>
      <c r="CJ616" s="1270"/>
      <c r="CK616" s="1270"/>
      <c r="CL616" s="1271"/>
      <c r="CM616" s="1278">
        <f t="shared" si="14"/>
        <v>0</v>
      </c>
      <c r="CN616" s="1279"/>
      <c r="CO616" s="1279"/>
      <c r="CP616" s="1279"/>
      <c r="CQ616" s="1280"/>
      <c r="CS616" s="1281">
        <f t="shared" ref="CS616:CS625" si="27">IF(AND(B719="SRO/Studio",AH719&lt;=0.3),G719,0)</f>
        <v>0</v>
      </c>
      <c r="CT616" s="1282"/>
      <c r="CU616" s="1282"/>
      <c r="CV616" s="1282"/>
      <c r="CW616" s="1283"/>
      <c r="CX616" s="1281">
        <f t="shared" ref="CX616:CX625" si="28">IF(AND(B719="1 Bedroom",AH719&lt;=0.3),G719,0)</f>
        <v>0</v>
      </c>
      <c r="CY616" s="1282"/>
      <c r="CZ616" s="1282"/>
      <c r="DA616" s="1282"/>
      <c r="DB616" s="1283"/>
      <c r="DC616" s="1281">
        <f t="shared" ref="DC616:DC625" si="29">IF(AND(B719="2 Bedrooms",AH719&lt;=0.3),G719,0)</f>
        <v>0</v>
      </c>
      <c r="DD616" s="1282"/>
      <c r="DE616" s="1282"/>
      <c r="DF616" s="1282"/>
      <c r="DG616" s="1283"/>
      <c r="DH616" s="1281">
        <f t="shared" ref="DH616:DH625" si="30">IF(AND(B719="3 Bedrooms",AH719&lt;=0.3),G719,0)</f>
        <v>0</v>
      </c>
      <c r="DI616" s="1282"/>
      <c r="DJ616" s="1282"/>
      <c r="DK616" s="1282"/>
      <c r="DL616" s="1283"/>
      <c r="DM616" s="1281">
        <f t="shared" ref="DM616:DM625" si="31">IF(AND(B719="4 Bedrooms",AH719&lt;=0.3),G719,0)</f>
        <v>0</v>
      </c>
      <c r="DN616" s="1282"/>
      <c r="DO616" s="1282"/>
      <c r="DP616" s="1282"/>
      <c r="DQ616" s="1283"/>
      <c r="DR616" s="1281">
        <f t="shared" ref="DR616:DR625" si="32">IF(AND(B719="5 Bedrooms",AH719&lt;=0.3),G719,0)</f>
        <v>0</v>
      </c>
      <c r="DS616" s="1282"/>
      <c r="DT616" s="1282"/>
      <c r="DU616" s="1282"/>
      <c r="DV616" s="1283"/>
    </row>
    <row r="617" spans="1:126" ht="12.9" customHeight="1">
      <c r="B617" s="839"/>
      <c r="C617" s="3"/>
      <c r="AZ617" s="41"/>
      <c r="BA617" s="41"/>
      <c r="BB617" s="41"/>
      <c r="BC617" s="41"/>
      <c r="BD617" s="41"/>
      <c r="BE617" s="1275">
        <f t="shared" si="23"/>
        <v>0</v>
      </c>
      <c r="BF617" s="1277"/>
      <c r="BG617" s="1269">
        <f t="shared" si="24"/>
        <v>0</v>
      </c>
      <c r="BH617" s="1271"/>
      <c r="BI617" s="1275">
        <f t="shared" si="25"/>
        <v>0</v>
      </c>
      <c r="BJ617" s="1277"/>
      <c r="BK617" s="1269">
        <f t="shared" si="26"/>
        <v>0</v>
      </c>
      <c r="BL617" s="1271"/>
      <c r="BN617" s="1269">
        <f t="shared" si="9"/>
        <v>0</v>
      </c>
      <c r="BO617" s="1270"/>
      <c r="BP617" s="1270"/>
      <c r="BQ617" s="1270"/>
      <c r="BR617" s="1280"/>
      <c r="BS617" s="1269">
        <f t="shared" si="10"/>
        <v>0</v>
      </c>
      <c r="BT617" s="1270"/>
      <c r="BU617" s="1270"/>
      <c r="BV617" s="1270"/>
      <c r="BW617" s="1271"/>
      <c r="BX617" s="1269">
        <f t="shared" si="11"/>
        <v>0</v>
      </c>
      <c r="BY617" s="1270"/>
      <c r="BZ617" s="1270"/>
      <c r="CA617" s="1270"/>
      <c r="CB617" s="1271"/>
      <c r="CC617" s="1269">
        <f t="shared" si="12"/>
        <v>0</v>
      </c>
      <c r="CD617" s="1270"/>
      <c r="CE617" s="1270"/>
      <c r="CF617" s="1270"/>
      <c r="CG617" s="1271"/>
      <c r="CH617" s="1269">
        <f t="shared" si="13"/>
        <v>0</v>
      </c>
      <c r="CI617" s="1270"/>
      <c r="CJ617" s="1270"/>
      <c r="CK617" s="1270"/>
      <c r="CL617" s="1271"/>
      <c r="CM617" s="1278">
        <f t="shared" si="14"/>
        <v>0</v>
      </c>
      <c r="CN617" s="1279"/>
      <c r="CO617" s="1279"/>
      <c r="CP617" s="1279"/>
      <c r="CQ617" s="1280"/>
      <c r="CS617" s="1281">
        <f t="shared" si="27"/>
        <v>0</v>
      </c>
      <c r="CT617" s="1282"/>
      <c r="CU617" s="1282"/>
      <c r="CV617" s="1282"/>
      <c r="CW617" s="1283"/>
      <c r="CX617" s="1281">
        <f t="shared" si="28"/>
        <v>0</v>
      </c>
      <c r="CY617" s="1282"/>
      <c r="CZ617" s="1282"/>
      <c r="DA617" s="1282"/>
      <c r="DB617" s="1283"/>
      <c r="DC617" s="1281">
        <f t="shared" si="29"/>
        <v>0</v>
      </c>
      <c r="DD617" s="1282"/>
      <c r="DE617" s="1282"/>
      <c r="DF617" s="1282"/>
      <c r="DG617" s="1283"/>
      <c r="DH617" s="1281">
        <f t="shared" si="30"/>
        <v>0</v>
      </c>
      <c r="DI617" s="1282"/>
      <c r="DJ617" s="1282"/>
      <c r="DK617" s="1282"/>
      <c r="DL617" s="1283"/>
      <c r="DM617" s="1281">
        <f t="shared" si="31"/>
        <v>0</v>
      </c>
      <c r="DN617" s="1282"/>
      <c r="DO617" s="1282"/>
      <c r="DP617" s="1282"/>
      <c r="DQ617" s="1283"/>
      <c r="DR617" s="1281">
        <f t="shared" si="32"/>
        <v>0</v>
      </c>
      <c r="DS617" s="1282"/>
      <c r="DT617" s="1282"/>
      <c r="DU617" s="1282"/>
      <c r="DV617" s="1283"/>
    </row>
    <row r="618" spans="1:126" ht="12.9" customHeight="1">
      <c r="B618" s="1570" t="s">
        <v>2193</v>
      </c>
      <c r="C618" s="1571"/>
      <c r="D618" s="1571"/>
      <c r="E618" s="1571"/>
      <c r="F618" s="1571"/>
      <c r="G618" s="1571"/>
      <c r="H618" s="1571"/>
      <c r="I618" s="1571"/>
      <c r="J618" s="1571"/>
      <c r="K618" s="1571"/>
      <c r="L618" s="1571"/>
      <c r="M618" s="1413" t="s">
        <v>2167</v>
      </c>
      <c r="N618" s="1413"/>
      <c r="O618" s="1413"/>
      <c r="P618" s="1413"/>
      <c r="Q618" s="1301" t="s">
        <v>2197</v>
      </c>
      <c r="R618" s="1302"/>
      <c r="S618" s="1303"/>
      <c r="T618" s="1301" t="s">
        <v>2196</v>
      </c>
      <c r="U618" s="1302"/>
      <c r="V618" s="1303"/>
      <c r="W618" s="1432" t="s">
        <v>739</v>
      </c>
      <c r="X618" s="1432"/>
      <c r="Y618" s="1433"/>
      <c r="Z618" s="1413" t="s">
        <v>2194</v>
      </c>
      <c r="AA618" s="1413"/>
      <c r="AB618" s="1413"/>
      <c r="AC618" s="1420" t="s">
        <v>1989</v>
      </c>
      <c r="AD618" s="1421"/>
      <c r="AE618" s="1422"/>
      <c r="AF618" s="1301" t="s">
        <v>2125</v>
      </c>
      <c r="AG618" s="1302"/>
      <c r="AH618" s="1302"/>
      <c r="AI618" s="1302"/>
      <c r="AJ618" s="1303"/>
      <c r="AK618" s="1509" t="s">
        <v>2126</v>
      </c>
      <c r="AL618" s="1510"/>
      <c r="AM618" s="1510"/>
      <c r="AN618" s="1511"/>
      <c r="AO618" s="1413" t="s">
        <v>740</v>
      </c>
      <c r="AP618" s="1413"/>
      <c r="AQ618" s="1413"/>
      <c r="AR618" s="1413"/>
      <c r="AS618" s="1413"/>
      <c r="AT618" s="41"/>
      <c r="AU618" s="41"/>
      <c r="AV618" s="41"/>
      <c r="AW618" s="41"/>
      <c r="AX618" s="41"/>
      <c r="AY618" s="41"/>
      <c r="AZ618" s="41"/>
      <c r="BE618" s="1275">
        <f t="shared" si="23"/>
        <v>0</v>
      </c>
      <c r="BF618" s="1277"/>
      <c r="BG618" s="1269">
        <f t="shared" si="24"/>
        <v>0</v>
      </c>
      <c r="BH618" s="1271"/>
      <c r="BI618" s="1275">
        <f t="shared" si="25"/>
        <v>0</v>
      </c>
      <c r="BJ618" s="1277"/>
      <c r="BK618" s="1269">
        <f t="shared" si="26"/>
        <v>0</v>
      </c>
      <c r="BL618" s="1271"/>
      <c r="BN618" s="1269">
        <f t="shared" si="9"/>
        <v>0</v>
      </c>
      <c r="BO618" s="1270"/>
      <c r="BP618" s="1270"/>
      <c r="BQ618" s="1270"/>
      <c r="BR618" s="1280"/>
      <c r="BS618" s="1269">
        <f t="shared" si="10"/>
        <v>0</v>
      </c>
      <c r="BT618" s="1270"/>
      <c r="BU618" s="1270"/>
      <c r="BV618" s="1270"/>
      <c r="BW618" s="1271"/>
      <c r="BX618" s="1269">
        <f t="shared" si="11"/>
        <v>0</v>
      </c>
      <c r="BY618" s="1270"/>
      <c r="BZ618" s="1270"/>
      <c r="CA618" s="1270"/>
      <c r="CB618" s="1271"/>
      <c r="CC618" s="1269">
        <f t="shared" si="12"/>
        <v>0</v>
      </c>
      <c r="CD618" s="1270"/>
      <c r="CE618" s="1270"/>
      <c r="CF618" s="1270"/>
      <c r="CG618" s="1271"/>
      <c r="CH618" s="1269">
        <f t="shared" si="13"/>
        <v>0</v>
      </c>
      <c r="CI618" s="1270"/>
      <c r="CJ618" s="1270"/>
      <c r="CK618" s="1270"/>
      <c r="CL618" s="1271"/>
      <c r="CM618" s="1278">
        <f t="shared" si="14"/>
        <v>0</v>
      </c>
      <c r="CN618" s="1279"/>
      <c r="CO618" s="1279"/>
      <c r="CP618" s="1279"/>
      <c r="CQ618" s="1280"/>
      <c r="CS618" s="1281">
        <f t="shared" si="27"/>
        <v>0</v>
      </c>
      <c r="CT618" s="1282"/>
      <c r="CU618" s="1282"/>
      <c r="CV618" s="1282"/>
      <c r="CW618" s="1283"/>
      <c r="CX618" s="1281">
        <f t="shared" si="28"/>
        <v>0</v>
      </c>
      <c r="CY618" s="1282"/>
      <c r="CZ618" s="1282"/>
      <c r="DA618" s="1282"/>
      <c r="DB618" s="1283"/>
      <c r="DC618" s="1281">
        <f t="shared" si="29"/>
        <v>0</v>
      </c>
      <c r="DD618" s="1282"/>
      <c r="DE618" s="1282"/>
      <c r="DF618" s="1282"/>
      <c r="DG618" s="1283"/>
      <c r="DH618" s="1281">
        <f t="shared" si="30"/>
        <v>0</v>
      </c>
      <c r="DI618" s="1282"/>
      <c r="DJ618" s="1282"/>
      <c r="DK618" s="1282"/>
      <c r="DL618" s="1283"/>
      <c r="DM618" s="1281">
        <f t="shared" si="31"/>
        <v>0</v>
      </c>
      <c r="DN618" s="1282"/>
      <c r="DO618" s="1282"/>
      <c r="DP618" s="1282"/>
      <c r="DQ618" s="1283"/>
      <c r="DR618" s="1281">
        <f t="shared" si="32"/>
        <v>0</v>
      </c>
      <c r="DS618" s="1282"/>
      <c r="DT618" s="1282"/>
      <c r="DU618" s="1282"/>
      <c r="DV618" s="1283"/>
    </row>
    <row r="619" spans="1:126" ht="12.9" customHeight="1">
      <c r="B619" s="1572"/>
      <c r="C619" s="1468"/>
      <c r="D619" s="1468"/>
      <c r="E619" s="1468"/>
      <c r="F619" s="1468"/>
      <c r="G619" s="1468"/>
      <c r="H619" s="1468"/>
      <c r="I619" s="1468"/>
      <c r="J619" s="1468"/>
      <c r="K619" s="1468"/>
      <c r="L619" s="1468"/>
      <c r="M619" s="1413"/>
      <c r="N619" s="1413"/>
      <c r="O619" s="1413"/>
      <c r="P619" s="1413"/>
      <c r="Q619" s="1304"/>
      <c r="R619" s="1305"/>
      <c r="S619" s="1306"/>
      <c r="T619" s="1304"/>
      <c r="U619" s="1305"/>
      <c r="V619" s="1306"/>
      <c r="W619" s="1434"/>
      <c r="X619" s="1434"/>
      <c r="Y619" s="1435"/>
      <c r="Z619" s="1413"/>
      <c r="AA619" s="1413"/>
      <c r="AB619" s="1413"/>
      <c r="AC619" s="1423"/>
      <c r="AD619" s="1424"/>
      <c r="AE619" s="1425"/>
      <c r="AF619" s="1304"/>
      <c r="AG619" s="1305"/>
      <c r="AH619" s="1305"/>
      <c r="AI619" s="1305"/>
      <c r="AJ619" s="1306"/>
      <c r="AK619" s="1512"/>
      <c r="AL619" s="1513"/>
      <c r="AM619" s="1513"/>
      <c r="AN619" s="1514"/>
      <c r="AO619" s="1413"/>
      <c r="AP619" s="1413"/>
      <c r="AQ619" s="1413"/>
      <c r="AR619" s="1413"/>
      <c r="AS619" s="1413"/>
      <c r="AT619" s="41"/>
      <c r="AU619" s="41"/>
      <c r="AV619" s="41"/>
      <c r="AW619" s="41"/>
      <c r="AX619" s="41"/>
      <c r="AY619" s="41"/>
      <c r="AZ619" s="41"/>
      <c r="BE619" s="1275">
        <f t="shared" si="23"/>
        <v>0</v>
      </c>
      <c r="BF619" s="1277"/>
      <c r="BG619" s="1269">
        <f t="shared" si="24"/>
        <v>0</v>
      </c>
      <c r="BH619" s="1271"/>
      <c r="BI619" s="1275">
        <f t="shared" si="25"/>
        <v>0</v>
      </c>
      <c r="BJ619" s="1277"/>
      <c r="BK619" s="1269">
        <f t="shared" si="26"/>
        <v>0</v>
      </c>
      <c r="BL619" s="1271"/>
      <c r="BN619" s="1269">
        <f t="shared" si="9"/>
        <v>0</v>
      </c>
      <c r="BO619" s="1270"/>
      <c r="BP619" s="1270"/>
      <c r="BQ619" s="1270"/>
      <c r="BR619" s="1280"/>
      <c r="BS619" s="1269">
        <f t="shared" si="10"/>
        <v>0</v>
      </c>
      <c r="BT619" s="1270"/>
      <c r="BU619" s="1270"/>
      <c r="BV619" s="1270"/>
      <c r="BW619" s="1271"/>
      <c r="BX619" s="1269">
        <f t="shared" si="11"/>
        <v>0</v>
      </c>
      <c r="BY619" s="1270"/>
      <c r="BZ619" s="1270"/>
      <c r="CA619" s="1270"/>
      <c r="CB619" s="1271"/>
      <c r="CC619" s="1269">
        <f t="shared" si="12"/>
        <v>0</v>
      </c>
      <c r="CD619" s="1270"/>
      <c r="CE619" s="1270"/>
      <c r="CF619" s="1270"/>
      <c r="CG619" s="1271"/>
      <c r="CH619" s="1269">
        <f t="shared" si="13"/>
        <v>0</v>
      </c>
      <c r="CI619" s="1270"/>
      <c r="CJ619" s="1270"/>
      <c r="CK619" s="1270"/>
      <c r="CL619" s="1271"/>
      <c r="CM619" s="1278">
        <f t="shared" si="14"/>
        <v>0</v>
      </c>
      <c r="CN619" s="1279"/>
      <c r="CO619" s="1279"/>
      <c r="CP619" s="1279"/>
      <c r="CQ619" s="1280"/>
      <c r="CS619" s="1281">
        <f t="shared" si="27"/>
        <v>0</v>
      </c>
      <c r="CT619" s="1282"/>
      <c r="CU619" s="1282"/>
      <c r="CV619" s="1282"/>
      <c r="CW619" s="1283"/>
      <c r="CX619" s="1281">
        <f t="shared" si="28"/>
        <v>0</v>
      </c>
      <c r="CY619" s="1282"/>
      <c r="CZ619" s="1282"/>
      <c r="DA619" s="1282"/>
      <c r="DB619" s="1283"/>
      <c r="DC619" s="1281">
        <f t="shared" si="29"/>
        <v>0</v>
      </c>
      <c r="DD619" s="1282"/>
      <c r="DE619" s="1282"/>
      <c r="DF619" s="1282"/>
      <c r="DG619" s="1283"/>
      <c r="DH619" s="1281">
        <f t="shared" si="30"/>
        <v>0</v>
      </c>
      <c r="DI619" s="1282"/>
      <c r="DJ619" s="1282"/>
      <c r="DK619" s="1282"/>
      <c r="DL619" s="1283"/>
      <c r="DM619" s="1281">
        <f t="shared" si="31"/>
        <v>0</v>
      </c>
      <c r="DN619" s="1282"/>
      <c r="DO619" s="1282"/>
      <c r="DP619" s="1282"/>
      <c r="DQ619" s="1283"/>
      <c r="DR619" s="1281">
        <f t="shared" si="32"/>
        <v>0</v>
      </c>
      <c r="DS619" s="1282"/>
      <c r="DT619" s="1282"/>
      <c r="DU619" s="1282"/>
      <c r="DV619" s="1283"/>
    </row>
    <row r="620" spans="1:126" ht="12.9" customHeight="1">
      <c r="B620" s="1573"/>
      <c r="C620" s="1574"/>
      <c r="D620" s="1574"/>
      <c r="E620" s="1574"/>
      <c r="F620" s="1574"/>
      <c r="G620" s="1574"/>
      <c r="H620" s="1574"/>
      <c r="I620" s="1574"/>
      <c r="J620" s="1574"/>
      <c r="K620" s="1574"/>
      <c r="L620" s="1574"/>
      <c r="M620" s="1413"/>
      <c r="N620" s="1413"/>
      <c r="O620" s="1413"/>
      <c r="P620" s="1413"/>
      <c r="Q620" s="1307"/>
      <c r="R620" s="1308"/>
      <c r="S620" s="1309"/>
      <c r="T620" s="1307"/>
      <c r="U620" s="1308"/>
      <c r="V620" s="1309"/>
      <c r="W620" s="1436"/>
      <c r="X620" s="1436"/>
      <c r="Y620" s="1437"/>
      <c r="Z620" s="1413"/>
      <c r="AA620" s="1413"/>
      <c r="AB620" s="1413"/>
      <c r="AC620" s="1426"/>
      <c r="AD620" s="1427"/>
      <c r="AE620" s="1428"/>
      <c r="AF620" s="1307"/>
      <c r="AG620" s="1308"/>
      <c r="AH620" s="1308"/>
      <c r="AI620" s="1308"/>
      <c r="AJ620" s="1309"/>
      <c r="AK620" s="1515"/>
      <c r="AL620" s="1516"/>
      <c r="AM620" s="1516"/>
      <c r="AN620" s="1517"/>
      <c r="AO620" s="1413"/>
      <c r="AP620" s="1413"/>
      <c r="AQ620" s="1413"/>
      <c r="AR620" s="1413"/>
      <c r="AS620" s="1413"/>
      <c r="AT620" s="43"/>
      <c r="AU620" s="43"/>
      <c r="AV620" s="43"/>
      <c r="AW620" s="43"/>
      <c r="AX620" s="43"/>
      <c r="AY620" s="43"/>
      <c r="AZ620" s="43"/>
      <c r="BE620" s="1275">
        <f t="shared" si="23"/>
        <v>0</v>
      </c>
      <c r="BF620" s="1277"/>
      <c r="BG620" s="1269">
        <f t="shared" si="24"/>
        <v>0</v>
      </c>
      <c r="BH620" s="1271"/>
      <c r="BI620" s="1275">
        <f t="shared" si="25"/>
        <v>0</v>
      </c>
      <c r="BJ620" s="1277"/>
      <c r="BK620" s="1269">
        <f t="shared" si="26"/>
        <v>0</v>
      </c>
      <c r="BL620" s="1271"/>
      <c r="BN620" s="1269">
        <f t="shared" si="9"/>
        <v>0</v>
      </c>
      <c r="BO620" s="1270"/>
      <c r="BP620" s="1270"/>
      <c r="BQ620" s="1270"/>
      <c r="BR620" s="1280"/>
      <c r="BS620" s="1269">
        <f t="shared" si="10"/>
        <v>0</v>
      </c>
      <c r="BT620" s="1270"/>
      <c r="BU620" s="1270"/>
      <c r="BV620" s="1270"/>
      <c r="BW620" s="1271"/>
      <c r="BX620" s="1269">
        <f t="shared" si="11"/>
        <v>0</v>
      </c>
      <c r="BY620" s="1270"/>
      <c r="BZ620" s="1270"/>
      <c r="CA620" s="1270"/>
      <c r="CB620" s="1271"/>
      <c r="CC620" s="1269">
        <f t="shared" si="12"/>
        <v>0</v>
      </c>
      <c r="CD620" s="1270"/>
      <c r="CE620" s="1270"/>
      <c r="CF620" s="1270"/>
      <c r="CG620" s="1271"/>
      <c r="CH620" s="1269">
        <f t="shared" si="13"/>
        <v>0</v>
      </c>
      <c r="CI620" s="1270"/>
      <c r="CJ620" s="1270"/>
      <c r="CK620" s="1270"/>
      <c r="CL620" s="1271"/>
      <c r="CM620" s="1278">
        <f t="shared" si="14"/>
        <v>0</v>
      </c>
      <c r="CN620" s="1279"/>
      <c r="CO620" s="1279"/>
      <c r="CP620" s="1279"/>
      <c r="CQ620" s="1280"/>
      <c r="CS620" s="1281">
        <f t="shared" si="27"/>
        <v>0</v>
      </c>
      <c r="CT620" s="1282"/>
      <c r="CU620" s="1282"/>
      <c r="CV620" s="1282"/>
      <c r="CW620" s="1283"/>
      <c r="CX620" s="1281">
        <f t="shared" si="28"/>
        <v>0</v>
      </c>
      <c r="CY620" s="1282"/>
      <c r="CZ620" s="1282"/>
      <c r="DA620" s="1282"/>
      <c r="DB620" s="1283"/>
      <c r="DC620" s="1281">
        <f t="shared" si="29"/>
        <v>0</v>
      </c>
      <c r="DD620" s="1282"/>
      <c r="DE620" s="1282"/>
      <c r="DF620" s="1282"/>
      <c r="DG620" s="1283"/>
      <c r="DH620" s="1281">
        <f t="shared" si="30"/>
        <v>0</v>
      </c>
      <c r="DI620" s="1282"/>
      <c r="DJ620" s="1282"/>
      <c r="DK620" s="1282"/>
      <c r="DL620" s="1283"/>
      <c r="DM620" s="1281">
        <f t="shared" si="31"/>
        <v>0</v>
      </c>
      <c r="DN620" s="1282"/>
      <c r="DO620" s="1282"/>
      <c r="DP620" s="1282"/>
      <c r="DQ620" s="1283"/>
      <c r="DR620" s="1281">
        <f t="shared" si="32"/>
        <v>0</v>
      </c>
      <c r="DS620" s="1282"/>
      <c r="DT620" s="1282"/>
      <c r="DU620" s="1282"/>
      <c r="DV620" s="1283"/>
    </row>
    <row r="621" spans="1:126" ht="12.9" customHeight="1">
      <c r="B621" s="57" t="s">
        <v>899</v>
      </c>
      <c r="C621" s="1299" t="s">
        <v>2421</v>
      </c>
      <c r="D621" s="1299"/>
      <c r="E621" s="1299"/>
      <c r="F621" s="1299"/>
      <c r="G621" s="1299"/>
      <c r="H621" s="1299"/>
      <c r="I621" s="1299"/>
      <c r="J621" s="1299"/>
      <c r="K621" s="1299"/>
      <c r="L621" s="1299"/>
      <c r="M621" s="1375" t="s">
        <v>2177</v>
      </c>
      <c r="N621" s="1375"/>
      <c r="O621" s="1375"/>
      <c r="P621" s="1375"/>
      <c r="Q621" s="1376"/>
      <c r="R621" s="1377"/>
      <c r="S621" s="1378"/>
      <c r="T621" s="1417"/>
      <c r="U621" s="1418"/>
      <c r="V621" s="1419"/>
      <c r="W621" s="1429">
        <v>6.5000000000000002E-2</v>
      </c>
      <c r="X621" s="1430"/>
      <c r="Y621" s="1431"/>
      <c r="Z621" s="1414" t="s">
        <v>787</v>
      </c>
      <c r="AA621" s="1415"/>
      <c r="AB621" s="1416"/>
      <c r="AC621" s="1330">
        <v>1</v>
      </c>
      <c r="AD621" s="1331"/>
      <c r="AE621" s="1332"/>
      <c r="AF621" s="1209">
        <v>362278</v>
      </c>
      <c r="AG621" s="1210"/>
      <c r="AH621" s="1210"/>
      <c r="AI621" s="1210"/>
      <c r="AJ621" s="1211"/>
      <c r="AK621" s="1372"/>
      <c r="AL621" s="1373"/>
      <c r="AM621" s="1373"/>
      <c r="AN621" s="1374"/>
      <c r="AO621" s="1212">
        <v>5003246</v>
      </c>
      <c r="AP621" s="1212"/>
      <c r="AQ621" s="1212"/>
      <c r="AR621" s="1212"/>
      <c r="AS621" s="1212"/>
      <c r="AT621" s="946" t="str">
        <f t="shared" ref="AT621:AT632" si="33">IF(AND(NOT(C620=""),C621="",NOT(C622="")),"!","")</f>
        <v/>
      </c>
      <c r="AU621" s="43"/>
      <c r="AV621" s="43"/>
      <c r="AW621" s="43"/>
      <c r="AX621" s="43"/>
      <c r="AY621" s="43"/>
      <c r="BA621" s="41" t="s">
        <v>1976</v>
      </c>
      <c r="BC621" s="43"/>
      <c r="BD621" s="43"/>
      <c r="BE621" s="1275">
        <f t="shared" si="23"/>
        <v>0</v>
      </c>
      <c r="BF621" s="1277"/>
      <c r="BG621" s="1269">
        <f t="shared" si="24"/>
        <v>0</v>
      </c>
      <c r="BH621" s="1271"/>
      <c r="BI621" s="1275">
        <f t="shared" si="25"/>
        <v>0</v>
      </c>
      <c r="BJ621" s="1277"/>
      <c r="BK621" s="1269">
        <f t="shared" si="26"/>
        <v>0</v>
      </c>
      <c r="BL621" s="1271"/>
      <c r="BN621" s="1269">
        <f t="shared" si="9"/>
        <v>0</v>
      </c>
      <c r="BO621" s="1270"/>
      <c r="BP621" s="1270"/>
      <c r="BQ621" s="1270"/>
      <c r="BR621" s="1280"/>
      <c r="BS621" s="1269">
        <f t="shared" si="10"/>
        <v>0</v>
      </c>
      <c r="BT621" s="1270"/>
      <c r="BU621" s="1270"/>
      <c r="BV621" s="1270"/>
      <c r="BW621" s="1271"/>
      <c r="BX621" s="1269">
        <f t="shared" si="11"/>
        <v>0</v>
      </c>
      <c r="BY621" s="1270"/>
      <c r="BZ621" s="1270"/>
      <c r="CA621" s="1270"/>
      <c r="CB621" s="1271"/>
      <c r="CC621" s="1269">
        <f t="shared" si="12"/>
        <v>0</v>
      </c>
      <c r="CD621" s="1270"/>
      <c r="CE621" s="1270"/>
      <c r="CF621" s="1270"/>
      <c r="CG621" s="1271"/>
      <c r="CH621" s="1269">
        <f t="shared" si="13"/>
        <v>0</v>
      </c>
      <c r="CI621" s="1270"/>
      <c r="CJ621" s="1270"/>
      <c r="CK621" s="1270"/>
      <c r="CL621" s="1271"/>
      <c r="CM621" s="1278">
        <f t="shared" si="14"/>
        <v>0</v>
      </c>
      <c r="CN621" s="1279"/>
      <c r="CO621" s="1279"/>
      <c r="CP621" s="1279"/>
      <c r="CQ621" s="1280"/>
      <c r="CS621" s="1281">
        <f t="shared" si="27"/>
        <v>0</v>
      </c>
      <c r="CT621" s="1282"/>
      <c r="CU621" s="1282"/>
      <c r="CV621" s="1282"/>
      <c r="CW621" s="1283"/>
      <c r="CX621" s="1281">
        <f t="shared" si="28"/>
        <v>0</v>
      </c>
      <c r="CY621" s="1282"/>
      <c r="CZ621" s="1282"/>
      <c r="DA621" s="1282"/>
      <c r="DB621" s="1283"/>
      <c r="DC621" s="1281">
        <f t="shared" si="29"/>
        <v>0</v>
      </c>
      <c r="DD621" s="1282"/>
      <c r="DE621" s="1282"/>
      <c r="DF621" s="1282"/>
      <c r="DG621" s="1283"/>
      <c r="DH621" s="1281">
        <f t="shared" si="30"/>
        <v>0</v>
      </c>
      <c r="DI621" s="1282"/>
      <c r="DJ621" s="1282"/>
      <c r="DK621" s="1282"/>
      <c r="DL621" s="1283"/>
      <c r="DM621" s="1281">
        <f t="shared" si="31"/>
        <v>0</v>
      </c>
      <c r="DN621" s="1282"/>
      <c r="DO621" s="1282"/>
      <c r="DP621" s="1282"/>
      <c r="DQ621" s="1283"/>
      <c r="DR621" s="1281">
        <f t="shared" si="32"/>
        <v>0</v>
      </c>
      <c r="DS621" s="1282"/>
      <c r="DT621" s="1282"/>
      <c r="DU621" s="1282"/>
      <c r="DV621" s="1283"/>
    </row>
    <row r="622" spans="1:126" ht="12.9" customHeight="1">
      <c r="B622" s="58" t="s">
        <v>900</v>
      </c>
      <c r="C622" s="1299" t="s">
        <v>2279</v>
      </c>
      <c r="D622" s="1299"/>
      <c r="E622" s="1299"/>
      <c r="F622" s="1299"/>
      <c r="G622" s="1299"/>
      <c r="H622" s="1299"/>
      <c r="I622" s="1299"/>
      <c r="J622" s="1299"/>
      <c r="K622" s="1299"/>
      <c r="L622" s="1299"/>
      <c r="M622" s="1375" t="s">
        <v>2179</v>
      </c>
      <c r="N622" s="1375"/>
      <c r="O622" s="1375"/>
      <c r="P622" s="1375"/>
      <c r="Q622" s="1376"/>
      <c r="R622" s="1377"/>
      <c r="S622" s="1378"/>
      <c r="T622" s="1417"/>
      <c r="U622" s="1418"/>
      <c r="V622" s="1419"/>
      <c r="W622" s="1429">
        <v>0.03</v>
      </c>
      <c r="X622" s="1430"/>
      <c r="Y622" s="1431"/>
      <c r="Z622" s="1414" t="s">
        <v>787</v>
      </c>
      <c r="AA622" s="1415"/>
      <c r="AB622" s="1416"/>
      <c r="AC622" s="1330">
        <v>2</v>
      </c>
      <c r="AD622" s="1331"/>
      <c r="AE622" s="1332"/>
      <c r="AF622" s="1209"/>
      <c r="AG622" s="1210"/>
      <c r="AH622" s="1210"/>
      <c r="AI622" s="1210"/>
      <c r="AJ622" s="1211"/>
      <c r="AK622" s="1372"/>
      <c r="AL622" s="1373"/>
      <c r="AM622" s="1373"/>
      <c r="AN622" s="1374"/>
      <c r="AO622" s="1212">
        <v>4822998</v>
      </c>
      <c r="AP622" s="1212"/>
      <c r="AQ622" s="1212"/>
      <c r="AR622" s="1212"/>
      <c r="AS622" s="1212"/>
      <c r="AT622" s="946" t="str">
        <f t="shared" si="33"/>
        <v/>
      </c>
      <c r="AU622" s="43"/>
      <c r="AV622" s="43"/>
      <c r="AW622" s="43"/>
      <c r="AX622" s="43"/>
      <c r="AY622" s="43"/>
      <c r="BA622" s="41" t="s">
        <v>788</v>
      </c>
      <c r="BC622" s="43"/>
      <c r="BD622" s="43"/>
      <c r="BE622" s="1275">
        <f t="shared" si="23"/>
        <v>0</v>
      </c>
      <c r="BF622" s="1277"/>
      <c r="BG622" s="1269">
        <f t="shared" si="24"/>
        <v>0</v>
      </c>
      <c r="BH622" s="1271"/>
      <c r="BI622" s="1275">
        <f t="shared" si="25"/>
        <v>0</v>
      </c>
      <c r="BJ622" s="1277"/>
      <c r="BK622" s="1269">
        <f t="shared" si="26"/>
        <v>0</v>
      </c>
      <c r="BL622" s="1271"/>
      <c r="BN622" s="1269">
        <f t="shared" si="9"/>
        <v>0</v>
      </c>
      <c r="BO622" s="1270"/>
      <c r="BP622" s="1270"/>
      <c r="BQ622" s="1270"/>
      <c r="BR622" s="1280"/>
      <c r="BS622" s="1269">
        <f t="shared" si="10"/>
        <v>0</v>
      </c>
      <c r="BT622" s="1270"/>
      <c r="BU622" s="1270"/>
      <c r="BV622" s="1270"/>
      <c r="BW622" s="1271"/>
      <c r="BX622" s="1269">
        <f t="shared" si="11"/>
        <v>0</v>
      </c>
      <c r="BY622" s="1270"/>
      <c r="BZ622" s="1270"/>
      <c r="CA622" s="1270"/>
      <c r="CB622" s="1271"/>
      <c r="CC622" s="1269">
        <f t="shared" si="12"/>
        <v>0</v>
      </c>
      <c r="CD622" s="1270"/>
      <c r="CE622" s="1270"/>
      <c r="CF622" s="1270"/>
      <c r="CG622" s="1271"/>
      <c r="CH622" s="1269">
        <f t="shared" si="13"/>
        <v>0</v>
      </c>
      <c r="CI622" s="1270"/>
      <c r="CJ622" s="1270"/>
      <c r="CK622" s="1270"/>
      <c r="CL622" s="1271"/>
      <c r="CM622" s="1278">
        <f t="shared" si="14"/>
        <v>0</v>
      </c>
      <c r="CN622" s="1279"/>
      <c r="CO622" s="1279"/>
      <c r="CP622" s="1279"/>
      <c r="CQ622" s="1280"/>
      <c r="CS622" s="1281">
        <f t="shared" si="27"/>
        <v>0</v>
      </c>
      <c r="CT622" s="1282"/>
      <c r="CU622" s="1282"/>
      <c r="CV622" s="1282"/>
      <c r="CW622" s="1283"/>
      <c r="CX622" s="1281">
        <f t="shared" si="28"/>
        <v>0</v>
      </c>
      <c r="CY622" s="1282"/>
      <c r="CZ622" s="1282"/>
      <c r="DA622" s="1282"/>
      <c r="DB622" s="1283"/>
      <c r="DC622" s="1281">
        <f t="shared" si="29"/>
        <v>0</v>
      </c>
      <c r="DD622" s="1282"/>
      <c r="DE622" s="1282"/>
      <c r="DF622" s="1282"/>
      <c r="DG622" s="1283"/>
      <c r="DH622" s="1281">
        <f t="shared" si="30"/>
        <v>0</v>
      </c>
      <c r="DI622" s="1282"/>
      <c r="DJ622" s="1282"/>
      <c r="DK622" s="1282"/>
      <c r="DL622" s="1283"/>
      <c r="DM622" s="1281">
        <f t="shared" si="31"/>
        <v>0</v>
      </c>
      <c r="DN622" s="1282"/>
      <c r="DO622" s="1282"/>
      <c r="DP622" s="1282"/>
      <c r="DQ622" s="1283"/>
      <c r="DR622" s="1281">
        <f t="shared" si="32"/>
        <v>0</v>
      </c>
      <c r="DS622" s="1282"/>
      <c r="DT622" s="1282"/>
      <c r="DU622" s="1282"/>
      <c r="DV622" s="1283"/>
    </row>
    <row r="623" spans="1:126" ht="12.9" customHeight="1">
      <c r="B623" s="58" t="s">
        <v>906</v>
      </c>
      <c r="C623" s="1299" t="s">
        <v>2375</v>
      </c>
      <c r="D623" s="1299"/>
      <c r="E623" s="1299"/>
      <c r="F623" s="1299"/>
      <c r="G623" s="1299"/>
      <c r="H623" s="1299"/>
      <c r="I623" s="1299"/>
      <c r="J623" s="1299"/>
      <c r="K623" s="1299"/>
      <c r="L623" s="1299"/>
      <c r="M623" s="1375" t="s">
        <v>2179</v>
      </c>
      <c r="N623" s="1375"/>
      <c r="O623" s="1375"/>
      <c r="P623" s="1375"/>
      <c r="Q623" s="1376"/>
      <c r="R623" s="1377"/>
      <c r="S623" s="1378"/>
      <c r="T623" s="1417"/>
      <c r="U623" s="1418"/>
      <c r="V623" s="1419"/>
      <c r="W623" s="1429">
        <v>0.03</v>
      </c>
      <c r="X623" s="1430"/>
      <c r="Y623" s="1431"/>
      <c r="Z623" s="1414" t="s">
        <v>787</v>
      </c>
      <c r="AA623" s="1415"/>
      <c r="AB623" s="1416"/>
      <c r="AC623" s="1330">
        <v>3</v>
      </c>
      <c r="AD623" s="1331"/>
      <c r="AE623" s="1332"/>
      <c r="AF623" s="1209"/>
      <c r="AG623" s="1210"/>
      <c r="AH623" s="1210"/>
      <c r="AI623" s="1210"/>
      <c r="AJ623" s="1211"/>
      <c r="AK623" s="1372"/>
      <c r="AL623" s="1373"/>
      <c r="AM623" s="1373"/>
      <c r="AN623" s="1374"/>
      <c r="AO623" s="1212">
        <v>2057850</v>
      </c>
      <c r="AP623" s="1212"/>
      <c r="AQ623" s="1212"/>
      <c r="AR623" s="1212"/>
      <c r="AS623" s="1212"/>
      <c r="AT623" s="946" t="str">
        <f t="shared" si="33"/>
        <v/>
      </c>
      <c r="AU623" s="43"/>
      <c r="AV623" s="43"/>
      <c r="AW623" s="43"/>
      <c r="AX623" s="43"/>
      <c r="AY623" s="43"/>
      <c r="AZ623" s="43"/>
      <c r="BA623" s="41" t="s">
        <v>787</v>
      </c>
      <c r="BB623" s="43"/>
      <c r="BC623" s="43"/>
      <c r="BD623" s="43"/>
      <c r="BE623" s="1275">
        <f t="shared" si="23"/>
        <v>0</v>
      </c>
      <c r="BF623" s="1277"/>
      <c r="BG623" s="1269">
        <f t="shared" si="24"/>
        <v>0</v>
      </c>
      <c r="BH623" s="1271"/>
      <c r="BI623" s="1275">
        <f t="shared" si="25"/>
        <v>0</v>
      </c>
      <c r="BJ623" s="1277"/>
      <c r="BK623" s="1269">
        <f t="shared" si="26"/>
        <v>0</v>
      </c>
      <c r="BL623" s="1271"/>
      <c r="BN623" s="1269">
        <f t="shared" si="9"/>
        <v>0</v>
      </c>
      <c r="BO623" s="1270"/>
      <c r="BP623" s="1270"/>
      <c r="BQ623" s="1270"/>
      <c r="BR623" s="1280"/>
      <c r="BS623" s="1269">
        <f t="shared" si="10"/>
        <v>0</v>
      </c>
      <c r="BT623" s="1270"/>
      <c r="BU623" s="1270"/>
      <c r="BV623" s="1270"/>
      <c r="BW623" s="1271"/>
      <c r="BX623" s="1269">
        <f t="shared" si="11"/>
        <v>0</v>
      </c>
      <c r="BY623" s="1270"/>
      <c r="BZ623" s="1270"/>
      <c r="CA623" s="1270"/>
      <c r="CB623" s="1271"/>
      <c r="CC623" s="1269">
        <f t="shared" si="12"/>
        <v>0</v>
      </c>
      <c r="CD623" s="1270"/>
      <c r="CE623" s="1270"/>
      <c r="CF623" s="1270"/>
      <c r="CG623" s="1271"/>
      <c r="CH623" s="1269">
        <f t="shared" si="13"/>
        <v>0</v>
      </c>
      <c r="CI623" s="1270"/>
      <c r="CJ623" s="1270"/>
      <c r="CK623" s="1270"/>
      <c r="CL623" s="1271"/>
      <c r="CM623" s="1278">
        <f t="shared" si="14"/>
        <v>0</v>
      </c>
      <c r="CN623" s="1279"/>
      <c r="CO623" s="1279"/>
      <c r="CP623" s="1279"/>
      <c r="CQ623" s="1280"/>
      <c r="CS623" s="1281">
        <f t="shared" si="27"/>
        <v>0</v>
      </c>
      <c r="CT623" s="1282"/>
      <c r="CU623" s="1282"/>
      <c r="CV623" s="1282"/>
      <c r="CW623" s="1283"/>
      <c r="CX623" s="1281">
        <f t="shared" si="28"/>
        <v>0</v>
      </c>
      <c r="CY623" s="1282"/>
      <c r="CZ623" s="1282"/>
      <c r="DA623" s="1282"/>
      <c r="DB623" s="1283"/>
      <c r="DC623" s="1281">
        <f t="shared" si="29"/>
        <v>0</v>
      </c>
      <c r="DD623" s="1282"/>
      <c r="DE623" s="1282"/>
      <c r="DF623" s="1282"/>
      <c r="DG623" s="1283"/>
      <c r="DH623" s="1281">
        <f t="shared" si="30"/>
        <v>0</v>
      </c>
      <c r="DI623" s="1282"/>
      <c r="DJ623" s="1282"/>
      <c r="DK623" s="1282"/>
      <c r="DL623" s="1283"/>
      <c r="DM623" s="1281">
        <f t="shared" si="31"/>
        <v>0</v>
      </c>
      <c r="DN623" s="1282"/>
      <c r="DO623" s="1282"/>
      <c r="DP623" s="1282"/>
      <c r="DQ623" s="1283"/>
      <c r="DR623" s="1281">
        <f t="shared" si="32"/>
        <v>0</v>
      </c>
      <c r="DS623" s="1282"/>
      <c r="DT623" s="1282"/>
      <c r="DU623" s="1282"/>
      <c r="DV623" s="1283"/>
    </row>
    <row r="624" spans="1:126" ht="12.9" customHeight="1">
      <c r="B624" s="58" t="s">
        <v>430</v>
      </c>
      <c r="C624" s="1299" t="s">
        <v>2377</v>
      </c>
      <c r="D624" s="1299"/>
      <c r="E624" s="1299"/>
      <c r="F624" s="1299"/>
      <c r="G624" s="1299"/>
      <c r="H624" s="1299"/>
      <c r="I624" s="1299"/>
      <c r="J624" s="1299"/>
      <c r="K624" s="1299"/>
      <c r="L624" s="1299"/>
      <c r="M624" s="1375" t="s">
        <v>2179</v>
      </c>
      <c r="N624" s="1375"/>
      <c r="O624" s="1375"/>
      <c r="P624" s="1375"/>
      <c r="Q624" s="1376"/>
      <c r="R624" s="1377"/>
      <c r="S624" s="1378"/>
      <c r="T624" s="1417"/>
      <c r="U624" s="1418"/>
      <c r="V624" s="1419"/>
      <c r="W624" s="1429">
        <v>0.03</v>
      </c>
      <c r="X624" s="1430"/>
      <c r="Y624" s="1431"/>
      <c r="Z624" s="1414" t="s">
        <v>787</v>
      </c>
      <c r="AA624" s="1415"/>
      <c r="AB624" s="1416"/>
      <c r="AC624" s="1330">
        <v>4</v>
      </c>
      <c r="AD624" s="1331"/>
      <c r="AE624" s="1332"/>
      <c r="AF624" s="1209"/>
      <c r="AG624" s="1210"/>
      <c r="AH624" s="1210"/>
      <c r="AI624" s="1210"/>
      <c r="AJ624" s="1211"/>
      <c r="AK624" s="1372"/>
      <c r="AL624" s="1373"/>
      <c r="AM624" s="1373"/>
      <c r="AN624" s="1374"/>
      <c r="AO624" s="1212">
        <v>4000000</v>
      </c>
      <c r="AP624" s="1212"/>
      <c r="AQ624" s="1212"/>
      <c r="AR624" s="1212"/>
      <c r="AS624" s="1212"/>
      <c r="AT624" s="946" t="str">
        <f t="shared" si="33"/>
        <v/>
      </c>
      <c r="AU624" s="43"/>
      <c r="AV624" s="43"/>
      <c r="AW624" s="43"/>
      <c r="AX624" s="43"/>
      <c r="AY624" s="43"/>
      <c r="AZ624" s="43"/>
      <c r="BA624" s="41" t="s">
        <v>2195</v>
      </c>
      <c r="BE624" s="1275">
        <f t="shared" si="23"/>
        <v>0</v>
      </c>
      <c r="BF624" s="1277"/>
      <c r="BG624" s="1269">
        <f t="shared" si="24"/>
        <v>0</v>
      </c>
      <c r="BH624" s="1271"/>
      <c r="BI624" s="1275">
        <f t="shared" si="25"/>
        <v>0</v>
      </c>
      <c r="BJ624" s="1277"/>
      <c r="BK624" s="1269">
        <f t="shared" si="26"/>
        <v>0</v>
      </c>
      <c r="BL624" s="1271"/>
      <c r="BN624" s="1269">
        <f t="shared" si="9"/>
        <v>0</v>
      </c>
      <c r="BO624" s="1270"/>
      <c r="BP624" s="1270"/>
      <c r="BQ624" s="1270"/>
      <c r="BR624" s="1280"/>
      <c r="BS624" s="1269">
        <f t="shared" si="10"/>
        <v>0</v>
      </c>
      <c r="BT624" s="1270"/>
      <c r="BU624" s="1270"/>
      <c r="BV624" s="1270"/>
      <c r="BW624" s="1271"/>
      <c r="BX624" s="1269">
        <f t="shared" si="11"/>
        <v>0</v>
      </c>
      <c r="BY624" s="1270"/>
      <c r="BZ624" s="1270"/>
      <c r="CA624" s="1270"/>
      <c r="CB624" s="1271"/>
      <c r="CC624" s="1269">
        <f t="shared" si="12"/>
        <v>0</v>
      </c>
      <c r="CD624" s="1270"/>
      <c r="CE624" s="1270"/>
      <c r="CF624" s="1270"/>
      <c r="CG624" s="1271"/>
      <c r="CH624" s="1269">
        <f t="shared" si="13"/>
        <v>0</v>
      </c>
      <c r="CI624" s="1270"/>
      <c r="CJ624" s="1270"/>
      <c r="CK624" s="1270"/>
      <c r="CL624" s="1271"/>
      <c r="CM624" s="1278">
        <f t="shared" si="14"/>
        <v>0</v>
      </c>
      <c r="CN624" s="1279"/>
      <c r="CO624" s="1279"/>
      <c r="CP624" s="1279"/>
      <c r="CQ624" s="1280"/>
      <c r="CS624" s="1281">
        <f t="shared" si="27"/>
        <v>0</v>
      </c>
      <c r="CT624" s="1282"/>
      <c r="CU624" s="1282"/>
      <c r="CV624" s="1282"/>
      <c r="CW624" s="1283"/>
      <c r="CX624" s="1281">
        <f t="shared" si="28"/>
        <v>0</v>
      </c>
      <c r="CY624" s="1282"/>
      <c r="CZ624" s="1282"/>
      <c r="DA624" s="1282"/>
      <c r="DB624" s="1283"/>
      <c r="DC624" s="1281">
        <f t="shared" si="29"/>
        <v>0</v>
      </c>
      <c r="DD624" s="1282"/>
      <c r="DE624" s="1282"/>
      <c r="DF624" s="1282"/>
      <c r="DG624" s="1283"/>
      <c r="DH624" s="1281">
        <f t="shared" si="30"/>
        <v>0</v>
      </c>
      <c r="DI624" s="1282"/>
      <c r="DJ624" s="1282"/>
      <c r="DK624" s="1282"/>
      <c r="DL624" s="1283"/>
      <c r="DM624" s="1281">
        <f t="shared" si="31"/>
        <v>0</v>
      </c>
      <c r="DN624" s="1282"/>
      <c r="DO624" s="1282"/>
      <c r="DP624" s="1282"/>
      <c r="DQ624" s="1283"/>
      <c r="DR624" s="1281">
        <f t="shared" si="32"/>
        <v>0</v>
      </c>
      <c r="DS624" s="1282"/>
      <c r="DT624" s="1282"/>
      <c r="DU624" s="1282"/>
      <c r="DV624" s="1283"/>
    </row>
    <row r="625" spans="1:126" ht="12.9" customHeight="1">
      <c r="B625" s="58" t="s">
        <v>170</v>
      </c>
      <c r="C625" s="1299" t="s">
        <v>2376</v>
      </c>
      <c r="D625" s="1299"/>
      <c r="E625" s="1299"/>
      <c r="F625" s="1299"/>
      <c r="G625" s="1299"/>
      <c r="H625" s="1299"/>
      <c r="I625" s="1299"/>
      <c r="J625" s="1299"/>
      <c r="K625" s="1299"/>
      <c r="L625" s="1299"/>
      <c r="M625" s="1375" t="s">
        <v>2170</v>
      </c>
      <c r="N625" s="1375"/>
      <c r="O625" s="1375"/>
      <c r="P625" s="1375"/>
      <c r="Q625" s="1376"/>
      <c r="R625" s="1377"/>
      <c r="S625" s="1378"/>
      <c r="T625" s="1417"/>
      <c r="U625" s="1418"/>
      <c r="V625" s="1419"/>
      <c r="W625" s="1429">
        <v>0.06</v>
      </c>
      <c r="X625" s="1430"/>
      <c r="Y625" s="1431"/>
      <c r="Z625" s="1414" t="s">
        <v>788</v>
      </c>
      <c r="AA625" s="1415"/>
      <c r="AB625" s="1416"/>
      <c r="AC625" s="1330"/>
      <c r="AD625" s="1331"/>
      <c r="AE625" s="1332"/>
      <c r="AF625" s="1209"/>
      <c r="AG625" s="1210"/>
      <c r="AH625" s="1210"/>
      <c r="AI625" s="1210"/>
      <c r="AJ625" s="1211"/>
      <c r="AK625" s="1372"/>
      <c r="AL625" s="1373"/>
      <c r="AM625" s="1373"/>
      <c r="AN625" s="1374"/>
      <c r="AO625" s="1212">
        <v>393163</v>
      </c>
      <c r="AP625" s="1212"/>
      <c r="AQ625" s="1212"/>
      <c r="AR625" s="1212"/>
      <c r="AS625" s="1212"/>
      <c r="AT625" s="946" t="str">
        <f t="shared" si="33"/>
        <v/>
      </c>
      <c r="AU625" s="43"/>
      <c r="AV625" s="43"/>
      <c r="AW625" s="43"/>
      <c r="AX625" s="43"/>
      <c r="AY625" s="43"/>
      <c r="AZ625" s="43"/>
      <c r="BA625" s="41" t="s">
        <v>498</v>
      </c>
      <c r="BE625" s="1275">
        <f t="shared" si="23"/>
        <v>0</v>
      </c>
      <c r="BF625" s="1277"/>
      <c r="BG625" s="1269">
        <f t="shared" si="24"/>
        <v>0</v>
      </c>
      <c r="BH625" s="1271"/>
      <c r="BI625" s="1275">
        <f t="shared" si="25"/>
        <v>0</v>
      </c>
      <c r="BJ625" s="1277"/>
      <c r="BK625" s="1269">
        <f t="shared" si="26"/>
        <v>0</v>
      </c>
      <c r="BL625" s="1271"/>
      <c r="BN625" s="1269">
        <f t="shared" si="9"/>
        <v>0</v>
      </c>
      <c r="BO625" s="1270"/>
      <c r="BP625" s="1270"/>
      <c r="BQ625" s="1270"/>
      <c r="BR625" s="1280"/>
      <c r="BS625" s="1269">
        <f t="shared" si="10"/>
        <v>0</v>
      </c>
      <c r="BT625" s="1270"/>
      <c r="BU625" s="1270"/>
      <c r="BV625" s="1270"/>
      <c r="BW625" s="1271"/>
      <c r="BX625" s="1269">
        <f t="shared" si="11"/>
        <v>0</v>
      </c>
      <c r="BY625" s="1270"/>
      <c r="BZ625" s="1270"/>
      <c r="CA625" s="1270"/>
      <c r="CB625" s="1271"/>
      <c r="CC625" s="1269">
        <f t="shared" si="12"/>
        <v>0</v>
      </c>
      <c r="CD625" s="1270"/>
      <c r="CE625" s="1270"/>
      <c r="CF625" s="1270"/>
      <c r="CG625" s="1271"/>
      <c r="CH625" s="1269">
        <f t="shared" si="13"/>
        <v>0</v>
      </c>
      <c r="CI625" s="1270"/>
      <c r="CJ625" s="1270"/>
      <c r="CK625" s="1270"/>
      <c r="CL625" s="1271"/>
      <c r="CM625" s="1278">
        <f t="shared" si="14"/>
        <v>0</v>
      </c>
      <c r="CN625" s="1279"/>
      <c r="CO625" s="1279"/>
      <c r="CP625" s="1279"/>
      <c r="CQ625" s="1280"/>
      <c r="CS625" s="1281">
        <f t="shared" si="27"/>
        <v>0</v>
      </c>
      <c r="CT625" s="1282"/>
      <c r="CU625" s="1282"/>
      <c r="CV625" s="1282"/>
      <c r="CW625" s="1283"/>
      <c r="CX625" s="1281">
        <f t="shared" si="28"/>
        <v>0</v>
      </c>
      <c r="CY625" s="1282"/>
      <c r="CZ625" s="1282"/>
      <c r="DA625" s="1282"/>
      <c r="DB625" s="1283"/>
      <c r="DC625" s="1281">
        <f t="shared" si="29"/>
        <v>0</v>
      </c>
      <c r="DD625" s="1282"/>
      <c r="DE625" s="1282"/>
      <c r="DF625" s="1282"/>
      <c r="DG625" s="1283"/>
      <c r="DH625" s="1281">
        <f t="shared" si="30"/>
        <v>0</v>
      </c>
      <c r="DI625" s="1282"/>
      <c r="DJ625" s="1282"/>
      <c r="DK625" s="1282"/>
      <c r="DL625" s="1283"/>
      <c r="DM625" s="1281">
        <f t="shared" si="31"/>
        <v>0</v>
      </c>
      <c r="DN625" s="1282"/>
      <c r="DO625" s="1282"/>
      <c r="DP625" s="1282"/>
      <c r="DQ625" s="1283"/>
      <c r="DR625" s="1281">
        <f t="shared" si="32"/>
        <v>0</v>
      </c>
      <c r="DS625" s="1282"/>
      <c r="DT625" s="1282"/>
      <c r="DU625" s="1282"/>
      <c r="DV625" s="1283"/>
    </row>
    <row r="626" spans="1:126" ht="12.9" customHeight="1">
      <c r="B626" s="58" t="s">
        <v>433</v>
      </c>
      <c r="C626" s="1299"/>
      <c r="D626" s="1299"/>
      <c r="E626" s="1299"/>
      <c r="F626" s="1299"/>
      <c r="G626" s="1299"/>
      <c r="H626" s="1299"/>
      <c r="I626" s="1299"/>
      <c r="J626" s="1299"/>
      <c r="K626" s="1299"/>
      <c r="L626" s="1299"/>
      <c r="M626" s="1375" t="s">
        <v>1976</v>
      </c>
      <c r="N626" s="1375"/>
      <c r="O626" s="1375"/>
      <c r="P626" s="1375"/>
      <c r="Q626" s="1376"/>
      <c r="R626" s="1377"/>
      <c r="S626" s="1378"/>
      <c r="T626" s="1417"/>
      <c r="U626" s="1418"/>
      <c r="V626" s="1419"/>
      <c r="W626" s="1429"/>
      <c r="X626" s="1430"/>
      <c r="Y626" s="1431"/>
      <c r="Z626" s="1414" t="s">
        <v>1976</v>
      </c>
      <c r="AA626" s="1415"/>
      <c r="AB626" s="1416"/>
      <c r="AC626" s="1330"/>
      <c r="AD626" s="1331"/>
      <c r="AE626" s="1332"/>
      <c r="AF626" s="1209"/>
      <c r="AG626" s="1210"/>
      <c r="AH626" s="1210"/>
      <c r="AI626" s="1210"/>
      <c r="AJ626" s="1211"/>
      <c r="AK626" s="1372"/>
      <c r="AL626" s="1373"/>
      <c r="AM626" s="1373"/>
      <c r="AN626" s="1374"/>
      <c r="AO626" s="1212"/>
      <c r="AP626" s="1212"/>
      <c r="AQ626" s="1212"/>
      <c r="AR626" s="1212"/>
      <c r="AS626" s="1212"/>
      <c r="AT626" s="946" t="str">
        <f t="shared" si="33"/>
        <v/>
      </c>
      <c r="AU626" s="43"/>
      <c r="AV626" s="43"/>
      <c r="AW626" s="43"/>
      <c r="AX626" s="43"/>
      <c r="AY626" s="43"/>
      <c r="AZ626" s="43"/>
      <c r="BE626" s="1275">
        <f>IF(AND(AH729&lt;=0.5,AH729&gt;=0.36),1,0)</f>
        <v>0</v>
      </c>
      <c r="BF626" s="1277"/>
      <c r="BG626" s="1269">
        <f>IF(BE626=1,G729,0)</f>
        <v>0</v>
      </c>
      <c r="BH626" s="1271"/>
      <c r="BI626" s="1275">
        <f>IF(AND(AH729&lt;=0.35,AH729&gt;0),1,0)</f>
        <v>0</v>
      </c>
      <c r="BJ626" s="1277"/>
      <c r="BK626" s="1269">
        <f>IF(BI626=1,G729,0)</f>
        <v>0</v>
      </c>
      <c r="BL626" s="1271"/>
      <c r="BN626" s="1275">
        <f>SUM(BN591:BR625)</f>
        <v>29</v>
      </c>
      <c r="BO626" s="1276"/>
      <c r="BP626" s="1276"/>
      <c r="BQ626" s="1276"/>
      <c r="BR626" s="1277"/>
      <c r="BS626" s="1275">
        <f t="shared" ref="BS626" si="34">SUM(BS591:BW625)</f>
        <v>5</v>
      </c>
      <c r="BT626" s="1276"/>
      <c r="BU626" s="1276"/>
      <c r="BV626" s="1276"/>
      <c r="BW626" s="1277"/>
      <c r="BX626" s="1275">
        <f t="shared" ref="BX626" si="35">SUM(BX591:CB625)</f>
        <v>0</v>
      </c>
      <c r="BY626" s="1276"/>
      <c r="BZ626" s="1276"/>
      <c r="CA626" s="1276"/>
      <c r="CB626" s="1277"/>
      <c r="CC626" s="1275">
        <f t="shared" ref="CC626" si="36">SUM(CC591:CG625)</f>
        <v>0</v>
      </c>
      <c r="CD626" s="1276"/>
      <c r="CE626" s="1276"/>
      <c r="CF626" s="1276"/>
      <c r="CG626" s="1277"/>
      <c r="CH626" s="1275">
        <f t="shared" ref="CH626" si="37">SUM(CH591:CL625)</f>
        <v>0</v>
      </c>
      <c r="CI626" s="1276"/>
      <c r="CJ626" s="1276"/>
      <c r="CK626" s="1276"/>
      <c r="CL626" s="1277"/>
      <c r="CM626" s="1275">
        <f t="shared" ref="CM626" si="38">SUM(CM591:CQ625)</f>
        <v>0</v>
      </c>
      <c r="CN626" s="1276"/>
      <c r="CO626" s="1276"/>
      <c r="CP626" s="1276"/>
      <c r="CQ626" s="1277"/>
      <c r="CS626" s="1281">
        <f>IF(AND(B729="SRO/Studio",AH729&lt;=0.3),G729,0)</f>
        <v>0</v>
      </c>
      <c r="CT626" s="1282"/>
      <c r="CU626" s="1282"/>
      <c r="CV626" s="1282"/>
      <c r="CW626" s="1283"/>
      <c r="CX626" s="1281">
        <f>IF(AND(B729="1 Bedroom",AH729&lt;=0.3),G729,0)</f>
        <v>0</v>
      </c>
      <c r="CY626" s="1282"/>
      <c r="CZ626" s="1282"/>
      <c r="DA626" s="1282"/>
      <c r="DB626" s="1283"/>
      <c r="DC626" s="1281">
        <f>IF(AND(B729="2 Bedrooms",AH729&lt;=0.3),G729,0)</f>
        <v>0</v>
      </c>
      <c r="DD626" s="1282"/>
      <c r="DE626" s="1282"/>
      <c r="DF626" s="1282"/>
      <c r="DG626" s="1283"/>
      <c r="DH626" s="1281">
        <f>IF(AND(B729="3 Bedrooms",AH729&lt;=0.3),G729,0)</f>
        <v>0</v>
      </c>
      <c r="DI626" s="1282"/>
      <c r="DJ626" s="1282"/>
      <c r="DK626" s="1282"/>
      <c r="DL626" s="1283"/>
      <c r="DM626" s="1281">
        <f>IF(AND(B729="4 Bedrooms",AH729&lt;=0.3),G729,0)</f>
        <v>0</v>
      </c>
      <c r="DN626" s="1282"/>
      <c r="DO626" s="1282"/>
      <c r="DP626" s="1282"/>
      <c r="DQ626" s="1283"/>
      <c r="DR626" s="1281">
        <f>IF(AND(B729="5 Bedrooms",AH729&lt;=0.3),G729,0)</f>
        <v>0</v>
      </c>
      <c r="DS626" s="1282"/>
      <c r="DT626" s="1282"/>
      <c r="DU626" s="1282"/>
      <c r="DV626" s="1283"/>
    </row>
    <row r="627" spans="1:126" ht="12.9" customHeight="1" thickBot="1">
      <c r="B627" s="58" t="s">
        <v>741</v>
      </c>
      <c r="C627" s="1299"/>
      <c r="D627" s="1299"/>
      <c r="E627" s="1299"/>
      <c r="F627" s="1299"/>
      <c r="G627" s="1299"/>
      <c r="H627" s="1299"/>
      <c r="I627" s="1299"/>
      <c r="J627" s="1299"/>
      <c r="K627" s="1299"/>
      <c r="L627" s="1299"/>
      <c r="M627" s="1375" t="s">
        <v>1976</v>
      </c>
      <c r="N627" s="1375"/>
      <c r="O627" s="1375"/>
      <c r="P627" s="1375"/>
      <c r="Q627" s="1376"/>
      <c r="R627" s="1377"/>
      <c r="S627" s="1378"/>
      <c r="T627" s="1417"/>
      <c r="U627" s="1418"/>
      <c r="V627" s="1419"/>
      <c r="W627" s="1429"/>
      <c r="X627" s="1430"/>
      <c r="Y627" s="1431"/>
      <c r="Z627" s="1414" t="s">
        <v>1976</v>
      </c>
      <c r="AA627" s="1415"/>
      <c r="AB627" s="1416"/>
      <c r="AC627" s="1330"/>
      <c r="AD627" s="1331"/>
      <c r="AE627" s="1332"/>
      <c r="AF627" s="1209"/>
      <c r="AG627" s="1210"/>
      <c r="AH627" s="1210"/>
      <c r="AI627" s="1210"/>
      <c r="AJ627" s="1211"/>
      <c r="AK627" s="1372"/>
      <c r="AL627" s="1373"/>
      <c r="AM627" s="1373"/>
      <c r="AN627" s="1374"/>
      <c r="AO627" s="1212"/>
      <c r="AP627" s="1212"/>
      <c r="AQ627" s="1212"/>
      <c r="AR627" s="1212"/>
      <c r="AS627" s="1212"/>
      <c r="AT627" s="946" t="str">
        <f t="shared" si="33"/>
        <v/>
      </c>
      <c r="AU627" s="43"/>
      <c r="AV627" s="43"/>
      <c r="AW627" s="43"/>
      <c r="AX627" s="43"/>
      <c r="AY627" s="43"/>
      <c r="AZ627" s="43"/>
      <c r="BE627" s="41"/>
      <c r="BF627" s="41"/>
      <c r="BG627" s="1275">
        <f>SUM(BG592:BH626)</f>
        <v>0</v>
      </c>
      <c r="BH627" s="1277"/>
      <c r="BI627" s="41"/>
      <c r="BJ627" s="41"/>
      <c r="BK627" s="1275">
        <f>SUM(BK592:BL626)</f>
        <v>17</v>
      </c>
      <c r="BL627" s="1277"/>
      <c r="BN627" s="41" t="s">
        <v>1722</v>
      </c>
      <c r="BO627" s="41"/>
      <c r="BP627" s="41"/>
      <c r="BQ627" s="41"/>
      <c r="BR627" s="467">
        <f>BN626*1</f>
        <v>29</v>
      </c>
      <c r="BS627" s="41"/>
      <c r="BT627" s="41"/>
      <c r="BU627" s="41"/>
      <c r="BV627" s="41"/>
      <c r="BW627" s="467">
        <f>BS626*1</f>
        <v>5</v>
      </c>
      <c r="BX627" s="41"/>
      <c r="BY627" s="41"/>
      <c r="BZ627" s="41"/>
      <c r="CA627" s="41"/>
      <c r="CB627" s="467">
        <f>BX626*2</f>
        <v>0</v>
      </c>
      <c r="CC627" s="41"/>
      <c r="CD627" s="41"/>
      <c r="CE627" s="41"/>
      <c r="CF627" s="41"/>
      <c r="CG627" s="467">
        <f>CC626*3</f>
        <v>0</v>
      </c>
      <c r="CH627" s="41"/>
      <c r="CI627" s="41"/>
      <c r="CJ627" s="41"/>
      <c r="CK627" s="41"/>
      <c r="CL627" s="467">
        <f>CH626*4</f>
        <v>0</v>
      </c>
      <c r="CM627" s="41"/>
      <c r="CN627" s="41"/>
      <c r="CO627" s="41"/>
      <c r="CP627" s="41"/>
      <c r="CQ627" s="466">
        <f>CM626*5</f>
        <v>0</v>
      </c>
      <c r="CS627" s="1275">
        <f>SUM(CS592:CW626)</f>
        <v>15</v>
      </c>
      <c r="CT627" s="1276"/>
      <c r="CU627" s="1276"/>
      <c r="CV627" s="1276"/>
      <c r="CW627" s="1277"/>
      <c r="CX627" s="1275">
        <f>SUM(CX592:DB626)</f>
        <v>2</v>
      </c>
      <c r="CY627" s="1276"/>
      <c r="CZ627" s="1276"/>
      <c r="DA627" s="1276"/>
      <c r="DB627" s="1277"/>
      <c r="DC627" s="1275">
        <f>SUM(DC592:DG626)</f>
        <v>0</v>
      </c>
      <c r="DD627" s="1276"/>
      <c r="DE627" s="1276"/>
      <c r="DF627" s="1276"/>
      <c r="DG627" s="1277"/>
      <c r="DH627" s="1275">
        <f>SUM(DH592:DL626)</f>
        <v>0</v>
      </c>
      <c r="DI627" s="1276"/>
      <c r="DJ627" s="1276"/>
      <c r="DK627" s="1276"/>
      <c r="DL627" s="1277"/>
      <c r="DM627" s="1275">
        <f>SUM(DM592:DQ626)</f>
        <v>0</v>
      </c>
      <c r="DN627" s="1276"/>
      <c r="DO627" s="1276"/>
      <c r="DP627" s="1276"/>
      <c r="DQ627" s="1277"/>
      <c r="DR627" s="1275">
        <f>SUM(DR592:DV626)</f>
        <v>0</v>
      </c>
      <c r="DS627" s="1276"/>
      <c r="DT627" s="1276"/>
      <c r="DU627" s="1276"/>
      <c r="DV627" s="1277"/>
    </row>
    <row r="628" spans="1:126" ht="12.9" customHeight="1" thickBot="1">
      <c r="B628" s="58" t="s">
        <v>742</v>
      </c>
      <c r="C628" s="1299"/>
      <c r="D628" s="1299"/>
      <c r="E628" s="1299"/>
      <c r="F628" s="1299"/>
      <c r="G628" s="1299"/>
      <c r="H628" s="1299"/>
      <c r="I628" s="1299"/>
      <c r="J628" s="1299"/>
      <c r="K628" s="1299"/>
      <c r="L628" s="1299"/>
      <c r="M628" s="1375" t="s">
        <v>1976</v>
      </c>
      <c r="N628" s="1375"/>
      <c r="O628" s="1375"/>
      <c r="P628" s="1375"/>
      <c r="Q628" s="1376"/>
      <c r="R628" s="1377"/>
      <c r="S628" s="1378"/>
      <c r="T628" s="1417"/>
      <c r="U628" s="1418"/>
      <c r="V628" s="1419"/>
      <c r="W628" s="1429"/>
      <c r="X628" s="1430"/>
      <c r="Y628" s="1431"/>
      <c r="Z628" s="1414" t="s">
        <v>1976</v>
      </c>
      <c r="AA628" s="1415"/>
      <c r="AB628" s="1416"/>
      <c r="AC628" s="1330"/>
      <c r="AD628" s="1331"/>
      <c r="AE628" s="1332"/>
      <c r="AF628" s="1209"/>
      <c r="AG628" s="1210"/>
      <c r="AH628" s="1210"/>
      <c r="AI628" s="1210"/>
      <c r="AJ628" s="1211"/>
      <c r="AK628" s="1372"/>
      <c r="AL628" s="1373"/>
      <c r="AM628" s="1373"/>
      <c r="AN628" s="1374"/>
      <c r="AO628" s="1212"/>
      <c r="AP628" s="1212"/>
      <c r="AQ628" s="1212"/>
      <c r="AR628" s="1212"/>
      <c r="AS628" s="1212"/>
      <c r="AT628" s="946" t="str">
        <f t="shared" si="33"/>
        <v/>
      </c>
      <c r="AU628" s="43"/>
      <c r="AV628" s="43"/>
      <c r="AW628" s="43"/>
      <c r="AX628" s="43"/>
      <c r="AY628" s="43"/>
      <c r="AZ628" s="43"/>
      <c r="BN628" s="41" t="s">
        <v>863</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1723</v>
      </c>
      <c r="CQ628" s="468">
        <f>BR627+BW627+CB627+CG627+CL627+CQ627</f>
        <v>34</v>
      </c>
      <c r="CR628" s="41"/>
      <c r="CS628" s="41"/>
    </row>
    <row r="629" spans="1:126" ht="12.9" customHeight="1">
      <c r="B629" s="58" t="s">
        <v>545</v>
      </c>
      <c r="C629" s="1299"/>
      <c r="D629" s="1299"/>
      <c r="E629" s="1299"/>
      <c r="F629" s="1299"/>
      <c r="G629" s="1299"/>
      <c r="H629" s="1299"/>
      <c r="I629" s="1299"/>
      <c r="J629" s="1299"/>
      <c r="K629" s="1299"/>
      <c r="L629" s="1299"/>
      <c r="M629" s="1375" t="s">
        <v>1976</v>
      </c>
      <c r="N629" s="1375"/>
      <c r="O629" s="1375"/>
      <c r="P629" s="1375"/>
      <c r="Q629" s="1376"/>
      <c r="R629" s="1377"/>
      <c r="S629" s="1378"/>
      <c r="T629" s="1417"/>
      <c r="U629" s="1418"/>
      <c r="V629" s="1419"/>
      <c r="W629" s="1429"/>
      <c r="X629" s="1430"/>
      <c r="Y629" s="1431"/>
      <c r="Z629" s="1414" t="s">
        <v>1976</v>
      </c>
      <c r="AA629" s="1415"/>
      <c r="AB629" s="1416"/>
      <c r="AC629" s="1330"/>
      <c r="AD629" s="1331"/>
      <c r="AE629" s="1332"/>
      <c r="AF629" s="1209"/>
      <c r="AG629" s="1210"/>
      <c r="AH629" s="1210"/>
      <c r="AI629" s="1210"/>
      <c r="AJ629" s="1211"/>
      <c r="AK629" s="1372"/>
      <c r="AL629" s="1373"/>
      <c r="AM629" s="1373"/>
      <c r="AN629" s="1374"/>
      <c r="AO629" s="1212"/>
      <c r="AP629" s="1212"/>
      <c r="AQ629" s="1212"/>
      <c r="AR629" s="1212"/>
      <c r="AS629" s="1212"/>
      <c r="AT629" s="946" t="str">
        <f t="shared" si="33"/>
        <v/>
      </c>
      <c r="AU629" s="41"/>
      <c r="AV629" s="41"/>
      <c r="AW629" s="41"/>
      <c r="AX629" s="41"/>
      <c r="AY629" s="41"/>
      <c r="AZ629" s="41"/>
      <c r="BN629" s="1269">
        <f>IF(J752="SRO/Studio",O752,0)</f>
        <v>0</v>
      </c>
      <c r="BO629" s="1270"/>
      <c r="BP629" s="1270"/>
      <c r="BQ629" s="1270"/>
      <c r="BR629" s="1271"/>
      <c r="BS629" s="1269">
        <f>IF(J752="1 Bedroom",O752,0)</f>
        <v>0</v>
      </c>
      <c r="BT629" s="1270"/>
      <c r="BU629" s="1270"/>
      <c r="BV629" s="1270"/>
      <c r="BW629" s="1271"/>
      <c r="BX629" s="1269">
        <f>IF(J752="2 Bedrooms",O752,0)</f>
        <v>1</v>
      </c>
      <c r="BY629" s="1270"/>
      <c r="BZ629" s="1270"/>
      <c r="CA629" s="1270"/>
      <c r="CB629" s="1271"/>
      <c r="CC629" s="1269">
        <f>IF(J752="3 Bedrooms",O752,0)</f>
        <v>0</v>
      </c>
      <c r="CD629" s="1270"/>
      <c r="CE629" s="1270"/>
      <c r="CF629" s="1270"/>
      <c r="CG629" s="1271"/>
      <c r="CH629" s="1269">
        <f>IF(J752="4 Bedrooms",O752,0)</f>
        <v>0</v>
      </c>
      <c r="CI629" s="1270"/>
      <c r="CJ629" s="1270"/>
      <c r="CK629" s="1270"/>
      <c r="CL629" s="1271"/>
      <c r="CM629" s="1278">
        <f>IF(J752="5 Bedrooms",O752,0)</f>
        <v>0</v>
      </c>
      <c r="CN629" s="1279"/>
      <c r="CO629" s="1279"/>
      <c r="CP629" s="1279"/>
      <c r="CQ629" s="1280"/>
      <c r="CR629" s="41"/>
      <c r="CS629" s="41"/>
    </row>
    <row r="630" spans="1:126" ht="12.9" customHeight="1">
      <c r="B630" s="58" t="s">
        <v>173</v>
      </c>
      <c r="C630" s="1299"/>
      <c r="D630" s="1299"/>
      <c r="E630" s="1299"/>
      <c r="F630" s="1299"/>
      <c r="G630" s="1299"/>
      <c r="H630" s="1299"/>
      <c r="I630" s="1299"/>
      <c r="J630" s="1299"/>
      <c r="K630" s="1299"/>
      <c r="L630" s="1299"/>
      <c r="M630" s="1375" t="s">
        <v>1976</v>
      </c>
      <c r="N630" s="1375"/>
      <c r="O630" s="1375"/>
      <c r="P630" s="1375"/>
      <c r="Q630" s="1376"/>
      <c r="R630" s="1377"/>
      <c r="S630" s="1378"/>
      <c r="T630" s="1417"/>
      <c r="U630" s="1418"/>
      <c r="V630" s="1419"/>
      <c r="W630" s="1429"/>
      <c r="X630" s="1430"/>
      <c r="Y630" s="1431"/>
      <c r="Z630" s="1414" t="s">
        <v>1976</v>
      </c>
      <c r="AA630" s="1415"/>
      <c r="AB630" s="1416"/>
      <c r="AC630" s="1330"/>
      <c r="AD630" s="1331"/>
      <c r="AE630" s="1332"/>
      <c r="AF630" s="1209"/>
      <c r="AG630" s="1210"/>
      <c r="AH630" s="1210"/>
      <c r="AI630" s="1210"/>
      <c r="AJ630" s="1211"/>
      <c r="AK630" s="1372"/>
      <c r="AL630" s="1373"/>
      <c r="AM630" s="1373"/>
      <c r="AN630" s="1374"/>
      <c r="AO630" s="1212"/>
      <c r="AP630" s="1212"/>
      <c r="AQ630" s="1212"/>
      <c r="AR630" s="1212"/>
      <c r="AS630" s="1212"/>
      <c r="AT630" s="946" t="str">
        <f t="shared" si="33"/>
        <v/>
      </c>
      <c r="AU630" s="41"/>
      <c r="AV630" s="41"/>
      <c r="AW630" s="41"/>
      <c r="AX630" s="41"/>
      <c r="AY630" s="41"/>
      <c r="AZ630" s="41"/>
      <c r="BN630" s="1269">
        <f>IF(J753="SRO/Studio",O753,0)</f>
        <v>0</v>
      </c>
      <c r="BO630" s="1270"/>
      <c r="BP630" s="1270"/>
      <c r="BQ630" s="1270"/>
      <c r="BR630" s="1271"/>
      <c r="BS630" s="1269">
        <f>IF(J753="1 Bedroom",O753,0)</f>
        <v>0</v>
      </c>
      <c r="BT630" s="1270"/>
      <c r="BU630" s="1270"/>
      <c r="BV630" s="1270"/>
      <c r="BW630" s="1271"/>
      <c r="BX630" s="1269">
        <f>IF(J753="2 Bedrooms",O753,0)</f>
        <v>0</v>
      </c>
      <c r="BY630" s="1270"/>
      <c r="BZ630" s="1270"/>
      <c r="CA630" s="1270"/>
      <c r="CB630" s="1271"/>
      <c r="CC630" s="1269">
        <f>IF(J753="3 Bedrooms",O753,0)</f>
        <v>0</v>
      </c>
      <c r="CD630" s="1270"/>
      <c r="CE630" s="1270"/>
      <c r="CF630" s="1270"/>
      <c r="CG630" s="1271"/>
      <c r="CH630" s="1269">
        <f>IF(J753="4 Bedrooms",O753,0)</f>
        <v>0</v>
      </c>
      <c r="CI630" s="1270"/>
      <c r="CJ630" s="1270"/>
      <c r="CK630" s="1270"/>
      <c r="CL630" s="1271"/>
      <c r="CM630" s="1278">
        <f>IF(J753="5 Bedrooms",O753,0)</f>
        <v>0</v>
      </c>
      <c r="CN630" s="1279"/>
      <c r="CO630" s="1279"/>
      <c r="CP630" s="1279"/>
      <c r="CQ630" s="1280"/>
      <c r="CR630" s="41"/>
      <c r="CS630" s="41"/>
    </row>
    <row r="631" spans="1:126" ht="12.9" customHeight="1">
      <c r="B631" s="58" t="s">
        <v>32</v>
      </c>
      <c r="C631" s="1299"/>
      <c r="D631" s="1299"/>
      <c r="E631" s="1299"/>
      <c r="F631" s="1299"/>
      <c r="G631" s="1299"/>
      <c r="H631" s="1299"/>
      <c r="I631" s="1299"/>
      <c r="J631" s="1299"/>
      <c r="K631" s="1299"/>
      <c r="L631" s="1299"/>
      <c r="M631" s="1375" t="s">
        <v>1976</v>
      </c>
      <c r="N631" s="1375"/>
      <c r="O631" s="1375"/>
      <c r="P631" s="1375"/>
      <c r="Q631" s="1376"/>
      <c r="R631" s="1377"/>
      <c r="S631" s="1378"/>
      <c r="T631" s="1417"/>
      <c r="U631" s="1418"/>
      <c r="V631" s="1419"/>
      <c r="W631" s="1429"/>
      <c r="X631" s="1430"/>
      <c r="Y631" s="1431"/>
      <c r="Z631" s="1414" t="s">
        <v>1976</v>
      </c>
      <c r="AA631" s="1415"/>
      <c r="AB631" s="1416"/>
      <c r="AC631" s="1330"/>
      <c r="AD631" s="1331"/>
      <c r="AE631" s="1332"/>
      <c r="AF631" s="1209"/>
      <c r="AG631" s="1210"/>
      <c r="AH631" s="1210"/>
      <c r="AI631" s="1210"/>
      <c r="AJ631" s="1211"/>
      <c r="AK631" s="1372"/>
      <c r="AL631" s="1373"/>
      <c r="AM631" s="1373"/>
      <c r="AN631" s="1374"/>
      <c r="AO631" s="1212"/>
      <c r="AP631" s="1212"/>
      <c r="AQ631" s="1212"/>
      <c r="AR631" s="1212"/>
      <c r="AS631" s="1212"/>
      <c r="AT631" s="946" t="str">
        <f t="shared" si="33"/>
        <v/>
      </c>
      <c r="AU631" s="41"/>
      <c r="AV631" s="41"/>
      <c r="AW631" s="41"/>
      <c r="AX631" s="41"/>
      <c r="AY631" s="41"/>
      <c r="AZ631" s="41"/>
      <c r="BN631" s="1269">
        <f>IF(J754="SRO/Studio",O754,0)</f>
        <v>0</v>
      </c>
      <c r="BO631" s="1270"/>
      <c r="BP631" s="1270"/>
      <c r="BQ631" s="1270"/>
      <c r="BR631" s="1271"/>
      <c r="BS631" s="1269">
        <f>IF(J754="1 Bedroom",O754,0)</f>
        <v>0</v>
      </c>
      <c r="BT631" s="1270"/>
      <c r="BU631" s="1270"/>
      <c r="BV631" s="1270"/>
      <c r="BW631" s="1271"/>
      <c r="BX631" s="1269">
        <f>IF(J754="2 Bedrooms",O754,0)</f>
        <v>0</v>
      </c>
      <c r="BY631" s="1270"/>
      <c r="BZ631" s="1270"/>
      <c r="CA631" s="1270"/>
      <c r="CB631" s="1271"/>
      <c r="CC631" s="1269">
        <f>IF(J754="3 Bedrooms",O754,0)</f>
        <v>0</v>
      </c>
      <c r="CD631" s="1270"/>
      <c r="CE631" s="1270"/>
      <c r="CF631" s="1270"/>
      <c r="CG631" s="1271"/>
      <c r="CH631" s="1269">
        <f>IF(J754="4 Bedrooms",O754,0)</f>
        <v>0</v>
      </c>
      <c r="CI631" s="1270"/>
      <c r="CJ631" s="1270"/>
      <c r="CK631" s="1270"/>
      <c r="CL631" s="1271"/>
      <c r="CM631" s="1278">
        <f>IF(J754="5 Bedrooms",O754,0)</f>
        <v>0</v>
      </c>
      <c r="CN631" s="1279"/>
      <c r="CO631" s="1279"/>
      <c r="CP631" s="1279"/>
      <c r="CQ631" s="1280"/>
      <c r="CR631" s="41"/>
      <c r="CS631" s="41"/>
    </row>
    <row r="632" spans="1:126" ht="12.9" customHeight="1">
      <c r="B632" s="58" t="s">
        <v>33</v>
      </c>
      <c r="C632" s="1299"/>
      <c r="D632" s="1299"/>
      <c r="E632" s="1299"/>
      <c r="F632" s="1299"/>
      <c r="G632" s="1299"/>
      <c r="H632" s="1299"/>
      <c r="I632" s="1299"/>
      <c r="J632" s="1299"/>
      <c r="K632" s="1299"/>
      <c r="L632" s="1299"/>
      <c r="M632" s="1375" t="s">
        <v>1976</v>
      </c>
      <c r="N632" s="1375"/>
      <c r="O632" s="1375"/>
      <c r="P632" s="1375"/>
      <c r="Q632" s="1376"/>
      <c r="R632" s="1377"/>
      <c r="S632" s="1378"/>
      <c r="T632" s="1417"/>
      <c r="U632" s="1418"/>
      <c r="V632" s="1419"/>
      <c r="W632" s="1429"/>
      <c r="X632" s="1430"/>
      <c r="Y632" s="1431"/>
      <c r="Z632" s="1414" t="s">
        <v>1976</v>
      </c>
      <c r="AA632" s="1415"/>
      <c r="AB632" s="1416"/>
      <c r="AC632" s="1330"/>
      <c r="AD632" s="1331"/>
      <c r="AE632" s="1332"/>
      <c r="AF632" s="1209"/>
      <c r="AG632" s="1210"/>
      <c r="AH632" s="1210"/>
      <c r="AI632" s="1210"/>
      <c r="AJ632" s="1211"/>
      <c r="AK632" s="1372"/>
      <c r="AL632" s="1373"/>
      <c r="AM632" s="1373"/>
      <c r="AN632" s="1374"/>
      <c r="AO632" s="1212"/>
      <c r="AP632" s="1212"/>
      <c r="AQ632" s="1212"/>
      <c r="AR632" s="1212"/>
      <c r="AS632" s="1212"/>
      <c r="AT632" s="946" t="str">
        <f t="shared" si="33"/>
        <v/>
      </c>
      <c r="AU632" s="43"/>
      <c r="AV632" s="43"/>
      <c r="AW632" s="43"/>
      <c r="AX632" s="43"/>
      <c r="AY632" s="43"/>
      <c r="AZ632" s="43"/>
      <c r="BN632" s="1269">
        <f>IF(J755="SRO/Studio",O755,0)</f>
        <v>0</v>
      </c>
      <c r="BO632" s="1270"/>
      <c r="BP632" s="1270"/>
      <c r="BQ632" s="1270"/>
      <c r="BR632" s="1271"/>
      <c r="BS632" s="1269">
        <f>IF(J755="1 Bedroom",O755,0)</f>
        <v>0</v>
      </c>
      <c r="BT632" s="1270"/>
      <c r="BU632" s="1270"/>
      <c r="BV632" s="1270"/>
      <c r="BW632" s="1271"/>
      <c r="BX632" s="1269">
        <f>IF(J755="2 Bedrooms",O755,0)</f>
        <v>0</v>
      </c>
      <c r="BY632" s="1270"/>
      <c r="BZ632" s="1270"/>
      <c r="CA632" s="1270"/>
      <c r="CB632" s="1271"/>
      <c r="CC632" s="1269">
        <f>IF(J755="3 Bedrooms",O755,0)</f>
        <v>0</v>
      </c>
      <c r="CD632" s="1270"/>
      <c r="CE632" s="1270"/>
      <c r="CF632" s="1270"/>
      <c r="CG632" s="1271"/>
      <c r="CH632" s="1269">
        <f>IF(J755="4 Bedrooms",O755,0)</f>
        <v>0</v>
      </c>
      <c r="CI632" s="1270"/>
      <c r="CJ632" s="1270"/>
      <c r="CK632" s="1270"/>
      <c r="CL632" s="1271"/>
      <c r="CM632" s="1278">
        <f>IF(J755="5 Bedrooms",O755,0)</f>
        <v>0</v>
      </c>
      <c r="CN632" s="1279"/>
      <c r="CO632" s="1279"/>
      <c r="CP632" s="1279"/>
      <c r="CQ632" s="1280"/>
      <c r="CR632" s="41"/>
      <c r="CS632" s="41"/>
    </row>
    <row r="633" spans="1:126" ht="12.9" customHeight="1">
      <c r="B633" s="1183" t="s">
        <v>357</v>
      </c>
      <c r="C633" s="1184"/>
      <c r="D633" s="1184"/>
      <c r="E633" s="1184"/>
      <c r="F633" s="1184"/>
      <c r="G633" s="1184"/>
      <c r="H633" s="1184"/>
      <c r="I633" s="1184"/>
      <c r="J633" s="1184"/>
      <c r="K633" s="1184"/>
      <c r="L633" s="1184"/>
      <c r="M633" s="1184"/>
      <c r="N633" s="1184"/>
      <c r="O633" s="1184"/>
      <c r="P633" s="1184"/>
      <c r="Q633" s="1184"/>
      <c r="R633" s="1184"/>
      <c r="S633" s="1184"/>
      <c r="T633" s="1184"/>
      <c r="U633" s="1184"/>
      <c r="V633" s="1184"/>
      <c r="W633" s="1184"/>
      <c r="X633" s="1184"/>
      <c r="Y633" s="1184"/>
      <c r="Z633" s="1184"/>
      <c r="AA633" s="1184"/>
      <c r="AB633" s="1184"/>
      <c r="AC633" s="1184"/>
      <c r="AD633" s="1184"/>
      <c r="AE633" s="1184"/>
      <c r="AF633" s="1184"/>
      <c r="AG633" s="1184"/>
      <c r="AH633" s="1184"/>
      <c r="AI633" s="1184"/>
      <c r="AJ633" s="1184"/>
      <c r="AK633" s="1184"/>
      <c r="AL633" s="1184"/>
      <c r="AM633" s="1184"/>
      <c r="AN633" s="1185"/>
      <c r="AO633" s="1194">
        <f>SUM(AO621:AS632)</f>
        <v>16277257</v>
      </c>
      <c r="AP633" s="1195"/>
      <c r="AQ633" s="1195"/>
      <c r="AR633" s="1195"/>
      <c r="AS633" s="1196"/>
      <c r="AT633" s="43"/>
      <c r="AU633" s="43"/>
      <c r="AV633" s="43"/>
      <c r="AW633" s="43"/>
      <c r="AX633" s="43"/>
      <c r="AY633" s="43"/>
      <c r="AZ633" s="43"/>
      <c r="BN633" s="1272">
        <f>SUM(BN629:BR632)</f>
        <v>0</v>
      </c>
      <c r="BO633" s="1273"/>
      <c r="BP633" s="1273"/>
      <c r="BQ633" s="1273"/>
      <c r="BR633" s="1274"/>
      <c r="BS633" s="1272">
        <f>SUM(BS629:BW632)</f>
        <v>0</v>
      </c>
      <c r="BT633" s="1273"/>
      <c r="BU633" s="1273"/>
      <c r="BV633" s="1273"/>
      <c r="BW633" s="1274"/>
      <c r="BX633" s="1272">
        <f>SUM(BX629:CB632)</f>
        <v>1</v>
      </c>
      <c r="BY633" s="1273"/>
      <c r="BZ633" s="1273"/>
      <c r="CA633" s="1273"/>
      <c r="CB633" s="1274"/>
      <c r="CC633" s="1272">
        <f>SUM(CC629:CG632)</f>
        <v>0</v>
      </c>
      <c r="CD633" s="1273"/>
      <c r="CE633" s="1273"/>
      <c r="CF633" s="1273"/>
      <c r="CG633" s="1274"/>
      <c r="CH633" s="1272">
        <f>SUM(CH629:CL632)</f>
        <v>0</v>
      </c>
      <c r="CI633" s="1273"/>
      <c r="CJ633" s="1273"/>
      <c r="CK633" s="1273"/>
      <c r="CL633" s="1274"/>
      <c r="CM633" s="1272">
        <f>SUM(CM629:CQ632)</f>
        <v>0</v>
      </c>
      <c r="CN633" s="1273"/>
      <c r="CO633" s="1273"/>
      <c r="CP633" s="1273"/>
      <c r="CQ633" s="1274"/>
      <c r="CS633" s="467">
        <f>BN633+BS633+BX633+CC633+CH633+CM633</f>
        <v>1</v>
      </c>
      <c r="CT633" s="63" t="s">
        <v>1980</v>
      </c>
      <c r="CU633" s="41"/>
    </row>
    <row r="634" spans="1:126" ht="12.9" customHeight="1">
      <c r="B634" s="1183" t="s">
        <v>358</v>
      </c>
      <c r="C634" s="1184"/>
      <c r="D634" s="1184"/>
      <c r="E634" s="1184"/>
      <c r="F634" s="1184"/>
      <c r="G634" s="1184"/>
      <c r="H634" s="1184"/>
      <c r="I634" s="1184"/>
      <c r="J634" s="1184"/>
      <c r="K634" s="1184"/>
      <c r="L634" s="1184"/>
      <c r="M634" s="1184"/>
      <c r="N634" s="1184"/>
      <c r="O634" s="1184"/>
      <c r="P634" s="1184"/>
      <c r="Q634" s="1184"/>
      <c r="R634" s="1184"/>
      <c r="S634" s="1184"/>
      <c r="T634" s="1184"/>
      <c r="U634" s="1184"/>
      <c r="V634" s="1184"/>
      <c r="W634" s="1184"/>
      <c r="X634" s="1184"/>
      <c r="Y634" s="1184"/>
      <c r="Z634" s="1184"/>
      <c r="AA634" s="1184"/>
      <c r="AB634" s="1184"/>
      <c r="AC634" s="1184"/>
      <c r="AD634" s="1184"/>
      <c r="AE634" s="1184"/>
      <c r="AF634" s="1184"/>
      <c r="AG634" s="1184"/>
      <c r="AH634" s="1184"/>
      <c r="AI634" s="1184"/>
      <c r="AJ634" s="1184"/>
      <c r="AK634" s="1184"/>
      <c r="AL634" s="1184"/>
      <c r="AM634" s="1184"/>
      <c r="AN634" s="1185"/>
      <c r="AO634" s="1200">
        <v>11697909</v>
      </c>
      <c r="AP634" s="1201"/>
      <c r="AQ634" s="1201"/>
      <c r="AR634" s="1201"/>
      <c r="AS634" s="1202"/>
      <c r="AT634" s="43"/>
      <c r="AU634" s="43"/>
      <c r="AV634" s="43"/>
      <c r="AW634" s="43"/>
      <c r="AX634" s="43"/>
      <c r="AY634" s="43"/>
      <c r="AZ634" s="43"/>
      <c r="BN634" s="43" t="s">
        <v>864</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444" t="s">
        <v>939</v>
      </c>
      <c r="C635" s="1445"/>
      <c r="D635" s="1445"/>
      <c r="E635" s="1445"/>
      <c r="F635" s="1445"/>
      <c r="G635" s="1445"/>
      <c r="H635" s="1445"/>
      <c r="I635" s="1445"/>
      <c r="J635" s="1445"/>
      <c r="K635" s="1445"/>
      <c r="L635" s="1445"/>
      <c r="M635" s="1445"/>
      <c r="N635" s="1445"/>
      <c r="O635" s="1445"/>
      <c r="P635" s="1445"/>
      <c r="Q635" s="1445"/>
      <c r="R635" s="1445"/>
      <c r="S635" s="1445"/>
      <c r="T635" s="1445"/>
      <c r="U635" s="1445"/>
      <c r="V635" s="1445"/>
      <c r="W635" s="1445"/>
      <c r="X635" s="1445"/>
      <c r="Y635" s="1445"/>
      <c r="Z635" s="1445"/>
      <c r="AA635" s="1445"/>
      <c r="AB635" s="1445"/>
      <c r="AC635" s="1445"/>
      <c r="AD635" s="1445"/>
      <c r="AE635" s="1445"/>
      <c r="AF635" s="1445"/>
      <c r="AG635" s="1445"/>
      <c r="AH635" s="1445"/>
      <c r="AI635" s="1445"/>
      <c r="AJ635" s="1445"/>
      <c r="AK635" s="1445"/>
      <c r="AL635" s="1445"/>
      <c r="AM635" s="1445"/>
      <c r="AN635" s="1446"/>
      <c r="AO635" s="1194">
        <f>AO633+AO634</f>
        <v>27975166</v>
      </c>
      <c r="AP635" s="1195"/>
      <c r="AQ635" s="1195"/>
      <c r="AR635" s="1195"/>
      <c r="AS635" s="1196"/>
      <c r="AT635" s="43"/>
      <c r="AU635" s="43"/>
      <c r="AV635" s="43"/>
      <c r="AW635" s="43"/>
      <c r="AX635" s="43"/>
      <c r="AY635" s="43"/>
      <c r="AZ635" s="43"/>
      <c r="BN635" s="1269">
        <f t="shared" ref="BN635:BN644" si="39">IF(J766="SRO/Studio",O766,0)</f>
        <v>0</v>
      </c>
      <c r="BO635" s="1270"/>
      <c r="BP635" s="1270"/>
      <c r="BQ635" s="1270"/>
      <c r="BR635" s="1271"/>
      <c r="BS635" s="1269">
        <f t="shared" ref="BS635:BS644" si="40">IF(J766="1 Bedroom",O766,0)</f>
        <v>0</v>
      </c>
      <c r="BT635" s="1270"/>
      <c r="BU635" s="1270"/>
      <c r="BV635" s="1270"/>
      <c r="BW635" s="1271"/>
      <c r="BX635" s="1269">
        <f t="shared" ref="BX635:BX644" si="41">IF(J766="2 Bedrooms",O766,0)</f>
        <v>0</v>
      </c>
      <c r="BY635" s="1270"/>
      <c r="BZ635" s="1270"/>
      <c r="CA635" s="1270"/>
      <c r="CB635" s="1271"/>
      <c r="CC635" s="1269">
        <f t="shared" ref="CC635:CC644" si="42">IF(J766="3 Bedrooms",O766,0)</f>
        <v>0</v>
      </c>
      <c r="CD635" s="1270"/>
      <c r="CE635" s="1270"/>
      <c r="CF635" s="1270"/>
      <c r="CG635" s="1271"/>
      <c r="CH635" s="1269">
        <f t="shared" ref="CH635:CH644" si="43">IF(J766="4 Bedrooms",O766,0)</f>
        <v>0</v>
      </c>
      <c r="CI635" s="1270"/>
      <c r="CJ635" s="1270"/>
      <c r="CK635" s="1270"/>
      <c r="CL635" s="1271"/>
      <c r="CM635" s="1269">
        <f t="shared" ref="CM635:CM644" si="44">IF(J766="5 Bedrooms",O766,0)</f>
        <v>0</v>
      </c>
      <c r="CN635" s="1270"/>
      <c r="CO635" s="1270"/>
      <c r="CP635" s="1270"/>
      <c r="CQ635" s="1271"/>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9">
        <f t="shared" si="39"/>
        <v>0</v>
      </c>
      <c r="BO636" s="1270"/>
      <c r="BP636" s="1270"/>
      <c r="BQ636" s="1270"/>
      <c r="BR636" s="1271"/>
      <c r="BS636" s="1269">
        <f t="shared" si="40"/>
        <v>0</v>
      </c>
      <c r="BT636" s="1270"/>
      <c r="BU636" s="1270"/>
      <c r="BV636" s="1270"/>
      <c r="BW636" s="1271"/>
      <c r="BX636" s="1269">
        <f t="shared" si="41"/>
        <v>0</v>
      </c>
      <c r="BY636" s="1270"/>
      <c r="BZ636" s="1270"/>
      <c r="CA636" s="1270"/>
      <c r="CB636" s="1271"/>
      <c r="CC636" s="1269">
        <f t="shared" si="42"/>
        <v>0</v>
      </c>
      <c r="CD636" s="1270"/>
      <c r="CE636" s="1270"/>
      <c r="CF636" s="1270"/>
      <c r="CG636" s="1271"/>
      <c r="CH636" s="1269">
        <f t="shared" si="43"/>
        <v>0</v>
      </c>
      <c r="CI636" s="1270"/>
      <c r="CJ636" s="1270"/>
      <c r="CK636" s="1270"/>
      <c r="CL636" s="1271"/>
      <c r="CM636" s="1269">
        <f t="shared" si="44"/>
        <v>0</v>
      </c>
      <c r="CN636" s="1270"/>
      <c r="CO636" s="1270"/>
      <c r="CP636" s="1270"/>
      <c r="CQ636" s="1271"/>
      <c r="CR636" s="41"/>
      <c r="CS636" s="41"/>
    </row>
    <row r="637" spans="1:126" ht="12.9" customHeight="1">
      <c r="A637" s="61" t="s">
        <v>899</v>
      </c>
      <c r="B637" t="s">
        <v>81</v>
      </c>
      <c r="G637" s="1262" t="str">
        <f>C621</f>
        <v>Banc of CA (TranchB)</v>
      </c>
      <c r="H637" s="1262"/>
      <c r="I637" s="1262"/>
      <c r="J637" s="1262"/>
      <c r="K637" s="1262"/>
      <c r="L637" s="1262"/>
      <c r="M637" s="1262"/>
      <c r="N637" s="1262"/>
      <c r="O637" s="1262"/>
      <c r="P637" s="1262"/>
      <c r="Q637" s="1262"/>
      <c r="R637" s="1262"/>
      <c r="S637" s="12"/>
      <c r="T637" s="61" t="s">
        <v>900</v>
      </c>
      <c r="U637" t="s">
        <v>81</v>
      </c>
      <c r="Z637" s="1262" t="str">
        <f>C622</f>
        <v>HCD NPLH</v>
      </c>
      <c r="AA637" s="1262"/>
      <c r="AB637" s="1262"/>
      <c r="AC637" s="1262"/>
      <c r="AD637" s="1262"/>
      <c r="AE637" s="1262"/>
      <c r="AF637" s="1262"/>
      <c r="AG637" s="1262"/>
      <c r="AH637" s="1262"/>
      <c r="AI637" s="1262"/>
      <c r="AJ637" s="1262"/>
      <c r="AK637" s="1262"/>
      <c r="AM637" s="43"/>
      <c r="AN637" s="43"/>
      <c r="AO637" s="43"/>
      <c r="AP637" s="43"/>
      <c r="AQ637" s="43"/>
      <c r="AR637" s="43"/>
      <c r="AS637" s="43"/>
      <c r="AT637" s="43"/>
      <c r="AU637" s="43"/>
      <c r="AV637" s="43"/>
      <c r="AW637" s="43"/>
      <c r="AX637" s="43"/>
      <c r="AY637" s="43"/>
      <c r="AZ637" s="43"/>
      <c r="BN637" s="1269">
        <f t="shared" si="39"/>
        <v>0</v>
      </c>
      <c r="BO637" s="1270"/>
      <c r="BP637" s="1270"/>
      <c r="BQ637" s="1270"/>
      <c r="BR637" s="1271"/>
      <c r="BS637" s="1269">
        <f t="shared" si="40"/>
        <v>0</v>
      </c>
      <c r="BT637" s="1270"/>
      <c r="BU637" s="1270"/>
      <c r="BV637" s="1270"/>
      <c r="BW637" s="1271"/>
      <c r="BX637" s="1269">
        <f t="shared" si="41"/>
        <v>0</v>
      </c>
      <c r="BY637" s="1270"/>
      <c r="BZ637" s="1270"/>
      <c r="CA637" s="1270"/>
      <c r="CB637" s="1271"/>
      <c r="CC637" s="1269">
        <f t="shared" si="42"/>
        <v>0</v>
      </c>
      <c r="CD637" s="1270"/>
      <c r="CE637" s="1270"/>
      <c r="CF637" s="1270"/>
      <c r="CG637" s="1271"/>
      <c r="CH637" s="1269">
        <f t="shared" si="43"/>
        <v>0</v>
      </c>
      <c r="CI637" s="1270"/>
      <c r="CJ637" s="1270"/>
      <c r="CK637" s="1270"/>
      <c r="CL637" s="1271"/>
      <c r="CM637" s="1269">
        <f t="shared" si="44"/>
        <v>0</v>
      </c>
      <c r="CN637" s="1270"/>
      <c r="CO637" s="1270"/>
      <c r="CP637" s="1270"/>
      <c r="CQ637" s="1271"/>
      <c r="CR637" s="41"/>
      <c r="CS637" s="41"/>
    </row>
    <row r="638" spans="1:126" ht="12.9" customHeight="1">
      <c r="A638" s="4"/>
      <c r="B638" t="s">
        <v>371</v>
      </c>
      <c r="G638" s="1104" t="s">
        <v>2378</v>
      </c>
      <c r="H638" s="1108"/>
      <c r="I638" s="1108"/>
      <c r="J638" s="1108"/>
      <c r="K638" s="1108"/>
      <c r="L638" s="1108"/>
      <c r="M638" s="1108"/>
      <c r="N638" s="1108"/>
      <c r="O638" s="1108"/>
      <c r="P638" s="1108"/>
      <c r="Q638" s="1108"/>
      <c r="R638" s="1108"/>
      <c r="S638" s="12"/>
      <c r="T638" s="4"/>
      <c r="U638" t="s">
        <v>371</v>
      </c>
      <c r="Z638" s="1104" t="s">
        <v>2382</v>
      </c>
      <c r="AA638" s="1108"/>
      <c r="AB638" s="1108"/>
      <c r="AC638" s="1108"/>
      <c r="AD638" s="1108"/>
      <c r="AE638" s="1108"/>
      <c r="AF638" s="1108"/>
      <c r="AG638" s="1108"/>
      <c r="AH638" s="1108"/>
      <c r="AI638" s="1108"/>
      <c r="AJ638" s="1108"/>
      <c r="AK638" s="1108"/>
      <c r="AM638" s="43"/>
      <c r="AN638" s="43"/>
      <c r="AO638" s="43"/>
      <c r="AP638" s="43"/>
      <c r="AQ638" s="43"/>
      <c r="AR638" s="43"/>
      <c r="AS638" s="43"/>
      <c r="AT638" s="43"/>
      <c r="AU638" s="43"/>
      <c r="AV638" s="43"/>
      <c r="AW638" s="43"/>
      <c r="AX638" s="43"/>
      <c r="AY638" s="43"/>
      <c r="AZ638" s="43"/>
      <c r="BN638" s="1269">
        <f t="shared" si="39"/>
        <v>0</v>
      </c>
      <c r="BO638" s="1270"/>
      <c r="BP638" s="1270"/>
      <c r="BQ638" s="1270"/>
      <c r="BR638" s="1271"/>
      <c r="BS638" s="1269">
        <f t="shared" si="40"/>
        <v>0</v>
      </c>
      <c r="BT638" s="1270"/>
      <c r="BU638" s="1270"/>
      <c r="BV638" s="1270"/>
      <c r="BW638" s="1271"/>
      <c r="BX638" s="1269">
        <f t="shared" si="41"/>
        <v>0</v>
      </c>
      <c r="BY638" s="1270"/>
      <c r="BZ638" s="1270"/>
      <c r="CA638" s="1270"/>
      <c r="CB638" s="1271"/>
      <c r="CC638" s="1269">
        <f t="shared" si="42"/>
        <v>0</v>
      </c>
      <c r="CD638" s="1270"/>
      <c r="CE638" s="1270"/>
      <c r="CF638" s="1270"/>
      <c r="CG638" s="1271"/>
      <c r="CH638" s="1269">
        <f t="shared" si="43"/>
        <v>0</v>
      </c>
      <c r="CI638" s="1270"/>
      <c r="CJ638" s="1270"/>
      <c r="CK638" s="1270"/>
      <c r="CL638" s="1271"/>
      <c r="CM638" s="1269">
        <f t="shared" si="44"/>
        <v>0</v>
      </c>
      <c r="CN638" s="1270"/>
      <c r="CO638" s="1270"/>
      <c r="CP638" s="1270"/>
      <c r="CQ638" s="1271"/>
      <c r="CR638" s="41"/>
      <c r="CS638" s="41"/>
    </row>
    <row r="639" spans="1:126" ht="12.9" customHeight="1">
      <c r="A639" s="4"/>
      <c r="B639" t="s">
        <v>429</v>
      </c>
      <c r="G639" s="1104" t="s">
        <v>2357</v>
      </c>
      <c r="H639" s="1108"/>
      <c r="I639" s="1108"/>
      <c r="J639" s="1108"/>
      <c r="K639" s="1108"/>
      <c r="L639" s="1108"/>
      <c r="M639" s="1108"/>
      <c r="N639" s="1108"/>
      <c r="O639" s="1108"/>
      <c r="P639" s="1108"/>
      <c r="Q639" s="1108"/>
      <c r="R639" s="1108"/>
      <c r="T639" s="4"/>
      <c r="U639" t="s">
        <v>429</v>
      </c>
      <c r="Z639" s="1268" t="s">
        <v>2389</v>
      </c>
      <c r="AA639" s="1260"/>
      <c r="AB639" s="1260"/>
      <c r="AC639" s="1260"/>
      <c r="AD639" s="1260"/>
      <c r="AE639" s="1260"/>
      <c r="AF639" s="1260"/>
      <c r="AG639" s="1260"/>
      <c r="AH639" s="1260"/>
      <c r="AI639" s="1260"/>
      <c r="AJ639" s="1260"/>
      <c r="AK639" s="1260"/>
      <c r="AM639" s="43"/>
      <c r="AN639" s="43"/>
      <c r="AO639" s="43"/>
      <c r="AP639" s="43"/>
      <c r="AQ639" s="43"/>
      <c r="AR639" s="43"/>
      <c r="AS639" s="43"/>
      <c r="AT639" s="43"/>
      <c r="AU639" s="43"/>
      <c r="AV639" s="43"/>
      <c r="AW639" s="43"/>
      <c r="AX639" s="43"/>
      <c r="AY639" s="43"/>
      <c r="AZ639" s="43"/>
      <c r="BN639" s="1269">
        <f t="shared" si="39"/>
        <v>0</v>
      </c>
      <c r="BO639" s="1270"/>
      <c r="BP639" s="1270"/>
      <c r="BQ639" s="1270"/>
      <c r="BR639" s="1271"/>
      <c r="BS639" s="1269">
        <f t="shared" si="40"/>
        <v>0</v>
      </c>
      <c r="BT639" s="1270"/>
      <c r="BU639" s="1270"/>
      <c r="BV639" s="1270"/>
      <c r="BW639" s="1271"/>
      <c r="BX639" s="1269">
        <f t="shared" si="41"/>
        <v>0</v>
      </c>
      <c r="BY639" s="1270"/>
      <c r="BZ639" s="1270"/>
      <c r="CA639" s="1270"/>
      <c r="CB639" s="1271"/>
      <c r="CC639" s="1269">
        <f t="shared" si="42"/>
        <v>0</v>
      </c>
      <c r="CD639" s="1270"/>
      <c r="CE639" s="1270"/>
      <c r="CF639" s="1270"/>
      <c r="CG639" s="1271"/>
      <c r="CH639" s="1269">
        <f t="shared" si="43"/>
        <v>0</v>
      </c>
      <c r="CI639" s="1270"/>
      <c r="CJ639" s="1270"/>
      <c r="CK639" s="1270"/>
      <c r="CL639" s="1271"/>
      <c r="CM639" s="1269">
        <f t="shared" si="44"/>
        <v>0</v>
      </c>
      <c r="CN639" s="1270"/>
      <c r="CO639" s="1270"/>
      <c r="CP639" s="1270"/>
      <c r="CQ639" s="1271"/>
      <c r="CR639" s="41"/>
      <c r="CS639" s="41"/>
    </row>
    <row r="640" spans="1:126" ht="12.9" customHeight="1">
      <c r="A640" s="4"/>
      <c r="B640" t="s">
        <v>832</v>
      </c>
      <c r="G640" s="1104" t="s">
        <v>2379</v>
      </c>
      <c r="H640" s="1108"/>
      <c r="I640" s="1108"/>
      <c r="J640" s="1108"/>
      <c r="K640" s="1108"/>
      <c r="L640" s="1108"/>
      <c r="M640" s="1108"/>
      <c r="N640" s="1108"/>
      <c r="O640" s="1108"/>
      <c r="P640" s="1108"/>
      <c r="Q640" s="1108"/>
      <c r="R640" s="1108"/>
      <c r="S640" s="12"/>
      <c r="T640" s="4"/>
      <c r="U640" t="s">
        <v>832</v>
      </c>
      <c r="Z640" s="1268" t="s">
        <v>2383</v>
      </c>
      <c r="AA640" s="1260"/>
      <c r="AB640" s="1260"/>
      <c r="AC640" s="1260"/>
      <c r="AD640" s="1260"/>
      <c r="AE640" s="1260"/>
      <c r="AF640" s="1260"/>
      <c r="AG640" s="1260"/>
      <c r="AH640" s="1260"/>
      <c r="AI640" s="1260"/>
      <c r="AJ640" s="1260"/>
      <c r="AK640" s="1260"/>
      <c r="AM640" s="43"/>
      <c r="AN640" s="43"/>
      <c r="AO640" s="43"/>
      <c r="AP640" s="43"/>
      <c r="AQ640" s="43"/>
      <c r="AR640" s="43"/>
      <c r="AS640" s="43"/>
      <c r="AT640" s="43"/>
      <c r="AU640" s="43"/>
      <c r="AV640" s="43"/>
      <c r="AW640" s="43"/>
      <c r="AX640" s="43"/>
      <c r="AY640" s="43"/>
      <c r="AZ640" s="43"/>
      <c r="BN640" s="1269">
        <f t="shared" si="39"/>
        <v>0</v>
      </c>
      <c r="BO640" s="1270"/>
      <c r="BP640" s="1270"/>
      <c r="BQ640" s="1270"/>
      <c r="BR640" s="1271"/>
      <c r="BS640" s="1269">
        <f t="shared" si="40"/>
        <v>0</v>
      </c>
      <c r="BT640" s="1270"/>
      <c r="BU640" s="1270"/>
      <c r="BV640" s="1270"/>
      <c r="BW640" s="1271"/>
      <c r="BX640" s="1269">
        <f t="shared" si="41"/>
        <v>0</v>
      </c>
      <c r="BY640" s="1270"/>
      <c r="BZ640" s="1270"/>
      <c r="CA640" s="1270"/>
      <c r="CB640" s="1271"/>
      <c r="CC640" s="1269">
        <f t="shared" si="42"/>
        <v>0</v>
      </c>
      <c r="CD640" s="1270"/>
      <c r="CE640" s="1270"/>
      <c r="CF640" s="1270"/>
      <c r="CG640" s="1271"/>
      <c r="CH640" s="1269">
        <f t="shared" si="43"/>
        <v>0</v>
      </c>
      <c r="CI640" s="1270"/>
      <c r="CJ640" s="1270"/>
      <c r="CK640" s="1270"/>
      <c r="CL640" s="1271"/>
      <c r="CM640" s="1269">
        <f t="shared" si="44"/>
        <v>0</v>
      </c>
      <c r="CN640" s="1270"/>
      <c r="CO640" s="1270"/>
      <c r="CP640" s="1270"/>
      <c r="CQ640" s="1271"/>
      <c r="CR640" s="41"/>
      <c r="CS640" s="41"/>
    </row>
    <row r="641" spans="1:97" ht="12.9" customHeight="1">
      <c r="A641" s="4"/>
      <c r="B641" t="s">
        <v>649</v>
      </c>
      <c r="G641" s="1266" t="s">
        <v>2380</v>
      </c>
      <c r="H641" s="1267"/>
      <c r="I641" s="1267"/>
      <c r="J641" s="1267"/>
      <c r="K641" s="1267"/>
      <c r="L641" s="1267"/>
      <c r="O641" s="42" t="s">
        <v>817</v>
      </c>
      <c r="P641" s="1261"/>
      <c r="Q641" s="1261"/>
      <c r="R641" s="1261"/>
      <c r="S641" s="14"/>
      <c r="T641" s="4"/>
      <c r="U641" t="s">
        <v>649</v>
      </c>
      <c r="Z641" s="1266" t="s">
        <v>2384</v>
      </c>
      <c r="AA641" s="1267"/>
      <c r="AB641" s="1267"/>
      <c r="AC641" s="1267"/>
      <c r="AD641" s="1267"/>
      <c r="AE641" s="1267"/>
      <c r="AH641" s="42" t="s">
        <v>817</v>
      </c>
      <c r="AI641" s="1261"/>
      <c r="AJ641" s="1261"/>
      <c r="AK641" s="1261"/>
      <c r="AM641" s="43"/>
      <c r="AN641" s="43"/>
      <c r="AO641" s="43"/>
      <c r="AP641" s="43"/>
      <c r="AQ641" s="43"/>
      <c r="AR641" s="43"/>
      <c r="AS641" s="43"/>
      <c r="AT641" s="43"/>
      <c r="AU641" s="43"/>
      <c r="AV641" s="43"/>
      <c r="AW641" s="43"/>
      <c r="AX641" s="43"/>
      <c r="AY641" s="43"/>
      <c r="AZ641" s="43"/>
      <c r="BN641" s="1269">
        <f t="shared" si="39"/>
        <v>0</v>
      </c>
      <c r="BO641" s="1270"/>
      <c r="BP641" s="1270"/>
      <c r="BQ641" s="1270"/>
      <c r="BR641" s="1271"/>
      <c r="BS641" s="1269">
        <f t="shared" si="40"/>
        <v>0</v>
      </c>
      <c r="BT641" s="1270"/>
      <c r="BU641" s="1270"/>
      <c r="BV641" s="1270"/>
      <c r="BW641" s="1271"/>
      <c r="BX641" s="1269">
        <f t="shared" si="41"/>
        <v>0</v>
      </c>
      <c r="BY641" s="1270"/>
      <c r="BZ641" s="1270"/>
      <c r="CA641" s="1270"/>
      <c r="CB641" s="1271"/>
      <c r="CC641" s="1269">
        <f t="shared" si="42"/>
        <v>0</v>
      </c>
      <c r="CD641" s="1270"/>
      <c r="CE641" s="1270"/>
      <c r="CF641" s="1270"/>
      <c r="CG641" s="1271"/>
      <c r="CH641" s="1269">
        <f t="shared" si="43"/>
        <v>0</v>
      </c>
      <c r="CI641" s="1270"/>
      <c r="CJ641" s="1270"/>
      <c r="CK641" s="1270"/>
      <c r="CL641" s="1271"/>
      <c r="CM641" s="1269">
        <f t="shared" si="44"/>
        <v>0</v>
      </c>
      <c r="CN641" s="1270"/>
      <c r="CO641" s="1270"/>
      <c r="CP641" s="1270"/>
      <c r="CQ641" s="1271"/>
      <c r="CR641" s="41"/>
      <c r="CS641" s="41"/>
    </row>
    <row r="642" spans="1:97" ht="12.9" customHeight="1">
      <c r="A642" s="4"/>
      <c r="B642" t="s">
        <v>833</v>
      </c>
      <c r="H642" s="1104" t="s">
        <v>2381</v>
      </c>
      <c r="I642" s="1108"/>
      <c r="J642" s="1108"/>
      <c r="K642" s="1108"/>
      <c r="L642" s="1108"/>
      <c r="M642" s="1108"/>
      <c r="N642" s="1108"/>
      <c r="O642" s="1108"/>
      <c r="P642" s="1108"/>
      <c r="Q642" s="1108"/>
      <c r="R642" s="1108"/>
      <c r="S642" s="12"/>
      <c r="T642" s="4"/>
      <c r="U642" t="s">
        <v>833</v>
      </c>
      <c r="AA642" s="1104" t="s">
        <v>2388</v>
      </c>
      <c r="AB642" s="1108"/>
      <c r="AC642" s="1108"/>
      <c r="AD642" s="1108"/>
      <c r="AE642" s="1108"/>
      <c r="AF642" s="1108"/>
      <c r="AG642" s="1108"/>
      <c r="AH642" s="1108"/>
      <c r="AI642" s="1108"/>
      <c r="AJ642" s="1108"/>
      <c r="AK642" s="1108"/>
      <c r="AM642" s="43"/>
      <c r="AN642" s="43"/>
      <c r="AO642" s="43"/>
      <c r="AP642" s="43"/>
      <c r="AQ642" s="43"/>
      <c r="AR642" s="43"/>
      <c r="AS642" s="43"/>
      <c r="AT642" s="43"/>
      <c r="AU642" s="43"/>
      <c r="AV642" s="43"/>
      <c r="AW642" s="43"/>
      <c r="AX642" s="43"/>
      <c r="AY642" s="43"/>
      <c r="AZ642" s="43"/>
      <c r="BN642" s="1269">
        <f t="shared" si="39"/>
        <v>0</v>
      </c>
      <c r="BO642" s="1270"/>
      <c r="BP642" s="1270"/>
      <c r="BQ642" s="1270"/>
      <c r="BR642" s="1271"/>
      <c r="BS642" s="1269">
        <f t="shared" si="40"/>
        <v>0</v>
      </c>
      <c r="BT642" s="1270"/>
      <c r="BU642" s="1270"/>
      <c r="BV642" s="1270"/>
      <c r="BW642" s="1271"/>
      <c r="BX642" s="1269">
        <f t="shared" si="41"/>
        <v>0</v>
      </c>
      <c r="BY642" s="1270"/>
      <c r="BZ642" s="1270"/>
      <c r="CA642" s="1270"/>
      <c r="CB642" s="1271"/>
      <c r="CC642" s="1269">
        <f t="shared" si="42"/>
        <v>0</v>
      </c>
      <c r="CD642" s="1270"/>
      <c r="CE642" s="1270"/>
      <c r="CF642" s="1270"/>
      <c r="CG642" s="1271"/>
      <c r="CH642" s="1269">
        <f t="shared" si="43"/>
        <v>0</v>
      </c>
      <c r="CI642" s="1270"/>
      <c r="CJ642" s="1270"/>
      <c r="CK642" s="1270"/>
      <c r="CL642" s="1271"/>
      <c r="CM642" s="1269">
        <f t="shared" si="44"/>
        <v>0</v>
      </c>
      <c r="CN642" s="1270"/>
      <c r="CO642" s="1270"/>
      <c r="CP642" s="1270"/>
      <c r="CQ642" s="1271"/>
      <c r="CR642" s="41"/>
      <c r="CS642" s="41"/>
    </row>
    <row r="643" spans="1:97" ht="12.9" customHeight="1">
      <c r="A643" s="5"/>
      <c r="B643" t="s">
        <v>835</v>
      </c>
      <c r="N643" s="1099" t="s">
        <v>107</v>
      </c>
      <c r="O643" s="1099"/>
      <c r="T643" s="4"/>
      <c r="U643" t="s">
        <v>835</v>
      </c>
      <c r="AG643" s="1099" t="s">
        <v>107</v>
      </c>
      <c r="AH643" s="1099"/>
      <c r="AM643" s="43"/>
      <c r="AN643" s="43"/>
      <c r="AO643" s="43"/>
      <c r="AP643" s="43"/>
      <c r="AQ643" s="43"/>
      <c r="AR643" s="43"/>
      <c r="AS643" s="43"/>
      <c r="AT643" s="43"/>
      <c r="AU643" s="43"/>
      <c r="AV643" s="43"/>
      <c r="AW643" s="43"/>
      <c r="AX643" s="43"/>
      <c r="AY643" s="43"/>
      <c r="AZ643" s="43"/>
      <c r="BA643" s="43"/>
      <c r="BB643" s="41"/>
      <c r="BC643" s="41"/>
      <c r="BD643" s="41"/>
      <c r="BN643" s="1269">
        <f t="shared" si="39"/>
        <v>0</v>
      </c>
      <c r="BO643" s="1270"/>
      <c r="BP643" s="1270"/>
      <c r="BQ643" s="1270"/>
      <c r="BR643" s="1271"/>
      <c r="BS643" s="1269">
        <f t="shared" si="40"/>
        <v>0</v>
      </c>
      <c r="BT643" s="1270"/>
      <c r="BU643" s="1270"/>
      <c r="BV643" s="1270"/>
      <c r="BW643" s="1271"/>
      <c r="BX643" s="1269">
        <f t="shared" si="41"/>
        <v>0</v>
      </c>
      <c r="BY643" s="1270"/>
      <c r="BZ643" s="1270"/>
      <c r="CA643" s="1270"/>
      <c r="CB643" s="1271"/>
      <c r="CC643" s="1269">
        <f t="shared" si="42"/>
        <v>0</v>
      </c>
      <c r="CD643" s="1270"/>
      <c r="CE643" s="1270"/>
      <c r="CF643" s="1270"/>
      <c r="CG643" s="1271"/>
      <c r="CH643" s="1269">
        <f t="shared" si="43"/>
        <v>0</v>
      </c>
      <c r="CI643" s="1270"/>
      <c r="CJ643" s="1270"/>
      <c r="CK643" s="1270"/>
      <c r="CL643" s="1271"/>
      <c r="CM643" s="1269">
        <f t="shared" si="44"/>
        <v>0</v>
      </c>
      <c r="CN643" s="1270"/>
      <c r="CO643" s="1270"/>
      <c r="CP643" s="1270"/>
      <c r="CQ643" s="1271"/>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9">
        <f t="shared" si="39"/>
        <v>0</v>
      </c>
      <c r="BO644" s="1270"/>
      <c r="BP644" s="1270"/>
      <c r="BQ644" s="1270"/>
      <c r="BR644" s="1271"/>
      <c r="BS644" s="1269">
        <f t="shared" si="40"/>
        <v>0</v>
      </c>
      <c r="BT644" s="1270"/>
      <c r="BU644" s="1270"/>
      <c r="BV644" s="1270"/>
      <c r="BW644" s="1271"/>
      <c r="BX644" s="1269">
        <f t="shared" si="41"/>
        <v>0</v>
      </c>
      <c r="BY644" s="1270"/>
      <c r="BZ644" s="1270"/>
      <c r="CA644" s="1270"/>
      <c r="CB644" s="1271"/>
      <c r="CC644" s="1269">
        <f t="shared" si="42"/>
        <v>0</v>
      </c>
      <c r="CD644" s="1270"/>
      <c r="CE644" s="1270"/>
      <c r="CF644" s="1270"/>
      <c r="CG644" s="1271"/>
      <c r="CH644" s="1269">
        <f t="shared" si="43"/>
        <v>0</v>
      </c>
      <c r="CI644" s="1270"/>
      <c r="CJ644" s="1270"/>
      <c r="CK644" s="1270"/>
      <c r="CL644" s="1271"/>
      <c r="CM644" s="1269">
        <f t="shared" si="44"/>
        <v>0</v>
      </c>
      <c r="CN644" s="1270"/>
      <c r="CO644" s="1270"/>
      <c r="CP644" s="1270"/>
      <c r="CQ644" s="1271"/>
      <c r="CR644" s="41"/>
      <c r="CS644" s="41"/>
    </row>
    <row r="645" spans="1:97" ht="12.9" customHeight="1">
      <c r="A645" s="61" t="s">
        <v>906</v>
      </c>
      <c r="B645" t="s">
        <v>81</v>
      </c>
      <c r="G645" s="1262" t="str">
        <f>C623</f>
        <v>County HOME</v>
      </c>
      <c r="H645" s="1262"/>
      <c r="I645" s="1262"/>
      <c r="J645" s="1262"/>
      <c r="K645" s="1262"/>
      <c r="L645" s="1262"/>
      <c r="M645" s="1262"/>
      <c r="N645" s="1262"/>
      <c r="O645" s="1262"/>
      <c r="P645" s="1262"/>
      <c r="Q645" s="1262"/>
      <c r="R645" s="1262"/>
      <c r="T645" s="61" t="s">
        <v>430</v>
      </c>
      <c r="U645" t="s">
        <v>81</v>
      </c>
      <c r="Z645" s="1262" t="str">
        <f>C624</f>
        <v>HASBARCO GAP Loan</v>
      </c>
      <c r="AA645" s="1262"/>
      <c r="AB645" s="1262"/>
      <c r="AC645" s="1262"/>
      <c r="AD645" s="1262"/>
      <c r="AE645" s="1262"/>
      <c r="AF645" s="1262"/>
      <c r="AG645" s="1262"/>
      <c r="AH645" s="1262"/>
      <c r="AI645" s="1262"/>
      <c r="AJ645" s="1262"/>
      <c r="AK645" s="1262"/>
      <c r="AM645" s="43"/>
      <c r="AN645" s="43"/>
      <c r="AO645" s="43"/>
      <c r="AP645" s="43"/>
      <c r="AQ645" s="43"/>
      <c r="AR645" s="43"/>
      <c r="AS645" s="43"/>
      <c r="AT645" s="43"/>
      <c r="AU645" s="43"/>
      <c r="AV645" s="43"/>
      <c r="AW645" s="43"/>
      <c r="AX645" s="43"/>
      <c r="AY645" s="43"/>
      <c r="AZ645" s="43"/>
      <c r="BA645" s="43"/>
      <c r="BB645" s="41"/>
      <c r="BC645" s="41"/>
      <c r="BD645" s="41"/>
      <c r="BN645" s="1272">
        <f>SUM(BN635:BR644)</f>
        <v>0</v>
      </c>
      <c r="BO645" s="1273"/>
      <c r="BP645" s="1273"/>
      <c r="BQ645" s="1273"/>
      <c r="BR645" s="1274"/>
      <c r="BS645" s="1272">
        <f>SUM(BS635:BW644)</f>
        <v>0</v>
      </c>
      <c r="BT645" s="1273"/>
      <c r="BU645" s="1273"/>
      <c r="BV645" s="1273"/>
      <c r="BW645" s="1274"/>
      <c r="BX645" s="1272">
        <f>SUM(BX635:CB644)</f>
        <v>0</v>
      </c>
      <c r="BY645" s="1273"/>
      <c r="BZ645" s="1273"/>
      <c r="CA645" s="1273"/>
      <c r="CB645" s="1274"/>
      <c r="CC645" s="1272">
        <f>SUM(CC635:CG644)</f>
        <v>0</v>
      </c>
      <c r="CD645" s="1273"/>
      <c r="CE645" s="1273"/>
      <c r="CF645" s="1273"/>
      <c r="CG645" s="1274"/>
      <c r="CH645" s="1272">
        <f>SUM(CH635:CL644)</f>
        <v>0</v>
      </c>
      <c r="CI645" s="1273"/>
      <c r="CJ645" s="1273"/>
      <c r="CK645" s="1273"/>
      <c r="CL645" s="1274"/>
      <c r="CM645" s="1272">
        <f>SUM(CM635:CQ644)</f>
        <v>0</v>
      </c>
      <c r="CN645" s="1273"/>
      <c r="CO645" s="1273"/>
      <c r="CP645" s="1273"/>
      <c r="CQ645" s="1274"/>
      <c r="CR645" s="41"/>
      <c r="CS645" s="41"/>
    </row>
    <row r="646" spans="1:97" ht="12.9" customHeight="1" thickBot="1">
      <c r="A646" s="4"/>
      <c r="B646" t="s">
        <v>371</v>
      </c>
      <c r="G646" s="1108" t="s">
        <v>2385</v>
      </c>
      <c r="H646" s="1108"/>
      <c r="I646" s="1108"/>
      <c r="J646" s="1108"/>
      <c r="K646" s="1108"/>
      <c r="L646" s="1108"/>
      <c r="M646" s="1108"/>
      <c r="N646" s="1108"/>
      <c r="O646" s="1108"/>
      <c r="P646" s="1108"/>
      <c r="Q646" s="1108"/>
      <c r="R646" s="1108"/>
      <c r="T646" s="4"/>
      <c r="U646" t="s">
        <v>371</v>
      </c>
      <c r="Z646" s="1104" t="s">
        <v>2335</v>
      </c>
      <c r="AA646" s="1108"/>
      <c r="AB646" s="1108"/>
      <c r="AC646" s="1108"/>
      <c r="AD646" s="1108"/>
      <c r="AE646" s="1108"/>
      <c r="AF646" s="1108"/>
      <c r="AG646" s="1108"/>
      <c r="AH646" s="1108"/>
      <c r="AI646" s="1108"/>
      <c r="AJ646" s="1108"/>
      <c r="AK646" s="1108"/>
      <c r="AM646" s="41"/>
      <c r="AN646" s="41"/>
      <c r="AO646" s="41"/>
      <c r="AP646" s="41"/>
      <c r="AQ646" s="41"/>
      <c r="AR646" s="41"/>
      <c r="AS646" s="41"/>
      <c r="AT646" s="41"/>
      <c r="AU646" s="41"/>
      <c r="AV646" s="41"/>
      <c r="AW646" s="41"/>
      <c r="AX646" s="41"/>
      <c r="AY646" s="41"/>
      <c r="AZ646" s="41"/>
      <c r="BA646" s="41"/>
      <c r="BB646" s="41"/>
      <c r="BC646" s="41"/>
      <c r="BD646" s="41"/>
      <c r="BN646" s="41" t="s">
        <v>1725</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 customHeight="1" thickBot="1">
      <c r="A647" s="4"/>
      <c r="B647" t="s">
        <v>429</v>
      </c>
      <c r="G647" s="1260" t="s">
        <v>2343</v>
      </c>
      <c r="H647" s="1260"/>
      <c r="I647" s="1260"/>
      <c r="J647" s="1260"/>
      <c r="K647" s="1260"/>
      <c r="L647" s="1260"/>
      <c r="M647" s="1260"/>
      <c r="N647" s="1260"/>
      <c r="O647" s="1260"/>
      <c r="P647" s="1260"/>
      <c r="Q647" s="1260"/>
      <c r="R647" s="1260"/>
      <c r="T647" s="4"/>
      <c r="U647" t="s">
        <v>429</v>
      </c>
      <c r="Z647" s="1268" t="s">
        <v>2340</v>
      </c>
      <c r="AA647" s="1260"/>
      <c r="AB647" s="1260"/>
      <c r="AC647" s="1260"/>
      <c r="AD647" s="1260"/>
      <c r="AE647" s="1260"/>
      <c r="AF647" s="1260"/>
      <c r="AG647" s="1260"/>
      <c r="AH647" s="1260"/>
      <c r="AI647" s="1260"/>
      <c r="AJ647" s="1260"/>
      <c r="AK647" s="1260"/>
      <c r="AM647" s="41"/>
      <c r="AN647" s="41"/>
      <c r="AO647" s="41"/>
      <c r="AP647" s="41"/>
      <c r="AQ647" s="41"/>
      <c r="AR647" s="41"/>
      <c r="AS647" s="41"/>
      <c r="AT647" s="41"/>
      <c r="AU647" s="41"/>
      <c r="AV647" s="41"/>
      <c r="AW647" s="41"/>
      <c r="AX647" s="41"/>
      <c r="AY647" s="41"/>
      <c r="AZ647" s="41"/>
      <c r="BA647" s="41"/>
      <c r="BB647" s="41"/>
      <c r="BC647" s="41"/>
      <c r="BD647" s="41"/>
      <c r="CP647" s="62" t="s">
        <v>1724</v>
      </c>
      <c r="CQ647" s="468">
        <f>BN645+BS645+BX645+CC645+CH645+CM645</f>
        <v>0</v>
      </c>
      <c r="CR647" s="41"/>
      <c r="CS647" s="41"/>
    </row>
    <row r="648" spans="1:97" ht="12.9" customHeight="1" thickBot="1">
      <c r="A648" s="4"/>
      <c r="B648" t="s">
        <v>832</v>
      </c>
      <c r="G648" s="1260" t="s">
        <v>2386</v>
      </c>
      <c r="H648" s="1260"/>
      <c r="I648" s="1260"/>
      <c r="J648" s="1260"/>
      <c r="K648" s="1260"/>
      <c r="L648" s="1260"/>
      <c r="M648" s="1260"/>
      <c r="N648" s="1260"/>
      <c r="O648" s="1260"/>
      <c r="P648" s="1260"/>
      <c r="Q648" s="1260"/>
      <c r="R648" s="1260"/>
      <c r="T648" s="4"/>
      <c r="U648" t="s">
        <v>832</v>
      </c>
      <c r="Z648" s="1268" t="s">
        <v>2324</v>
      </c>
      <c r="AA648" s="1260"/>
      <c r="AB648" s="1260"/>
      <c r="AC648" s="1260"/>
      <c r="AD648" s="1260"/>
      <c r="AE648" s="1260"/>
      <c r="AF648" s="1260"/>
      <c r="AG648" s="1260"/>
      <c r="AH648" s="1260"/>
      <c r="AI648" s="1260"/>
      <c r="AJ648" s="1260"/>
      <c r="AK648" s="1260"/>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649</v>
      </c>
      <c r="G649" s="1266" t="s">
        <v>2387</v>
      </c>
      <c r="H649" s="1267"/>
      <c r="I649" s="1267"/>
      <c r="J649" s="1267"/>
      <c r="K649" s="1267"/>
      <c r="L649" s="1267"/>
      <c r="O649" s="42" t="s">
        <v>817</v>
      </c>
      <c r="P649" s="1261"/>
      <c r="Q649" s="1261"/>
      <c r="R649" s="1261"/>
      <c r="T649" s="4"/>
      <c r="U649" t="s">
        <v>649</v>
      </c>
      <c r="Z649" s="1266" t="s">
        <v>2337</v>
      </c>
      <c r="AA649" s="1267"/>
      <c r="AB649" s="1267"/>
      <c r="AC649" s="1267"/>
      <c r="AD649" s="1267"/>
      <c r="AE649" s="1267"/>
      <c r="AH649" s="42" t="s">
        <v>817</v>
      </c>
      <c r="AI649" s="1261"/>
      <c r="AJ649" s="1261"/>
      <c r="AK649" s="1261"/>
      <c r="AL649" s="305"/>
      <c r="AM649" s="41"/>
      <c r="AN649" s="41"/>
      <c r="AO649" s="41"/>
      <c r="AP649" s="41"/>
      <c r="AQ649" s="41"/>
      <c r="AR649" s="41"/>
      <c r="AS649" s="41"/>
      <c r="AT649" s="41"/>
      <c r="AU649" s="41"/>
      <c r="AV649" s="41"/>
      <c r="AW649" s="41"/>
      <c r="AX649" s="41"/>
      <c r="AY649" s="41"/>
      <c r="AZ649" s="41"/>
      <c r="BA649" s="41"/>
      <c r="BB649" s="41"/>
      <c r="BC649" s="41"/>
      <c r="BD649" s="41"/>
      <c r="CP649" s="62" t="s">
        <v>1726</v>
      </c>
      <c r="CQ649" s="468">
        <f>CQ647+CQ628</f>
        <v>34</v>
      </c>
      <c r="CR649" s="41"/>
      <c r="CS649" s="41"/>
    </row>
    <row r="650" spans="1:97" ht="12.9" customHeight="1">
      <c r="A650" s="4"/>
      <c r="B650" t="s">
        <v>833</v>
      </c>
      <c r="H650" s="1104" t="s">
        <v>2388</v>
      </c>
      <c r="I650" s="1108"/>
      <c r="J650" s="1108"/>
      <c r="K650" s="1108"/>
      <c r="L650" s="1108"/>
      <c r="M650" s="1108"/>
      <c r="N650" s="1108"/>
      <c r="O650" s="1108"/>
      <c r="P650" s="1108"/>
      <c r="Q650" s="1108"/>
      <c r="R650" s="1108"/>
      <c r="T650" s="4"/>
      <c r="U650" t="s">
        <v>833</v>
      </c>
      <c r="AA650" s="1104" t="s">
        <v>2388</v>
      </c>
      <c r="AB650" s="1108"/>
      <c r="AC650" s="1108"/>
      <c r="AD650" s="1108"/>
      <c r="AE650" s="1108"/>
      <c r="AF650" s="1108"/>
      <c r="AG650" s="1108"/>
      <c r="AH650" s="1108"/>
      <c r="AI650" s="1108"/>
      <c r="AJ650" s="1108"/>
      <c r="AK650" s="1108"/>
      <c r="AL650" s="305"/>
      <c r="AM650" s="41"/>
      <c r="AN650" s="41"/>
      <c r="AO650" s="41"/>
      <c r="AP650" s="41"/>
      <c r="AQ650" s="41"/>
      <c r="AR650" s="41"/>
      <c r="AS650" s="41"/>
      <c r="AT650" s="41"/>
      <c r="AU650" s="41"/>
      <c r="AV650" s="41"/>
      <c r="AW650" s="41"/>
      <c r="AX650" s="41"/>
      <c r="AY650" s="41"/>
      <c r="AZ650" s="41"/>
      <c r="BA650" s="41"/>
      <c r="BB650" s="41"/>
      <c r="BC650" s="41"/>
      <c r="BD650" s="41"/>
      <c r="BN650" s="43" t="s">
        <v>865</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835</v>
      </c>
      <c r="N651" s="1099" t="s">
        <v>107</v>
      </c>
      <c r="O651" s="1099"/>
      <c r="T651" s="4"/>
      <c r="U651" t="s">
        <v>835</v>
      </c>
      <c r="AG651" s="1099" t="s">
        <v>107</v>
      </c>
      <c r="AH651" s="1099"/>
      <c r="AM651" s="41"/>
      <c r="AN651" s="41"/>
      <c r="AO651" s="41"/>
      <c r="AP651" s="41"/>
      <c r="AQ651" s="41"/>
      <c r="AR651" s="41"/>
      <c r="AS651" s="41"/>
      <c r="AT651" s="41"/>
      <c r="AU651" s="41"/>
      <c r="AV651" s="41"/>
      <c r="AW651" s="41"/>
      <c r="AX651" s="41"/>
      <c r="AY651" s="41"/>
      <c r="AZ651" s="41"/>
      <c r="BA651" s="41"/>
      <c r="BB651" s="41"/>
      <c r="BC651" s="41"/>
      <c r="BD651" s="41"/>
      <c r="BN651" s="1272">
        <f>BN626+BN633+BN645</f>
        <v>29</v>
      </c>
      <c r="BO651" s="1273"/>
      <c r="BP651" s="1273"/>
      <c r="BQ651" s="1273"/>
      <c r="BR651" s="1274"/>
      <c r="BS651" s="1272">
        <f>BS626+BS633+BS645</f>
        <v>5</v>
      </c>
      <c r="BT651" s="1273"/>
      <c r="BU651" s="1273"/>
      <c r="BV651" s="1273"/>
      <c r="BW651" s="1274"/>
      <c r="BX651" s="1272">
        <f>BX626+BX633+BX645</f>
        <v>1</v>
      </c>
      <c r="BY651" s="1273"/>
      <c r="BZ651" s="1273"/>
      <c r="CA651" s="1273"/>
      <c r="CB651" s="1274"/>
      <c r="CC651" s="1272">
        <f>CC626+CC633+CC645</f>
        <v>0</v>
      </c>
      <c r="CD651" s="1273"/>
      <c r="CE651" s="1273"/>
      <c r="CF651" s="1273"/>
      <c r="CG651" s="1274"/>
      <c r="CH651" s="1272">
        <f>CH626+CH633+CH645</f>
        <v>0</v>
      </c>
      <c r="CI651" s="1273"/>
      <c r="CJ651" s="1273"/>
      <c r="CK651" s="1273"/>
      <c r="CL651" s="1274"/>
      <c r="CM651" s="1275">
        <f>CM645+CM633+CM626</f>
        <v>0</v>
      </c>
      <c r="CN651" s="1276"/>
      <c r="CO651" s="1276"/>
      <c r="CP651" s="1276"/>
      <c r="CQ651" s="1277"/>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170</v>
      </c>
      <c r="B653" t="s">
        <v>81</v>
      </c>
      <c r="G653" s="1262" t="str">
        <f>C625</f>
        <v>Deferred Developer Fee</v>
      </c>
      <c r="H653" s="1262"/>
      <c r="I653" s="1262"/>
      <c r="J653" s="1262"/>
      <c r="K653" s="1262"/>
      <c r="L653" s="1262"/>
      <c r="M653" s="1262"/>
      <c r="N653" s="1262"/>
      <c r="O653" s="1262"/>
      <c r="P653" s="1262"/>
      <c r="Q653" s="1262"/>
      <c r="R653" s="1262"/>
      <c r="T653" s="61" t="s">
        <v>433</v>
      </c>
      <c r="U653" t="s">
        <v>81</v>
      </c>
      <c r="Z653" s="1262">
        <f>C626</f>
        <v>0</v>
      </c>
      <c r="AA653" s="1262"/>
      <c r="AB653" s="1262"/>
      <c r="AC653" s="1262"/>
      <c r="AD653" s="1262"/>
      <c r="AE653" s="1262"/>
      <c r="AF653" s="1262"/>
      <c r="AG653" s="1262"/>
      <c r="AH653" s="1262"/>
      <c r="AI653" s="1262"/>
      <c r="AJ653" s="1262"/>
      <c r="AK653" s="1262"/>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371</v>
      </c>
      <c r="G654" s="1104" t="s">
        <v>2335</v>
      </c>
      <c r="H654" s="1108"/>
      <c r="I654" s="1108"/>
      <c r="J654" s="1108"/>
      <c r="K654" s="1108"/>
      <c r="L654" s="1108"/>
      <c r="M654" s="1108"/>
      <c r="N654" s="1108"/>
      <c r="O654" s="1108"/>
      <c r="P654" s="1108"/>
      <c r="Q654" s="1108"/>
      <c r="R654" s="1108"/>
      <c r="T654" s="4"/>
      <c r="U654" t="s">
        <v>371</v>
      </c>
      <c r="Z654" s="1108"/>
      <c r="AA654" s="1108"/>
      <c r="AB654" s="1108"/>
      <c r="AC654" s="1108"/>
      <c r="AD654" s="1108"/>
      <c r="AE654" s="1108"/>
      <c r="AF654" s="1108"/>
      <c r="AG654" s="1108"/>
      <c r="AH654" s="1108"/>
      <c r="AI654" s="1108"/>
      <c r="AJ654" s="1108"/>
      <c r="AK654" s="1108"/>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429</v>
      </c>
      <c r="G655" s="1104" t="s">
        <v>2340</v>
      </c>
      <c r="H655" s="1108"/>
      <c r="I655" s="1108"/>
      <c r="J655" s="1108"/>
      <c r="K655" s="1108"/>
      <c r="L655" s="1108"/>
      <c r="M655" s="1108"/>
      <c r="N655" s="1108"/>
      <c r="O655" s="1108"/>
      <c r="P655" s="1108"/>
      <c r="Q655" s="1108"/>
      <c r="R655" s="1108"/>
      <c r="T655" s="4"/>
      <c r="U655" t="s">
        <v>429</v>
      </c>
      <c r="Z655" s="1260"/>
      <c r="AA655" s="1260"/>
      <c r="AB655" s="1260"/>
      <c r="AC655" s="1260"/>
      <c r="AD655" s="1260"/>
      <c r="AE655" s="1260"/>
      <c r="AF655" s="1260"/>
      <c r="AG655" s="1260"/>
      <c r="AH655" s="1260"/>
      <c r="AI655" s="1260"/>
      <c r="AJ655" s="1260"/>
      <c r="AK655" s="1260"/>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832</v>
      </c>
      <c r="G656" s="1104" t="s">
        <v>2324</v>
      </c>
      <c r="H656" s="1108"/>
      <c r="I656" s="1108"/>
      <c r="J656" s="1108"/>
      <c r="K656" s="1108"/>
      <c r="L656" s="1108"/>
      <c r="M656" s="1108"/>
      <c r="N656" s="1108"/>
      <c r="O656" s="1108"/>
      <c r="P656" s="1108"/>
      <c r="Q656" s="1108"/>
      <c r="R656" s="1108"/>
      <c r="T656" s="4"/>
      <c r="U656" t="s">
        <v>832</v>
      </c>
      <c r="Z656" s="1260"/>
      <c r="AA656" s="1260"/>
      <c r="AB656" s="1260"/>
      <c r="AC656" s="1260"/>
      <c r="AD656" s="1260"/>
      <c r="AE656" s="1260"/>
      <c r="AF656" s="1260"/>
      <c r="AG656" s="1260"/>
      <c r="AH656" s="1260"/>
      <c r="AI656" s="1260"/>
      <c r="AJ656" s="1260"/>
      <c r="AK656" s="1260"/>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649</v>
      </c>
      <c r="G657" s="1266" t="s">
        <v>2337</v>
      </c>
      <c r="H657" s="1267"/>
      <c r="I657" s="1267"/>
      <c r="J657" s="1267"/>
      <c r="K657" s="1267"/>
      <c r="L657" s="1267"/>
      <c r="O657" s="42" t="s">
        <v>817</v>
      </c>
      <c r="P657" s="1261"/>
      <c r="Q657" s="1261"/>
      <c r="R657" s="1261"/>
      <c r="T657" s="4"/>
      <c r="U657" t="s">
        <v>649</v>
      </c>
      <c r="Z657" s="1267"/>
      <c r="AA657" s="1267"/>
      <c r="AB657" s="1267"/>
      <c r="AC657" s="1267"/>
      <c r="AD657" s="1267"/>
      <c r="AE657" s="1267"/>
      <c r="AH657" s="42" t="s">
        <v>817</v>
      </c>
      <c r="AI657" s="1261"/>
      <c r="AJ657" s="1261"/>
      <c r="AK657" s="1261"/>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833</v>
      </c>
      <c r="H658" s="1104" t="s">
        <v>2376</v>
      </c>
      <c r="I658" s="1108"/>
      <c r="J658" s="1108"/>
      <c r="K658" s="1108"/>
      <c r="L658" s="1108"/>
      <c r="M658" s="1108"/>
      <c r="N658" s="1108"/>
      <c r="O658" s="1108"/>
      <c r="P658" s="1108"/>
      <c r="Q658" s="1108"/>
      <c r="R658" s="1108"/>
      <c r="T658" s="4"/>
      <c r="U658" t="s">
        <v>833</v>
      </c>
      <c r="AA658" s="1108"/>
      <c r="AB658" s="1108"/>
      <c r="AC658" s="1108"/>
      <c r="AD658" s="1108"/>
      <c r="AE658" s="1108"/>
      <c r="AF658" s="1108"/>
      <c r="AG658" s="1108"/>
      <c r="AH658" s="1108"/>
      <c r="AI658" s="1108"/>
      <c r="AJ658" s="1108"/>
      <c r="AK658" s="1108"/>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835</v>
      </c>
      <c r="N659" s="1099" t="s">
        <v>107</v>
      </c>
      <c r="O659" s="1099"/>
      <c r="T659" s="4"/>
      <c r="U659" t="s">
        <v>835</v>
      </c>
      <c r="AG659" s="1099" t="s">
        <v>481</v>
      </c>
      <c r="AH659" s="1099"/>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741</v>
      </c>
      <c r="B661" t="s">
        <v>81</v>
      </c>
      <c r="G661" s="1262">
        <f>C627</f>
        <v>0</v>
      </c>
      <c r="H661" s="1262"/>
      <c r="I661" s="1262"/>
      <c r="J661" s="1262"/>
      <c r="K661" s="1262"/>
      <c r="L661" s="1262"/>
      <c r="M661" s="1262"/>
      <c r="N661" s="1262"/>
      <c r="O661" s="1262"/>
      <c r="P661" s="1262"/>
      <c r="Q661" s="1262"/>
      <c r="R661" s="1262"/>
      <c r="T661" s="61" t="s">
        <v>742</v>
      </c>
      <c r="U661" t="s">
        <v>81</v>
      </c>
      <c r="Z661" s="1262">
        <f>C628</f>
        <v>0</v>
      </c>
      <c r="AA661" s="1262"/>
      <c r="AB661" s="1262"/>
      <c r="AC661" s="1262"/>
      <c r="AD661" s="1262"/>
      <c r="AE661" s="1262"/>
      <c r="AF661" s="1262"/>
      <c r="AG661" s="1262"/>
      <c r="AH661" s="1262"/>
      <c r="AI661" s="1262"/>
      <c r="AJ661" s="1262"/>
      <c r="AK661" s="1262"/>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371</v>
      </c>
      <c r="G662" s="1108"/>
      <c r="H662" s="1108"/>
      <c r="I662" s="1108"/>
      <c r="J662" s="1108"/>
      <c r="K662" s="1108"/>
      <c r="L662" s="1108"/>
      <c r="M662" s="1108"/>
      <c r="N662" s="1108"/>
      <c r="O662" s="1108"/>
      <c r="P662" s="1108"/>
      <c r="Q662" s="1108"/>
      <c r="R662" s="1108"/>
      <c r="T662" s="4"/>
      <c r="U662" t="s">
        <v>371</v>
      </c>
      <c r="Z662" s="1108"/>
      <c r="AA662" s="1108"/>
      <c r="AB662" s="1108"/>
      <c r="AC662" s="1108"/>
      <c r="AD662" s="1108"/>
      <c r="AE662" s="1108"/>
      <c r="AF662" s="1108"/>
      <c r="AG662" s="1108"/>
      <c r="AH662" s="1108"/>
      <c r="AI662" s="1108"/>
      <c r="AJ662" s="1108"/>
      <c r="AK662" s="1108"/>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429</v>
      </c>
      <c r="G663" s="1108"/>
      <c r="H663" s="1108"/>
      <c r="I663" s="1108"/>
      <c r="J663" s="1108"/>
      <c r="K663" s="1108"/>
      <c r="L663" s="1108"/>
      <c r="M663" s="1108"/>
      <c r="N663" s="1108"/>
      <c r="O663" s="1108"/>
      <c r="P663" s="1108"/>
      <c r="Q663" s="1108"/>
      <c r="R663" s="1108"/>
      <c r="T663" s="4"/>
      <c r="U663" t="s">
        <v>429</v>
      </c>
      <c r="Z663" s="1260"/>
      <c r="AA663" s="1260"/>
      <c r="AB663" s="1260"/>
      <c r="AC663" s="1260"/>
      <c r="AD663" s="1260"/>
      <c r="AE663" s="1260"/>
      <c r="AF663" s="1260"/>
      <c r="AG663" s="1260"/>
      <c r="AH663" s="1260"/>
      <c r="AI663" s="1260"/>
      <c r="AJ663" s="1260"/>
      <c r="AK663" s="1260"/>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832</v>
      </c>
      <c r="G664" s="1108"/>
      <c r="H664" s="1108"/>
      <c r="I664" s="1108"/>
      <c r="J664" s="1108"/>
      <c r="K664" s="1108"/>
      <c r="L664" s="1108"/>
      <c r="M664" s="1108"/>
      <c r="N664" s="1108"/>
      <c r="O664" s="1108"/>
      <c r="P664" s="1108"/>
      <c r="Q664" s="1108"/>
      <c r="R664" s="1108"/>
      <c r="T664" s="4"/>
      <c r="U664" t="s">
        <v>832</v>
      </c>
      <c r="Z664" s="1260"/>
      <c r="AA664" s="1260"/>
      <c r="AB664" s="1260"/>
      <c r="AC664" s="1260"/>
      <c r="AD664" s="1260"/>
      <c r="AE664" s="1260"/>
      <c r="AF664" s="1260"/>
      <c r="AG664" s="1260"/>
      <c r="AH664" s="1260"/>
      <c r="AI664" s="1260"/>
      <c r="AJ664" s="1260"/>
      <c r="AK664" s="1260"/>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649</v>
      </c>
      <c r="G665" s="1267"/>
      <c r="H665" s="1267"/>
      <c r="I665" s="1267"/>
      <c r="J665" s="1267"/>
      <c r="K665" s="1267"/>
      <c r="L665" s="1267"/>
      <c r="O665" s="42" t="s">
        <v>817</v>
      </c>
      <c r="P665" s="1261"/>
      <c r="Q665" s="1261"/>
      <c r="R665" s="1261"/>
      <c r="T665" s="4"/>
      <c r="U665" t="s">
        <v>649</v>
      </c>
      <c r="Z665" s="1267"/>
      <c r="AA665" s="1267"/>
      <c r="AB665" s="1267"/>
      <c r="AC665" s="1267"/>
      <c r="AD665" s="1267"/>
      <c r="AE665" s="1267"/>
      <c r="AH665" s="42" t="s">
        <v>817</v>
      </c>
      <c r="AI665" s="1261"/>
      <c r="AJ665" s="1261"/>
      <c r="AK665" s="1261"/>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833</v>
      </c>
      <c r="H666" s="1108"/>
      <c r="I666" s="1108"/>
      <c r="J666" s="1108"/>
      <c r="K666" s="1108"/>
      <c r="L666" s="1108"/>
      <c r="M666" s="1108"/>
      <c r="N666" s="1108"/>
      <c r="O666" s="1108"/>
      <c r="P666" s="1108"/>
      <c r="Q666" s="1108"/>
      <c r="R666" s="1108"/>
      <c r="T666" s="4"/>
      <c r="U666" t="s">
        <v>833</v>
      </c>
      <c r="AA666" s="1108"/>
      <c r="AB666" s="1108"/>
      <c r="AC666" s="1108"/>
      <c r="AD666" s="1108"/>
      <c r="AE666" s="1108"/>
      <c r="AF666" s="1108"/>
      <c r="AG666" s="1108"/>
      <c r="AH666" s="1108"/>
      <c r="AI666" s="1108"/>
      <c r="AJ666" s="1108"/>
      <c r="AK666" s="1108"/>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835</v>
      </c>
      <c r="N667" s="1099" t="s">
        <v>481</v>
      </c>
      <c r="O667" s="1099"/>
      <c r="T667" s="4"/>
      <c r="U667" t="s">
        <v>835</v>
      </c>
      <c r="AG667" s="1099" t="s">
        <v>481</v>
      </c>
      <c r="AH667" s="1099"/>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545</v>
      </c>
      <c r="B669" t="s">
        <v>81</v>
      </c>
      <c r="G669" s="1262">
        <f>C629</f>
        <v>0</v>
      </c>
      <c r="H669" s="1262"/>
      <c r="I669" s="1262"/>
      <c r="J669" s="1262"/>
      <c r="K669" s="1262"/>
      <c r="L669" s="1262"/>
      <c r="M669" s="1262"/>
      <c r="N669" s="1262"/>
      <c r="O669" s="1262"/>
      <c r="P669" s="1262"/>
      <c r="Q669" s="1262"/>
      <c r="R669" s="1262"/>
      <c r="T669" s="61" t="s">
        <v>173</v>
      </c>
      <c r="U669" t="s">
        <v>81</v>
      </c>
      <c r="Z669" s="1262">
        <f>C630</f>
        <v>0</v>
      </c>
      <c r="AA669" s="1262"/>
      <c r="AB669" s="1262"/>
      <c r="AC669" s="1262"/>
      <c r="AD669" s="1262"/>
      <c r="AE669" s="1262"/>
      <c r="AF669" s="1262"/>
      <c r="AG669" s="1262"/>
      <c r="AH669" s="1262"/>
      <c r="AI669" s="1262"/>
      <c r="AJ669" s="1262"/>
      <c r="AK669" s="1262"/>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371</v>
      </c>
      <c r="G670" s="1108"/>
      <c r="H670" s="1108"/>
      <c r="I670" s="1108"/>
      <c r="J670" s="1108"/>
      <c r="K670" s="1108"/>
      <c r="L670" s="1108"/>
      <c r="M670" s="1108"/>
      <c r="N670" s="1108"/>
      <c r="O670" s="1108"/>
      <c r="P670" s="1108"/>
      <c r="Q670" s="1108"/>
      <c r="R670" s="1108"/>
      <c r="T670" s="4"/>
      <c r="U670" t="s">
        <v>371</v>
      </c>
      <c r="Z670" s="1108"/>
      <c r="AA670" s="1108"/>
      <c r="AB670" s="1108"/>
      <c r="AC670" s="1108"/>
      <c r="AD670" s="1108"/>
      <c r="AE670" s="1108"/>
      <c r="AF670" s="1108"/>
      <c r="AG670" s="1108"/>
      <c r="AH670" s="1108"/>
      <c r="AI670" s="1108"/>
      <c r="AJ670" s="1108"/>
      <c r="AK670" s="1108"/>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429</v>
      </c>
      <c r="G671" s="1108"/>
      <c r="H671" s="1108"/>
      <c r="I671" s="1108"/>
      <c r="J671" s="1108"/>
      <c r="K671" s="1108"/>
      <c r="L671" s="1108"/>
      <c r="M671" s="1108"/>
      <c r="N671" s="1108"/>
      <c r="O671" s="1108"/>
      <c r="P671" s="1108"/>
      <c r="Q671" s="1108"/>
      <c r="R671" s="1108"/>
      <c r="T671" s="4"/>
      <c r="U671" t="s">
        <v>429</v>
      </c>
      <c r="Z671" s="1260"/>
      <c r="AA671" s="1260"/>
      <c r="AB671" s="1260"/>
      <c r="AC671" s="1260"/>
      <c r="AD671" s="1260"/>
      <c r="AE671" s="1260"/>
      <c r="AF671" s="1260"/>
      <c r="AG671" s="1260"/>
      <c r="AH671" s="1260"/>
      <c r="AI671" s="1260"/>
      <c r="AJ671" s="1260"/>
      <c r="AK671" s="1260"/>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832</v>
      </c>
      <c r="G672" s="1108"/>
      <c r="H672" s="1108"/>
      <c r="I672" s="1108"/>
      <c r="J672" s="1108"/>
      <c r="K672" s="1108"/>
      <c r="L672" s="1108"/>
      <c r="M672" s="1108"/>
      <c r="N672" s="1108"/>
      <c r="O672" s="1108"/>
      <c r="P672" s="1108"/>
      <c r="Q672" s="1108"/>
      <c r="R672" s="1108"/>
      <c r="T672" s="4"/>
      <c r="U672" t="s">
        <v>832</v>
      </c>
      <c r="Z672" s="1260"/>
      <c r="AA672" s="1260"/>
      <c r="AB672" s="1260"/>
      <c r="AC672" s="1260"/>
      <c r="AD672" s="1260"/>
      <c r="AE672" s="1260"/>
      <c r="AF672" s="1260"/>
      <c r="AG672" s="1260"/>
      <c r="AH672" s="1260"/>
      <c r="AI672" s="1260"/>
      <c r="AJ672" s="1260"/>
      <c r="AK672" s="1260"/>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649</v>
      </c>
      <c r="G673" s="1267"/>
      <c r="H673" s="1267"/>
      <c r="I673" s="1267"/>
      <c r="J673" s="1267"/>
      <c r="K673" s="1267"/>
      <c r="L673" s="1267"/>
      <c r="O673" s="42" t="s">
        <v>817</v>
      </c>
      <c r="P673" s="1261"/>
      <c r="Q673" s="1261"/>
      <c r="R673" s="1261"/>
      <c r="T673" s="4"/>
      <c r="U673" t="s">
        <v>649</v>
      </c>
      <c r="Z673" s="1267"/>
      <c r="AA673" s="1267"/>
      <c r="AB673" s="1267"/>
      <c r="AC673" s="1267"/>
      <c r="AD673" s="1267"/>
      <c r="AE673" s="1267"/>
      <c r="AH673" s="42" t="s">
        <v>817</v>
      </c>
      <c r="AI673" s="1261"/>
      <c r="AJ673" s="1261"/>
      <c r="AK673" s="1261"/>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833</v>
      </c>
      <c r="H674" s="1108"/>
      <c r="I674" s="1108"/>
      <c r="J674" s="1108"/>
      <c r="K674" s="1108"/>
      <c r="L674" s="1108"/>
      <c r="M674" s="1108"/>
      <c r="N674" s="1108"/>
      <c r="O674" s="1108"/>
      <c r="P674" s="1108"/>
      <c r="Q674" s="1108"/>
      <c r="R674" s="1108"/>
      <c r="T674" s="4"/>
      <c r="U674" t="s">
        <v>833</v>
      </c>
      <c r="AA674" s="1108"/>
      <c r="AB674" s="1108"/>
      <c r="AC674" s="1108"/>
      <c r="AD674" s="1108"/>
      <c r="AE674" s="1108"/>
      <c r="AF674" s="1108"/>
      <c r="AG674" s="1108"/>
      <c r="AH674" s="1108"/>
      <c r="AI674" s="1108"/>
      <c r="AJ674" s="1108"/>
      <c r="AK674" s="1108"/>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835</v>
      </c>
      <c r="N675" s="1099" t="s">
        <v>481</v>
      </c>
      <c r="O675" s="1099"/>
      <c r="T675" s="4"/>
      <c r="U675" t="s">
        <v>835</v>
      </c>
      <c r="AG675" s="1099" t="s">
        <v>481</v>
      </c>
      <c r="AH675" s="1099"/>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81</v>
      </c>
      <c r="G677" s="1262">
        <f>C631</f>
        <v>0</v>
      </c>
      <c r="H677" s="1262"/>
      <c r="I677" s="1262"/>
      <c r="J677" s="1262"/>
      <c r="K677" s="1262"/>
      <c r="L677" s="1262"/>
      <c r="M677" s="1262"/>
      <c r="N677" s="1262"/>
      <c r="O677" s="1262"/>
      <c r="P677" s="1262"/>
      <c r="Q677" s="1262"/>
      <c r="R677" s="1262"/>
      <c r="T677" s="61" t="s">
        <v>33</v>
      </c>
      <c r="U677" t="s">
        <v>81</v>
      </c>
      <c r="Z677" s="1262">
        <f>C632</f>
        <v>0</v>
      </c>
      <c r="AA677" s="1262"/>
      <c r="AB677" s="1262"/>
      <c r="AC677" s="1262"/>
      <c r="AD677" s="1262"/>
      <c r="AE677" s="1262"/>
      <c r="AF677" s="1262"/>
      <c r="AG677" s="1262"/>
      <c r="AH677" s="1262"/>
      <c r="AI677" s="1262"/>
      <c r="AJ677" s="1262"/>
      <c r="AK677" s="1262"/>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371</v>
      </c>
      <c r="G678" s="1108"/>
      <c r="H678" s="1108"/>
      <c r="I678" s="1108"/>
      <c r="J678" s="1108"/>
      <c r="K678" s="1108"/>
      <c r="L678" s="1108"/>
      <c r="M678" s="1108"/>
      <c r="N678" s="1108"/>
      <c r="O678" s="1108"/>
      <c r="P678" s="1108"/>
      <c r="Q678" s="1108"/>
      <c r="R678" s="1108"/>
      <c r="T678" s="4"/>
      <c r="U678" t="s">
        <v>371</v>
      </c>
      <c r="Z678" s="1108"/>
      <c r="AA678" s="1108"/>
      <c r="AB678" s="1108"/>
      <c r="AC678" s="1108"/>
      <c r="AD678" s="1108"/>
      <c r="AE678" s="1108"/>
      <c r="AF678" s="1108"/>
      <c r="AG678" s="1108"/>
      <c r="AH678" s="1108"/>
      <c r="AI678" s="1108"/>
      <c r="AJ678" s="1108"/>
      <c r="AK678" s="1108"/>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429</v>
      </c>
      <c r="G679" s="1108"/>
      <c r="H679" s="1108"/>
      <c r="I679" s="1108"/>
      <c r="J679" s="1108"/>
      <c r="K679" s="1108"/>
      <c r="L679" s="1108"/>
      <c r="M679" s="1108"/>
      <c r="N679" s="1108"/>
      <c r="O679" s="1108"/>
      <c r="P679" s="1108"/>
      <c r="Q679" s="1108"/>
      <c r="R679" s="1108"/>
      <c r="U679" t="s">
        <v>429</v>
      </c>
      <c r="Z679" s="1260"/>
      <c r="AA679" s="1260"/>
      <c r="AB679" s="1260"/>
      <c r="AC679" s="1260"/>
      <c r="AD679" s="1260"/>
      <c r="AE679" s="1260"/>
      <c r="AF679" s="1260"/>
      <c r="AG679" s="1260"/>
      <c r="AH679" s="1260"/>
      <c r="AI679" s="1260"/>
      <c r="AJ679" s="1260"/>
      <c r="AK679" s="1260"/>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832</v>
      </c>
      <c r="G680" s="1108"/>
      <c r="H680" s="1108"/>
      <c r="I680" s="1108"/>
      <c r="J680" s="1108"/>
      <c r="K680" s="1108"/>
      <c r="L680" s="1108"/>
      <c r="M680" s="1108"/>
      <c r="N680" s="1108"/>
      <c r="O680" s="1108"/>
      <c r="P680" s="1108"/>
      <c r="Q680" s="1108"/>
      <c r="R680" s="1108"/>
      <c r="U680" t="s">
        <v>832</v>
      </c>
      <c r="Z680" s="1260"/>
      <c r="AA680" s="1260"/>
      <c r="AB680" s="1260"/>
      <c r="AC680" s="1260"/>
      <c r="AD680" s="1260"/>
      <c r="AE680" s="1260"/>
      <c r="AF680" s="1260"/>
      <c r="AG680" s="1260"/>
      <c r="AH680" s="1260"/>
      <c r="AI680" s="1260"/>
      <c r="AJ680" s="1260"/>
      <c r="AK680" s="1260"/>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649</v>
      </c>
      <c r="G681" s="1267"/>
      <c r="H681" s="1267"/>
      <c r="I681" s="1267"/>
      <c r="J681" s="1267"/>
      <c r="K681" s="1267"/>
      <c r="L681" s="1267"/>
      <c r="O681" s="42" t="s">
        <v>817</v>
      </c>
      <c r="P681" s="1261"/>
      <c r="Q681" s="1261"/>
      <c r="R681" s="1261"/>
      <c r="U681" t="s">
        <v>649</v>
      </c>
      <c r="Z681" s="1267"/>
      <c r="AA681" s="1267"/>
      <c r="AB681" s="1267"/>
      <c r="AC681" s="1267"/>
      <c r="AD681" s="1267"/>
      <c r="AE681" s="1267"/>
      <c r="AH681" s="42" t="s">
        <v>817</v>
      </c>
      <c r="AI681" s="1261"/>
      <c r="AJ681" s="1261"/>
      <c r="AK681" s="1261"/>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833</v>
      </c>
      <c r="H682" s="1108"/>
      <c r="I682" s="1108"/>
      <c r="J682" s="1108"/>
      <c r="K682" s="1108"/>
      <c r="L682" s="1108"/>
      <c r="M682" s="1108"/>
      <c r="N682" s="1108"/>
      <c r="O682" s="1108"/>
      <c r="P682" s="1108"/>
      <c r="Q682" s="1108"/>
      <c r="R682" s="1108"/>
      <c r="U682" t="s">
        <v>833</v>
      </c>
      <c r="AA682" s="1108"/>
      <c r="AB682" s="1108"/>
      <c r="AC682" s="1108"/>
      <c r="AD682" s="1108"/>
      <c r="AE682" s="1108"/>
      <c r="AF682" s="1108"/>
      <c r="AG682" s="1108"/>
      <c r="AH682" s="1108"/>
      <c r="AI682" s="1108"/>
      <c r="AJ682" s="1108"/>
      <c r="AK682" s="1108"/>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835</v>
      </c>
      <c r="N683" s="1099" t="s">
        <v>481</v>
      </c>
      <c r="O683" s="1099"/>
      <c r="U683" t="s">
        <v>835</v>
      </c>
      <c r="AG683" s="1099" t="s">
        <v>481</v>
      </c>
      <c r="AH683" s="1099"/>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7" t="s">
        <v>2318</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8" t="s">
        <v>299</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84" t="s">
        <v>126</v>
      </c>
      <c r="B686" s="1084"/>
      <c r="C686" s="1084"/>
      <c r="D686" s="1084"/>
      <c r="E686" s="1084"/>
      <c r="F686" s="1084"/>
      <c r="G686" s="1084"/>
      <c r="H686" s="1084"/>
      <c r="I686" s="1084"/>
      <c r="J686" s="1084"/>
      <c r="K686" s="1084"/>
      <c r="L686" s="1084"/>
      <c r="M686" s="1084"/>
      <c r="N686" s="1084"/>
      <c r="O686" s="1084"/>
      <c r="P686" s="1084"/>
      <c r="Q686" s="1084"/>
      <c r="R686" s="1084"/>
      <c r="S686" s="1084"/>
      <c r="T686" s="1084"/>
      <c r="U686" s="1084"/>
      <c r="V686" s="1084"/>
      <c r="W686" s="1084"/>
      <c r="X686" s="1084"/>
      <c r="Y686" s="1084"/>
      <c r="Z686" s="1084"/>
      <c r="AA686" s="1084"/>
      <c r="AB686" s="1084"/>
      <c r="AC686" s="1084"/>
      <c r="AD686" s="1084"/>
      <c r="AE686" s="1084"/>
      <c r="AF686" s="1084"/>
      <c r="AG686" s="1084"/>
      <c r="AH686" s="1084"/>
      <c r="AI686" s="1084"/>
      <c r="AJ686" s="1084"/>
      <c r="AK686" s="1084"/>
      <c r="AL686" s="1084"/>
      <c r="AM686" s="1084"/>
      <c r="AN686" s="1084"/>
      <c r="AO686" s="1084"/>
      <c r="AP686" s="1084"/>
      <c r="AQ686" s="1084"/>
      <c r="AR686" s="1084"/>
      <c r="AS686" s="1084"/>
      <c r="AT686" s="1084"/>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84"/>
      <c r="B687" s="1084"/>
      <c r="C687" s="1084"/>
      <c r="D687" s="1084"/>
      <c r="E687" s="1084"/>
      <c r="F687" s="1084"/>
      <c r="G687" s="1084"/>
      <c r="H687" s="1084"/>
      <c r="I687" s="1084"/>
      <c r="J687" s="1084"/>
      <c r="K687" s="1084"/>
      <c r="L687" s="1084"/>
      <c r="M687" s="1084"/>
      <c r="N687" s="1084"/>
      <c r="O687" s="1084"/>
      <c r="P687" s="1084"/>
      <c r="Q687" s="1084"/>
      <c r="R687" s="1084"/>
      <c r="S687" s="1084"/>
      <c r="T687" s="1084"/>
      <c r="U687" s="1084"/>
      <c r="V687" s="1084"/>
      <c r="W687" s="1084"/>
      <c r="X687" s="1084"/>
      <c r="Y687" s="1084"/>
      <c r="Z687" s="1084"/>
      <c r="AA687" s="1084"/>
      <c r="AB687" s="1084"/>
      <c r="AC687" s="1084"/>
      <c r="AD687" s="1084"/>
      <c r="AE687" s="1084"/>
      <c r="AF687" s="1084"/>
      <c r="AG687" s="1084"/>
      <c r="AH687" s="1084"/>
      <c r="AI687" s="1084"/>
      <c r="AJ687" s="1084"/>
      <c r="AK687" s="1084"/>
      <c r="AL687" s="1084"/>
      <c r="AM687" s="1084"/>
      <c r="AN687" s="1084"/>
      <c r="AO687" s="1084"/>
      <c r="AP687" s="1084"/>
      <c r="AQ687" s="1084"/>
      <c r="AR687" s="1084"/>
      <c r="AS687" s="1084"/>
      <c r="AT687" s="1084"/>
      <c r="BE687" s="43"/>
      <c r="BJ687" s="43"/>
      <c r="BK687" s="43"/>
      <c r="BL687" s="43"/>
      <c r="BM687" s="41"/>
      <c r="BN687" s="41"/>
      <c r="BO687" s="41"/>
      <c r="BP687" s="570" t="s">
        <v>300</v>
      </c>
      <c r="BQ687" s="571" t="s">
        <v>440</v>
      </c>
      <c r="BR687" s="571" t="s">
        <v>441</v>
      </c>
      <c r="BS687" s="571" t="s">
        <v>779</v>
      </c>
      <c r="BT687" s="571" t="s">
        <v>780</v>
      </c>
      <c r="BU687" s="571" t="s">
        <v>781</v>
      </c>
      <c r="BV687" s="571" t="s">
        <v>343</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84"/>
      <c r="B688" s="1084"/>
      <c r="C688" s="1084"/>
      <c r="D688" s="1084"/>
      <c r="E688" s="1084"/>
      <c r="F688" s="1084"/>
      <c r="G688" s="1084"/>
      <c r="H688" s="1084"/>
      <c r="I688" s="1084"/>
      <c r="J688" s="1084"/>
      <c r="K688" s="1084"/>
      <c r="L688" s="1084"/>
      <c r="M688" s="1084"/>
      <c r="N688" s="1084"/>
      <c r="O688" s="1084"/>
      <c r="P688" s="1084"/>
      <c r="Q688" s="1084"/>
      <c r="R688" s="1084"/>
      <c r="S688" s="1084"/>
      <c r="T688" s="1084"/>
      <c r="U688" s="1084"/>
      <c r="V688" s="1084"/>
      <c r="W688" s="1084"/>
      <c r="X688" s="1084"/>
      <c r="Y688" s="1084"/>
      <c r="Z688" s="1084"/>
      <c r="AA688" s="1084"/>
      <c r="AB688" s="1084"/>
      <c r="AC688" s="1084"/>
      <c r="AD688" s="1084"/>
      <c r="AE688" s="1084"/>
      <c r="AF688" s="1084"/>
      <c r="AG688" s="1084"/>
      <c r="AH688" s="1084"/>
      <c r="AI688" s="1084"/>
      <c r="AJ688" s="1084"/>
      <c r="AK688" s="1084"/>
      <c r="AL688" s="1084"/>
      <c r="AM688" s="1084"/>
      <c r="AN688" s="1084"/>
      <c r="AO688" s="1084"/>
      <c r="AP688" s="1084"/>
      <c r="AQ688" s="1084"/>
      <c r="AR688" s="1084"/>
      <c r="AS688" s="1084"/>
      <c r="AT688" s="1084"/>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652</v>
      </c>
      <c r="B689" s="3"/>
      <c r="C689" s="3" t="s">
        <v>834</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9"/>
      <c r="C690" s="3"/>
      <c r="BE690" s="43"/>
      <c r="BJ690" s="43"/>
      <c r="BK690" s="43"/>
      <c r="BL690" s="43"/>
      <c r="BM690" s="41"/>
      <c r="BN690" s="41"/>
      <c r="BO690" s="41"/>
      <c r="BP690" s="574" t="s">
        <v>383</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41" t="s">
        <v>53</v>
      </c>
      <c r="C691" s="1242"/>
      <c r="D691" s="1242"/>
      <c r="E691" s="1242"/>
      <c r="F691" s="1243"/>
      <c r="G691" s="1241" t="s">
        <v>255</v>
      </c>
      <c r="H691" s="1242"/>
      <c r="I691" s="1242"/>
      <c r="J691" s="1243"/>
      <c r="K691" s="1232" t="s">
        <v>1992</v>
      </c>
      <c r="L691" s="1233"/>
      <c r="M691" s="1233"/>
      <c r="N691" s="1234"/>
      <c r="O691" s="1241" t="s">
        <v>588</v>
      </c>
      <c r="P691" s="1242"/>
      <c r="Q691" s="1242"/>
      <c r="R691" s="1242"/>
      <c r="S691" s="1243"/>
      <c r="T691" s="1241" t="s">
        <v>256</v>
      </c>
      <c r="U691" s="1242"/>
      <c r="V691" s="1242"/>
      <c r="W691" s="1242"/>
      <c r="X691" s="1243"/>
      <c r="Y691" s="1241" t="s">
        <v>257</v>
      </c>
      <c r="Z691" s="1242"/>
      <c r="AA691" s="1242"/>
      <c r="AB691" s="1243"/>
      <c r="AC691" s="1241" t="s">
        <v>258</v>
      </c>
      <c r="AD691" s="1242"/>
      <c r="AE691" s="1242"/>
      <c r="AF691" s="1242"/>
      <c r="AG691" s="1243"/>
      <c r="AH691" s="1241" t="s">
        <v>1993</v>
      </c>
      <c r="AI691" s="1242"/>
      <c r="AJ691" s="1242"/>
      <c r="AK691" s="1242"/>
      <c r="AL691" s="1243"/>
      <c r="AM691" s="1241" t="s">
        <v>1994</v>
      </c>
      <c r="AN691" s="1242"/>
      <c r="AO691" s="1243"/>
      <c r="BB691" s="41"/>
      <c r="BC691" s="41"/>
      <c r="BD691" s="41"/>
      <c r="BE691" s="41"/>
      <c r="BJ691" s="41"/>
      <c r="BK691" s="41"/>
      <c r="BL691" s="41"/>
      <c r="BM691" s="41"/>
      <c r="BN691" s="41"/>
      <c r="BO691" s="41"/>
      <c r="BP691" s="574" t="s">
        <v>384</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44"/>
      <c r="C692" s="1245"/>
      <c r="D692" s="1245"/>
      <c r="E692" s="1245"/>
      <c r="F692" s="1246"/>
      <c r="G692" s="1244"/>
      <c r="H692" s="1245"/>
      <c r="I692" s="1245"/>
      <c r="J692" s="1246"/>
      <c r="K692" s="1235"/>
      <c r="L692" s="1236"/>
      <c r="M692" s="1236"/>
      <c r="N692" s="1237"/>
      <c r="O692" s="1244"/>
      <c r="P692" s="1245"/>
      <c r="Q692" s="1245"/>
      <c r="R692" s="1245"/>
      <c r="S692" s="1246"/>
      <c r="T692" s="1244"/>
      <c r="U692" s="1245"/>
      <c r="V692" s="1245"/>
      <c r="W692" s="1245"/>
      <c r="X692" s="1246"/>
      <c r="Y692" s="1244"/>
      <c r="Z692" s="1245"/>
      <c r="AA692" s="1245"/>
      <c r="AB692" s="1246"/>
      <c r="AC692" s="1244"/>
      <c r="AD692" s="1245"/>
      <c r="AE692" s="1245"/>
      <c r="AF692" s="1245"/>
      <c r="AG692" s="1246"/>
      <c r="AH692" s="1244"/>
      <c r="AI692" s="1245"/>
      <c r="AJ692" s="1245"/>
      <c r="AK692" s="1245"/>
      <c r="AL692" s="1246"/>
      <c r="AM692" s="1244"/>
      <c r="AN692" s="1245"/>
      <c r="AO692" s="1246"/>
      <c r="BB692" s="41"/>
      <c r="BC692" s="41"/>
      <c r="BD692" s="41"/>
      <c r="BE692" s="41"/>
      <c r="BJ692" s="41"/>
      <c r="BK692" s="41"/>
      <c r="BL692" s="41"/>
      <c r="BM692" s="41"/>
      <c r="BN692" s="41"/>
      <c r="BO692" s="41"/>
      <c r="BP692" s="574" t="s">
        <v>385</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44"/>
      <c r="C693" s="1245"/>
      <c r="D693" s="1245"/>
      <c r="E693" s="1245"/>
      <c r="F693" s="1246"/>
      <c r="G693" s="1244"/>
      <c r="H693" s="1245"/>
      <c r="I693" s="1245"/>
      <c r="J693" s="1246"/>
      <c r="K693" s="1235"/>
      <c r="L693" s="1236"/>
      <c r="M693" s="1236"/>
      <c r="N693" s="1237"/>
      <c r="O693" s="1244"/>
      <c r="P693" s="1245"/>
      <c r="Q693" s="1245"/>
      <c r="R693" s="1245"/>
      <c r="S693" s="1246"/>
      <c r="T693" s="1244"/>
      <c r="U693" s="1245"/>
      <c r="V693" s="1245"/>
      <c r="W693" s="1245"/>
      <c r="X693" s="1246"/>
      <c r="Y693" s="1244"/>
      <c r="Z693" s="1245"/>
      <c r="AA693" s="1245"/>
      <c r="AB693" s="1246"/>
      <c r="AC693" s="1244"/>
      <c r="AD693" s="1245"/>
      <c r="AE693" s="1245"/>
      <c r="AF693" s="1245"/>
      <c r="AG693" s="1246"/>
      <c r="AH693" s="1244"/>
      <c r="AI693" s="1245"/>
      <c r="AJ693" s="1245"/>
      <c r="AK693" s="1245"/>
      <c r="AL693" s="1246"/>
      <c r="AM693" s="1244"/>
      <c r="AN693" s="1245"/>
      <c r="AO693" s="1246"/>
      <c r="AX693" s="43"/>
      <c r="AY693" s="3" t="s">
        <v>1134</v>
      </c>
      <c r="AZ693" s="43"/>
      <c r="BA693" s="43"/>
      <c r="BB693" s="41"/>
      <c r="BC693" s="41"/>
      <c r="BD693" s="41"/>
      <c r="BE693" s="846" t="s">
        <v>1995</v>
      </c>
      <c r="BF693" s="847"/>
      <c r="BG693" s="847"/>
      <c r="BJ693" s="41"/>
      <c r="BK693" s="41"/>
      <c r="BL693" s="41"/>
      <c r="BM693" s="41"/>
      <c r="BN693" s="41"/>
      <c r="BO693" s="41"/>
      <c r="BP693" s="574" t="s">
        <v>386</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47"/>
      <c r="C694" s="1248"/>
      <c r="D694" s="1248"/>
      <c r="E694" s="1248"/>
      <c r="F694" s="1249"/>
      <c r="G694" s="1247"/>
      <c r="H694" s="1248"/>
      <c r="I694" s="1248"/>
      <c r="J694" s="1249"/>
      <c r="K694" s="1235"/>
      <c r="L694" s="1236"/>
      <c r="M694" s="1236"/>
      <c r="N694" s="1237"/>
      <c r="O694" s="1247"/>
      <c r="P694" s="1248"/>
      <c r="Q694" s="1248"/>
      <c r="R694" s="1248"/>
      <c r="S694" s="1249"/>
      <c r="T694" s="1247"/>
      <c r="U694" s="1248"/>
      <c r="V694" s="1248"/>
      <c r="W694" s="1248"/>
      <c r="X694" s="1249"/>
      <c r="Y694" s="1247"/>
      <c r="Z694" s="1248"/>
      <c r="AA694" s="1248"/>
      <c r="AB694" s="1249"/>
      <c r="AC694" s="1247"/>
      <c r="AD694" s="1248"/>
      <c r="AE694" s="1248"/>
      <c r="AF694" s="1248"/>
      <c r="AG694" s="1249"/>
      <c r="AH694" s="1247"/>
      <c r="AI694" s="1248"/>
      <c r="AJ694" s="1248"/>
      <c r="AK694" s="1248"/>
      <c r="AL694" s="1249"/>
      <c r="AM694" s="1247"/>
      <c r="AN694" s="1248"/>
      <c r="AO694" s="1249"/>
      <c r="AV694" s="269" t="s">
        <v>2312</v>
      </c>
      <c r="AX694" s="43"/>
      <c r="AY694" s="450" t="s">
        <v>1135</v>
      </c>
      <c r="AZ694" s="464" t="s">
        <v>1136</v>
      </c>
      <c r="BA694" s="463" t="s">
        <v>1137</v>
      </c>
      <c r="BB694" s="41"/>
      <c r="BC694" s="41"/>
      <c r="BD694" s="41"/>
      <c r="BE694" s="848" t="s">
        <v>1135</v>
      </c>
      <c r="BF694" s="849" t="s">
        <v>1136</v>
      </c>
      <c r="BG694" s="850" t="s">
        <v>1137</v>
      </c>
      <c r="BJ694" s="41"/>
      <c r="BK694" s="41"/>
      <c r="BL694" s="41"/>
      <c r="BM694" s="41"/>
      <c r="BN694" s="41"/>
      <c r="BO694" s="41"/>
      <c r="BP694" s="574" t="s">
        <v>387</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335" t="s">
        <v>440</v>
      </c>
      <c r="C695" s="1336"/>
      <c r="D695" s="1336"/>
      <c r="E695" s="1336"/>
      <c r="F695" s="1337"/>
      <c r="G695" s="1263">
        <v>15</v>
      </c>
      <c r="H695" s="1264"/>
      <c r="I695" s="1264"/>
      <c r="J695" s="1265"/>
      <c r="K695" s="1250">
        <v>340</v>
      </c>
      <c r="L695" s="1251"/>
      <c r="M695" s="1251"/>
      <c r="N695" s="1252"/>
      <c r="O695" s="1253">
        <v>427</v>
      </c>
      <c r="P695" s="1254"/>
      <c r="Q695" s="1254"/>
      <c r="R695" s="1254"/>
      <c r="S695" s="1255"/>
      <c r="T695" s="1226">
        <f t="shared" ref="T695:T729" si="45">G695*O695</f>
        <v>6405</v>
      </c>
      <c r="U695" s="1227"/>
      <c r="V695" s="1227"/>
      <c r="W695" s="1227"/>
      <c r="X695" s="1228"/>
      <c r="Y695" s="1253">
        <v>0</v>
      </c>
      <c r="Z695" s="1254"/>
      <c r="AA695" s="1254"/>
      <c r="AB695" s="1255"/>
      <c r="AC695" s="1226">
        <f t="shared" ref="AC695:AC729" si="46">O695+Y695</f>
        <v>427</v>
      </c>
      <c r="AD695" s="1227"/>
      <c r="AE695" s="1227"/>
      <c r="AF695" s="1227"/>
      <c r="AG695" s="1228"/>
      <c r="AH695" s="1469">
        <v>0.15</v>
      </c>
      <c r="AI695" s="1470"/>
      <c r="AJ695" s="1470"/>
      <c r="AK695" s="1470"/>
      <c r="AL695" s="1471"/>
      <c r="AM695" s="1223">
        <f>IF($AH695&gt;0,($AC695/$AV695),"")</f>
        <v>0.1500351370344343</v>
      </c>
      <c r="AN695" s="1224"/>
      <c r="AO695" s="1225"/>
      <c r="AV695" s="43">
        <f t="shared" ref="AV695:AV729" si="47">IF($G695=0,"N/A",VLOOKUP($T$189,TC_Rent,(MATCH($B695,bedrooms,FALSE))))</f>
        <v>2846</v>
      </c>
      <c r="AX695" s="43"/>
      <c r="AY695" s="445">
        <f t="shared" ref="AY695:AY718" si="48">G695</f>
        <v>15</v>
      </c>
      <c r="AZ695" s="452">
        <f t="shared" ref="AZ695:AZ718" si="49">IF($AY$730=0,"",AY695/$AY$730)</f>
        <v>0.44117647058823528</v>
      </c>
      <c r="BA695" s="453">
        <f t="shared" ref="BA695:BA718" si="50">IF(AZ695="","",AZ695*AH695)</f>
        <v>6.6176470588235295E-2</v>
      </c>
      <c r="BB695" s="41"/>
      <c r="BC695" s="41"/>
      <c r="BD695" s="41"/>
      <c r="BE695" s="851">
        <f t="shared" ref="BE695:BE718" si="51">G695</f>
        <v>15</v>
      </c>
      <c r="BF695" s="855">
        <f t="shared" ref="BF695:BF718" si="52">IF(BE695=0,"",BE695/$BE$730)</f>
        <v>0.44117647058823528</v>
      </c>
      <c r="BG695" s="856">
        <f t="shared" ref="BG695:BG718" si="53">IF(BF695="","",BF695*AM695)</f>
        <v>6.6191972221073953E-2</v>
      </c>
      <c r="BJ695" s="41"/>
      <c r="BK695" s="41"/>
      <c r="BL695" s="41"/>
      <c r="BM695" s="41"/>
      <c r="BN695" s="41"/>
      <c r="BO695" s="41"/>
      <c r="BP695" s="574" t="s">
        <v>388</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335" t="s">
        <v>440</v>
      </c>
      <c r="C696" s="1336"/>
      <c r="D696" s="1336"/>
      <c r="E696" s="1336"/>
      <c r="F696" s="1337"/>
      <c r="G696" s="1263">
        <v>12</v>
      </c>
      <c r="H696" s="1264"/>
      <c r="I696" s="1264"/>
      <c r="J696" s="1265"/>
      <c r="K696" s="1250">
        <v>340</v>
      </c>
      <c r="L696" s="1251"/>
      <c r="M696" s="1251"/>
      <c r="N696" s="1252"/>
      <c r="O696" s="1253">
        <v>1708</v>
      </c>
      <c r="P696" s="1254"/>
      <c r="Q696" s="1254"/>
      <c r="R696" s="1254"/>
      <c r="S696" s="1255"/>
      <c r="T696" s="1226">
        <f t="shared" si="45"/>
        <v>20496</v>
      </c>
      <c r="U696" s="1227"/>
      <c r="V696" s="1227"/>
      <c r="W696" s="1227"/>
      <c r="X696" s="1228"/>
      <c r="Y696" s="1253">
        <v>0</v>
      </c>
      <c r="Z696" s="1254"/>
      <c r="AA696" s="1254"/>
      <c r="AB696" s="1255"/>
      <c r="AC696" s="1226">
        <f t="shared" si="46"/>
        <v>1708</v>
      </c>
      <c r="AD696" s="1227"/>
      <c r="AE696" s="1227"/>
      <c r="AF696" s="1227"/>
      <c r="AG696" s="1228"/>
      <c r="AH696" s="1257">
        <v>0.6</v>
      </c>
      <c r="AI696" s="1258"/>
      <c r="AJ696" s="1258"/>
      <c r="AK696" s="1258"/>
      <c r="AL696" s="1259"/>
      <c r="AM696" s="1223">
        <f t="shared" ref="AM696:AM718" si="54">IF($AH696&gt;0,($AC696/$AV696), "")</f>
        <v>0.60014054813773721</v>
      </c>
      <c r="AN696" s="1224"/>
      <c r="AO696" s="1225"/>
      <c r="AV696" s="43">
        <f t="shared" si="47"/>
        <v>2846</v>
      </c>
      <c r="AX696" s="43"/>
      <c r="AY696" s="446">
        <f t="shared" si="48"/>
        <v>12</v>
      </c>
      <c r="AZ696" s="452">
        <f t="shared" si="49"/>
        <v>0.35294117647058826</v>
      </c>
      <c r="BA696" s="453">
        <f t="shared" si="50"/>
        <v>0.21176470588235294</v>
      </c>
      <c r="BB696" s="41"/>
      <c r="BC696" s="41"/>
      <c r="BD696" s="41"/>
      <c r="BE696" s="851">
        <f t="shared" si="51"/>
        <v>12</v>
      </c>
      <c r="BF696" s="855">
        <f t="shared" si="52"/>
        <v>0.35294117647058826</v>
      </c>
      <c r="BG696" s="856">
        <f t="shared" si="53"/>
        <v>0.21181431110743668</v>
      </c>
      <c r="BJ696" s="41"/>
      <c r="BK696" s="41"/>
      <c r="BL696" s="41"/>
      <c r="BM696" s="41"/>
      <c r="BN696" s="41"/>
      <c r="BO696" s="41"/>
      <c r="BP696" s="574" t="s">
        <v>389</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335" t="s">
        <v>440</v>
      </c>
      <c r="C697" s="1336"/>
      <c r="D697" s="1336"/>
      <c r="E697" s="1336"/>
      <c r="F697" s="1337"/>
      <c r="G697" s="1263">
        <v>2</v>
      </c>
      <c r="H697" s="1264"/>
      <c r="I697" s="1264"/>
      <c r="J697" s="1265"/>
      <c r="K697" s="1250">
        <v>340</v>
      </c>
      <c r="L697" s="1251"/>
      <c r="M697" s="1251"/>
      <c r="N697" s="1252"/>
      <c r="O697" s="1253">
        <v>1708</v>
      </c>
      <c r="P697" s="1254"/>
      <c r="Q697" s="1254"/>
      <c r="R697" s="1254"/>
      <c r="S697" s="1255"/>
      <c r="T697" s="1226">
        <f t="shared" si="45"/>
        <v>3416</v>
      </c>
      <c r="U697" s="1227"/>
      <c r="V697" s="1227"/>
      <c r="W697" s="1227"/>
      <c r="X697" s="1228"/>
      <c r="Y697" s="1253">
        <v>0</v>
      </c>
      <c r="Z697" s="1254"/>
      <c r="AA697" s="1254"/>
      <c r="AB697" s="1255"/>
      <c r="AC697" s="1226">
        <f t="shared" si="46"/>
        <v>1708</v>
      </c>
      <c r="AD697" s="1227"/>
      <c r="AE697" s="1227"/>
      <c r="AF697" s="1227"/>
      <c r="AG697" s="1228"/>
      <c r="AH697" s="1257">
        <v>0.6</v>
      </c>
      <c r="AI697" s="1258"/>
      <c r="AJ697" s="1258"/>
      <c r="AK697" s="1258"/>
      <c r="AL697" s="1259"/>
      <c r="AM697" s="1223">
        <f t="shared" si="54"/>
        <v>0.60014054813773721</v>
      </c>
      <c r="AN697" s="1224"/>
      <c r="AO697" s="1225"/>
      <c r="AV697" s="43">
        <f t="shared" si="47"/>
        <v>2846</v>
      </c>
      <c r="AX697" s="41"/>
      <c r="AY697" s="446">
        <f t="shared" si="48"/>
        <v>2</v>
      </c>
      <c r="AZ697" s="452">
        <f t="shared" si="49"/>
        <v>5.8823529411764705E-2</v>
      </c>
      <c r="BA697" s="453">
        <f t="shared" si="50"/>
        <v>3.5294117647058823E-2</v>
      </c>
      <c r="BB697" s="41"/>
      <c r="BC697" s="41"/>
      <c r="BD697" s="41"/>
      <c r="BE697" s="851">
        <f t="shared" si="51"/>
        <v>2</v>
      </c>
      <c r="BF697" s="855">
        <f t="shared" si="52"/>
        <v>5.8823529411764705E-2</v>
      </c>
      <c r="BG697" s="856">
        <f t="shared" si="53"/>
        <v>3.5302385184572779E-2</v>
      </c>
      <c r="BJ697" s="41"/>
      <c r="BK697" s="41"/>
      <c r="BL697" s="41"/>
      <c r="BM697" s="41"/>
      <c r="BN697" s="41"/>
      <c r="BO697" s="41"/>
      <c r="BP697" s="574" t="s">
        <v>390</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335" t="s">
        <v>441</v>
      </c>
      <c r="C698" s="1336"/>
      <c r="D698" s="1336"/>
      <c r="E698" s="1336"/>
      <c r="F698" s="1337"/>
      <c r="G698" s="1263">
        <v>2</v>
      </c>
      <c r="H698" s="1264"/>
      <c r="I698" s="1264"/>
      <c r="J698" s="1265"/>
      <c r="K698" s="1250">
        <v>556</v>
      </c>
      <c r="L698" s="1251"/>
      <c r="M698" s="1251"/>
      <c r="N698" s="1252"/>
      <c r="O698" s="1253">
        <v>458</v>
      </c>
      <c r="P698" s="1254"/>
      <c r="Q698" s="1254"/>
      <c r="R698" s="1254"/>
      <c r="S698" s="1255"/>
      <c r="T698" s="1226">
        <f t="shared" si="45"/>
        <v>916</v>
      </c>
      <c r="U698" s="1227"/>
      <c r="V698" s="1227"/>
      <c r="W698" s="1227"/>
      <c r="X698" s="1228"/>
      <c r="Y698" s="1253">
        <v>0</v>
      </c>
      <c r="Z698" s="1254"/>
      <c r="AA698" s="1254"/>
      <c r="AB698" s="1255"/>
      <c r="AC698" s="1226">
        <f t="shared" si="46"/>
        <v>458</v>
      </c>
      <c r="AD698" s="1227"/>
      <c r="AE698" s="1227"/>
      <c r="AF698" s="1227"/>
      <c r="AG698" s="1228"/>
      <c r="AH698" s="1257">
        <v>0.15</v>
      </c>
      <c r="AI698" s="1258"/>
      <c r="AJ698" s="1258"/>
      <c r="AK698" s="1258"/>
      <c r="AL698" s="1259"/>
      <c r="AM698" s="1223">
        <f t="shared" si="54"/>
        <v>0.1501639344262295</v>
      </c>
      <c r="AN698" s="1224"/>
      <c r="AO698" s="1225"/>
      <c r="AV698" s="43">
        <f t="shared" si="47"/>
        <v>3050</v>
      </c>
      <c r="AX698" s="41"/>
      <c r="AY698" s="446">
        <f t="shared" si="48"/>
        <v>2</v>
      </c>
      <c r="AZ698" s="452">
        <f t="shared" si="49"/>
        <v>5.8823529411764705E-2</v>
      </c>
      <c r="BA698" s="453">
        <f t="shared" si="50"/>
        <v>8.8235294117647058E-3</v>
      </c>
      <c r="BB698" s="41"/>
      <c r="BC698" s="41"/>
      <c r="BD698" s="41"/>
      <c r="BE698" s="851">
        <f t="shared" si="51"/>
        <v>2</v>
      </c>
      <c r="BF698" s="855">
        <f t="shared" si="52"/>
        <v>5.8823529411764705E-2</v>
      </c>
      <c r="BG698" s="856">
        <f t="shared" si="53"/>
        <v>8.8331726133076167E-3</v>
      </c>
      <c r="BJ698" s="41"/>
      <c r="BK698" s="41"/>
      <c r="BL698" s="41"/>
      <c r="BM698" s="41"/>
      <c r="BN698" s="41"/>
      <c r="BO698" s="41"/>
      <c r="BP698" s="574" t="s">
        <v>391</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335" t="s">
        <v>441</v>
      </c>
      <c r="C699" s="1336"/>
      <c r="D699" s="1336"/>
      <c r="E699" s="1336"/>
      <c r="F699" s="1337"/>
      <c r="G699" s="1263">
        <v>3</v>
      </c>
      <c r="H699" s="1264"/>
      <c r="I699" s="1264"/>
      <c r="J699" s="1265"/>
      <c r="K699" s="1250">
        <v>556</v>
      </c>
      <c r="L699" s="1251"/>
      <c r="M699" s="1251"/>
      <c r="N699" s="1252"/>
      <c r="O699" s="1253">
        <v>1830</v>
      </c>
      <c r="P699" s="1254"/>
      <c r="Q699" s="1254"/>
      <c r="R699" s="1254"/>
      <c r="S699" s="1255"/>
      <c r="T699" s="1226">
        <f t="shared" si="45"/>
        <v>5490</v>
      </c>
      <c r="U699" s="1227"/>
      <c r="V699" s="1227"/>
      <c r="W699" s="1227"/>
      <c r="X699" s="1228"/>
      <c r="Y699" s="1253">
        <v>0</v>
      </c>
      <c r="Z699" s="1254"/>
      <c r="AA699" s="1254"/>
      <c r="AB699" s="1255"/>
      <c r="AC699" s="1226">
        <f t="shared" si="46"/>
        <v>1830</v>
      </c>
      <c r="AD699" s="1227"/>
      <c r="AE699" s="1227"/>
      <c r="AF699" s="1227"/>
      <c r="AG699" s="1228"/>
      <c r="AH699" s="1257">
        <v>0.6</v>
      </c>
      <c r="AI699" s="1258"/>
      <c r="AJ699" s="1258"/>
      <c r="AK699" s="1258"/>
      <c r="AL699" s="1259"/>
      <c r="AM699" s="1223">
        <f t="shared" si="54"/>
        <v>0.6</v>
      </c>
      <c r="AN699" s="1224"/>
      <c r="AO699" s="1225"/>
      <c r="AV699" s="43">
        <f t="shared" si="47"/>
        <v>3050</v>
      </c>
      <c r="AX699" s="41"/>
      <c r="AY699" s="446">
        <f t="shared" si="48"/>
        <v>3</v>
      </c>
      <c r="AZ699" s="452">
        <f t="shared" si="49"/>
        <v>8.8235294117647065E-2</v>
      </c>
      <c r="BA699" s="453">
        <f t="shared" si="50"/>
        <v>5.2941176470588235E-2</v>
      </c>
      <c r="BB699" s="41"/>
      <c r="BC699" s="41"/>
      <c r="BD699" s="41"/>
      <c r="BE699" s="851">
        <f t="shared" si="51"/>
        <v>3</v>
      </c>
      <c r="BF699" s="855">
        <f t="shared" si="52"/>
        <v>8.8235294117647065E-2</v>
      </c>
      <c r="BG699" s="856">
        <f t="shared" si="53"/>
        <v>5.2941176470588235E-2</v>
      </c>
      <c r="BJ699" s="41"/>
      <c r="BK699" s="41"/>
      <c r="BL699" s="41"/>
      <c r="BM699" s="41"/>
      <c r="BN699" s="41"/>
      <c r="BO699" s="41"/>
      <c r="BP699" s="574" t="s">
        <v>392</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335"/>
      <c r="C700" s="1336"/>
      <c r="D700" s="1336"/>
      <c r="E700" s="1336"/>
      <c r="F700" s="1337"/>
      <c r="G700" s="1263"/>
      <c r="H700" s="1264"/>
      <c r="I700" s="1264"/>
      <c r="J700" s="1265"/>
      <c r="K700" s="1250"/>
      <c r="L700" s="1251"/>
      <c r="M700" s="1251"/>
      <c r="N700" s="1252"/>
      <c r="O700" s="1253"/>
      <c r="P700" s="1254"/>
      <c r="Q700" s="1254"/>
      <c r="R700" s="1254"/>
      <c r="S700" s="1255"/>
      <c r="T700" s="1226">
        <f t="shared" si="45"/>
        <v>0</v>
      </c>
      <c r="U700" s="1227"/>
      <c r="V700" s="1227"/>
      <c r="W700" s="1227"/>
      <c r="X700" s="1228"/>
      <c r="Y700" s="1253"/>
      <c r="Z700" s="1254"/>
      <c r="AA700" s="1254"/>
      <c r="AB700" s="1255"/>
      <c r="AC700" s="1226">
        <f t="shared" si="46"/>
        <v>0</v>
      </c>
      <c r="AD700" s="1227"/>
      <c r="AE700" s="1227"/>
      <c r="AF700" s="1227"/>
      <c r="AG700" s="1228"/>
      <c r="AH700" s="1257"/>
      <c r="AI700" s="1258"/>
      <c r="AJ700" s="1258"/>
      <c r="AK700" s="1258"/>
      <c r="AL700" s="1259"/>
      <c r="AM700" s="1223" t="str">
        <f t="shared" si="54"/>
        <v/>
      </c>
      <c r="AN700" s="1224"/>
      <c r="AO700" s="1225"/>
      <c r="AV700" s="43" t="str">
        <f t="shared" si="47"/>
        <v>N/A</v>
      </c>
      <c r="AX700" s="41"/>
      <c r="AY700" s="446">
        <f t="shared" si="48"/>
        <v>0</v>
      </c>
      <c r="AZ700" s="452">
        <f t="shared" si="49"/>
        <v>0</v>
      </c>
      <c r="BA700" s="453">
        <f t="shared" si="50"/>
        <v>0</v>
      </c>
      <c r="BB700" s="41"/>
      <c r="BC700" s="41"/>
      <c r="BD700" s="41"/>
      <c r="BE700" s="851">
        <f t="shared" si="51"/>
        <v>0</v>
      </c>
      <c r="BF700" s="855" t="str">
        <f t="shared" si="52"/>
        <v/>
      </c>
      <c r="BG700" s="856" t="str">
        <f t="shared" si="53"/>
        <v/>
      </c>
      <c r="BJ700" s="41"/>
      <c r="BK700" s="41"/>
      <c r="BL700" s="41"/>
      <c r="BM700" s="41"/>
      <c r="BN700" s="41"/>
      <c r="BO700" s="41"/>
      <c r="BP700" s="574" t="s">
        <v>393</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335"/>
      <c r="C701" s="1336"/>
      <c r="D701" s="1336"/>
      <c r="E701" s="1336"/>
      <c r="F701" s="1337"/>
      <c r="G701" s="1263"/>
      <c r="H701" s="1264"/>
      <c r="I701" s="1264"/>
      <c r="J701" s="1265"/>
      <c r="K701" s="1250"/>
      <c r="L701" s="1251"/>
      <c r="M701" s="1251"/>
      <c r="N701" s="1252"/>
      <c r="O701" s="1253"/>
      <c r="P701" s="1254"/>
      <c r="Q701" s="1254"/>
      <c r="R701" s="1254"/>
      <c r="S701" s="1255"/>
      <c r="T701" s="1226">
        <f t="shared" si="45"/>
        <v>0</v>
      </c>
      <c r="U701" s="1227"/>
      <c r="V701" s="1227"/>
      <c r="W701" s="1227"/>
      <c r="X701" s="1228"/>
      <c r="Y701" s="1253"/>
      <c r="Z701" s="1254"/>
      <c r="AA701" s="1254"/>
      <c r="AB701" s="1255"/>
      <c r="AC701" s="1226">
        <f t="shared" si="46"/>
        <v>0</v>
      </c>
      <c r="AD701" s="1227"/>
      <c r="AE701" s="1227"/>
      <c r="AF701" s="1227"/>
      <c r="AG701" s="1228"/>
      <c r="AH701" s="1257"/>
      <c r="AI701" s="1258"/>
      <c r="AJ701" s="1258"/>
      <c r="AK701" s="1258"/>
      <c r="AL701" s="1259"/>
      <c r="AM701" s="1223" t="str">
        <f t="shared" si="54"/>
        <v/>
      </c>
      <c r="AN701" s="1224"/>
      <c r="AO701" s="1225"/>
      <c r="AV701" s="43" t="str">
        <f t="shared" si="47"/>
        <v>N/A</v>
      </c>
      <c r="AX701" s="41"/>
      <c r="AY701" s="446">
        <f t="shared" si="48"/>
        <v>0</v>
      </c>
      <c r="AZ701" s="452">
        <f t="shared" si="49"/>
        <v>0</v>
      </c>
      <c r="BA701" s="453">
        <f t="shared" si="50"/>
        <v>0</v>
      </c>
      <c r="BB701" s="41"/>
      <c r="BC701" s="41"/>
      <c r="BD701" s="41"/>
      <c r="BE701" s="851">
        <f t="shared" si="51"/>
        <v>0</v>
      </c>
      <c r="BF701" s="855" t="str">
        <f t="shared" si="52"/>
        <v/>
      </c>
      <c r="BG701" s="856" t="str">
        <f t="shared" si="53"/>
        <v/>
      </c>
      <c r="BJ701" s="41"/>
      <c r="BK701" s="41"/>
      <c r="BL701" s="41"/>
      <c r="BM701" s="41"/>
      <c r="BN701" s="41"/>
      <c r="BO701" s="41"/>
      <c r="BP701" s="574" t="s">
        <v>394</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335"/>
      <c r="C702" s="1336"/>
      <c r="D702" s="1336"/>
      <c r="E702" s="1336"/>
      <c r="F702" s="1337"/>
      <c r="G702" s="1263"/>
      <c r="H702" s="1264"/>
      <c r="I702" s="1264"/>
      <c r="J702" s="1265"/>
      <c r="K702" s="1250"/>
      <c r="L702" s="1251"/>
      <c r="M702" s="1251"/>
      <c r="N702" s="1252"/>
      <c r="O702" s="1253"/>
      <c r="P702" s="1254"/>
      <c r="Q702" s="1254"/>
      <c r="R702" s="1254"/>
      <c r="S702" s="1255"/>
      <c r="T702" s="1226">
        <f t="shared" si="45"/>
        <v>0</v>
      </c>
      <c r="U702" s="1227"/>
      <c r="V702" s="1227"/>
      <c r="W702" s="1227"/>
      <c r="X702" s="1228"/>
      <c r="Y702" s="1253"/>
      <c r="Z702" s="1254"/>
      <c r="AA702" s="1254"/>
      <c r="AB702" s="1255"/>
      <c r="AC702" s="1226">
        <f t="shared" si="46"/>
        <v>0</v>
      </c>
      <c r="AD702" s="1227"/>
      <c r="AE702" s="1227"/>
      <c r="AF702" s="1227"/>
      <c r="AG702" s="1228"/>
      <c r="AH702" s="1257"/>
      <c r="AI702" s="1258"/>
      <c r="AJ702" s="1258"/>
      <c r="AK702" s="1258"/>
      <c r="AL702" s="1259"/>
      <c r="AM702" s="1223" t="str">
        <f t="shared" si="54"/>
        <v/>
      </c>
      <c r="AN702" s="1224"/>
      <c r="AO702" s="1225"/>
      <c r="AV702" s="43" t="str">
        <f t="shared" si="47"/>
        <v>N/A</v>
      </c>
      <c r="AX702" s="41"/>
      <c r="AY702" s="446">
        <f t="shared" si="48"/>
        <v>0</v>
      </c>
      <c r="AZ702" s="452">
        <f t="shared" si="49"/>
        <v>0</v>
      </c>
      <c r="BA702" s="453">
        <f t="shared" si="50"/>
        <v>0</v>
      </c>
      <c r="BB702" s="41"/>
      <c r="BC702" s="41"/>
      <c r="BD702" s="41"/>
      <c r="BE702" s="851">
        <f t="shared" si="51"/>
        <v>0</v>
      </c>
      <c r="BF702" s="855" t="str">
        <f t="shared" si="52"/>
        <v/>
      </c>
      <c r="BG702" s="856" t="str">
        <f t="shared" si="53"/>
        <v/>
      </c>
      <c r="BJ702" s="41"/>
      <c r="BK702" s="41"/>
      <c r="BL702" s="41"/>
      <c r="BM702" s="41"/>
      <c r="BN702" s="41"/>
      <c r="BO702" s="41"/>
      <c r="BP702" s="574" t="s">
        <v>395</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335"/>
      <c r="C703" s="1336"/>
      <c r="D703" s="1336"/>
      <c r="E703" s="1336"/>
      <c r="F703" s="1337"/>
      <c r="G703" s="1263"/>
      <c r="H703" s="1264"/>
      <c r="I703" s="1264"/>
      <c r="J703" s="1265"/>
      <c r="K703" s="1250"/>
      <c r="L703" s="1251"/>
      <c r="M703" s="1251"/>
      <c r="N703" s="1252"/>
      <c r="O703" s="1253"/>
      <c r="P703" s="1254"/>
      <c r="Q703" s="1254"/>
      <c r="R703" s="1254"/>
      <c r="S703" s="1255"/>
      <c r="T703" s="1226">
        <f t="shared" si="45"/>
        <v>0</v>
      </c>
      <c r="U703" s="1227"/>
      <c r="V703" s="1227"/>
      <c r="W703" s="1227"/>
      <c r="X703" s="1228"/>
      <c r="Y703" s="1253"/>
      <c r="Z703" s="1254"/>
      <c r="AA703" s="1254"/>
      <c r="AB703" s="1255"/>
      <c r="AC703" s="1226">
        <f t="shared" si="46"/>
        <v>0</v>
      </c>
      <c r="AD703" s="1227"/>
      <c r="AE703" s="1227"/>
      <c r="AF703" s="1227"/>
      <c r="AG703" s="1228"/>
      <c r="AH703" s="1257"/>
      <c r="AI703" s="1258"/>
      <c r="AJ703" s="1258"/>
      <c r="AK703" s="1258"/>
      <c r="AL703" s="1259"/>
      <c r="AM703" s="1223" t="str">
        <f t="shared" si="54"/>
        <v/>
      </c>
      <c r="AN703" s="1224"/>
      <c r="AO703" s="1225"/>
      <c r="AV703" s="43" t="str">
        <f t="shared" si="47"/>
        <v>N/A</v>
      </c>
      <c r="AX703" s="41"/>
      <c r="AY703" s="446">
        <f t="shared" si="48"/>
        <v>0</v>
      </c>
      <c r="AZ703" s="452">
        <f t="shared" si="49"/>
        <v>0</v>
      </c>
      <c r="BA703" s="453">
        <f t="shared" si="50"/>
        <v>0</v>
      </c>
      <c r="BB703" s="41"/>
      <c r="BC703" s="41"/>
      <c r="BD703" s="41"/>
      <c r="BE703" s="851">
        <f t="shared" si="51"/>
        <v>0</v>
      </c>
      <c r="BF703" s="855" t="str">
        <f t="shared" si="52"/>
        <v/>
      </c>
      <c r="BG703" s="856" t="str">
        <f t="shared" si="53"/>
        <v/>
      </c>
      <c r="BJ703" s="41"/>
      <c r="BK703" s="41"/>
      <c r="BL703" s="41"/>
      <c r="BM703" s="41"/>
      <c r="BN703" s="41"/>
      <c r="BO703" s="41"/>
      <c r="BP703" s="574" t="s">
        <v>396</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335"/>
      <c r="C704" s="1336"/>
      <c r="D704" s="1336"/>
      <c r="E704" s="1336"/>
      <c r="F704" s="1337"/>
      <c r="G704" s="1263"/>
      <c r="H704" s="1264"/>
      <c r="I704" s="1264"/>
      <c r="J704" s="1265"/>
      <c r="K704" s="1250"/>
      <c r="L704" s="1251"/>
      <c r="M704" s="1251"/>
      <c r="N704" s="1252"/>
      <c r="O704" s="1253"/>
      <c r="P704" s="1254"/>
      <c r="Q704" s="1254"/>
      <c r="R704" s="1254"/>
      <c r="S704" s="1255"/>
      <c r="T704" s="1226">
        <f t="shared" si="45"/>
        <v>0</v>
      </c>
      <c r="U704" s="1227"/>
      <c r="V704" s="1227"/>
      <c r="W704" s="1227"/>
      <c r="X704" s="1228"/>
      <c r="Y704" s="1253"/>
      <c r="Z704" s="1254"/>
      <c r="AA704" s="1254"/>
      <c r="AB704" s="1255"/>
      <c r="AC704" s="1226">
        <f t="shared" si="46"/>
        <v>0</v>
      </c>
      <c r="AD704" s="1227"/>
      <c r="AE704" s="1227"/>
      <c r="AF704" s="1227"/>
      <c r="AG704" s="1228"/>
      <c r="AH704" s="1257"/>
      <c r="AI704" s="1258"/>
      <c r="AJ704" s="1258"/>
      <c r="AK704" s="1258"/>
      <c r="AL704" s="1259"/>
      <c r="AM704" s="1223" t="str">
        <f t="shared" si="54"/>
        <v/>
      </c>
      <c r="AN704" s="1224"/>
      <c r="AO704" s="1225"/>
      <c r="AV704" s="43" t="str">
        <f t="shared" si="47"/>
        <v>N/A</v>
      </c>
      <c r="AX704" s="41"/>
      <c r="AY704" s="446">
        <f t="shared" si="48"/>
        <v>0</v>
      </c>
      <c r="AZ704" s="452">
        <f t="shared" si="49"/>
        <v>0</v>
      </c>
      <c r="BA704" s="453">
        <f t="shared" si="50"/>
        <v>0</v>
      </c>
      <c r="BB704" s="41"/>
      <c r="BC704" s="41"/>
      <c r="BD704" s="41"/>
      <c r="BE704" s="851">
        <f t="shared" si="51"/>
        <v>0</v>
      </c>
      <c r="BF704" s="855" t="str">
        <f t="shared" si="52"/>
        <v/>
      </c>
      <c r="BG704" s="856" t="str">
        <f t="shared" si="53"/>
        <v/>
      </c>
      <c r="BJ704" s="41"/>
      <c r="BK704" s="41"/>
      <c r="BL704" s="41"/>
      <c r="BM704" s="41"/>
      <c r="BN704" s="41"/>
      <c r="BO704" s="41"/>
      <c r="BP704" s="574" t="s">
        <v>397</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335"/>
      <c r="C705" s="1336"/>
      <c r="D705" s="1336"/>
      <c r="E705" s="1336"/>
      <c r="F705" s="1337"/>
      <c r="G705" s="1263"/>
      <c r="H705" s="1264"/>
      <c r="I705" s="1264"/>
      <c r="J705" s="1265"/>
      <c r="K705" s="1250"/>
      <c r="L705" s="1251"/>
      <c r="M705" s="1251"/>
      <c r="N705" s="1252"/>
      <c r="O705" s="1253"/>
      <c r="P705" s="1254"/>
      <c r="Q705" s="1254"/>
      <c r="R705" s="1254"/>
      <c r="S705" s="1255"/>
      <c r="T705" s="1226">
        <f t="shared" si="45"/>
        <v>0</v>
      </c>
      <c r="U705" s="1227"/>
      <c r="V705" s="1227"/>
      <c r="W705" s="1227"/>
      <c r="X705" s="1228"/>
      <c r="Y705" s="1253"/>
      <c r="Z705" s="1254"/>
      <c r="AA705" s="1254"/>
      <c r="AB705" s="1255"/>
      <c r="AC705" s="1226">
        <f t="shared" si="46"/>
        <v>0</v>
      </c>
      <c r="AD705" s="1227"/>
      <c r="AE705" s="1227"/>
      <c r="AF705" s="1227"/>
      <c r="AG705" s="1228"/>
      <c r="AH705" s="1257"/>
      <c r="AI705" s="1258"/>
      <c r="AJ705" s="1258"/>
      <c r="AK705" s="1258"/>
      <c r="AL705" s="1259"/>
      <c r="AM705" s="1223" t="str">
        <f t="shared" si="54"/>
        <v/>
      </c>
      <c r="AN705" s="1224"/>
      <c r="AO705" s="1225"/>
      <c r="AV705" s="43" t="str">
        <f t="shared" si="47"/>
        <v>N/A</v>
      </c>
      <c r="AX705" s="41"/>
      <c r="AY705" s="446">
        <f t="shared" si="48"/>
        <v>0</v>
      </c>
      <c r="AZ705" s="452">
        <f t="shared" si="49"/>
        <v>0</v>
      </c>
      <c r="BA705" s="453">
        <f t="shared" si="50"/>
        <v>0</v>
      </c>
      <c r="BB705" s="41"/>
      <c r="BC705" s="41"/>
      <c r="BD705" s="41"/>
      <c r="BE705" s="851">
        <f t="shared" si="51"/>
        <v>0</v>
      </c>
      <c r="BF705" s="855" t="str">
        <f t="shared" si="52"/>
        <v/>
      </c>
      <c r="BG705" s="856" t="str">
        <f t="shared" si="53"/>
        <v/>
      </c>
      <c r="BJ705" s="41"/>
      <c r="BK705" s="41"/>
      <c r="BL705" s="41"/>
      <c r="BM705" s="41"/>
      <c r="BN705" s="41"/>
      <c r="BO705" s="41"/>
      <c r="BP705" s="574" t="s">
        <v>398</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335"/>
      <c r="C706" s="1336"/>
      <c r="D706" s="1336"/>
      <c r="E706" s="1336"/>
      <c r="F706" s="1337"/>
      <c r="G706" s="1263"/>
      <c r="H706" s="1264"/>
      <c r="I706" s="1264"/>
      <c r="J706" s="1265"/>
      <c r="K706" s="1250"/>
      <c r="L706" s="1251"/>
      <c r="M706" s="1251"/>
      <c r="N706" s="1252"/>
      <c r="O706" s="1253"/>
      <c r="P706" s="1254"/>
      <c r="Q706" s="1254"/>
      <c r="R706" s="1254"/>
      <c r="S706" s="1255"/>
      <c r="T706" s="1226">
        <f t="shared" si="45"/>
        <v>0</v>
      </c>
      <c r="U706" s="1227"/>
      <c r="V706" s="1227"/>
      <c r="W706" s="1227"/>
      <c r="X706" s="1228"/>
      <c r="Y706" s="1253"/>
      <c r="Z706" s="1254"/>
      <c r="AA706" s="1254"/>
      <c r="AB706" s="1255"/>
      <c r="AC706" s="1226">
        <f t="shared" si="46"/>
        <v>0</v>
      </c>
      <c r="AD706" s="1227"/>
      <c r="AE706" s="1227"/>
      <c r="AF706" s="1227"/>
      <c r="AG706" s="1228"/>
      <c r="AH706" s="1257"/>
      <c r="AI706" s="1258"/>
      <c r="AJ706" s="1258"/>
      <c r="AK706" s="1258"/>
      <c r="AL706" s="1259"/>
      <c r="AM706" s="1223" t="str">
        <f t="shared" si="54"/>
        <v/>
      </c>
      <c r="AN706" s="1224"/>
      <c r="AO706" s="1225"/>
      <c r="AV706" s="43" t="str">
        <f t="shared" si="47"/>
        <v>N/A</v>
      </c>
      <c r="AX706" s="41"/>
      <c r="AY706" s="446">
        <f t="shared" si="48"/>
        <v>0</v>
      </c>
      <c r="AZ706" s="452">
        <f t="shared" si="49"/>
        <v>0</v>
      </c>
      <c r="BA706" s="453">
        <f t="shared" si="50"/>
        <v>0</v>
      </c>
      <c r="BB706" s="41"/>
      <c r="BC706" s="41"/>
      <c r="BD706" s="41"/>
      <c r="BE706" s="851">
        <f t="shared" si="51"/>
        <v>0</v>
      </c>
      <c r="BF706" s="855" t="str">
        <f t="shared" si="52"/>
        <v/>
      </c>
      <c r="BG706" s="856" t="str">
        <f t="shared" si="53"/>
        <v/>
      </c>
      <c r="BJ706" s="41"/>
      <c r="BK706" s="41"/>
      <c r="BL706" s="41"/>
      <c r="BM706" s="41"/>
      <c r="BN706" s="41"/>
      <c r="BO706" s="41"/>
      <c r="BP706" s="574" t="s">
        <v>399</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335"/>
      <c r="C707" s="1336"/>
      <c r="D707" s="1336"/>
      <c r="E707" s="1336"/>
      <c r="F707" s="1337"/>
      <c r="G707" s="1263"/>
      <c r="H707" s="1264"/>
      <c r="I707" s="1264"/>
      <c r="J707" s="1265"/>
      <c r="K707" s="1250"/>
      <c r="L707" s="1251"/>
      <c r="M707" s="1251"/>
      <c r="N707" s="1252"/>
      <c r="O707" s="1253"/>
      <c r="P707" s="1254"/>
      <c r="Q707" s="1254"/>
      <c r="R707" s="1254"/>
      <c r="S707" s="1255"/>
      <c r="T707" s="1226">
        <f t="shared" si="45"/>
        <v>0</v>
      </c>
      <c r="U707" s="1227"/>
      <c r="V707" s="1227"/>
      <c r="W707" s="1227"/>
      <c r="X707" s="1228"/>
      <c r="Y707" s="1253"/>
      <c r="Z707" s="1254"/>
      <c r="AA707" s="1254"/>
      <c r="AB707" s="1255"/>
      <c r="AC707" s="1226">
        <f t="shared" si="46"/>
        <v>0</v>
      </c>
      <c r="AD707" s="1227"/>
      <c r="AE707" s="1227"/>
      <c r="AF707" s="1227"/>
      <c r="AG707" s="1228"/>
      <c r="AH707" s="1257"/>
      <c r="AI707" s="1258"/>
      <c r="AJ707" s="1258"/>
      <c r="AK707" s="1258"/>
      <c r="AL707" s="1259"/>
      <c r="AM707" s="1223" t="str">
        <f t="shared" si="54"/>
        <v/>
      </c>
      <c r="AN707" s="1224"/>
      <c r="AO707" s="1225"/>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400</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335"/>
      <c r="C708" s="1336"/>
      <c r="D708" s="1336"/>
      <c r="E708" s="1336"/>
      <c r="F708" s="1337"/>
      <c r="G708" s="1263"/>
      <c r="H708" s="1264"/>
      <c r="I708" s="1264"/>
      <c r="J708" s="1265"/>
      <c r="K708" s="1250"/>
      <c r="L708" s="1251"/>
      <c r="M708" s="1251"/>
      <c r="N708" s="1252"/>
      <c r="O708" s="1253"/>
      <c r="P708" s="1254"/>
      <c r="Q708" s="1254"/>
      <c r="R708" s="1254"/>
      <c r="S708" s="1255"/>
      <c r="T708" s="1226">
        <f t="shared" si="45"/>
        <v>0</v>
      </c>
      <c r="U708" s="1227"/>
      <c r="V708" s="1227"/>
      <c r="W708" s="1227"/>
      <c r="X708" s="1228"/>
      <c r="Y708" s="1253"/>
      <c r="Z708" s="1254"/>
      <c r="AA708" s="1254"/>
      <c r="AB708" s="1255"/>
      <c r="AC708" s="1226">
        <f t="shared" si="46"/>
        <v>0</v>
      </c>
      <c r="AD708" s="1227"/>
      <c r="AE708" s="1227"/>
      <c r="AF708" s="1227"/>
      <c r="AG708" s="1228"/>
      <c r="AH708" s="1257"/>
      <c r="AI708" s="1258"/>
      <c r="AJ708" s="1258"/>
      <c r="AK708" s="1258"/>
      <c r="AL708" s="1259"/>
      <c r="AM708" s="1223" t="str">
        <f t="shared" si="54"/>
        <v/>
      </c>
      <c r="AN708" s="1224"/>
      <c r="AO708" s="1225"/>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401</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335"/>
      <c r="C709" s="1336"/>
      <c r="D709" s="1336"/>
      <c r="E709" s="1336"/>
      <c r="F709" s="1337"/>
      <c r="G709" s="1263"/>
      <c r="H709" s="1264"/>
      <c r="I709" s="1264"/>
      <c r="J709" s="1265"/>
      <c r="K709" s="1250"/>
      <c r="L709" s="1251"/>
      <c r="M709" s="1251"/>
      <c r="N709" s="1252"/>
      <c r="O709" s="1253"/>
      <c r="P709" s="1254"/>
      <c r="Q709" s="1254"/>
      <c r="R709" s="1254"/>
      <c r="S709" s="1255"/>
      <c r="T709" s="1226">
        <f t="shared" si="45"/>
        <v>0</v>
      </c>
      <c r="U709" s="1227"/>
      <c r="V709" s="1227"/>
      <c r="W709" s="1227"/>
      <c r="X709" s="1228"/>
      <c r="Y709" s="1253"/>
      <c r="Z709" s="1254"/>
      <c r="AA709" s="1254"/>
      <c r="AB709" s="1255"/>
      <c r="AC709" s="1226">
        <f t="shared" si="46"/>
        <v>0</v>
      </c>
      <c r="AD709" s="1227"/>
      <c r="AE709" s="1227"/>
      <c r="AF709" s="1227"/>
      <c r="AG709" s="1228"/>
      <c r="AH709" s="1257"/>
      <c r="AI709" s="1258"/>
      <c r="AJ709" s="1258"/>
      <c r="AK709" s="1258"/>
      <c r="AL709" s="1259"/>
      <c r="AM709" s="1223" t="str">
        <f t="shared" si="54"/>
        <v/>
      </c>
      <c r="AN709" s="1224"/>
      <c r="AO709" s="1225"/>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402</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335"/>
      <c r="C710" s="1336"/>
      <c r="D710" s="1336"/>
      <c r="E710" s="1336"/>
      <c r="F710" s="1337"/>
      <c r="G710" s="1263"/>
      <c r="H710" s="1264"/>
      <c r="I710" s="1264"/>
      <c r="J710" s="1265"/>
      <c r="K710" s="1250"/>
      <c r="L710" s="1251"/>
      <c r="M710" s="1251"/>
      <c r="N710" s="1252"/>
      <c r="O710" s="1253"/>
      <c r="P710" s="1254"/>
      <c r="Q710" s="1254"/>
      <c r="R710" s="1254"/>
      <c r="S710" s="1255"/>
      <c r="T710" s="1226">
        <f t="shared" si="45"/>
        <v>0</v>
      </c>
      <c r="U710" s="1227"/>
      <c r="V710" s="1227"/>
      <c r="W710" s="1227"/>
      <c r="X710" s="1228"/>
      <c r="Y710" s="1253"/>
      <c r="Z710" s="1254"/>
      <c r="AA710" s="1254"/>
      <c r="AB710" s="1255"/>
      <c r="AC710" s="1226">
        <f t="shared" si="46"/>
        <v>0</v>
      </c>
      <c r="AD710" s="1227"/>
      <c r="AE710" s="1227"/>
      <c r="AF710" s="1227"/>
      <c r="AG710" s="1228"/>
      <c r="AH710" s="1257"/>
      <c r="AI710" s="1258"/>
      <c r="AJ710" s="1258"/>
      <c r="AK710" s="1258"/>
      <c r="AL710" s="1259"/>
      <c r="AM710" s="1223" t="str">
        <f t="shared" si="54"/>
        <v/>
      </c>
      <c r="AN710" s="1224"/>
      <c r="AO710" s="1225"/>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403</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335"/>
      <c r="C711" s="1336"/>
      <c r="D711" s="1336"/>
      <c r="E711" s="1336"/>
      <c r="F711" s="1337"/>
      <c r="G711" s="1263"/>
      <c r="H711" s="1264"/>
      <c r="I711" s="1264"/>
      <c r="J711" s="1265"/>
      <c r="K711" s="1250"/>
      <c r="L711" s="1251"/>
      <c r="M711" s="1251"/>
      <c r="N711" s="1252"/>
      <c r="O711" s="1253"/>
      <c r="P711" s="1254"/>
      <c r="Q711" s="1254"/>
      <c r="R711" s="1254"/>
      <c r="S711" s="1255"/>
      <c r="T711" s="1226">
        <f t="shared" si="45"/>
        <v>0</v>
      </c>
      <c r="U711" s="1227"/>
      <c r="V711" s="1227"/>
      <c r="W711" s="1227"/>
      <c r="X711" s="1228"/>
      <c r="Y711" s="1253"/>
      <c r="Z711" s="1254"/>
      <c r="AA711" s="1254"/>
      <c r="AB711" s="1255"/>
      <c r="AC711" s="1226">
        <f t="shared" si="46"/>
        <v>0</v>
      </c>
      <c r="AD711" s="1227"/>
      <c r="AE711" s="1227"/>
      <c r="AF711" s="1227"/>
      <c r="AG711" s="1228"/>
      <c r="AH711" s="1257"/>
      <c r="AI711" s="1258"/>
      <c r="AJ711" s="1258"/>
      <c r="AK711" s="1258"/>
      <c r="AL711" s="1259"/>
      <c r="AM711" s="1223" t="str">
        <f t="shared" si="54"/>
        <v/>
      </c>
      <c r="AN711" s="1224"/>
      <c r="AO711" s="1225"/>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404</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335"/>
      <c r="C712" s="1336"/>
      <c r="D712" s="1336"/>
      <c r="E712" s="1336"/>
      <c r="F712" s="1337"/>
      <c r="G712" s="1263"/>
      <c r="H712" s="1264"/>
      <c r="I712" s="1264"/>
      <c r="J712" s="1265"/>
      <c r="K712" s="1250"/>
      <c r="L712" s="1251"/>
      <c r="M712" s="1251"/>
      <c r="N712" s="1252"/>
      <c r="O712" s="1253"/>
      <c r="P712" s="1254"/>
      <c r="Q712" s="1254"/>
      <c r="R712" s="1254"/>
      <c r="S712" s="1255"/>
      <c r="T712" s="1226">
        <f t="shared" si="45"/>
        <v>0</v>
      </c>
      <c r="U712" s="1227"/>
      <c r="V712" s="1227"/>
      <c r="W712" s="1227"/>
      <c r="X712" s="1228"/>
      <c r="Y712" s="1253"/>
      <c r="Z712" s="1254"/>
      <c r="AA712" s="1254"/>
      <c r="AB712" s="1255"/>
      <c r="AC712" s="1226">
        <f t="shared" si="46"/>
        <v>0</v>
      </c>
      <c r="AD712" s="1227"/>
      <c r="AE712" s="1227"/>
      <c r="AF712" s="1227"/>
      <c r="AG712" s="1228"/>
      <c r="AH712" s="1257"/>
      <c r="AI712" s="1258"/>
      <c r="AJ712" s="1258"/>
      <c r="AK712" s="1258"/>
      <c r="AL712" s="1259"/>
      <c r="AM712" s="1223" t="str">
        <f t="shared" si="54"/>
        <v/>
      </c>
      <c r="AN712" s="1224"/>
      <c r="AO712" s="1225"/>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405</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335"/>
      <c r="C713" s="1336"/>
      <c r="D713" s="1336"/>
      <c r="E713" s="1336"/>
      <c r="F713" s="1337"/>
      <c r="G713" s="1263"/>
      <c r="H713" s="1264"/>
      <c r="I713" s="1264"/>
      <c r="J713" s="1265"/>
      <c r="K713" s="1250"/>
      <c r="L713" s="1251"/>
      <c r="M713" s="1251"/>
      <c r="N713" s="1252"/>
      <c r="O713" s="1253"/>
      <c r="P713" s="1254"/>
      <c r="Q713" s="1254"/>
      <c r="R713" s="1254"/>
      <c r="S713" s="1255"/>
      <c r="T713" s="1226">
        <f t="shared" si="45"/>
        <v>0</v>
      </c>
      <c r="U713" s="1227"/>
      <c r="V713" s="1227"/>
      <c r="W713" s="1227"/>
      <c r="X713" s="1228"/>
      <c r="Y713" s="1253"/>
      <c r="Z713" s="1254"/>
      <c r="AA713" s="1254"/>
      <c r="AB713" s="1255"/>
      <c r="AC713" s="1226">
        <f t="shared" si="46"/>
        <v>0</v>
      </c>
      <c r="AD713" s="1227"/>
      <c r="AE713" s="1227"/>
      <c r="AF713" s="1227"/>
      <c r="AG713" s="1228"/>
      <c r="AH713" s="1257"/>
      <c r="AI713" s="1258"/>
      <c r="AJ713" s="1258"/>
      <c r="AK713" s="1258"/>
      <c r="AL713" s="1259"/>
      <c r="AM713" s="1223" t="str">
        <f t="shared" si="54"/>
        <v/>
      </c>
      <c r="AN713" s="1224"/>
      <c r="AO713" s="1225"/>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406</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335"/>
      <c r="C714" s="1336"/>
      <c r="D714" s="1336"/>
      <c r="E714" s="1336"/>
      <c r="F714" s="1337"/>
      <c r="G714" s="1263"/>
      <c r="H714" s="1264"/>
      <c r="I714" s="1264"/>
      <c r="J714" s="1265"/>
      <c r="K714" s="1250"/>
      <c r="L714" s="1251"/>
      <c r="M714" s="1251"/>
      <c r="N714" s="1252"/>
      <c r="O714" s="1253"/>
      <c r="P714" s="1254"/>
      <c r="Q714" s="1254"/>
      <c r="R714" s="1254"/>
      <c r="S714" s="1255"/>
      <c r="T714" s="1226">
        <f t="shared" si="45"/>
        <v>0</v>
      </c>
      <c r="U714" s="1227"/>
      <c r="V714" s="1227"/>
      <c r="W714" s="1227"/>
      <c r="X714" s="1228"/>
      <c r="Y714" s="1253"/>
      <c r="Z714" s="1254"/>
      <c r="AA714" s="1254"/>
      <c r="AB714" s="1255"/>
      <c r="AC714" s="1226">
        <f t="shared" si="46"/>
        <v>0</v>
      </c>
      <c r="AD714" s="1227"/>
      <c r="AE714" s="1227"/>
      <c r="AF714" s="1227"/>
      <c r="AG714" s="1228"/>
      <c r="AH714" s="1257"/>
      <c r="AI714" s="1258"/>
      <c r="AJ714" s="1258"/>
      <c r="AK714" s="1258"/>
      <c r="AL714" s="1259"/>
      <c r="AM714" s="1223" t="str">
        <f t="shared" si="54"/>
        <v/>
      </c>
      <c r="AN714" s="1224"/>
      <c r="AO714" s="1225"/>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407</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335"/>
      <c r="C715" s="1336"/>
      <c r="D715" s="1336"/>
      <c r="E715" s="1336"/>
      <c r="F715" s="1337"/>
      <c r="G715" s="1263"/>
      <c r="H715" s="1264"/>
      <c r="I715" s="1264"/>
      <c r="J715" s="1265"/>
      <c r="K715" s="1250"/>
      <c r="L715" s="1251"/>
      <c r="M715" s="1251"/>
      <c r="N715" s="1252"/>
      <c r="O715" s="1253"/>
      <c r="P715" s="1254"/>
      <c r="Q715" s="1254"/>
      <c r="R715" s="1254"/>
      <c r="S715" s="1255"/>
      <c r="T715" s="1226">
        <f t="shared" si="45"/>
        <v>0</v>
      </c>
      <c r="U715" s="1227"/>
      <c r="V715" s="1227"/>
      <c r="W715" s="1227"/>
      <c r="X715" s="1228"/>
      <c r="Y715" s="1253"/>
      <c r="Z715" s="1254"/>
      <c r="AA715" s="1254"/>
      <c r="AB715" s="1255"/>
      <c r="AC715" s="1226">
        <f t="shared" si="46"/>
        <v>0</v>
      </c>
      <c r="AD715" s="1227"/>
      <c r="AE715" s="1227"/>
      <c r="AF715" s="1227"/>
      <c r="AG715" s="1228"/>
      <c r="AH715" s="1257"/>
      <c r="AI715" s="1258"/>
      <c r="AJ715" s="1258"/>
      <c r="AK715" s="1258"/>
      <c r="AL715" s="1259"/>
      <c r="AM715" s="1223" t="str">
        <f t="shared" si="54"/>
        <v/>
      </c>
      <c r="AN715" s="1224"/>
      <c r="AO715" s="1225"/>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408</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335"/>
      <c r="C716" s="1336"/>
      <c r="D716" s="1336"/>
      <c r="E716" s="1336"/>
      <c r="F716" s="1337"/>
      <c r="G716" s="1263"/>
      <c r="H716" s="1264"/>
      <c r="I716" s="1264"/>
      <c r="J716" s="1265"/>
      <c r="K716" s="1250"/>
      <c r="L716" s="1251"/>
      <c r="M716" s="1251"/>
      <c r="N716" s="1252"/>
      <c r="O716" s="1253"/>
      <c r="P716" s="1254"/>
      <c r="Q716" s="1254"/>
      <c r="R716" s="1254"/>
      <c r="S716" s="1255"/>
      <c r="T716" s="1226">
        <f t="shared" si="45"/>
        <v>0</v>
      </c>
      <c r="U716" s="1227"/>
      <c r="V716" s="1227"/>
      <c r="W716" s="1227"/>
      <c r="X716" s="1228"/>
      <c r="Y716" s="1253"/>
      <c r="Z716" s="1254"/>
      <c r="AA716" s="1254"/>
      <c r="AB716" s="1255"/>
      <c r="AC716" s="1226">
        <f t="shared" si="46"/>
        <v>0</v>
      </c>
      <c r="AD716" s="1227"/>
      <c r="AE716" s="1227"/>
      <c r="AF716" s="1227"/>
      <c r="AG716" s="1228"/>
      <c r="AH716" s="1257"/>
      <c r="AI716" s="1258"/>
      <c r="AJ716" s="1258"/>
      <c r="AK716" s="1258"/>
      <c r="AL716" s="1259"/>
      <c r="AM716" s="1223" t="str">
        <f t="shared" si="54"/>
        <v/>
      </c>
      <c r="AN716" s="1224"/>
      <c r="AO716" s="1225"/>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838</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335"/>
      <c r="C717" s="1336"/>
      <c r="D717" s="1336"/>
      <c r="E717" s="1336"/>
      <c r="F717" s="1337"/>
      <c r="G717" s="1263"/>
      <c r="H717" s="1264"/>
      <c r="I717" s="1264"/>
      <c r="J717" s="1265"/>
      <c r="K717" s="1250"/>
      <c r="L717" s="1251"/>
      <c r="M717" s="1251"/>
      <c r="N717" s="1252"/>
      <c r="O717" s="1253"/>
      <c r="P717" s="1254"/>
      <c r="Q717" s="1254"/>
      <c r="R717" s="1254"/>
      <c r="S717" s="1255"/>
      <c r="T717" s="1226">
        <f t="shared" si="45"/>
        <v>0</v>
      </c>
      <c r="U717" s="1227"/>
      <c r="V717" s="1227"/>
      <c r="W717" s="1227"/>
      <c r="X717" s="1228"/>
      <c r="Y717" s="1253"/>
      <c r="Z717" s="1254"/>
      <c r="AA717" s="1254"/>
      <c r="AB717" s="1255"/>
      <c r="AC717" s="1226">
        <f t="shared" si="46"/>
        <v>0</v>
      </c>
      <c r="AD717" s="1227"/>
      <c r="AE717" s="1227"/>
      <c r="AF717" s="1227"/>
      <c r="AG717" s="1228"/>
      <c r="AH717" s="1257"/>
      <c r="AI717" s="1258"/>
      <c r="AJ717" s="1258"/>
      <c r="AK717" s="1258"/>
      <c r="AL717" s="1259"/>
      <c r="AM717" s="1223" t="str">
        <f t="shared" si="54"/>
        <v/>
      </c>
      <c r="AN717" s="1224"/>
      <c r="AO717" s="1225"/>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839</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335"/>
      <c r="C718" s="1336"/>
      <c r="D718" s="1336"/>
      <c r="E718" s="1336"/>
      <c r="F718" s="1337"/>
      <c r="G718" s="1263"/>
      <c r="H718" s="1264"/>
      <c r="I718" s="1264"/>
      <c r="J718" s="1265"/>
      <c r="K718" s="1250"/>
      <c r="L718" s="1251"/>
      <c r="M718" s="1251"/>
      <c r="N718" s="1252"/>
      <c r="O718" s="1253"/>
      <c r="P718" s="1254"/>
      <c r="Q718" s="1254"/>
      <c r="R718" s="1254"/>
      <c r="S718" s="1255"/>
      <c r="T718" s="1226">
        <f t="shared" si="45"/>
        <v>0</v>
      </c>
      <c r="U718" s="1227"/>
      <c r="V718" s="1227"/>
      <c r="W718" s="1227"/>
      <c r="X718" s="1228"/>
      <c r="Y718" s="1253"/>
      <c r="Z718" s="1254"/>
      <c r="AA718" s="1254"/>
      <c r="AB718" s="1255"/>
      <c r="AC718" s="1226">
        <f t="shared" si="46"/>
        <v>0</v>
      </c>
      <c r="AD718" s="1227"/>
      <c r="AE718" s="1227"/>
      <c r="AF718" s="1227"/>
      <c r="AG718" s="1228"/>
      <c r="AH718" s="1257"/>
      <c r="AI718" s="1258"/>
      <c r="AJ718" s="1258"/>
      <c r="AK718" s="1258"/>
      <c r="AL718" s="1259"/>
      <c r="AM718" s="1223" t="str">
        <f t="shared" si="54"/>
        <v/>
      </c>
      <c r="AN718" s="1224"/>
      <c r="AO718" s="1225"/>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840</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335"/>
      <c r="C719" s="1336"/>
      <c r="D719" s="1336"/>
      <c r="E719" s="1336"/>
      <c r="F719" s="1337"/>
      <c r="G719" s="1263"/>
      <c r="H719" s="1264"/>
      <c r="I719" s="1264"/>
      <c r="J719" s="1265"/>
      <c r="K719" s="1250"/>
      <c r="L719" s="1251"/>
      <c r="M719" s="1251"/>
      <c r="N719" s="1252"/>
      <c r="O719" s="1253"/>
      <c r="P719" s="1254"/>
      <c r="Q719" s="1254"/>
      <c r="R719" s="1254"/>
      <c r="S719" s="1255"/>
      <c r="T719" s="1226">
        <f t="shared" ref="T719:T728" si="55">G719*O719</f>
        <v>0</v>
      </c>
      <c r="U719" s="1227"/>
      <c r="V719" s="1227"/>
      <c r="W719" s="1227"/>
      <c r="X719" s="1228"/>
      <c r="Y719" s="1253"/>
      <c r="Z719" s="1254"/>
      <c r="AA719" s="1254"/>
      <c r="AB719" s="1255"/>
      <c r="AC719" s="1226">
        <f t="shared" ref="AC719:AC728" si="56">O719+Y719</f>
        <v>0</v>
      </c>
      <c r="AD719" s="1227"/>
      <c r="AE719" s="1227"/>
      <c r="AF719" s="1227"/>
      <c r="AG719" s="1228"/>
      <c r="AH719" s="1257"/>
      <c r="AI719" s="1258"/>
      <c r="AJ719" s="1258"/>
      <c r="AK719" s="1258"/>
      <c r="AL719" s="1259"/>
      <c r="AM719" s="1223" t="str">
        <f t="shared" ref="AM719:AM728" si="57">IF($AH719&gt;0,($AC719/$AV719), "")</f>
        <v/>
      </c>
      <c r="AN719" s="1224"/>
      <c r="AO719" s="1225"/>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841</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335"/>
      <c r="C720" s="1336"/>
      <c r="D720" s="1336"/>
      <c r="E720" s="1336"/>
      <c r="F720" s="1337"/>
      <c r="G720" s="1263"/>
      <c r="H720" s="1264"/>
      <c r="I720" s="1264"/>
      <c r="J720" s="1265"/>
      <c r="K720" s="1250"/>
      <c r="L720" s="1251"/>
      <c r="M720" s="1251"/>
      <c r="N720" s="1252"/>
      <c r="O720" s="1253"/>
      <c r="P720" s="1254"/>
      <c r="Q720" s="1254"/>
      <c r="R720" s="1254"/>
      <c r="S720" s="1255"/>
      <c r="T720" s="1226">
        <f t="shared" si="55"/>
        <v>0</v>
      </c>
      <c r="U720" s="1227"/>
      <c r="V720" s="1227"/>
      <c r="W720" s="1227"/>
      <c r="X720" s="1228"/>
      <c r="Y720" s="1253"/>
      <c r="Z720" s="1254"/>
      <c r="AA720" s="1254"/>
      <c r="AB720" s="1255"/>
      <c r="AC720" s="1226">
        <f t="shared" si="56"/>
        <v>0</v>
      </c>
      <c r="AD720" s="1227"/>
      <c r="AE720" s="1227"/>
      <c r="AF720" s="1227"/>
      <c r="AG720" s="1228"/>
      <c r="AH720" s="1257"/>
      <c r="AI720" s="1258"/>
      <c r="AJ720" s="1258"/>
      <c r="AK720" s="1258"/>
      <c r="AL720" s="1259"/>
      <c r="AM720" s="1223" t="str">
        <f t="shared" si="57"/>
        <v/>
      </c>
      <c r="AN720" s="1224"/>
      <c r="AO720" s="1225"/>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108</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335"/>
      <c r="C721" s="1336"/>
      <c r="D721" s="1336"/>
      <c r="E721" s="1336"/>
      <c r="F721" s="1337"/>
      <c r="G721" s="1263"/>
      <c r="H721" s="1264"/>
      <c r="I721" s="1264"/>
      <c r="J721" s="1265"/>
      <c r="K721" s="1250"/>
      <c r="L721" s="1251"/>
      <c r="M721" s="1251"/>
      <c r="N721" s="1252"/>
      <c r="O721" s="1253"/>
      <c r="P721" s="1254"/>
      <c r="Q721" s="1254"/>
      <c r="R721" s="1254"/>
      <c r="S721" s="1255"/>
      <c r="T721" s="1226">
        <f t="shared" si="55"/>
        <v>0</v>
      </c>
      <c r="U721" s="1227"/>
      <c r="V721" s="1227"/>
      <c r="W721" s="1227"/>
      <c r="X721" s="1228"/>
      <c r="Y721" s="1253"/>
      <c r="Z721" s="1254"/>
      <c r="AA721" s="1254"/>
      <c r="AB721" s="1255"/>
      <c r="AC721" s="1226">
        <f t="shared" si="56"/>
        <v>0</v>
      </c>
      <c r="AD721" s="1227"/>
      <c r="AE721" s="1227"/>
      <c r="AF721" s="1227"/>
      <c r="AG721" s="1228"/>
      <c r="AH721" s="1257"/>
      <c r="AI721" s="1258"/>
      <c r="AJ721" s="1258"/>
      <c r="AK721" s="1258"/>
      <c r="AL721" s="1259"/>
      <c r="AM721" s="1223" t="str">
        <f t="shared" si="57"/>
        <v/>
      </c>
      <c r="AN721" s="1224"/>
      <c r="AO721" s="1225"/>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109</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335"/>
      <c r="C722" s="1336"/>
      <c r="D722" s="1336"/>
      <c r="E722" s="1336"/>
      <c r="F722" s="1337"/>
      <c r="G722" s="1263"/>
      <c r="H722" s="1264"/>
      <c r="I722" s="1264"/>
      <c r="J722" s="1265"/>
      <c r="K722" s="1250"/>
      <c r="L722" s="1251"/>
      <c r="M722" s="1251"/>
      <c r="N722" s="1252"/>
      <c r="O722" s="1253"/>
      <c r="P722" s="1254"/>
      <c r="Q722" s="1254"/>
      <c r="R722" s="1254"/>
      <c r="S722" s="1255"/>
      <c r="T722" s="1226">
        <f t="shared" si="55"/>
        <v>0</v>
      </c>
      <c r="U722" s="1227"/>
      <c r="V722" s="1227"/>
      <c r="W722" s="1227"/>
      <c r="X722" s="1228"/>
      <c r="Y722" s="1253"/>
      <c r="Z722" s="1254"/>
      <c r="AA722" s="1254"/>
      <c r="AB722" s="1255"/>
      <c r="AC722" s="1226">
        <f t="shared" si="56"/>
        <v>0</v>
      </c>
      <c r="AD722" s="1227"/>
      <c r="AE722" s="1227"/>
      <c r="AF722" s="1227"/>
      <c r="AG722" s="1228"/>
      <c r="AH722" s="1257"/>
      <c r="AI722" s="1258"/>
      <c r="AJ722" s="1258"/>
      <c r="AK722" s="1258"/>
      <c r="AL722" s="1259"/>
      <c r="AM722" s="1223" t="str">
        <f t="shared" si="57"/>
        <v/>
      </c>
      <c r="AN722" s="1224"/>
      <c r="AO722" s="1225"/>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110</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335"/>
      <c r="C723" s="1336"/>
      <c r="D723" s="1336"/>
      <c r="E723" s="1336"/>
      <c r="F723" s="1337"/>
      <c r="G723" s="1263"/>
      <c r="H723" s="1264"/>
      <c r="I723" s="1264"/>
      <c r="J723" s="1265"/>
      <c r="K723" s="1250"/>
      <c r="L723" s="1251"/>
      <c r="M723" s="1251"/>
      <c r="N723" s="1252"/>
      <c r="O723" s="1253"/>
      <c r="P723" s="1254"/>
      <c r="Q723" s="1254"/>
      <c r="R723" s="1254"/>
      <c r="S723" s="1255"/>
      <c r="T723" s="1226">
        <f t="shared" si="55"/>
        <v>0</v>
      </c>
      <c r="U723" s="1227"/>
      <c r="V723" s="1227"/>
      <c r="W723" s="1227"/>
      <c r="X723" s="1228"/>
      <c r="Y723" s="1253"/>
      <c r="Z723" s="1254"/>
      <c r="AA723" s="1254"/>
      <c r="AB723" s="1255"/>
      <c r="AC723" s="1226">
        <f t="shared" si="56"/>
        <v>0</v>
      </c>
      <c r="AD723" s="1227"/>
      <c r="AE723" s="1227"/>
      <c r="AF723" s="1227"/>
      <c r="AG723" s="1228"/>
      <c r="AH723" s="1257"/>
      <c r="AI723" s="1258"/>
      <c r="AJ723" s="1258"/>
      <c r="AK723" s="1258"/>
      <c r="AL723" s="1259"/>
      <c r="AM723" s="1223" t="str">
        <f t="shared" si="57"/>
        <v/>
      </c>
      <c r="AN723" s="1224"/>
      <c r="AO723" s="1225"/>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111</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335"/>
      <c r="C724" s="1336"/>
      <c r="D724" s="1336"/>
      <c r="E724" s="1336"/>
      <c r="F724" s="1337"/>
      <c r="G724" s="1263"/>
      <c r="H724" s="1264"/>
      <c r="I724" s="1264"/>
      <c r="J724" s="1265"/>
      <c r="K724" s="1250"/>
      <c r="L724" s="1251"/>
      <c r="M724" s="1251"/>
      <c r="N724" s="1252"/>
      <c r="O724" s="1253"/>
      <c r="P724" s="1254"/>
      <c r="Q724" s="1254"/>
      <c r="R724" s="1254"/>
      <c r="S724" s="1255"/>
      <c r="T724" s="1226">
        <f t="shared" si="55"/>
        <v>0</v>
      </c>
      <c r="U724" s="1227"/>
      <c r="V724" s="1227"/>
      <c r="W724" s="1227"/>
      <c r="X724" s="1228"/>
      <c r="Y724" s="1253"/>
      <c r="Z724" s="1254"/>
      <c r="AA724" s="1254"/>
      <c r="AB724" s="1255"/>
      <c r="AC724" s="1226">
        <f t="shared" si="56"/>
        <v>0</v>
      </c>
      <c r="AD724" s="1227"/>
      <c r="AE724" s="1227"/>
      <c r="AF724" s="1227"/>
      <c r="AG724" s="1228"/>
      <c r="AH724" s="1257"/>
      <c r="AI724" s="1258"/>
      <c r="AJ724" s="1258"/>
      <c r="AK724" s="1258"/>
      <c r="AL724" s="1259"/>
      <c r="AM724" s="1223" t="str">
        <f t="shared" si="57"/>
        <v/>
      </c>
      <c r="AN724" s="1224"/>
      <c r="AO724" s="1225"/>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112</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335"/>
      <c r="C725" s="1336"/>
      <c r="D725" s="1336"/>
      <c r="E725" s="1336"/>
      <c r="F725" s="1337"/>
      <c r="G725" s="1263"/>
      <c r="H725" s="1264"/>
      <c r="I725" s="1264"/>
      <c r="J725" s="1265"/>
      <c r="K725" s="1250"/>
      <c r="L725" s="1251"/>
      <c r="M725" s="1251"/>
      <c r="N725" s="1252"/>
      <c r="O725" s="1253"/>
      <c r="P725" s="1254"/>
      <c r="Q725" s="1254"/>
      <c r="R725" s="1254"/>
      <c r="S725" s="1255"/>
      <c r="T725" s="1226">
        <f t="shared" si="55"/>
        <v>0</v>
      </c>
      <c r="U725" s="1227"/>
      <c r="V725" s="1227"/>
      <c r="W725" s="1227"/>
      <c r="X725" s="1228"/>
      <c r="Y725" s="1253"/>
      <c r="Z725" s="1254"/>
      <c r="AA725" s="1254"/>
      <c r="AB725" s="1255"/>
      <c r="AC725" s="1226">
        <f t="shared" si="56"/>
        <v>0</v>
      </c>
      <c r="AD725" s="1227"/>
      <c r="AE725" s="1227"/>
      <c r="AF725" s="1227"/>
      <c r="AG725" s="1228"/>
      <c r="AH725" s="1257"/>
      <c r="AI725" s="1258"/>
      <c r="AJ725" s="1258"/>
      <c r="AK725" s="1258"/>
      <c r="AL725" s="1259"/>
      <c r="AM725" s="1223" t="str">
        <f t="shared" si="57"/>
        <v/>
      </c>
      <c r="AN725" s="1224"/>
      <c r="AO725" s="1225"/>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113</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335"/>
      <c r="C726" s="1336"/>
      <c r="D726" s="1336"/>
      <c r="E726" s="1336"/>
      <c r="F726" s="1337"/>
      <c r="G726" s="1263"/>
      <c r="H726" s="1264"/>
      <c r="I726" s="1264"/>
      <c r="J726" s="1265"/>
      <c r="K726" s="1250"/>
      <c r="L726" s="1251"/>
      <c r="M726" s="1251"/>
      <c r="N726" s="1252"/>
      <c r="O726" s="1253"/>
      <c r="P726" s="1254"/>
      <c r="Q726" s="1254"/>
      <c r="R726" s="1254"/>
      <c r="S726" s="1255"/>
      <c r="T726" s="1226">
        <f t="shared" si="55"/>
        <v>0</v>
      </c>
      <c r="U726" s="1227"/>
      <c r="V726" s="1227"/>
      <c r="W726" s="1227"/>
      <c r="X726" s="1228"/>
      <c r="Y726" s="1253"/>
      <c r="Z726" s="1254"/>
      <c r="AA726" s="1254"/>
      <c r="AB726" s="1255"/>
      <c r="AC726" s="1226">
        <f t="shared" si="56"/>
        <v>0</v>
      </c>
      <c r="AD726" s="1227"/>
      <c r="AE726" s="1227"/>
      <c r="AF726" s="1227"/>
      <c r="AG726" s="1228"/>
      <c r="AH726" s="1257"/>
      <c r="AI726" s="1258"/>
      <c r="AJ726" s="1258"/>
      <c r="AK726" s="1258"/>
      <c r="AL726" s="1259"/>
      <c r="AM726" s="1223" t="str">
        <f t="shared" si="57"/>
        <v/>
      </c>
      <c r="AN726" s="1224"/>
      <c r="AO726" s="1225"/>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114</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335"/>
      <c r="C727" s="1336"/>
      <c r="D727" s="1336"/>
      <c r="E727" s="1336"/>
      <c r="F727" s="1337"/>
      <c r="G727" s="1263"/>
      <c r="H727" s="1264"/>
      <c r="I727" s="1264"/>
      <c r="J727" s="1265"/>
      <c r="K727" s="1250"/>
      <c r="L727" s="1251"/>
      <c r="M727" s="1251"/>
      <c r="N727" s="1252"/>
      <c r="O727" s="1253"/>
      <c r="P727" s="1254"/>
      <c r="Q727" s="1254"/>
      <c r="R727" s="1254"/>
      <c r="S727" s="1255"/>
      <c r="T727" s="1226">
        <f t="shared" si="55"/>
        <v>0</v>
      </c>
      <c r="U727" s="1227"/>
      <c r="V727" s="1227"/>
      <c r="W727" s="1227"/>
      <c r="X727" s="1228"/>
      <c r="Y727" s="1253"/>
      <c r="Z727" s="1254"/>
      <c r="AA727" s="1254"/>
      <c r="AB727" s="1255"/>
      <c r="AC727" s="1226">
        <f t="shared" si="56"/>
        <v>0</v>
      </c>
      <c r="AD727" s="1227"/>
      <c r="AE727" s="1227"/>
      <c r="AF727" s="1227"/>
      <c r="AG727" s="1228"/>
      <c r="AH727" s="1257"/>
      <c r="AI727" s="1258"/>
      <c r="AJ727" s="1258"/>
      <c r="AK727" s="1258"/>
      <c r="AL727" s="1259"/>
      <c r="AM727" s="1223" t="str">
        <f t="shared" si="57"/>
        <v/>
      </c>
      <c r="AN727" s="1224"/>
      <c r="AO727" s="1225"/>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115</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335"/>
      <c r="C728" s="1336"/>
      <c r="D728" s="1336"/>
      <c r="E728" s="1336"/>
      <c r="F728" s="1337"/>
      <c r="G728" s="1263"/>
      <c r="H728" s="1264"/>
      <c r="I728" s="1264"/>
      <c r="J728" s="1265"/>
      <c r="K728" s="1250"/>
      <c r="L728" s="1251"/>
      <c r="M728" s="1251"/>
      <c r="N728" s="1252"/>
      <c r="O728" s="1253"/>
      <c r="P728" s="1254"/>
      <c r="Q728" s="1254"/>
      <c r="R728" s="1254"/>
      <c r="S728" s="1255"/>
      <c r="T728" s="1226">
        <f t="shared" si="55"/>
        <v>0</v>
      </c>
      <c r="U728" s="1227"/>
      <c r="V728" s="1227"/>
      <c r="W728" s="1227"/>
      <c r="X728" s="1228"/>
      <c r="Y728" s="1253"/>
      <c r="Z728" s="1254"/>
      <c r="AA728" s="1254"/>
      <c r="AB728" s="1255"/>
      <c r="AC728" s="1226">
        <f t="shared" si="56"/>
        <v>0</v>
      </c>
      <c r="AD728" s="1227"/>
      <c r="AE728" s="1227"/>
      <c r="AF728" s="1227"/>
      <c r="AG728" s="1228"/>
      <c r="AH728" s="1257"/>
      <c r="AI728" s="1258"/>
      <c r="AJ728" s="1258"/>
      <c r="AK728" s="1258"/>
      <c r="AL728" s="1259"/>
      <c r="AM728" s="1223" t="str">
        <f t="shared" si="57"/>
        <v/>
      </c>
      <c r="AN728" s="1224"/>
      <c r="AO728" s="1225"/>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116</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335"/>
      <c r="C729" s="1336"/>
      <c r="D729" s="1336"/>
      <c r="E729" s="1336"/>
      <c r="F729" s="1337"/>
      <c r="G729" s="1263"/>
      <c r="H729" s="1264"/>
      <c r="I729" s="1264"/>
      <c r="J729" s="1265"/>
      <c r="K729" s="1250"/>
      <c r="L729" s="1251"/>
      <c r="M729" s="1251"/>
      <c r="N729" s="1252"/>
      <c r="O729" s="1253"/>
      <c r="P729" s="1254"/>
      <c r="Q729" s="1254"/>
      <c r="R729" s="1254"/>
      <c r="S729" s="1255"/>
      <c r="T729" s="1226">
        <f t="shared" si="45"/>
        <v>0</v>
      </c>
      <c r="U729" s="1227"/>
      <c r="V729" s="1227"/>
      <c r="W729" s="1227"/>
      <c r="X729" s="1228"/>
      <c r="Y729" s="1253"/>
      <c r="Z729" s="1254"/>
      <c r="AA729" s="1254"/>
      <c r="AB729" s="1255"/>
      <c r="AC729" s="1226">
        <f t="shared" si="46"/>
        <v>0</v>
      </c>
      <c r="AD729" s="1227"/>
      <c r="AE729" s="1227"/>
      <c r="AF729" s="1227"/>
      <c r="AG729" s="1228"/>
      <c r="AH729" s="1257"/>
      <c r="AI729" s="1258"/>
      <c r="AJ729" s="1258"/>
      <c r="AK729" s="1258"/>
      <c r="AL729" s="1259"/>
      <c r="AM729" s="1223" t="str">
        <f>IF($AH729&gt;0,($AC729/$AV729), "")</f>
        <v/>
      </c>
      <c r="AN729" s="1224"/>
      <c r="AO729" s="1225"/>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802</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83" t="s">
        <v>876</v>
      </c>
      <c r="C730" s="1184"/>
      <c r="D730" s="1184"/>
      <c r="E730" s="1184"/>
      <c r="F730" s="1185"/>
      <c r="G730" s="1500">
        <f>SUM(G695:J729)</f>
        <v>34</v>
      </c>
      <c r="H730" s="1501"/>
      <c r="I730" s="1501"/>
      <c r="J730" s="1502"/>
      <c r="O730" s="430" t="s">
        <v>875</v>
      </c>
      <c r="P730" s="168"/>
      <c r="Q730" s="168"/>
      <c r="R730" s="168"/>
      <c r="S730" s="842"/>
      <c r="T730" s="1226">
        <f>SUM(T695:X729)</f>
        <v>36723</v>
      </c>
      <c r="U730" s="1227"/>
      <c r="V730" s="1227"/>
      <c r="W730" s="1227"/>
      <c r="X730" s="1228"/>
      <c r="AC730" s="843" t="s">
        <v>1138</v>
      </c>
      <c r="AD730" s="844"/>
      <c r="AE730" s="844"/>
      <c r="AF730" s="844"/>
      <c r="AG730" s="845"/>
      <c r="AH730" s="1229">
        <f>BA730</f>
        <v>0.375</v>
      </c>
      <c r="AI730" s="1230"/>
      <c r="AJ730" s="1230"/>
      <c r="AK730" s="1230"/>
      <c r="AL730" s="1231"/>
      <c r="AM730" s="1229">
        <f>IFERROR(BG730,0)</f>
        <v>0.37508301759697926</v>
      </c>
      <c r="AN730" s="1230"/>
      <c r="AO730" s="1231"/>
      <c r="AX730" s="62" t="s">
        <v>874</v>
      </c>
      <c r="AY730" s="454">
        <f>SUM(AY695:AY729)</f>
        <v>34</v>
      </c>
      <c r="AZ730" s="455">
        <f>SUM(AZ695:AZ729)</f>
        <v>1</v>
      </c>
      <c r="BA730" s="455">
        <f>SUM(BA695:BA729)</f>
        <v>0.375</v>
      </c>
      <c r="BB730" s="41"/>
      <c r="BC730" s="41"/>
      <c r="BD730" s="41"/>
      <c r="BE730" s="852">
        <f>SUM(BE695:BE729)</f>
        <v>34</v>
      </c>
      <c r="BF730" s="853">
        <f>SUM(BF695:BF729)</f>
        <v>1</v>
      </c>
      <c r="BG730" s="853">
        <f>SUM(BG695:BG729)</f>
        <v>0.37508301759697926</v>
      </c>
      <c r="BJ730" s="43"/>
      <c r="BK730" s="43"/>
      <c r="BL730" s="43"/>
      <c r="BM730" s="43"/>
      <c r="BN730" s="43"/>
      <c r="BO730" s="43"/>
      <c r="BP730" s="574" t="s">
        <v>803</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468" t="s">
        <v>2058</v>
      </c>
      <c r="D731" s="1468"/>
      <c r="E731" s="1468"/>
      <c r="F731" s="1468"/>
      <c r="G731" s="1468"/>
      <c r="H731" s="1468"/>
      <c r="I731" s="1468"/>
      <c r="J731" s="1468"/>
      <c r="K731" s="1468"/>
      <c r="L731" s="1468"/>
      <c r="M731" s="1468"/>
      <c r="N731" s="1468"/>
      <c r="O731" s="1468"/>
      <c r="P731" s="1468"/>
      <c r="Q731" s="1468"/>
      <c r="R731" s="1468"/>
      <c r="S731" s="1468"/>
      <c r="T731" s="1468"/>
      <c r="U731" s="1468"/>
      <c r="V731" s="1468"/>
      <c r="W731" s="1468"/>
      <c r="X731" s="1468"/>
      <c r="Y731" s="1468"/>
      <c r="Z731" s="1468"/>
      <c r="AA731" s="1468"/>
      <c r="AB731" s="1468"/>
      <c r="AC731" s="1468"/>
      <c r="AD731" s="1468"/>
      <c r="AE731" s="1468"/>
      <c r="AF731" s="1468"/>
      <c r="AG731" s="1468"/>
      <c r="AH731" s="1468"/>
      <c r="AL731" s="41"/>
      <c r="AM731" s="43"/>
      <c r="BA731" s="41"/>
      <c r="BB731" s="41"/>
      <c r="BC731" s="41"/>
      <c r="BD731" s="41"/>
      <c r="BE731" s="41"/>
      <c r="BF731" s="41"/>
      <c r="BJ731" s="41"/>
      <c r="BK731" s="41"/>
      <c r="BL731" s="41"/>
      <c r="BM731" s="41"/>
      <c r="BN731" s="41"/>
      <c r="BO731" s="41"/>
      <c r="BP731" s="574" t="s">
        <v>804</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468"/>
      <c r="D732" s="1468"/>
      <c r="E732" s="1468"/>
      <c r="F732" s="1468"/>
      <c r="G732" s="1468"/>
      <c r="H732" s="1468"/>
      <c r="I732" s="1468"/>
      <c r="J732" s="1468"/>
      <c r="K732" s="1468"/>
      <c r="L732" s="1468"/>
      <c r="M732" s="1468"/>
      <c r="N732" s="1468"/>
      <c r="O732" s="1468"/>
      <c r="P732" s="1468"/>
      <c r="Q732" s="1468"/>
      <c r="R732" s="1468"/>
      <c r="S732" s="1468"/>
      <c r="T732" s="1468"/>
      <c r="U732" s="1468"/>
      <c r="V732" s="1468"/>
      <c r="W732" s="1468"/>
      <c r="X732" s="1468"/>
      <c r="Y732" s="1468"/>
      <c r="Z732" s="1468"/>
      <c r="AA732" s="1468"/>
      <c r="AB732" s="1468"/>
      <c r="AC732" s="1468"/>
      <c r="AD732" s="1468"/>
      <c r="AE732" s="1468"/>
      <c r="AF732" s="1468"/>
      <c r="AG732" s="1468"/>
      <c r="AH732" s="1468"/>
      <c r="AL732" s="41"/>
      <c r="AM732" s="41"/>
      <c r="BA732" s="41"/>
      <c r="BB732" s="41"/>
      <c r="BC732" s="41"/>
      <c r="BD732" s="41"/>
      <c r="BE732" s="41"/>
      <c r="BF732" s="41"/>
      <c r="BJ732" s="41"/>
      <c r="BK732" s="41"/>
      <c r="BL732" s="41"/>
      <c r="BM732" s="41"/>
      <c r="BN732" s="41"/>
      <c r="BO732" s="41"/>
      <c r="BP732" s="574" t="s">
        <v>805</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2059</v>
      </c>
      <c r="D733" s="922"/>
      <c r="E733" s="922"/>
      <c r="F733" s="922"/>
      <c r="G733" s="923"/>
      <c r="H733" s="923"/>
      <c r="I733" s="923"/>
      <c r="J733" s="923"/>
      <c r="K733" s="922"/>
      <c r="L733" s="922"/>
      <c r="M733" s="922"/>
      <c r="N733" s="922"/>
      <c r="O733" s="1531">
        <f>CQ628</f>
        <v>34</v>
      </c>
      <c r="P733" s="1531"/>
      <c r="Q733" s="1531"/>
      <c r="R733" s="1531"/>
      <c r="S733" s="924"/>
      <c r="T733" s="924"/>
      <c r="U733" s="270" t="s">
        <v>2060</v>
      </c>
      <c r="V733" s="922"/>
      <c r="W733" s="922"/>
      <c r="X733" s="922"/>
      <c r="Y733" s="923"/>
      <c r="Z733" s="923"/>
      <c r="AA733" s="923"/>
      <c r="AB733" s="923"/>
      <c r="AC733" s="922"/>
      <c r="AD733" s="922"/>
      <c r="AE733" s="922"/>
      <c r="AF733" s="922"/>
      <c r="AG733" s="1497">
        <v>34</v>
      </c>
      <c r="AH733" s="1497"/>
      <c r="AI733" s="1497"/>
      <c r="AJ733" s="1497"/>
      <c r="AK733" s="41"/>
      <c r="AL733" s="41"/>
      <c r="AM733" s="41"/>
      <c r="BA733" s="41"/>
      <c r="BB733" s="41"/>
      <c r="BC733" s="41"/>
      <c r="BD733" s="41"/>
      <c r="BE733" s="41"/>
      <c r="BF733" s="41"/>
      <c r="BJ733" s="41"/>
      <c r="BK733" s="41"/>
      <c r="BL733" s="41"/>
      <c r="BM733" s="41"/>
      <c r="BN733" s="41"/>
      <c r="BO733" s="41"/>
      <c r="BP733" s="574" t="s">
        <v>806</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091" t="str">
        <f>IF(G730&lt;&gt;AG433,"! Total Low-Income Units in the Unit Mix Table above does not match the number of Total Low-Income Units on row #"&amp;TEXT(ROW(AG433),"#"),"")</f>
        <v/>
      </c>
      <c r="D734" s="1091"/>
      <c r="E734" s="1091"/>
      <c r="F734" s="1091"/>
      <c r="G734" s="1091"/>
      <c r="H734" s="1091"/>
      <c r="I734" s="1091"/>
      <c r="J734" s="1091"/>
      <c r="K734" s="1091"/>
      <c r="L734" s="1091"/>
      <c r="M734" s="1091"/>
      <c r="N734" s="1091"/>
      <c r="O734" s="1091"/>
      <c r="P734" s="1091"/>
      <c r="Q734" s="1091"/>
      <c r="R734" s="1091"/>
      <c r="S734" s="1091"/>
      <c r="T734" s="1091"/>
      <c r="U734" s="1091"/>
      <c r="V734" s="1091"/>
      <c r="W734" s="1091"/>
      <c r="X734" s="1091"/>
      <c r="Y734" s="1091"/>
      <c r="Z734" s="1091"/>
      <c r="AA734" s="1091"/>
      <c r="AB734" s="1091"/>
      <c r="AC734" s="1091"/>
      <c r="AD734" s="1091"/>
      <c r="AE734" s="1091"/>
      <c r="AF734" s="1091"/>
      <c r="AG734" s="1091"/>
      <c r="AH734" s="1091"/>
      <c r="AI734" s="1091"/>
      <c r="AJ734" s="1091"/>
      <c r="AK734" s="1091"/>
      <c r="AL734" s="1091"/>
      <c r="AM734" s="1091"/>
      <c r="AN734" s="1091"/>
      <c r="BA734" s="41"/>
      <c r="BB734" s="41"/>
      <c r="BC734" s="41"/>
      <c r="BD734" s="41"/>
      <c r="BE734" s="41"/>
      <c r="BF734" s="41"/>
      <c r="BJ734" s="41"/>
      <c r="BK734" s="41"/>
      <c r="BL734" s="41"/>
      <c r="BM734" s="41"/>
      <c r="BN734" s="41"/>
      <c r="BO734" s="41"/>
      <c r="BP734" s="574" t="s">
        <v>807</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2"/>
      <c r="C735" s="1091"/>
      <c r="D735" s="1091"/>
      <c r="E735" s="1091"/>
      <c r="F735" s="1091"/>
      <c r="G735" s="1091"/>
      <c r="H735" s="1091"/>
      <c r="I735" s="1091"/>
      <c r="J735" s="1091"/>
      <c r="K735" s="1091"/>
      <c r="L735" s="1091"/>
      <c r="M735" s="1091"/>
      <c r="N735" s="1091"/>
      <c r="O735" s="1091"/>
      <c r="P735" s="1091"/>
      <c r="Q735" s="1091"/>
      <c r="R735" s="1091"/>
      <c r="S735" s="1091"/>
      <c r="T735" s="1091"/>
      <c r="U735" s="1091"/>
      <c r="V735" s="1091"/>
      <c r="W735" s="1091"/>
      <c r="X735" s="1091"/>
      <c r="Y735" s="1091"/>
      <c r="Z735" s="1091"/>
      <c r="AA735" s="1091"/>
      <c r="AB735" s="1091"/>
      <c r="AC735" s="1091"/>
      <c r="AD735" s="1091"/>
      <c r="AE735" s="1091"/>
      <c r="AF735" s="1091"/>
      <c r="AG735" s="1091"/>
      <c r="AH735" s="1091"/>
      <c r="AI735" s="1091"/>
      <c r="AJ735" s="1091"/>
      <c r="AK735" s="1091"/>
      <c r="AL735" s="1091"/>
      <c r="AM735" s="1091"/>
      <c r="AN735" s="1091"/>
      <c r="BA735" s="41"/>
      <c r="BB735" s="41"/>
      <c r="BC735" s="41"/>
      <c r="BD735" s="41"/>
      <c r="BE735" s="41"/>
      <c r="BF735" s="41"/>
      <c r="BJ735" s="41"/>
      <c r="BK735" s="41"/>
      <c r="BL735" s="41"/>
      <c r="BM735" s="41"/>
      <c r="BN735" s="41"/>
      <c r="BO735" s="41"/>
      <c r="BP735" s="574" t="s">
        <v>808</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5" t="s">
        <v>2057</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6" t="s">
        <v>123</v>
      </c>
      <c r="AA736" s="1256"/>
      <c r="AB736" s="1256"/>
      <c r="AF736" s="361"/>
      <c r="AG736" s="379"/>
      <c r="AH736" s="379"/>
      <c r="AL736" s="41"/>
      <c r="AM736" s="41"/>
      <c r="BA736" s="41"/>
      <c r="BB736" s="41"/>
      <c r="BC736" s="41"/>
      <c r="BD736" s="41"/>
      <c r="BE736" s="41"/>
      <c r="BF736" s="41"/>
      <c r="BJ736" s="41"/>
      <c r="BK736" s="41"/>
      <c r="BL736" s="41"/>
      <c r="BM736" s="41"/>
      <c r="BN736" s="41"/>
      <c r="BO736" s="41"/>
      <c r="BP736" s="574" t="s">
        <v>844</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83" t="s">
        <v>2056</v>
      </c>
      <c r="C737" s="983"/>
      <c r="D737" s="983"/>
      <c r="E737" s="983"/>
      <c r="F737" s="983"/>
      <c r="G737" s="983"/>
      <c r="H737" s="983"/>
      <c r="I737" s="983"/>
      <c r="J737" s="983"/>
      <c r="K737" s="983"/>
      <c r="L737" s="983"/>
      <c r="M737" s="983"/>
      <c r="N737" s="983"/>
      <c r="O737" s="983"/>
      <c r="P737" s="983"/>
      <c r="Q737" s="983"/>
      <c r="R737" s="983"/>
      <c r="S737" s="983"/>
      <c r="T737" s="983"/>
      <c r="U737" s="983"/>
      <c r="V737" s="983"/>
      <c r="W737" s="983"/>
      <c r="X737" s="983"/>
      <c r="Y737" s="983"/>
      <c r="Z737" s="983"/>
      <c r="AA737" s="983"/>
      <c r="AB737" s="983"/>
      <c r="AC737" s="983"/>
      <c r="AD737" s="983"/>
      <c r="AE737" s="983"/>
      <c r="AF737" s="983"/>
      <c r="AG737" s="983"/>
      <c r="AH737" s="983"/>
      <c r="AI737" s="983"/>
      <c r="AJ737" s="983"/>
      <c r="AK737" s="983"/>
      <c r="AL737" s="983"/>
      <c r="AM737" s="41"/>
      <c r="BA737" s="41"/>
      <c r="BB737" s="41"/>
      <c r="BC737" s="41"/>
      <c r="BD737" s="41"/>
      <c r="BE737" s="41"/>
      <c r="BF737" s="41"/>
      <c r="BJ737" s="41"/>
      <c r="BK737" s="41"/>
      <c r="BL737" s="41"/>
      <c r="BM737" s="41"/>
      <c r="BN737" s="41"/>
      <c r="BO737" s="41"/>
      <c r="BP737" s="574" t="s">
        <v>809</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83"/>
      <c r="C738" s="983"/>
      <c r="D738" s="983"/>
      <c r="E738" s="983"/>
      <c r="F738" s="983"/>
      <c r="G738" s="983"/>
      <c r="H738" s="983"/>
      <c r="I738" s="983"/>
      <c r="J738" s="983"/>
      <c r="K738" s="983"/>
      <c r="L738" s="983"/>
      <c r="M738" s="983"/>
      <c r="N738" s="983"/>
      <c r="O738" s="983"/>
      <c r="P738" s="983"/>
      <c r="Q738" s="983"/>
      <c r="R738" s="983"/>
      <c r="S738" s="983"/>
      <c r="T738" s="983"/>
      <c r="U738" s="983"/>
      <c r="V738" s="983"/>
      <c r="W738" s="983"/>
      <c r="X738" s="983"/>
      <c r="Y738" s="983"/>
      <c r="Z738" s="983"/>
      <c r="AA738" s="983"/>
      <c r="AB738" s="983"/>
      <c r="AC738" s="983"/>
      <c r="AD738" s="983"/>
      <c r="AE738" s="983"/>
      <c r="AF738" s="983"/>
      <c r="AG738" s="983"/>
      <c r="AH738" s="983"/>
      <c r="AI738" s="983"/>
      <c r="AJ738" s="983"/>
      <c r="AK738" s="983"/>
      <c r="AL738" s="983"/>
      <c r="AM738" s="41"/>
      <c r="BE738" s="41"/>
      <c r="BF738" s="41"/>
      <c r="BJ738" s="41"/>
      <c r="BK738" s="41"/>
      <c r="BL738" s="41"/>
      <c r="BM738" s="41"/>
      <c r="BN738" s="41"/>
      <c r="BO738" s="41"/>
      <c r="BP738" s="574" t="s">
        <v>810</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353</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811</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83" t="s">
        <v>1517</v>
      </c>
      <c r="D740" s="983"/>
      <c r="E740" s="983"/>
      <c r="F740" s="983"/>
      <c r="G740" s="983"/>
      <c r="H740" s="983"/>
      <c r="I740" s="983"/>
      <c r="J740" s="983"/>
      <c r="K740" s="983"/>
      <c r="L740" s="983"/>
      <c r="M740" s="983"/>
      <c r="N740" s="983"/>
      <c r="O740" s="983"/>
      <c r="P740" s="983"/>
      <c r="Q740" s="983"/>
      <c r="R740" s="983"/>
      <c r="S740" s="983"/>
      <c r="T740" s="983"/>
      <c r="U740" s="983"/>
      <c r="V740" s="983"/>
      <c r="W740" s="983"/>
      <c r="X740" s="983"/>
      <c r="Y740" s="983"/>
      <c r="Z740" s="983"/>
      <c r="AA740" s="983"/>
      <c r="AB740" s="983"/>
      <c r="AC740" s="983"/>
      <c r="AD740" s="983"/>
      <c r="AE740" s="983"/>
      <c r="AF740" s="983"/>
      <c r="AG740" s="983"/>
      <c r="AH740" s="983"/>
      <c r="AI740" s="983"/>
      <c r="AJ740" s="983"/>
      <c r="AK740" s="983"/>
      <c r="AL740" s="983"/>
      <c r="AM740" s="983"/>
      <c r="AT740" s="41"/>
      <c r="AU740" s="41"/>
      <c r="AV740" s="41"/>
      <c r="AW740" s="41"/>
      <c r="AX740" s="41"/>
      <c r="AY740" s="41"/>
      <c r="AZ740" s="41"/>
      <c r="BA740" s="41"/>
      <c r="BB740" s="41"/>
      <c r="BC740" s="41"/>
      <c r="BD740" s="41"/>
      <c r="BE740" s="41"/>
      <c r="BF740" s="41"/>
      <c r="BJ740" s="41"/>
      <c r="BK740" s="41"/>
      <c r="BL740" s="41"/>
      <c r="BM740" s="41"/>
      <c r="BN740" s="41"/>
      <c r="BO740" s="41"/>
      <c r="BP740" s="574" t="s">
        <v>812</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83"/>
      <c r="D741" s="983"/>
      <c r="E741" s="983"/>
      <c r="F741" s="983"/>
      <c r="G741" s="983"/>
      <c r="H741" s="983"/>
      <c r="I741" s="983"/>
      <c r="J741" s="983"/>
      <c r="K741" s="983"/>
      <c r="L741" s="983"/>
      <c r="M741" s="983"/>
      <c r="N741" s="983"/>
      <c r="O741" s="983"/>
      <c r="P741" s="983"/>
      <c r="Q741" s="983"/>
      <c r="R741" s="983"/>
      <c r="S741" s="983"/>
      <c r="T741" s="983"/>
      <c r="U741" s="983"/>
      <c r="V741" s="983"/>
      <c r="W741" s="983"/>
      <c r="X741" s="983"/>
      <c r="Y741" s="983"/>
      <c r="Z741" s="983"/>
      <c r="AA741" s="983"/>
      <c r="AB741" s="983"/>
      <c r="AC741" s="983"/>
      <c r="AD741" s="983"/>
      <c r="AE741" s="983"/>
      <c r="AF741" s="983"/>
      <c r="AG741" s="983"/>
      <c r="AH741" s="983"/>
      <c r="AI741" s="983"/>
      <c r="AJ741" s="983"/>
      <c r="AK741" s="983"/>
      <c r="AL741" s="983"/>
      <c r="AM741" s="983"/>
      <c r="AT741" s="41"/>
      <c r="AU741" s="41"/>
      <c r="AV741" s="41"/>
      <c r="AW741" s="41"/>
      <c r="AX741" s="41"/>
      <c r="AY741" s="41"/>
      <c r="AZ741" s="41"/>
      <c r="BA741" s="41"/>
      <c r="BB741" s="41"/>
      <c r="BC741" s="41"/>
      <c r="BD741" s="41"/>
      <c r="BE741" s="41"/>
      <c r="BF741" s="41"/>
      <c r="BJ741" s="41"/>
      <c r="BK741" s="41"/>
      <c r="BL741" s="41"/>
      <c r="BM741" s="41"/>
      <c r="BN741" s="41"/>
      <c r="BO741" s="41"/>
      <c r="BP741" s="574" t="s">
        <v>813</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83"/>
      <c r="D742" s="983"/>
      <c r="E742" s="983"/>
      <c r="F742" s="983"/>
      <c r="G742" s="983"/>
      <c r="H742" s="983"/>
      <c r="I742" s="983"/>
      <c r="J742" s="983"/>
      <c r="K742" s="983"/>
      <c r="L742" s="983"/>
      <c r="M742" s="983"/>
      <c r="N742" s="983"/>
      <c r="O742" s="983"/>
      <c r="P742" s="983"/>
      <c r="Q742" s="983"/>
      <c r="R742" s="983"/>
      <c r="S742" s="983"/>
      <c r="T742" s="983"/>
      <c r="U742" s="983"/>
      <c r="V742" s="983"/>
      <c r="W742" s="983"/>
      <c r="X742" s="983"/>
      <c r="Y742" s="983"/>
      <c r="Z742" s="983"/>
      <c r="AA742" s="983"/>
      <c r="AB742" s="983"/>
      <c r="AC742" s="983"/>
      <c r="AD742" s="983"/>
      <c r="AE742" s="983"/>
      <c r="AF742" s="983"/>
      <c r="AG742" s="983"/>
      <c r="AH742" s="983"/>
      <c r="AI742" s="983"/>
      <c r="AJ742" s="983"/>
      <c r="AK742" s="983"/>
      <c r="AL742" s="983"/>
      <c r="AM742" s="983"/>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83"/>
      <c r="D743" s="983"/>
      <c r="E743" s="983"/>
      <c r="F743" s="983"/>
      <c r="G743" s="983"/>
      <c r="H743" s="983"/>
      <c r="I743" s="983"/>
      <c r="J743" s="983"/>
      <c r="K743" s="983"/>
      <c r="L743" s="983"/>
      <c r="M743" s="983"/>
      <c r="N743" s="983"/>
      <c r="O743" s="983"/>
      <c r="P743" s="983"/>
      <c r="Q743" s="983"/>
      <c r="R743" s="983"/>
      <c r="S743" s="983"/>
      <c r="T743" s="983"/>
      <c r="U743" s="983"/>
      <c r="V743" s="983"/>
      <c r="W743" s="983"/>
      <c r="X743" s="983"/>
      <c r="Y743" s="983"/>
      <c r="Z743" s="983"/>
      <c r="AA743" s="983"/>
      <c r="AB743" s="983"/>
      <c r="AC743" s="983"/>
      <c r="AD743" s="983"/>
      <c r="AE743" s="983"/>
      <c r="AF743" s="983"/>
      <c r="AG743" s="983"/>
      <c r="AH743" s="983"/>
      <c r="AI743" s="983"/>
      <c r="AJ743" s="983"/>
      <c r="AK743" s="983"/>
      <c r="AL743" s="983"/>
      <c r="AM743" s="983"/>
      <c r="AT743" s="41"/>
      <c r="AU743" s="41"/>
      <c r="AV743" s="41"/>
      <c r="AW743" s="41"/>
      <c r="AX743" s="41"/>
      <c r="AY743" s="41"/>
      <c r="AZ743" s="41"/>
      <c r="BA743" s="41"/>
      <c r="BB743" s="41"/>
      <c r="BC743" s="41"/>
      <c r="BD743" s="41"/>
      <c r="BE743" s="41"/>
      <c r="BF743" s="41"/>
      <c r="BJ743" s="41"/>
      <c r="BK743" s="41"/>
      <c r="BL743" s="41"/>
      <c r="BM743" s="41"/>
      <c r="BN743" s="41"/>
      <c r="BO743" s="41"/>
      <c r="BP743" s="574" t="s">
        <v>814</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83"/>
      <c r="D744" s="983"/>
      <c r="E744" s="983"/>
      <c r="F744" s="983"/>
      <c r="G744" s="983"/>
      <c r="H744" s="983"/>
      <c r="I744" s="983"/>
      <c r="J744" s="983"/>
      <c r="K744" s="983"/>
      <c r="L744" s="983"/>
      <c r="M744" s="983"/>
      <c r="N744" s="983"/>
      <c r="O744" s="983"/>
      <c r="P744" s="983"/>
      <c r="Q744" s="983"/>
      <c r="R744" s="983"/>
      <c r="S744" s="983"/>
      <c r="T744" s="983"/>
      <c r="U744" s="983"/>
      <c r="V744" s="983"/>
      <c r="W744" s="983"/>
      <c r="X744" s="983"/>
      <c r="Y744" s="983"/>
      <c r="Z744" s="983"/>
      <c r="AA744" s="983"/>
      <c r="AB744" s="983"/>
      <c r="AC744" s="983"/>
      <c r="AD744" s="983"/>
      <c r="AE744" s="983"/>
      <c r="AF744" s="983"/>
      <c r="AG744" s="983"/>
      <c r="AH744" s="983"/>
      <c r="AI744" s="983"/>
      <c r="AJ744" s="983"/>
      <c r="AK744" s="983"/>
      <c r="AL744" s="983"/>
      <c r="AM744" s="983"/>
      <c r="AT744" s="41"/>
      <c r="AU744" s="41"/>
      <c r="AV744" s="41"/>
      <c r="AW744" s="41"/>
      <c r="AX744" s="41"/>
      <c r="AY744" s="41"/>
      <c r="AZ744" s="41"/>
      <c r="BA744" s="41"/>
      <c r="BB744" s="41"/>
      <c r="BC744" s="41"/>
      <c r="BD744" s="41"/>
      <c r="BE744" s="41"/>
      <c r="BF744" s="41"/>
      <c r="BJ744" s="41"/>
      <c r="BK744" s="41"/>
      <c r="BL744" s="41"/>
      <c r="BM744" s="41"/>
      <c r="BN744" s="41"/>
      <c r="BO744" s="41"/>
      <c r="BP744" s="574" t="s">
        <v>815</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83"/>
      <c r="D745" s="983"/>
      <c r="E745" s="983"/>
      <c r="F745" s="983"/>
      <c r="G745" s="983"/>
      <c r="H745" s="983"/>
      <c r="I745" s="983"/>
      <c r="J745" s="983"/>
      <c r="K745" s="983"/>
      <c r="L745" s="983"/>
      <c r="M745" s="983"/>
      <c r="N745" s="983"/>
      <c r="O745" s="983"/>
      <c r="P745" s="983"/>
      <c r="Q745" s="983"/>
      <c r="R745" s="983"/>
      <c r="S745" s="983"/>
      <c r="T745" s="983"/>
      <c r="U745" s="983"/>
      <c r="V745" s="983"/>
      <c r="W745" s="983"/>
      <c r="X745" s="983"/>
      <c r="Y745" s="983"/>
      <c r="Z745" s="983"/>
      <c r="AA745" s="983"/>
      <c r="AB745" s="983"/>
      <c r="AC745" s="983"/>
      <c r="AD745" s="983"/>
      <c r="AE745" s="983"/>
      <c r="AF745" s="983"/>
      <c r="AG745" s="983"/>
      <c r="AH745" s="983"/>
      <c r="AI745" s="983"/>
      <c r="AJ745" s="983"/>
      <c r="AK745" s="983"/>
      <c r="AL745" s="983"/>
      <c r="AM745" s="983"/>
      <c r="AT745" s="41"/>
      <c r="AU745" s="41"/>
      <c r="AV745" s="41"/>
      <c r="AW745" s="41"/>
      <c r="AX745" s="41"/>
      <c r="AY745" s="41"/>
      <c r="AZ745" s="41"/>
      <c r="BA745" s="41"/>
      <c r="BB745" s="41"/>
      <c r="BC745" s="41"/>
      <c r="BD745" s="41"/>
      <c r="BE745" s="41"/>
      <c r="BF745" s="41"/>
      <c r="BJ745" s="41"/>
      <c r="BK745" s="41"/>
      <c r="BL745" s="41"/>
      <c r="BM745" s="41"/>
      <c r="BN745" s="41"/>
      <c r="BO745" s="41"/>
      <c r="BP745" s="574" t="s">
        <v>816</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83"/>
      <c r="D746" s="983"/>
      <c r="E746" s="983"/>
      <c r="F746" s="983"/>
      <c r="G746" s="983"/>
      <c r="H746" s="983"/>
      <c r="I746" s="983"/>
      <c r="J746" s="983"/>
      <c r="K746" s="983"/>
      <c r="L746" s="983"/>
      <c r="M746" s="983"/>
      <c r="N746" s="983"/>
      <c r="O746" s="983"/>
      <c r="P746" s="983"/>
      <c r="Q746" s="983"/>
      <c r="R746" s="983"/>
      <c r="S746" s="983"/>
      <c r="T746" s="983"/>
      <c r="U746" s="983"/>
      <c r="V746" s="983"/>
      <c r="W746" s="983"/>
      <c r="X746" s="983"/>
      <c r="Y746" s="983"/>
      <c r="Z746" s="983"/>
      <c r="AA746" s="983"/>
      <c r="AB746" s="983"/>
      <c r="AC746" s="983"/>
      <c r="AD746" s="983"/>
      <c r="AE746" s="983"/>
      <c r="AF746" s="983"/>
      <c r="AG746" s="983"/>
      <c r="AH746" s="983"/>
      <c r="AI746" s="983"/>
      <c r="AJ746" s="983"/>
      <c r="AK746" s="983"/>
      <c r="AL746" s="983"/>
      <c r="AM746" s="983"/>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83"/>
      <c r="D747" s="983"/>
      <c r="E747" s="983"/>
      <c r="F747" s="983"/>
      <c r="G747" s="983"/>
      <c r="H747" s="983"/>
      <c r="I747" s="983"/>
      <c r="J747" s="983"/>
      <c r="K747" s="983"/>
      <c r="L747" s="983"/>
      <c r="M747" s="983"/>
      <c r="N747" s="983"/>
      <c r="O747" s="983"/>
      <c r="P747" s="983"/>
      <c r="Q747" s="983"/>
      <c r="R747" s="983"/>
      <c r="S747" s="983"/>
      <c r="T747" s="983"/>
      <c r="U747" s="983"/>
      <c r="V747" s="983"/>
      <c r="W747" s="983"/>
      <c r="X747" s="983"/>
      <c r="Y747" s="983"/>
      <c r="Z747" s="983"/>
      <c r="AA747" s="983"/>
      <c r="AB747" s="983"/>
      <c r="AC747" s="983"/>
      <c r="AD747" s="983"/>
      <c r="AE747" s="983"/>
      <c r="AF747" s="983"/>
      <c r="AG747" s="983"/>
      <c r="AH747" s="983"/>
      <c r="AI747" s="983"/>
      <c r="AJ747" s="983"/>
      <c r="AK747" s="983"/>
      <c r="AL747" s="983"/>
      <c r="AM747" s="983"/>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41" t="s">
        <v>53</v>
      </c>
      <c r="K748" s="1242"/>
      <c r="L748" s="1242"/>
      <c r="M748" s="1242"/>
      <c r="N748" s="1243"/>
      <c r="O748" s="1504" t="s">
        <v>255</v>
      </c>
      <c r="P748" s="1504"/>
      <c r="Q748" s="1504"/>
      <c r="R748" s="1504"/>
      <c r="S748" s="1504"/>
      <c r="T748" s="1232" t="s">
        <v>1992</v>
      </c>
      <c r="U748" s="1233"/>
      <c r="V748" s="1233"/>
      <c r="W748" s="1234"/>
      <c r="X748" s="1241" t="s">
        <v>588</v>
      </c>
      <c r="Y748" s="1242"/>
      <c r="Z748" s="1242"/>
      <c r="AA748" s="1242"/>
      <c r="AB748" s="1243"/>
      <c r="AC748" s="1241" t="s">
        <v>256</v>
      </c>
      <c r="AD748" s="1242"/>
      <c r="AE748" s="1242"/>
      <c r="AF748" s="1242"/>
      <c r="AG748" s="1243"/>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44"/>
      <c r="K749" s="1245"/>
      <c r="L749" s="1245"/>
      <c r="M749" s="1245"/>
      <c r="N749" s="1246"/>
      <c r="O749" s="1504"/>
      <c r="P749" s="1504"/>
      <c r="Q749" s="1504"/>
      <c r="R749" s="1504"/>
      <c r="S749" s="1504"/>
      <c r="T749" s="1235"/>
      <c r="U749" s="1236"/>
      <c r="V749" s="1236"/>
      <c r="W749" s="1237"/>
      <c r="X749" s="1244"/>
      <c r="Y749" s="1245"/>
      <c r="Z749" s="1245"/>
      <c r="AA749" s="1245"/>
      <c r="AB749" s="1246"/>
      <c r="AC749" s="1244"/>
      <c r="AD749" s="1245"/>
      <c r="AE749" s="1245"/>
      <c r="AF749" s="1245"/>
      <c r="AG749" s="1246"/>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44"/>
      <c r="K750" s="1245"/>
      <c r="L750" s="1245"/>
      <c r="M750" s="1245"/>
      <c r="N750" s="1246"/>
      <c r="O750" s="1504"/>
      <c r="P750" s="1504"/>
      <c r="Q750" s="1504"/>
      <c r="R750" s="1504"/>
      <c r="S750" s="1504"/>
      <c r="T750" s="1235"/>
      <c r="U750" s="1236"/>
      <c r="V750" s="1236"/>
      <c r="W750" s="1237"/>
      <c r="X750" s="1244"/>
      <c r="Y750" s="1245"/>
      <c r="Z750" s="1245"/>
      <c r="AA750" s="1245"/>
      <c r="AB750" s="1246"/>
      <c r="AC750" s="1244"/>
      <c r="AD750" s="1245"/>
      <c r="AE750" s="1245"/>
      <c r="AF750" s="1245"/>
      <c r="AG750" s="1246"/>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 customHeight="1">
      <c r="J751" s="1247"/>
      <c r="K751" s="1248"/>
      <c r="L751" s="1248"/>
      <c r="M751" s="1248"/>
      <c r="N751" s="1249"/>
      <c r="O751" s="1504"/>
      <c r="P751" s="1504"/>
      <c r="Q751" s="1504"/>
      <c r="R751" s="1504"/>
      <c r="S751" s="1504"/>
      <c r="T751" s="1238"/>
      <c r="U751" s="1239"/>
      <c r="V751" s="1239"/>
      <c r="W751" s="1240"/>
      <c r="X751" s="1247"/>
      <c r="Y751" s="1248"/>
      <c r="Z751" s="1248"/>
      <c r="AA751" s="1248"/>
      <c r="AB751" s="1249"/>
      <c r="AC751" s="1247"/>
      <c r="AD751" s="1248"/>
      <c r="AE751" s="1248"/>
      <c r="AF751" s="1248"/>
      <c r="AG751" s="1249"/>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 customHeight="1">
      <c r="J752" s="1335" t="s">
        <v>779</v>
      </c>
      <c r="K752" s="1336"/>
      <c r="L752" s="1336"/>
      <c r="M752" s="1336"/>
      <c r="N752" s="1337"/>
      <c r="O752" s="1385">
        <v>1</v>
      </c>
      <c r="P752" s="1385"/>
      <c r="Q752" s="1385"/>
      <c r="R752" s="1385"/>
      <c r="S752" s="1385"/>
      <c r="T752" s="1250">
        <v>979</v>
      </c>
      <c r="U752" s="1251"/>
      <c r="V752" s="1251"/>
      <c r="W752" s="1252"/>
      <c r="X752" s="1253"/>
      <c r="Y752" s="1254"/>
      <c r="Z752" s="1254"/>
      <c r="AA752" s="1254"/>
      <c r="AB752" s="1255"/>
      <c r="AC752" s="1226">
        <f>X752*O752</f>
        <v>0</v>
      </c>
      <c r="AD752" s="1227"/>
      <c r="AE752" s="1227"/>
      <c r="AF752" s="1227"/>
      <c r="AG752" s="1228"/>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335"/>
      <c r="K753" s="1336"/>
      <c r="L753" s="1336"/>
      <c r="M753" s="1336"/>
      <c r="N753" s="1337"/>
      <c r="O753" s="1385"/>
      <c r="P753" s="1385"/>
      <c r="Q753" s="1385"/>
      <c r="R753" s="1385"/>
      <c r="S753" s="1385"/>
      <c r="T753" s="1250"/>
      <c r="U753" s="1251"/>
      <c r="V753" s="1251"/>
      <c r="W753" s="1252"/>
      <c r="X753" s="1253"/>
      <c r="Y753" s="1254"/>
      <c r="Z753" s="1254"/>
      <c r="AA753" s="1254"/>
      <c r="AB753" s="1255"/>
      <c r="AC753" s="1226">
        <f>X753*O753</f>
        <v>0</v>
      </c>
      <c r="AD753" s="1227"/>
      <c r="AE753" s="1227"/>
      <c r="AF753" s="1227"/>
      <c r="AG753" s="1228"/>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335"/>
      <c r="K754" s="1336"/>
      <c r="L754" s="1336"/>
      <c r="M754" s="1336"/>
      <c r="N754" s="1337"/>
      <c r="O754" s="1385"/>
      <c r="P754" s="1385"/>
      <c r="Q754" s="1385"/>
      <c r="R754" s="1385"/>
      <c r="S754" s="1385"/>
      <c r="T754" s="1250"/>
      <c r="U754" s="1251"/>
      <c r="V754" s="1251"/>
      <c r="W754" s="1252"/>
      <c r="X754" s="1253"/>
      <c r="Y754" s="1254"/>
      <c r="Z754" s="1254"/>
      <c r="AA754" s="1254"/>
      <c r="AB754" s="1255"/>
      <c r="AC754" s="1226">
        <f>X754*O754</f>
        <v>0</v>
      </c>
      <c r="AD754" s="1227"/>
      <c r="AE754" s="1227"/>
      <c r="AF754" s="1227"/>
      <c r="AG754" s="1228"/>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335"/>
      <c r="K755" s="1336"/>
      <c r="L755" s="1336"/>
      <c r="M755" s="1336"/>
      <c r="N755" s="1337"/>
      <c r="O755" s="1385"/>
      <c r="P755" s="1385"/>
      <c r="Q755" s="1385"/>
      <c r="R755" s="1385"/>
      <c r="S755" s="1385"/>
      <c r="T755" s="1250"/>
      <c r="U755" s="1251"/>
      <c r="V755" s="1251"/>
      <c r="W755" s="1252"/>
      <c r="X755" s="1253"/>
      <c r="Y755" s="1254"/>
      <c r="Z755" s="1254"/>
      <c r="AA755" s="1254"/>
      <c r="AB755" s="1255"/>
      <c r="AC755" s="1226">
        <f>X755*O755</f>
        <v>0</v>
      </c>
      <c r="AD755" s="1227"/>
      <c r="AE755" s="1227"/>
      <c r="AF755" s="1227"/>
      <c r="AG755" s="1228"/>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83" t="s">
        <v>876</v>
      </c>
      <c r="K756" s="1184"/>
      <c r="L756" s="1184"/>
      <c r="M756" s="1184"/>
      <c r="N756" s="1185"/>
      <c r="O756" s="1275">
        <f>SUM(O752:S755)</f>
        <v>1</v>
      </c>
      <c r="P756" s="1276"/>
      <c r="Q756" s="1276"/>
      <c r="R756" s="1276"/>
      <c r="S756" s="1277"/>
      <c r="X756" s="1183" t="s">
        <v>875</v>
      </c>
      <c r="Y756" s="1184"/>
      <c r="Z756" s="1184"/>
      <c r="AA756" s="1184"/>
      <c r="AB756" s="1185"/>
      <c r="AC756" s="1226">
        <f>SUM(AC752:AG755)</f>
        <v>0</v>
      </c>
      <c r="AD756" s="1227"/>
      <c r="AE756" s="1227"/>
      <c r="AF756" s="1227"/>
      <c r="AG756" s="1228"/>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02" t="s">
        <v>481</v>
      </c>
      <c r="K758" s="1102"/>
      <c r="L758" s="62"/>
      <c r="M758" s="420" t="s">
        <v>1264</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20" t="s">
        <v>2111</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118</v>
      </c>
      <c r="B760" s="63"/>
      <c r="C760" s="63" t="s">
        <v>259</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41" t="s">
        <v>53</v>
      </c>
      <c r="K762" s="1242"/>
      <c r="L762" s="1242"/>
      <c r="M762" s="1242"/>
      <c r="N762" s="1243"/>
      <c r="O762" s="1504" t="s">
        <v>255</v>
      </c>
      <c r="P762" s="1504"/>
      <c r="Q762" s="1504"/>
      <c r="R762" s="1504"/>
      <c r="S762" s="1504"/>
      <c r="T762" s="1232" t="s">
        <v>1992</v>
      </c>
      <c r="U762" s="1233"/>
      <c r="V762" s="1233"/>
      <c r="W762" s="1234"/>
      <c r="X762" s="1241" t="s">
        <v>588</v>
      </c>
      <c r="Y762" s="1242"/>
      <c r="Z762" s="1242"/>
      <c r="AA762" s="1242"/>
      <c r="AB762" s="1243"/>
      <c r="AC762" s="1241" t="s">
        <v>256</v>
      </c>
      <c r="AD762" s="1242"/>
      <c r="AE762" s="1242"/>
      <c r="AF762" s="1242"/>
      <c r="AG762" s="1243"/>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44"/>
      <c r="K763" s="1245"/>
      <c r="L763" s="1245"/>
      <c r="M763" s="1245"/>
      <c r="N763" s="1246"/>
      <c r="O763" s="1504"/>
      <c r="P763" s="1504"/>
      <c r="Q763" s="1504"/>
      <c r="R763" s="1504"/>
      <c r="S763" s="1504"/>
      <c r="T763" s="1235"/>
      <c r="U763" s="1236"/>
      <c r="V763" s="1236"/>
      <c r="W763" s="1237"/>
      <c r="X763" s="1244"/>
      <c r="Y763" s="1245"/>
      <c r="Z763" s="1245"/>
      <c r="AA763" s="1245"/>
      <c r="AB763" s="1246"/>
      <c r="AC763" s="1244"/>
      <c r="AD763" s="1245"/>
      <c r="AE763" s="1245"/>
      <c r="AF763" s="1245"/>
      <c r="AG763" s="1246"/>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44"/>
      <c r="K764" s="1245"/>
      <c r="L764" s="1245"/>
      <c r="M764" s="1245"/>
      <c r="N764" s="1246"/>
      <c r="O764" s="1504"/>
      <c r="P764" s="1504"/>
      <c r="Q764" s="1504"/>
      <c r="R764" s="1504"/>
      <c r="S764" s="1504"/>
      <c r="T764" s="1235"/>
      <c r="U764" s="1236"/>
      <c r="V764" s="1236"/>
      <c r="W764" s="1237"/>
      <c r="X764" s="1244"/>
      <c r="Y764" s="1245"/>
      <c r="Z764" s="1245"/>
      <c r="AA764" s="1245"/>
      <c r="AB764" s="1246"/>
      <c r="AC764" s="1244"/>
      <c r="AD764" s="1245"/>
      <c r="AE764" s="1245"/>
      <c r="AF764" s="1245"/>
      <c r="AG764" s="1246"/>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47"/>
      <c r="K765" s="1248"/>
      <c r="L765" s="1248"/>
      <c r="M765" s="1248"/>
      <c r="N765" s="1249"/>
      <c r="O765" s="1504"/>
      <c r="P765" s="1504"/>
      <c r="Q765" s="1504"/>
      <c r="R765" s="1504"/>
      <c r="S765" s="1504"/>
      <c r="T765" s="1238"/>
      <c r="U765" s="1239"/>
      <c r="V765" s="1239"/>
      <c r="W765" s="1240"/>
      <c r="X765" s="1247"/>
      <c r="Y765" s="1248"/>
      <c r="Z765" s="1248"/>
      <c r="AA765" s="1248"/>
      <c r="AB765" s="1249"/>
      <c r="AC765" s="1247"/>
      <c r="AD765" s="1248"/>
      <c r="AE765" s="1248"/>
      <c r="AF765" s="1248"/>
      <c r="AG765" s="1249"/>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335"/>
      <c r="K766" s="1336"/>
      <c r="L766" s="1336"/>
      <c r="M766" s="1336"/>
      <c r="N766" s="1337"/>
      <c r="O766" s="1385"/>
      <c r="P766" s="1385"/>
      <c r="Q766" s="1385"/>
      <c r="R766" s="1385"/>
      <c r="S766" s="1385"/>
      <c r="T766" s="1250"/>
      <c r="U766" s="1251"/>
      <c r="V766" s="1251"/>
      <c r="W766" s="1252"/>
      <c r="X766" s="1253"/>
      <c r="Y766" s="1254"/>
      <c r="Z766" s="1254"/>
      <c r="AA766" s="1254"/>
      <c r="AB766" s="1255"/>
      <c r="AC766" s="1226">
        <f t="shared" ref="AC766:AC775" si="64">X766*O766</f>
        <v>0</v>
      </c>
      <c r="AD766" s="1227"/>
      <c r="AE766" s="1227"/>
      <c r="AF766" s="1227"/>
      <c r="AG766" s="1228"/>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335"/>
      <c r="K767" s="1336"/>
      <c r="L767" s="1336"/>
      <c r="M767" s="1336"/>
      <c r="N767" s="1337"/>
      <c r="O767" s="1385"/>
      <c r="P767" s="1385"/>
      <c r="Q767" s="1385"/>
      <c r="R767" s="1385"/>
      <c r="S767" s="1385"/>
      <c r="T767" s="1250"/>
      <c r="U767" s="1251"/>
      <c r="V767" s="1251"/>
      <c r="W767" s="1252"/>
      <c r="X767" s="1253"/>
      <c r="Y767" s="1254"/>
      <c r="Z767" s="1254"/>
      <c r="AA767" s="1254"/>
      <c r="AB767" s="1255"/>
      <c r="AC767" s="1226">
        <f t="shared" si="64"/>
        <v>0</v>
      </c>
      <c r="AD767" s="1227"/>
      <c r="AE767" s="1227"/>
      <c r="AF767" s="1227"/>
      <c r="AG767" s="1228"/>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335"/>
      <c r="K768" s="1336"/>
      <c r="L768" s="1336"/>
      <c r="M768" s="1336"/>
      <c r="N768" s="1337"/>
      <c r="O768" s="1385"/>
      <c r="P768" s="1385"/>
      <c r="Q768" s="1385"/>
      <c r="R768" s="1385"/>
      <c r="S768" s="1385"/>
      <c r="T768" s="1250"/>
      <c r="U768" s="1251"/>
      <c r="V768" s="1251"/>
      <c r="W768" s="1252"/>
      <c r="X768" s="1253"/>
      <c r="Y768" s="1254"/>
      <c r="Z768" s="1254"/>
      <c r="AA768" s="1254"/>
      <c r="AB768" s="1255"/>
      <c r="AC768" s="1226">
        <f t="shared" si="64"/>
        <v>0</v>
      </c>
      <c r="AD768" s="1227"/>
      <c r="AE768" s="1227"/>
      <c r="AF768" s="1227"/>
      <c r="AG768" s="1228"/>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335"/>
      <c r="K769" s="1336"/>
      <c r="L769" s="1336"/>
      <c r="M769" s="1336"/>
      <c r="N769" s="1337"/>
      <c r="O769" s="1385"/>
      <c r="P769" s="1385"/>
      <c r="Q769" s="1385"/>
      <c r="R769" s="1385"/>
      <c r="S769" s="1385"/>
      <c r="T769" s="1250"/>
      <c r="U769" s="1251"/>
      <c r="V769" s="1251"/>
      <c r="W769" s="1252"/>
      <c r="X769" s="1253"/>
      <c r="Y769" s="1254"/>
      <c r="Z769" s="1254"/>
      <c r="AA769" s="1254"/>
      <c r="AB769" s="1255"/>
      <c r="AC769" s="1226">
        <f t="shared" si="64"/>
        <v>0</v>
      </c>
      <c r="AD769" s="1227"/>
      <c r="AE769" s="1227"/>
      <c r="AF769" s="1227"/>
      <c r="AG769" s="1228"/>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335"/>
      <c r="K770" s="1336"/>
      <c r="L770" s="1336"/>
      <c r="M770" s="1336"/>
      <c r="N770" s="1337"/>
      <c r="O770" s="1385"/>
      <c r="P770" s="1385"/>
      <c r="Q770" s="1385"/>
      <c r="R770" s="1385"/>
      <c r="S770" s="1385"/>
      <c r="T770" s="1250"/>
      <c r="U770" s="1251"/>
      <c r="V770" s="1251"/>
      <c r="W770" s="1252"/>
      <c r="X770" s="1253"/>
      <c r="Y770" s="1254"/>
      <c r="Z770" s="1254"/>
      <c r="AA770" s="1254"/>
      <c r="AB770" s="1255"/>
      <c r="AC770" s="1226">
        <f t="shared" si="64"/>
        <v>0</v>
      </c>
      <c r="AD770" s="1227"/>
      <c r="AE770" s="1227"/>
      <c r="AF770" s="1227"/>
      <c r="AG770" s="1228"/>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335"/>
      <c r="K771" s="1336"/>
      <c r="L771" s="1336"/>
      <c r="M771" s="1336"/>
      <c r="N771" s="1337"/>
      <c r="O771" s="1385"/>
      <c r="P771" s="1385"/>
      <c r="Q771" s="1385"/>
      <c r="R771" s="1385"/>
      <c r="S771" s="1385"/>
      <c r="T771" s="1250"/>
      <c r="U771" s="1251"/>
      <c r="V771" s="1251"/>
      <c r="W771" s="1252"/>
      <c r="X771" s="1253"/>
      <c r="Y771" s="1254"/>
      <c r="Z771" s="1254"/>
      <c r="AA771" s="1254"/>
      <c r="AB771" s="1255"/>
      <c r="AC771" s="1226">
        <f t="shared" si="64"/>
        <v>0</v>
      </c>
      <c r="AD771" s="1227"/>
      <c r="AE771" s="1227"/>
      <c r="AF771" s="1227"/>
      <c r="AG771" s="1228"/>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335"/>
      <c r="K772" s="1336"/>
      <c r="L772" s="1336"/>
      <c r="M772" s="1336"/>
      <c r="N772" s="1337"/>
      <c r="O772" s="1385"/>
      <c r="P772" s="1385"/>
      <c r="Q772" s="1385"/>
      <c r="R772" s="1385"/>
      <c r="S772" s="1385"/>
      <c r="T772" s="1250"/>
      <c r="U772" s="1251"/>
      <c r="V772" s="1251"/>
      <c r="W772" s="1252"/>
      <c r="X772" s="1253"/>
      <c r="Y772" s="1254"/>
      <c r="Z772" s="1254"/>
      <c r="AA772" s="1254"/>
      <c r="AB772" s="1255"/>
      <c r="AC772" s="1226">
        <f t="shared" si="64"/>
        <v>0</v>
      </c>
      <c r="AD772" s="1227"/>
      <c r="AE772" s="1227"/>
      <c r="AF772" s="1227"/>
      <c r="AG772" s="1228"/>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335"/>
      <c r="K773" s="1336"/>
      <c r="L773" s="1336"/>
      <c r="M773" s="1336"/>
      <c r="N773" s="1337"/>
      <c r="O773" s="1385"/>
      <c r="P773" s="1385"/>
      <c r="Q773" s="1385"/>
      <c r="R773" s="1385"/>
      <c r="S773" s="1385"/>
      <c r="T773" s="1250"/>
      <c r="U773" s="1251"/>
      <c r="V773" s="1251"/>
      <c r="W773" s="1252"/>
      <c r="X773" s="1253"/>
      <c r="Y773" s="1254"/>
      <c r="Z773" s="1254"/>
      <c r="AA773" s="1254"/>
      <c r="AB773" s="1255"/>
      <c r="AC773" s="1226">
        <f t="shared" si="64"/>
        <v>0</v>
      </c>
      <c r="AD773" s="1227"/>
      <c r="AE773" s="1227"/>
      <c r="AF773" s="1227"/>
      <c r="AG773" s="1228"/>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335"/>
      <c r="K774" s="1336"/>
      <c r="L774" s="1336"/>
      <c r="M774" s="1336"/>
      <c r="N774" s="1337"/>
      <c r="O774" s="1385"/>
      <c r="P774" s="1385"/>
      <c r="Q774" s="1385"/>
      <c r="R774" s="1385"/>
      <c r="S774" s="1385"/>
      <c r="T774" s="1250"/>
      <c r="U774" s="1251"/>
      <c r="V774" s="1251"/>
      <c r="W774" s="1252"/>
      <c r="X774" s="1253"/>
      <c r="Y774" s="1254"/>
      <c r="Z774" s="1254"/>
      <c r="AA774" s="1254"/>
      <c r="AB774" s="1255"/>
      <c r="AC774" s="1226">
        <f t="shared" si="64"/>
        <v>0</v>
      </c>
      <c r="AD774" s="1227"/>
      <c r="AE774" s="1227"/>
      <c r="AF774" s="1227"/>
      <c r="AG774" s="1228"/>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335"/>
      <c r="K775" s="1336"/>
      <c r="L775" s="1336"/>
      <c r="M775" s="1336"/>
      <c r="N775" s="1337"/>
      <c r="O775" s="1385"/>
      <c r="P775" s="1385"/>
      <c r="Q775" s="1385"/>
      <c r="R775" s="1385"/>
      <c r="S775" s="1385"/>
      <c r="T775" s="1250"/>
      <c r="U775" s="1251"/>
      <c r="V775" s="1251"/>
      <c r="W775" s="1252"/>
      <c r="X775" s="1253"/>
      <c r="Y775" s="1254"/>
      <c r="Z775" s="1254"/>
      <c r="AA775" s="1254"/>
      <c r="AB775" s="1255"/>
      <c r="AC775" s="1226">
        <f t="shared" si="64"/>
        <v>0</v>
      </c>
      <c r="AD775" s="1227"/>
      <c r="AE775" s="1227"/>
      <c r="AF775" s="1227"/>
      <c r="AG775" s="1228"/>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83" t="s">
        <v>876</v>
      </c>
      <c r="K776" s="1184"/>
      <c r="L776" s="1184"/>
      <c r="M776" s="1184"/>
      <c r="N776" s="1185"/>
      <c r="O776" s="1531">
        <f>SUM(O766:S775)</f>
        <v>0</v>
      </c>
      <c r="P776" s="1531"/>
      <c r="Q776" s="1531"/>
      <c r="R776" s="1531"/>
      <c r="S776" s="1531"/>
      <c r="X776" s="430" t="s">
        <v>875</v>
      </c>
      <c r="Y776" s="168"/>
      <c r="Z776" s="168"/>
      <c r="AA776" s="168"/>
      <c r="AB776" s="842"/>
      <c r="AC776" s="1226">
        <f>SUM(AC766:AG775)</f>
        <v>0</v>
      </c>
      <c r="AD776" s="1227"/>
      <c r="AE776" s="1227"/>
      <c r="AF776" s="1227"/>
      <c r="AG776" s="1228"/>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091" t="str">
        <f>IF(O776&lt;&gt;AG431,"! Total market rate units in the Unit Mix Table above does not match the number of market rate units on row #"&amp;TEXT(ROW(AG431),"#"),"")</f>
        <v/>
      </c>
      <c r="D777" s="1091"/>
      <c r="E777" s="1091"/>
      <c r="F777" s="1091"/>
      <c r="G777" s="1091"/>
      <c r="H777" s="1091"/>
      <c r="I777" s="1091"/>
      <c r="J777" s="1091"/>
      <c r="K777" s="1091"/>
      <c r="L777" s="1091"/>
      <c r="M777" s="1091"/>
      <c r="N777" s="1091"/>
      <c r="O777" s="1091"/>
      <c r="P777" s="1091"/>
      <c r="Q777" s="1091"/>
      <c r="R777" s="1091"/>
      <c r="S777" s="1091"/>
      <c r="T777" s="1091"/>
      <c r="U777" s="1091"/>
      <c r="V777" s="1091"/>
      <c r="W777" s="1091"/>
      <c r="X777" s="1091"/>
      <c r="Y777" s="1091"/>
      <c r="Z777" s="1091"/>
      <c r="AA777" s="1091"/>
      <c r="AB777" s="1091"/>
      <c r="AC777" s="1091"/>
      <c r="AD777" s="1091"/>
      <c r="AE777" s="1091"/>
      <c r="AF777" s="1091"/>
      <c r="AG777" s="1091"/>
      <c r="AH777" s="1091"/>
      <c r="AI777" s="1091"/>
      <c r="AJ777" s="1091"/>
      <c r="AK777" s="1091"/>
      <c r="AL777" s="1091"/>
      <c r="AM777" s="1091"/>
      <c r="AN777" s="109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091"/>
      <c r="D778" s="1091"/>
      <c r="E778" s="1091"/>
      <c r="F778" s="1091"/>
      <c r="G778" s="1091"/>
      <c r="H778" s="1091"/>
      <c r="I778" s="1091"/>
      <c r="J778" s="1091"/>
      <c r="K778" s="1091"/>
      <c r="L778" s="1091"/>
      <c r="M778" s="1091"/>
      <c r="N778" s="1091"/>
      <c r="O778" s="1091"/>
      <c r="P778" s="1091"/>
      <c r="Q778" s="1091"/>
      <c r="R778" s="1091"/>
      <c r="S778" s="1091"/>
      <c r="T778" s="1091"/>
      <c r="U778" s="1091"/>
      <c r="V778" s="1091"/>
      <c r="W778" s="1091"/>
      <c r="X778" s="1091"/>
      <c r="Y778" s="1091"/>
      <c r="Z778" s="1091"/>
      <c r="AA778" s="1091"/>
      <c r="AB778" s="1091"/>
      <c r="AC778" s="1091"/>
      <c r="AD778" s="1091"/>
      <c r="AE778" s="1091"/>
      <c r="AF778" s="1091"/>
      <c r="AG778" s="1091"/>
      <c r="AH778" s="1091"/>
      <c r="AI778" s="1091"/>
      <c r="AJ778" s="1091"/>
      <c r="AK778" s="1091"/>
      <c r="AL778" s="1091"/>
      <c r="AM778" s="1091"/>
      <c r="AN778" s="109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777</v>
      </c>
      <c r="Y779" s="1216">
        <f>T730+AC756+AC776</f>
        <v>36723</v>
      </c>
      <c r="Z779" s="1216"/>
      <c r="AA779" s="1216"/>
      <c r="AB779" s="1216"/>
      <c r="AC779" s="1216"/>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778</v>
      </c>
      <c r="Y780" s="1216">
        <f>(T730+AC756+AC776)*12</f>
        <v>440676</v>
      </c>
      <c r="Z780" s="1216"/>
      <c r="AA780" s="1216"/>
      <c r="AB780" s="1216"/>
      <c r="AC780" s="1216"/>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121</v>
      </c>
      <c r="B782" s="3"/>
      <c r="C782" s="3" t="s">
        <v>150</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1171</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326</v>
      </c>
      <c r="I785" s="9"/>
      <c r="J785" s="9"/>
      <c r="K785" s="9"/>
      <c r="L785" s="9"/>
      <c r="M785" s="9"/>
      <c r="N785" s="9"/>
      <c r="O785" s="9"/>
      <c r="P785" s="9"/>
      <c r="Q785" s="9"/>
      <c r="R785" s="9"/>
      <c r="S785" s="9"/>
      <c r="T785" s="9"/>
      <c r="U785" s="9"/>
      <c r="V785" s="9"/>
      <c r="W785" s="9"/>
      <c r="X785" s="9"/>
      <c r="Y785" s="9"/>
      <c r="Z785" s="1498">
        <v>34</v>
      </c>
      <c r="AA785" s="1383"/>
      <c r="AB785" s="1383"/>
      <c r="AC785" s="1383"/>
      <c r="AD785" s="1383"/>
      <c r="AE785" s="1384"/>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327</v>
      </c>
      <c r="I786" s="9"/>
      <c r="J786" s="9"/>
      <c r="K786" s="9"/>
      <c r="L786" s="9"/>
      <c r="M786" s="9"/>
      <c r="N786" s="9"/>
      <c r="O786" s="9"/>
      <c r="P786" s="9"/>
      <c r="Q786" s="9"/>
      <c r="R786" s="9"/>
      <c r="S786" s="9"/>
      <c r="T786" s="9"/>
      <c r="U786" s="9"/>
      <c r="V786" s="9"/>
      <c r="W786" s="9"/>
      <c r="X786" s="9"/>
      <c r="Y786" s="9"/>
      <c r="Z786" s="1382">
        <v>20</v>
      </c>
      <c r="AA786" s="1383"/>
      <c r="AB786" s="1383"/>
      <c r="AC786" s="1383"/>
      <c r="AD786" s="1383"/>
      <c r="AE786" s="1384"/>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688</v>
      </c>
      <c r="I787" s="9"/>
      <c r="J787" s="9"/>
      <c r="K787" s="9"/>
      <c r="L787" s="9"/>
      <c r="M787" s="9"/>
      <c r="N787" s="9"/>
      <c r="O787" s="9"/>
      <c r="P787" s="9"/>
      <c r="Q787" s="9"/>
      <c r="R787" s="9"/>
      <c r="S787" s="9"/>
      <c r="T787" s="9"/>
      <c r="U787" s="9"/>
      <c r="V787" s="9"/>
      <c r="W787" s="9"/>
      <c r="X787" s="9"/>
      <c r="Y787" s="9"/>
      <c r="Z787" s="1379">
        <v>53479</v>
      </c>
      <c r="AA787" s="1380"/>
      <c r="AB787" s="1380"/>
      <c r="AC787" s="1380"/>
      <c r="AD787" s="1380"/>
      <c r="AE787" s="138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775</v>
      </c>
      <c r="Z788" s="1505">
        <f>'Subsidy Contract Calculation'!I40</f>
        <v>626208</v>
      </c>
      <c r="AA788" s="1506"/>
      <c r="AB788" s="1506"/>
      <c r="AC788" s="1506"/>
      <c r="AD788" s="1506"/>
      <c r="AE788" s="1507"/>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122</v>
      </c>
      <c r="B790" s="3"/>
      <c r="C790" s="3" t="s">
        <v>260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689</v>
      </c>
      <c r="I792" s="9"/>
      <c r="J792" s="9"/>
      <c r="K792" s="9"/>
      <c r="L792" s="9"/>
      <c r="M792" s="9"/>
      <c r="N792" s="9"/>
      <c r="O792" s="9"/>
      <c r="P792" s="9"/>
      <c r="Q792" s="9"/>
      <c r="R792" s="9"/>
      <c r="S792" s="9"/>
      <c r="T792" s="9"/>
      <c r="U792" s="9"/>
      <c r="V792" s="9"/>
      <c r="W792" s="9"/>
      <c r="X792" s="9"/>
      <c r="Y792" s="9"/>
      <c r="Z792" s="1200">
        <v>5100</v>
      </c>
      <c r="AA792" s="1201"/>
      <c r="AB792" s="1201"/>
      <c r="AC792" s="1201"/>
      <c r="AD792" s="1201"/>
      <c r="AE792" s="120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690</v>
      </c>
      <c r="I793" s="9"/>
      <c r="J793" s="9"/>
      <c r="K793" s="9"/>
      <c r="L793" s="9"/>
      <c r="M793" s="9"/>
      <c r="N793" s="9"/>
      <c r="O793" s="9"/>
      <c r="P793" s="9"/>
      <c r="Q793" s="9"/>
      <c r="R793" s="9"/>
      <c r="S793" s="9"/>
      <c r="T793" s="9"/>
      <c r="U793" s="9"/>
      <c r="V793" s="9"/>
      <c r="W793" s="9"/>
      <c r="X793" s="9"/>
      <c r="Y793" s="9"/>
      <c r="Z793" s="1200"/>
      <c r="AA793" s="1201"/>
      <c r="AB793" s="1201"/>
      <c r="AC793" s="1201"/>
      <c r="AD793" s="1201"/>
      <c r="AE793" s="1202"/>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691</v>
      </c>
      <c r="I794" s="9"/>
      <c r="J794" s="9"/>
      <c r="K794" s="9"/>
      <c r="L794" s="9"/>
      <c r="M794" s="9"/>
      <c r="N794" s="9"/>
      <c r="O794" s="9"/>
      <c r="P794" s="9"/>
      <c r="Q794" s="9"/>
      <c r="R794" s="9"/>
      <c r="S794" s="9"/>
      <c r="T794" s="9"/>
      <c r="U794" s="9"/>
      <c r="V794" s="9"/>
      <c r="W794" s="9"/>
      <c r="X794" s="9"/>
      <c r="Y794" s="9"/>
      <c r="Z794" s="1200"/>
      <c r="AA794" s="1201"/>
      <c r="AB794" s="1201"/>
      <c r="AC794" s="1201"/>
      <c r="AD794" s="1201"/>
      <c r="AE794" s="1202"/>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692</v>
      </c>
      <c r="I795" s="9"/>
      <c r="J795" s="9"/>
      <c r="K795" s="9"/>
      <c r="L795" s="9"/>
      <c r="M795" s="9"/>
      <c r="N795" s="9"/>
      <c r="O795" s="9"/>
      <c r="P795" s="1217" t="s">
        <v>561</v>
      </c>
      <c r="Q795" s="1204"/>
      <c r="R795" s="1204"/>
      <c r="S795" s="1204"/>
      <c r="T795" s="1204"/>
      <c r="U795" s="1204"/>
      <c r="V795" s="1204"/>
      <c r="W795" s="1204"/>
      <c r="X795" s="1204"/>
      <c r="Y795" s="1205"/>
      <c r="Z795" s="1200"/>
      <c r="AA795" s="1201"/>
      <c r="AB795" s="1201"/>
      <c r="AC795" s="1201"/>
      <c r="AD795" s="1201"/>
      <c r="AE795" s="1202"/>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776</v>
      </c>
      <c r="Z796" s="1194">
        <f>SUM(Z792:AE795)</f>
        <v>5100</v>
      </c>
      <c r="AA796" s="1195"/>
      <c r="AB796" s="1195"/>
      <c r="AC796" s="1195"/>
      <c r="AD796" s="1195"/>
      <c r="AE796" s="1196"/>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654</v>
      </c>
      <c r="Z797" s="1194">
        <f>Z796+Y780+Z788</f>
        <v>1071984</v>
      </c>
      <c r="AA797" s="1195"/>
      <c r="AB797" s="1195"/>
      <c r="AC797" s="1195"/>
      <c r="AD797" s="1195"/>
      <c r="AE797" s="1196"/>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124</v>
      </c>
      <c r="B799" s="3"/>
      <c r="C799" s="3" t="s">
        <v>354</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1037</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550" t="s">
        <v>877</v>
      </c>
      <c r="N802" s="1550"/>
      <c r="O802" s="1550"/>
      <c r="P802" s="1551"/>
      <c r="Q802" s="1499" t="s">
        <v>262</v>
      </c>
      <c r="R802" s="1499"/>
      <c r="S802" s="1499"/>
      <c r="T802" s="1499"/>
      <c r="U802" s="1499" t="s">
        <v>263</v>
      </c>
      <c r="V802" s="1499"/>
      <c r="W802" s="1499"/>
      <c r="X802" s="1499"/>
      <c r="Y802" s="1499" t="s">
        <v>264</v>
      </c>
      <c r="Z802" s="1499"/>
      <c r="AA802" s="1499"/>
      <c r="AB802" s="1499"/>
      <c r="AC802" s="1499" t="s">
        <v>31</v>
      </c>
      <c r="AD802" s="1499"/>
      <c r="AE802" s="1499"/>
      <c r="AF802" s="1499"/>
      <c r="AG802" s="1503" t="s">
        <v>562</v>
      </c>
      <c r="AH802" s="1503"/>
      <c r="AI802" s="1503"/>
      <c r="AJ802" s="1503"/>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544"/>
      <c r="N803" s="1544"/>
      <c r="O803" s="1544"/>
      <c r="P803" s="1545"/>
      <c r="Q803" s="1499"/>
      <c r="R803" s="1499"/>
      <c r="S803" s="1499"/>
      <c r="T803" s="1499"/>
      <c r="U803" s="1499"/>
      <c r="V803" s="1499"/>
      <c r="W803" s="1499"/>
      <c r="X803" s="1499"/>
      <c r="Y803" s="1499"/>
      <c r="Z803" s="1499"/>
      <c r="AA803" s="1499"/>
      <c r="AB803" s="1499"/>
      <c r="AC803" s="1499"/>
      <c r="AD803" s="1499"/>
      <c r="AE803" s="1499"/>
      <c r="AF803" s="1499"/>
      <c r="AG803" s="1503"/>
      <c r="AH803" s="1503"/>
      <c r="AI803" s="1503"/>
      <c r="AJ803" s="150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535" t="s">
        <v>693</v>
      </c>
      <c r="D804" s="1262"/>
      <c r="E804" s="1262"/>
      <c r="F804" s="1262"/>
      <c r="G804" s="1262"/>
      <c r="H804" s="1262"/>
      <c r="I804" s="54"/>
      <c r="J804" s="54"/>
      <c r="K804" s="54"/>
      <c r="L804" s="55"/>
      <c r="M804" s="1065"/>
      <c r="N804" s="1065"/>
      <c r="O804" s="1065"/>
      <c r="P804" s="1065"/>
      <c r="Q804" s="1065"/>
      <c r="R804" s="1065"/>
      <c r="S804" s="1065"/>
      <c r="T804" s="1065"/>
      <c r="U804" s="1065"/>
      <c r="V804" s="1065"/>
      <c r="W804" s="1065"/>
      <c r="X804" s="1065"/>
      <c r="Y804" s="1065"/>
      <c r="Z804" s="1065"/>
      <c r="AA804" s="1065"/>
      <c r="AB804" s="1065"/>
      <c r="AC804" s="1209"/>
      <c r="AD804" s="1210"/>
      <c r="AE804" s="1210"/>
      <c r="AF804" s="1211"/>
      <c r="AG804" s="1209"/>
      <c r="AH804" s="1210"/>
      <c r="AI804" s="1210"/>
      <c r="AJ804" s="1211"/>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363" t="s">
        <v>694</v>
      </c>
      <c r="D805" s="1341"/>
      <c r="E805" s="1341"/>
      <c r="F805" s="1341"/>
      <c r="G805" s="1341"/>
      <c r="H805" s="1341"/>
      <c r="I805" s="9"/>
      <c r="J805" s="9"/>
      <c r="K805" s="9"/>
      <c r="L805" s="52"/>
      <c r="M805" s="1065"/>
      <c r="N805" s="1065"/>
      <c r="O805" s="1065"/>
      <c r="P805" s="1065"/>
      <c r="Q805" s="1065"/>
      <c r="R805" s="1065"/>
      <c r="S805" s="1065"/>
      <c r="T805" s="1065"/>
      <c r="U805" s="1065"/>
      <c r="V805" s="1065"/>
      <c r="W805" s="1065"/>
      <c r="X805" s="1065"/>
      <c r="Y805" s="1065"/>
      <c r="Z805" s="1065"/>
      <c r="AA805" s="1065"/>
      <c r="AB805" s="1065"/>
      <c r="AC805" s="1209"/>
      <c r="AD805" s="1210"/>
      <c r="AE805" s="1210"/>
      <c r="AF805" s="1211"/>
      <c r="AG805" s="1209"/>
      <c r="AH805" s="1210"/>
      <c r="AI805" s="1210"/>
      <c r="AJ805" s="1211"/>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363" t="s">
        <v>70</v>
      </c>
      <c r="D806" s="1341"/>
      <c r="E806" s="1341"/>
      <c r="F806" s="1341"/>
      <c r="G806" s="1341"/>
      <c r="H806" s="1341"/>
      <c r="I806" s="66"/>
      <c r="J806" s="66"/>
      <c r="K806" s="66"/>
      <c r="L806" s="67"/>
      <c r="M806" s="1065"/>
      <c r="N806" s="1065"/>
      <c r="O806" s="1065"/>
      <c r="P806" s="1065"/>
      <c r="Q806" s="1065"/>
      <c r="R806" s="1065"/>
      <c r="S806" s="1065"/>
      <c r="T806" s="1065"/>
      <c r="U806" s="1065"/>
      <c r="V806" s="1065"/>
      <c r="W806" s="1065"/>
      <c r="X806" s="1065"/>
      <c r="Y806" s="1065"/>
      <c r="Z806" s="1065"/>
      <c r="AA806" s="1065"/>
      <c r="AB806" s="1065"/>
      <c r="AC806" s="1209"/>
      <c r="AD806" s="1210"/>
      <c r="AE806" s="1210"/>
      <c r="AF806" s="1211"/>
      <c r="AG806" s="1209"/>
      <c r="AH806" s="1210"/>
      <c r="AI806" s="1210"/>
      <c r="AJ806" s="1211"/>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363" t="s">
        <v>177</v>
      </c>
      <c r="D807" s="1341"/>
      <c r="E807" s="1341"/>
      <c r="F807" s="1341"/>
      <c r="G807" s="1341"/>
      <c r="H807" s="1341"/>
      <c r="I807" s="66"/>
      <c r="J807" s="66"/>
      <c r="K807" s="66"/>
      <c r="L807" s="67"/>
      <c r="M807" s="1065"/>
      <c r="N807" s="1065"/>
      <c r="O807" s="1065"/>
      <c r="P807" s="1065"/>
      <c r="Q807" s="1065"/>
      <c r="R807" s="1065"/>
      <c r="S807" s="1065"/>
      <c r="T807" s="1065"/>
      <c r="U807" s="1065"/>
      <c r="V807" s="1065"/>
      <c r="W807" s="1065"/>
      <c r="X807" s="1065"/>
      <c r="Y807" s="1065"/>
      <c r="Z807" s="1065"/>
      <c r="AA807" s="1065"/>
      <c r="AB807" s="1065"/>
      <c r="AC807" s="1209"/>
      <c r="AD807" s="1210"/>
      <c r="AE807" s="1210"/>
      <c r="AF807" s="1211"/>
      <c r="AG807" s="1209"/>
      <c r="AH807" s="1210"/>
      <c r="AI807" s="1210"/>
      <c r="AJ807" s="1211"/>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363" t="s">
        <v>789</v>
      </c>
      <c r="D808" s="1341"/>
      <c r="E808" s="1341"/>
      <c r="F808" s="1341"/>
      <c r="G808" s="1341"/>
      <c r="H808" s="1341"/>
      <c r="I808" s="66"/>
      <c r="J808" s="66"/>
      <c r="K808" s="66"/>
      <c r="L808" s="67"/>
      <c r="M808" s="1065"/>
      <c r="N808" s="1065"/>
      <c r="O808" s="1065"/>
      <c r="P808" s="1065"/>
      <c r="Q808" s="1065"/>
      <c r="R808" s="1065"/>
      <c r="S808" s="1065"/>
      <c r="T808" s="1065"/>
      <c r="U808" s="1065"/>
      <c r="V808" s="1065"/>
      <c r="W808" s="1065"/>
      <c r="X808" s="1065"/>
      <c r="Y808" s="1065"/>
      <c r="Z808" s="1065"/>
      <c r="AA808" s="1065"/>
      <c r="AB808" s="1065"/>
      <c r="AC808" s="1209"/>
      <c r="AD808" s="1210"/>
      <c r="AE808" s="1210"/>
      <c r="AF808" s="1211"/>
      <c r="AG808" s="1209"/>
      <c r="AH808" s="1210"/>
      <c r="AI808" s="1210"/>
      <c r="AJ808" s="1211"/>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093" t="s">
        <v>942</v>
      </c>
      <c r="D809" s="1341"/>
      <c r="E809" s="1341"/>
      <c r="F809" s="1341"/>
      <c r="G809" s="1341"/>
      <c r="H809" s="1341"/>
      <c r="I809" s="66"/>
      <c r="J809" s="66"/>
      <c r="K809" s="66"/>
      <c r="L809" s="67"/>
      <c r="M809" s="1065"/>
      <c r="N809" s="1065"/>
      <c r="O809" s="1065"/>
      <c r="P809" s="1065"/>
      <c r="Q809" s="1065"/>
      <c r="R809" s="1065"/>
      <c r="S809" s="1065"/>
      <c r="T809" s="1065"/>
      <c r="U809" s="1065"/>
      <c r="V809" s="1065"/>
      <c r="W809" s="1065"/>
      <c r="X809" s="1065"/>
      <c r="Y809" s="1065"/>
      <c r="Z809" s="1065"/>
      <c r="AA809" s="1065"/>
      <c r="AB809" s="1065"/>
      <c r="AC809" s="1209"/>
      <c r="AD809" s="1210"/>
      <c r="AE809" s="1210"/>
      <c r="AF809" s="1211"/>
      <c r="AG809" s="1209"/>
      <c r="AH809" s="1210"/>
      <c r="AI809" s="1210"/>
      <c r="AJ809" s="1211"/>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265</v>
      </c>
      <c r="D810" s="66"/>
      <c r="E810" s="66"/>
      <c r="F810" s="1217" t="s">
        <v>561</v>
      </c>
      <c r="G810" s="1204"/>
      <c r="H810" s="1204"/>
      <c r="I810" s="1204"/>
      <c r="J810" s="1204"/>
      <c r="K810" s="1204"/>
      <c r="L810" s="1204"/>
      <c r="M810" s="1065"/>
      <c r="N810" s="1065"/>
      <c r="O810" s="1065"/>
      <c r="P810" s="1065"/>
      <c r="Q810" s="1065"/>
      <c r="R810" s="1065"/>
      <c r="S810" s="1065"/>
      <c r="T810" s="1065"/>
      <c r="U810" s="1065"/>
      <c r="V810" s="1065"/>
      <c r="W810" s="1065"/>
      <c r="X810" s="1065"/>
      <c r="Y810" s="1065"/>
      <c r="Z810" s="1065"/>
      <c r="AA810" s="1065"/>
      <c r="AB810" s="1065"/>
      <c r="AC810" s="1209"/>
      <c r="AD810" s="1210"/>
      <c r="AE810" s="1210"/>
      <c r="AF810" s="1211"/>
      <c r="AG810" s="1209"/>
      <c r="AH810" s="1210"/>
      <c r="AI810" s="1210"/>
      <c r="AJ810" s="1211"/>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83" t="s">
        <v>875</v>
      </c>
      <c r="D811" s="1184"/>
      <c r="E811" s="1184"/>
      <c r="F811" s="1184"/>
      <c r="G811" s="1184"/>
      <c r="H811" s="1184"/>
      <c r="I811" s="1184"/>
      <c r="J811" s="1184"/>
      <c r="K811" s="1184"/>
      <c r="L811" s="1185"/>
      <c r="M811" s="1203">
        <f>SUM(M804:P810)</f>
        <v>0</v>
      </c>
      <c r="N811" s="1203"/>
      <c r="O811" s="1203"/>
      <c r="P811" s="1203"/>
      <c r="Q811" s="1203">
        <f>SUM(Q804:T810)</f>
        <v>0</v>
      </c>
      <c r="R811" s="1203"/>
      <c r="S811" s="1203"/>
      <c r="T811" s="1203"/>
      <c r="U811" s="1203">
        <f>SUM(U804:X810)</f>
        <v>0</v>
      </c>
      <c r="V811" s="1203"/>
      <c r="W811" s="1203"/>
      <c r="X811" s="1203"/>
      <c r="Y811" s="1203">
        <f>SUM(Y804:AB810)</f>
        <v>0</v>
      </c>
      <c r="Z811" s="1203"/>
      <c r="AA811" s="1203"/>
      <c r="AB811" s="1203"/>
      <c r="AC811" s="1203">
        <f>SUM(AC804:AF810)</f>
        <v>0</v>
      </c>
      <c r="AD811" s="1203"/>
      <c r="AE811" s="1203"/>
      <c r="AF811" s="1203"/>
      <c r="AG811" s="1203">
        <f>SUM(AG804:AJ810)</f>
        <v>0</v>
      </c>
      <c r="AH811" s="1203"/>
      <c r="AI811" s="1203"/>
      <c r="AJ811" s="1203"/>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943</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944</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705</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218" t="s">
        <v>2334</v>
      </c>
      <c r="D816" s="1219"/>
      <c r="E816" s="1219"/>
      <c r="F816" s="1219"/>
      <c r="G816" s="1219"/>
      <c r="H816" s="1219"/>
      <c r="I816" s="1219"/>
      <c r="J816" s="1219"/>
      <c r="K816" s="1219"/>
      <c r="L816" s="1219"/>
      <c r="M816" s="1219"/>
      <c r="N816" s="1219"/>
      <c r="O816" s="1219"/>
      <c r="P816" s="1219"/>
      <c r="Q816" s="1219"/>
      <c r="R816" s="1219"/>
      <c r="S816" s="1219"/>
      <c r="T816" s="1219"/>
      <c r="U816" s="1219"/>
      <c r="V816" s="1219"/>
      <c r="W816" s="1219"/>
      <c r="X816" s="1219"/>
      <c r="Y816" s="1219"/>
      <c r="Z816" s="1219"/>
      <c r="AA816" s="1219"/>
      <c r="AB816" s="1219"/>
      <c r="AC816" s="1219"/>
      <c r="AD816" s="1219"/>
      <c r="AE816" s="1219"/>
      <c r="AF816" s="1219"/>
      <c r="AG816" s="1219"/>
      <c r="AH816" s="1219"/>
      <c r="AI816" s="1219"/>
      <c r="AJ816" s="1220"/>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2307</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366</v>
      </c>
      <c r="B819"/>
      <c r="C819" s="3" t="s">
        <v>638</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417</v>
      </c>
      <c r="AX819"/>
      <c r="BA819" s="1522" t="s">
        <v>367</v>
      </c>
      <c r="BB819" s="1523"/>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419</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466</v>
      </c>
      <c r="D821"/>
      <c r="E821"/>
      <c r="F821"/>
      <c r="G821"/>
      <c r="H821"/>
      <c r="I821"/>
      <c r="J821" s="8" t="s">
        <v>325</v>
      </c>
      <c r="K821" s="9"/>
      <c r="L821" s="9"/>
      <c r="M821" s="9"/>
      <c r="N821" s="9"/>
      <c r="O821" s="9"/>
      <c r="P821" s="9"/>
      <c r="Q821" s="9"/>
      <c r="R821" s="9"/>
      <c r="S821" s="9"/>
      <c r="T821" s="9"/>
      <c r="U821" s="9"/>
      <c r="V821" s="52"/>
      <c r="W821" s="1212">
        <v>900</v>
      </c>
      <c r="X821" s="1212"/>
      <c r="Y821" s="1212"/>
      <c r="Z821" s="1212"/>
      <c r="AA821" s="1212"/>
      <c r="AB821" s="1212"/>
      <c r="AC821" s="1212"/>
      <c r="AD821"/>
      <c r="AE821"/>
      <c r="AF821"/>
      <c r="AG821"/>
      <c r="AH821"/>
      <c r="AI821"/>
      <c r="AJ821"/>
      <c r="AK821"/>
      <c r="AL821"/>
      <c r="AM821" s="41"/>
      <c r="AN821"/>
      <c r="AO821"/>
      <c r="AP821"/>
      <c r="AQ821"/>
      <c r="AR821"/>
      <c r="AS821"/>
      <c r="BA821" s="75" t="s">
        <v>369</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324</v>
      </c>
      <c r="K822" s="9"/>
      <c r="L822" s="9"/>
      <c r="M822" s="9"/>
      <c r="N822" s="9"/>
      <c r="O822" s="9"/>
      <c r="P822" s="9"/>
      <c r="Q822" s="9"/>
      <c r="R822" s="9"/>
      <c r="S822" s="9"/>
      <c r="T822" s="9"/>
      <c r="U822" s="9"/>
      <c r="V822" s="52"/>
      <c r="W822" s="1212">
        <v>4000</v>
      </c>
      <c r="X822" s="1212"/>
      <c r="Y822" s="1212"/>
      <c r="Z822" s="1212"/>
      <c r="AA822" s="1212"/>
      <c r="AB822" s="1212"/>
      <c r="AC822" s="1212"/>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323</v>
      </c>
      <c r="K823" s="9"/>
      <c r="L823" s="9"/>
      <c r="M823" s="9"/>
      <c r="N823" s="9"/>
      <c r="O823" s="9"/>
      <c r="P823" s="9"/>
      <c r="Q823" s="9"/>
      <c r="R823" s="9"/>
      <c r="S823" s="9"/>
      <c r="T823" s="9"/>
      <c r="U823" s="9"/>
      <c r="V823" s="52"/>
      <c r="W823" s="1212">
        <v>21840</v>
      </c>
      <c r="X823" s="1212"/>
      <c r="Y823" s="1212"/>
      <c r="Z823" s="1212"/>
      <c r="AA823" s="1212"/>
      <c r="AB823" s="1212"/>
      <c r="AC823" s="1212"/>
      <c r="AD823"/>
      <c r="AE823"/>
      <c r="AF823"/>
      <c r="AG823"/>
      <c r="AH823"/>
      <c r="AI823"/>
      <c r="AJ823"/>
      <c r="AK823"/>
      <c r="AL823"/>
      <c r="AM823" s="38"/>
      <c r="AN823" s="38"/>
      <c r="BA823" s="75" t="s">
        <v>367</v>
      </c>
      <c r="BC823" s="317"/>
      <c r="BD823" s="318"/>
      <c r="BE823" s="40"/>
      <c r="BF823" s="40"/>
      <c r="BG823" s="40"/>
    </row>
    <row r="824" spans="1:126" s="5" customFormat="1" ht="12.9" customHeight="1">
      <c r="A824"/>
      <c r="B824"/>
      <c r="C824"/>
      <c r="D824"/>
      <c r="E824"/>
      <c r="F824"/>
      <c r="G824"/>
      <c r="H824"/>
      <c r="I824"/>
      <c r="J824" s="8" t="s">
        <v>322</v>
      </c>
      <c r="K824" s="9"/>
      <c r="L824" s="9"/>
      <c r="M824" s="9"/>
      <c r="N824" s="9"/>
      <c r="O824" s="9"/>
      <c r="P824" s="9"/>
      <c r="Q824" s="9"/>
      <c r="R824" s="9"/>
      <c r="S824" s="9"/>
      <c r="T824" s="9"/>
      <c r="U824" s="9"/>
      <c r="V824" s="52"/>
      <c r="W824" s="1212"/>
      <c r="X824" s="1212"/>
      <c r="Y824" s="1212"/>
      <c r="Z824" s="1212"/>
      <c r="AA824" s="1212"/>
      <c r="AB824" s="1212"/>
      <c r="AC824" s="1212"/>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282</v>
      </c>
      <c r="K825" s="9"/>
      <c r="L825" s="9"/>
      <c r="M825" s="1078" t="s">
        <v>2390</v>
      </c>
      <c r="N825" s="1204"/>
      <c r="O825" s="1204"/>
      <c r="P825" s="1204"/>
      <c r="Q825" s="1204"/>
      <c r="R825" s="1204"/>
      <c r="S825" s="1204"/>
      <c r="T825" s="1204"/>
      <c r="U825" s="1204"/>
      <c r="V825" s="1205"/>
      <c r="W825" s="1212">
        <v>4000</v>
      </c>
      <c r="X825" s="1212"/>
      <c r="Y825" s="1212"/>
      <c r="Z825" s="1212"/>
      <c r="AA825" s="1212"/>
      <c r="AB825" s="1212"/>
      <c r="AC825" s="1212"/>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369</v>
      </c>
      <c r="BB825" s="39"/>
      <c r="BE825" s="40"/>
      <c r="BF825" s="40"/>
      <c r="BG825" s="40"/>
      <c r="BH825" s="21"/>
      <c r="BI825" s="21"/>
      <c r="BJ825" s="21"/>
      <c r="BK825" s="21"/>
      <c r="BL825" s="21"/>
      <c r="BM825" s="21"/>
      <c r="BN825" s="21"/>
      <c r="BO825" s="1519" t="str">
        <f>T189</f>
        <v>Santa Barbara</v>
      </c>
      <c r="BP825" s="1520"/>
      <c r="BQ825" s="1520"/>
      <c r="BR825" s="1520"/>
      <c r="BS825" s="1520"/>
      <c r="BT825" s="1520"/>
      <c r="BU825" s="1521"/>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465</v>
      </c>
      <c r="W826" s="1194">
        <f>SUM(W821:AC825)</f>
        <v>30740</v>
      </c>
      <c r="X826" s="1195"/>
      <c r="Y826" s="1195"/>
      <c r="Z826" s="1195"/>
      <c r="AA826" s="1195"/>
      <c r="AB826" s="1195"/>
      <c r="AC826" s="1196"/>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467</v>
      </c>
      <c r="D828"/>
      <c r="E828"/>
      <c r="F828"/>
      <c r="G828"/>
      <c r="H828"/>
      <c r="I828"/>
      <c r="J828" s="1183" t="s">
        <v>468</v>
      </c>
      <c r="K828" s="1184"/>
      <c r="L828" s="1184"/>
      <c r="M828" s="1184"/>
      <c r="N828" s="1184"/>
      <c r="O828" s="1184"/>
      <c r="P828" s="1184"/>
      <c r="Q828" s="1184"/>
      <c r="R828" s="1184"/>
      <c r="S828" s="1184"/>
      <c r="T828" s="1184"/>
      <c r="U828" s="1184"/>
      <c r="V828" s="1185"/>
      <c r="W828" s="1200">
        <v>47271</v>
      </c>
      <c r="X828" s="1201"/>
      <c r="Y828" s="1201"/>
      <c r="Z828" s="1201"/>
      <c r="AA828" s="1201"/>
      <c r="AB828" s="1201"/>
      <c r="AC828" s="1202"/>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2305</v>
      </c>
      <c r="BE829" s="40"/>
      <c r="BF829" s="40"/>
      <c r="BG829" s="40"/>
      <c r="BH829" s="21"/>
      <c r="BI829" s="39" t="s">
        <v>2306</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733</v>
      </c>
      <c r="D830"/>
      <c r="E830"/>
      <c r="F830"/>
      <c r="G830"/>
      <c r="H830"/>
      <c r="I830"/>
      <c r="J830" s="8" t="s">
        <v>321</v>
      </c>
      <c r="K830" s="9"/>
      <c r="L830" s="9"/>
      <c r="M830" s="9"/>
      <c r="N830" s="9"/>
      <c r="O830" s="9"/>
      <c r="P830" s="9"/>
      <c r="Q830" s="9"/>
      <c r="R830" s="9"/>
      <c r="S830" s="9"/>
      <c r="T830" s="9"/>
      <c r="U830" s="9"/>
      <c r="V830" s="52"/>
      <c r="W830" s="1193"/>
      <c r="X830" s="1193"/>
      <c r="Y830" s="1193"/>
      <c r="Z830" s="1193"/>
      <c r="AA830" s="1193"/>
      <c r="AB830" s="1193"/>
      <c r="AC830" s="1193"/>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320</v>
      </c>
      <c r="K831" s="9"/>
      <c r="L831" s="9"/>
      <c r="M831" s="9"/>
      <c r="N831" s="9"/>
      <c r="O831" s="9"/>
      <c r="P831" s="9"/>
      <c r="Q831" s="9"/>
      <c r="R831" s="9"/>
      <c r="S831" s="9"/>
      <c r="T831" s="9"/>
      <c r="U831" s="9"/>
      <c r="V831" s="52"/>
      <c r="W831" s="1193"/>
      <c r="X831" s="1193"/>
      <c r="Y831" s="1193"/>
      <c r="Z831" s="1193"/>
      <c r="AA831" s="1193"/>
      <c r="AB831" s="1193"/>
      <c r="AC831" s="1193"/>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789</v>
      </c>
      <c r="K832" s="9"/>
      <c r="L832" s="9"/>
      <c r="M832" s="9"/>
      <c r="N832" s="9"/>
      <c r="O832" s="9"/>
      <c r="P832" s="9"/>
      <c r="Q832" s="9"/>
      <c r="R832" s="9"/>
      <c r="S832" s="9"/>
      <c r="T832" s="9"/>
      <c r="U832" s="9"/>
      <c r="V832" s="52"/>
      <c r="W832" s="1193">
        <v>12000</v>
      </c>
      <c r="X832" s="1193"/>
      <c r="Y832" s="1193"/>
      <c r="Z832" s="1193"/>
      <c r="AA832" s="1193"/>
      <c r="AB832" s="1193"/>
      <c r="AC832" s="1193"/>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418</v>
      </c>
      <c r="BD832" s="78" t="s">
        <v>441</v>
      </c>
      <c r="BE832" s="78" t="s">
        <v>779</v>
      </c>
      <c r="BF832" s="78" t="s">
        <v>780</v>
      </c>
      <c r="BG832" s="78" t="s">
        <v>790</v>
      </c>
      <c r="BH832" s="21"/>
      <c r="BI832" s="21"/>
      <c r="BJ832" s="77" t="s">
        <v>418</v>
      </c>
      <c r="BK832" s="78" t="s">
        <v>441</v>
      </c>
      <c r="BL832" s="78" t="s">
        <v>779</v>
      </c>
      <c r="BM832" s="78" t="s">
        <v>780</v>
      </c>
      <c r="BN832" s="78" t="s">
        <v>790</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461</v>
      </c>
      <c r="K833" s="9"/>
      <c r="L833" s="9"/>
      <c r="M833" s="9"/>
      <c r="N833" s="9"/>
      <c r="O833" s="9"/>
      <c r="P833" s="9"/>
      <c r="Q833" s="9"/>
      <c r="R833" s="9"/>
      <c r="S833" s="9"/>
      <c r="T833" s="9"/>
      <c r="U833" s="9"/>
      <c r="V833" s="52"/>
      <c r="W833" s="1193">
        <v>42000</v>
      </c>
      <c r="X833" s="1193"/>
      <c r="Y833" s="1193"/>
      <c r="Z833" s="1193"/>
      <c r="AA833" s="1193"/>
      <c r="AB833" s="1193"/>
      <c r="AC833" s="1193"/>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518">
        <f>SUM(W830:AC833)</f>
        <v>54000</v>
      </c>
      <c r="X834" s="1518"/>
      <c r="Y834" s="1518"/>
      <c r="Z834" s="1518"/>
      <c r="AA834" s="1518"/>
      <c r="AB834" s="1518"/>
      <c r="AC834" s="1518"/>
      <c r="AD834"/>
      <c r="AE834"/>
      <c r="AF834"/>
      <c r="AG834"/>
      <c r="AH834"/>
      <c r="AI834"/>
      <c r="AJ834"/>
      <c r="AK834"/>
      <c r="AL834"/>
      <c r="AR834" s="21"/>
      <c r="AS834" s="21"/>
      <c r="AT834" s="21"/>
      <c r="AU834" s="21"/>
      <c r="AV834" s="21"/>
      <c r="AW834" s="21"/>
      <c r="AX834" s="21"/>
      <c r="AY834" s="21"/>
      <c r="AZ834" s="21"/>
      <c r="BA834" s="21"/>
      <c r="BB834" s="30" t="s">
        <v>421</v>
      </c>
      <c r="BC834" s="543">
        <v>473390</v>
      </c>
      <c r="BD834" s="543">
        <v>545814</v>
      </c>
      <c r="BE834" s="543">
        <v>658400</v>
      </c>
      <c r="BF834" s="543">
        <v>842752</v>
      </c>
      <c r="BG834" s="543">
        <v>938878</v>
      </c>
      <c r="BH834" s="21"/>
      <c r="BI834" s="30" t="s">
        <v>421</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422</v>
      </c>
      <c r="BC835" s="542">
        <v>352022</v>
      </c>
      <c r="BD835" s="542">
        <v>405878</v>
      </c>
      <c r="BE835" s="542">
        <v>489600</v>
      </c>
      <c r="BF835" s="542">
        <v>626688</v>
      </c>
      <c r="BG835" s="542">
        <v>698170</v>
      </c>
      <c r="BH835" s="21"/>
      <c r="BI835" s="30" t="s">
        <v>422</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469</v>
      </c>
      <c r="D836"/>
      <c r="E836"/>
      <c r="F836"/>
      <c r="G836"/>
      <c r="H836"/>
      <c r="I836"/>
      <c r="J836" s="8" t="s">
        <v>460</v>
      </c>
      <c r="K836" s="9"/>
      <c r="L836" s="9"/>
      <c r="M836" s="9"/>
      <c r="N836" s="9"/>
      <c r="O836" s="9"/>
      <c r="P836" s="9"/>
      <c r="Q836" s="9"/>
      <c r="R836" s="9"/>
      <c r="S836" s="9"/>
      <c r="T836" s="9"/>
      <c r="U836" s="9"/>
      <c r="V836" s="52"/>
      <c r="W836" s="1206">
        <v>45000</v>
      </c>
      <c r="X836" s="1207"/>
      <c r="Y836" s="1207"/>
      <c r="Z836" s="1207"/>
      <c r="AA836" s="1207"/>
      <c r="AB836" s="1207"/>
      <c r="AC836" s="1208"/>
      <c r="AD836"/>
      <c r="AE836"/>
      <c r="AF836"/>
      <c r="AG836"/>
      <c r="AH836"/>
      <c r="AI836"/>
      <c r="AJ836"/>
      <c r="AK836"/>
      <c r="AL836"/>
      <c r="AR836" s="21"/>
      <c r="AS836" s="21"/>
      <c r="AT836" s="21"/>
      <c r="AU836" s="21"/>
      <c r="AV836" s="21"/>
      <c r="AW836" s="21"/>
      <c r="AX836" s="21"/>
      <c r="AY836" s="21"/>
      <c r="AZ836" s="21"/>
      <c r="BA836" s="21"/>
      <c r="BB836" s="30" t="s">
        <v>72</v>
      </c>
      <c r="BC836" s="543">
        <v>352022</v>
      </c>
      <c r="BD836" s="543">
        <v>405878</v>
      </c>
      <c r="BE836" s="543">
        <v>489600</v>
      </c>
      <c r="BF836" s="543">
        <v>626688</v>
      </c>
      <c r="BG836" s="543">
        <v>698170</v>
      </c>
      <c r="BH836" s="21"/>
      <c r="BI836" s="30" t="s">
        <v>72</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1931</v>
      </c>
      <c r="K837" s="9"/>
      <c r="L837" s="9"/>
      <c r="M837" s="9"/>
      <c r="N837" s="9"/>
      <c r="O837" s="9"/>
      <c r="P837" s="9"/>
      <c r="Q837" s="9"/>
      <c r="R837" s="9"/>
      <c r="S837" s="9"/>
      <c r="T837" s="1062">
        <v>2</v>
      </c>
      <c r="U837" s="1063"/>
      <c r="V837" s="1064"/>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74</v>
      </c>
      <c r="BC837" s="542">
        <v>319236</v>
      </c>
      <c r="BD837" s="542">
        <v>368076</v>
      </c>
      <c r="BE837" s="542">
        <v>444000</v>
      </c>
      <c r="BF837" s="542">
        <v>568320</v>
      </c>
      <c r="BG837" s="542">
        <v>633144</v>
      </c>
      <c r="BH837" s="21"/>
      <c r="BI837" s="30" t="s">
        <v>74</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866</v>
      </c>
      <c r="D838"/>
      <c r="E838"/>
      <c r="F838"/>
      <c r="G838"/>
      <c r="H838"/>
      <c r="I838"/>
      <c r="J838" s="8" t="s">
        <v>459</v>
      </c>
      <c r="K838" s="9"/>
      <c r="L838" s="9"/>
      <c r="M838" s="9"/>
      <c r="N838" s="9"/>
      <c r="O838" s="9"/>
      <c r="P838" s="9"/>
      <c r="Q838" s="9"/>
      <c r="R838" s="9"/>
      <c r="S838" s="9"/>
      <c r="T838" s="9"/>
      <c r="U838" s="9"/>
      <c r="V838" s="52"/>
      <c r="W838" s="1206">
        <v>45000</v>
      </c>
      <c r="X838" s="1207"/>
      <c r="Y838" s="1207"/>
      <c r="Z838" s="1207"/>
      <c r="AA838" s="1207"/>
      <c r="AB838" s="1207"/>
      <c r="AC838" s="1208"/>
      <c r="AD838"/>
      <c r="AE838"/>
      <c r="AF838"/>
      <c r="AG838"/>
      <c r="AH838"/>
      <c r="AI838"/>
      <c r="AJ838"/>
      <c r="AK838"/>
      <c r="AL838" s="23"/>
      <c r="AR838" s="21"/>
      <c r="AS838" s="21"/>
      <c r="AT838" s="21"/>
      <c r="AU838" s="21"/>
      <c r="AV838" s="21"/>
      <c r="AW838" s="21"/>
      <c r="AX838" s="21"/>
      <c r="AY838" s="21"/>
      <c r="AZ838" s="21"/>
      <c r="BA838" s="21"/>
      <c r="BB838" s="30" t="s">
        <v>75</v>
      </c>
      <c r="BC838" s="543">
        <v>352022</v>
      </c>
      <c r="BD838" s="543">
        <v>405878</v>
      </c>
      <c r="BE838" s="543">
        <v>489600</v>
      </c>
      <c r="BF838" s="543">
        <v>626688</v>
      </c>
      <c r="BG838" s="543">
        <v>698170</v>
      </c>
      <c r="BH838" s="21"/>
      <c r="BI838" s="30" t="s">
        <v>75</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1932</v>
      </c>
      <c r="K839" s="9"/>
      <c r="L839" s="9"/>
      <c r="M839" s="9"/>
      <c r="N839" s="9"/>
      <c r="O839" s="9"/>
      <c r="P839" s="9"/>
      <c r="Q839" s="9"/>
      <c r="R839" s="9"/>
      <c r="S839" s="9"/>
      <c r="T839" s="1062">
        <v>1</v>
      </c>
      <c r="U839" s="1063"/>
      <c r="V839" s="1064"/>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76</v>
      </c>
      <c r="BC839" s="542">
        <v>352022</v>
      </c>
      <c r="BD839" s="542">
        <v>405878</v>
      </c>
      <c r="BE839" s="542">
        <v>489600</v>
      </c>
      <c r="BF839" s="542">
        <v>626688</v>
      </c>
      <c r="BG839" s="542">
        <v>698170</v>
      </c>
      <c r="BH839" s="21"/>
      <c r="BI839" s="30" t="s">
        <v>76</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282</v>
      </c>
      <c r="K840" s="9"/>
      <c r="L840" s="9"/>
      <c r="M840" s="1078" t="s">
        <v>2391</v>
      </c>
      <c r="N840" s="1204"/>
      <c r="O840" s="1204"/>
      <c r="P840" s="1204"/>
      <c r="Q840" s="1204"/>
      <c r="R840" s="1204"/>
      <c r="S840" s="1204"/>
      <c r="T840" s="1204"/>
      <c r="U840" s="1204"/>
      <c r="V840" s="1205"/>
      <c r="W840" s="1213">
        <f>SUM(44808+40847)</f>
        <v>85655</v>
      </c>
      <c r="X840" s="1207"/>
      <c r="Y840" s="1207"/>
      <c r="Z840" s="1207"/>
      <c r="AA840" s="1207"/>
      <c r="AB840" s="1207"/>
      <c r="AC840" s="1208"/>
      <c r="AL840" s="23"/>
      <c r="AM840" s="5"/>
      <c r="AN840" s="5"/>
      <c r="AO840" s="5"/>
      <c r="AP840" s="5"/>
      <c r="AQ840" s="5"/>
      <c r="AR840" s="21"/>
      <c r="AS840" s="21"/>
      <c r="AT840" s="41"/>
      <c r="AU840" s="41"/>
      <c r="AV840" s="41"/>
      <c r="AW840" s="41"/>
      <c r="AX840" s="41"/>
      <c r="AY840" s="41"/>
      <c r="AZ840" s="41"/>
      <c r="BA840" s="41"/>
      <c r="BB840" s="30" t="s">
        <v>475</v>
      </c>
      <c r="BC840" s="543">
        <v>473390</v>
      </c>
      <c r="BD840" s="543">
        <v>545814</v>
      </c>
      <c r="BE840" s="543">
        <v>658400</v>
      </c>
      <c r="BF840" s="543">
        <v>842752</v>
      </c>
      <c r="BG840" s="543">
        <v>938878</v>
      </c>
      <c r="BH840" s="21"/>
      <c r="BI840" s="30" t="s">
        <v>475</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553">
        <f>SUM(W836:AC840)</f>
        <v>175655</v>
      </c>
      <c r="X841" s="1554"/>
      <c r="Y841" s="1554"/>
      <c r="Z841" s="1554"/>
      <c r="AA841" s="1554"/>
      <c r="AB841" s="1554"/>
      <c r="AC841" s="1555"/>
      <c r="AL841" s="23"/>
      <c r="AM841" s="38"/>
      <c r="AN841" s="38"/>
      <c r="AO841" s="21"/>
      <c r="AP841" s="21"/>
      <c r="AQ841" s="21"/>
      <c r="AR841" s="21"/>
      <c r="AS841" s="21"/>
      <c r="AT841" s="41"/>
      <c r="AU841" s="41"/>
      <c r="AV841" s="41"/>
      <c r="AW841" s="41"/>
      <c r="AX841" s="41"/>
      <c r="AY841" s="41"/>
      <c r="AZ841" s="41"/>
      <c r="BA841" s="41"/>
      <c r="BB841" s="30" t="s">
        <v>476</v>
      </c>
      <c r="BC841" s="542">
        <v>352022</v>
      </c>
      <c r="BD841" s="542">
        <v>405878</v>
      </c>
      <c r="BE841" s="542">
        <v>489600</v>
      </c>
      <c r="BF841" s="542">
        <v>626688</v>
      </c>
      <c r="BG841" s="542">
        <v>698170</v>
      </c>
      <c r="BH841" s="21"/>
      <c r="BI841" s="30" t="s">
        <v>476</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206">
        <v>10000</v>
      </c>
      <c r="X842" s="1207"/>
      <c r="Y842" s="1207"/>
      <c r="Z842" s="1207"/>
      <c r="AA842" s="1207"/>
      <c r="AB842" s="1207"/>
      <c r="AC842" s="1208"/>
      <c r="AL842" s="23"/>
      <c r="AM842" s="38"/>
      <c r="AN842" s="38"/>
      <c r="AO842" s="21"/>
      <c r="AP842" s="21"/>
      <c r="AQ842" s="21"/>
      <c r="AR842" s="21"/>
      <c r="AS842" s="21"/>
      <c r="AT842" s="41"/>
      <c r="AU842" s="41"/>
      <c r="AV842" s="41"/>
      <c r="AW842" s="41"/>
      <c r="AX842" s="41"/>
      <c r="AY842" s="41"/>
      <c r="AZ842" s="41"/>
      <c r="BA842" s="41"/>
      <c r="BB842" s="30" t="s">
        <v>477</v>
      </c>
      <c r="BC842" s="543">
        <v>331890</v>
      </c>
      <c r="BD842" s="543">
        <v>382666</v>
      </c>
      <c r="BE842" s="543">
        <v>461600</v>
      </c>
      <c r="BF842" s="543">
        <v>590848</v>
      </c>
      <c r="BG842" s="543">
        <v>658242</v>
      </c>
      <c r="BH842" s="21"/>
      <c r="BI842" s="30" t="s">
        <v>477</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479</v>
      </c>
      <c r="BC843" s="542">
        <v>307732</v>
      </c>
      <c r="BD843" s="542">
        <v>354812</v>
      </c>
      <c r="BE843" s="542">
        <v>428000</v>
      </c>
      <c r="BF843" s="542">
        <v>547840</v>
      </c>
      <c r="BG843" s="542">
        <v>610328</v>
      </c>
      <c r="BH843" s="21"/>
      <c r="BI843" s="30" t="s">
        <v>479</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54</v>
      </c>
      <c r="J844" s="8" t="s">
        <v>724</v>
      </c>
      <c r="K844" s="9"/>
      <c r="L844" s="9"/>
      <c r="M844" s="9"/>
      <c r="N844" s="9"/>
      <c r="O844" s="9"/>
      <c r="P844" s="9"/>
      <c r="Q844" s="9"/>
      <c r="R844" s="9"/>
      <c r="S844" s="9"/>
      <c r="T844" s="9"/>
      <c r="U844" s="9"/>
      <c r="V844" s="52"/>
      <c r="W844" s="1212"/>
      <c r="X844" s="1212"/>
      <c r="Y844" s="1212"/>
      <c r="Z844" s="1212"/>
      <c r="AA844" s="1212"/>
      <c r="AB844" s="1212"/>
      <c r="AC844" s="1212"/>
      <c r="AM844" s="38"/>
      <c r="AN844" s="38"/>
      <c r="AO844" s="21"/>
      <c r="AP844" s="21"/>
      <c r="AQ844" s="21"/>
      <c r="AR844" s="21"/>
      <c r="AS844" s="21"/>
      <c r="AT844" s="41"/>
      <c r="AU844" s="41"/>
      <c r="AV844" s="41"/>
      <c r="AW844" s="41"/>
      <c r="AX844" s="41"/>
      <c r="AY844" s="41"/>
      <c r="AZ844" s="41"/>
      <c r="BA844" s="41"/>
      <c r="BB844" s="30" t="s">
        <v>482</v>
      </c>
      <c r="BC844" s="543">
        <v>352022</v>
      </c>
      <c r="BD844" s="543">
        <v>405878</v>
      </c>
      <c r="BE844" s="543">
        <v>489600</v>
      </c>
      <c r="BF844" s="543">
        <v>626688</v>
      </c>
      <c r="BG844" s="543">
        <v>698170</v>
      </c>
      <c r="BH844" s="21"/>
      <c r="BI844" s="30" t="s">
        <v>482</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621</v>
      </c>
      <c r="K845" s="9"/>
      <c r="L845" s="9"/>
      <c r="M845" s="9"/>
      <c r="N845" s="9"/>
      <c r="O845" s="9"/>
      <c r="P845" s="9"/>
      <c r="Q845" s="9"/>
      <c r="R845" s="9"/>
      <c r="S845" s="9"/>
      <c r="T845" s="9"/>
      <c r="U845" s="9"/>
      <c r="V845" s="52"/>
      <c r="W845" s="1212">
        <v>33250</v>
      </c>
      <c r="X845" s="1212"/>
      <c r="Y845" s="1212"/>
      <c r="Z845" s="1212"/>
      <c r="AA845" s="1212"/>
      <c r="AB845" s="1212"/>
      <c r="AC845" s="1212"/>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483</v>
      </c>
      <c r="BC845" s="542">
        <v>352022</v>
      </c>
      <c r="BD845" s="542">
        <v>405878</v>
      </c>
      <c r="BE845" s="542">
        <v>489600</v>
      </c>
      <c r="BF845" s="542">
        <v>626688</v>
      </c>
      <c r="BG845" s="542">
        <v>698170</v>
      </c>
      <c r="BH845" s="21"/>
      <c r="BI845" s="30" t="s">
        <v>483</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620</v>
      </c>
      <c r="K846" s="9"/>
      <c r="L846" s="9"/>
      <c r="M846" s="9"/>
      <c r="N846" s="9"/>
      <c r="O846" s="9"/>
      <c r="P846" s="9"/>
      <c r="Q846" s="9"/>
      <c r="R846" s="9"/>
      <c r="S846" s="9"/>
      <c r="T846" s="9"/>
      <c r="U846" s="9"/>
      <c r="V846" s="52"/>
      <c r="W846" s="1212">
        <v>20125</v>
      </c>
      <c r="X846" s="1212"/>
      <c r="Y846" s="1212"/>
      <c r="Z846" s="1212"/>
      <c r="AA846" s="1212"/>
      <c r="AB846" s="1212"/>
      <c r="AC846" s="1212"/>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485</v>
      </c>
      <c r="BC846" s="543">
        <v>314634</v>
      </c>
      <c r="BD846" s="543">
        <v>362770</v>
      </c>
      <c r="BE846" s="543">
        <v>437600</v>
      </c>
      <c r="BF846" s="543">
        <v>560128</v>
      </c>
      <c r="BG846" s="543">
        <v>624018</v>
      </c>
      <c r="BH846" s="21"/>
      <c r="BI846" s="30" t="s">
        <v>485</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619</v>
      </c>
      <c r="K847" s="9"/>
      <c r="L847" s="9"/>
      <c r="M847" s="9"/>
      <c r="N847" s="9"/>
      <c r="O847" s="9"/>
      <c r="P847" s="9"/>
      <c r="Q847" s="9"/>
      <c r="R847" s="9"/>
      <c r="S847" s="9"/>
      <c r="T847" s="9"/>
      <c r="U847" s="9"/>
      <c r="V847" s="52"/>
      <c r="W847" s="1212">
        <v>4200</v>
      </c>
      <c r="X847" s="1212"/>
      <c r="Y847" s="1212"/>
      <c r="Z847" s="1212"/>
      <c r="AA847" s="1212"/>
      <c r="AB847" s="1212"/>
      <c r="AC847" s="1212"/>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486</v>
      </c>
      <c r="BC847" s="542">
        <v>352022</v>
      </c>
      <c r="BD847" s="542">
        <v>405878</v>
      </c>
      <c r="BE847" s="542">
        <v>489600</v>
      </c>
      <c r="BF847" s="542">
        <v>626688</v>
      </c>
      <c r="BG847" s="542">
        <v>698170</v>
      </c>
      <c r="BH847" s="21"/>
      <c r="BI847" s="30" t="s">
        <v>486</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618</v>
      </c>
      <c r="K848" s="9"/>
      <c r="L848" s="9"/>
      <c r="M848" s="9"/>
      <c r="N848" s="9"/>
      <c r="O848" s="9"/>
      <c r="P848" s="9"/>
      <c r="Q848" s="9"/>
      <c r="R848" s="9"/>
      <c r="S848" s="9"/>
      <c r="T848" s="9"/>
      <c r="U848" s="9"/>
      <c r="V848" s="52"/>
      <c r="W848" s="1212">
        <v>15750</v>
      </c>
      <c r="X848" s="1212"/>
      <c r="Y848" s="1212"/>
      <c r="Z848" s="1212"/>
      <c r="AA848" s="1212"/>
      <c r="AB848" s="1212"/>
      <c r="AC848" s="1212"/>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487</v>
      </c>
      <c r="BC848" s="543">
        <v>307732</v>
      </c>
      <c r="BD848" s="543">
        <v>354812</v>
      </c>
      <c r="BE848" s="543">
        <v>428000</v>
      </c>
      <c r="BF848" s="543">
        <v>547840</v>
      </c>
      <c r="BG848" s="543">
        <v>610328</v>
      </c>
      <c r="BH848" s="21"/>
      <c r="BI848" s="30" t="s">
        <v>487</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617</v>
      </c>
      <c r="K849" s="9"/>
      <c r="L849" s="9"/>
      <c r="M849" s="9"/>
      <c r="N849" s="9"/>
      <c r="O849" s="9"/>
      <c r="P849" s="9"/>
      <c r="Q849" s="9"/>
      <c r="R849" s="9"/>
      <c r="S849" s="9"/>
      <c r="T849" s="9"/>
      <c r="U849" s="9"/>
      <c r="V849" s="52"/>
      <c r="W849" s="1212">
        <v>10000</v>
      </c>
      <c r="X849" s="1212"/>
      <c r="Y849" s="1212"/>
      <c r="Z849" s="1212"/>
      <c r="AA849" s="1212"/>
      <c r="AB849" s="1212"/>
      <c r="AC849" s="1212"/>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489</v>
      </c>
      <c r="BC849" s="542">
        <v>307732</v>
      </c>
      <c r="BD849" s="542">
        <v>354812</v>
      </c>
      <c r="BE849" s="542">
        <v>428000</v>
      </c>
      <c r="BF849" s="542">
        <v>547840</v>
      </c>
      <c r="BG849" s="542">
        <v>610328</v>
      </c>
      <c r="BH849" s="21"/>
      <c r="BI849" s="30" t="s">
        <v>489</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282</v>
      </c>
      <c r="K850" s="9"/>
      <c r="L850" s="9"/>
      <c r="M850" s="1078" t="s">
        <v>2392</v>
      </c>
      <c r="N850" s="1204"/>
      <c r="O850" s="1204"/>
      <c r="P850" s="1204"/>
      <c r="Q850" s="1204"/>
      <c r="R850" s="1204"/>
      <c r="S850" s="1204"/>
      <c r="T850" s="1204"/>
      <c r="U850" s="1204"/>
      <c r="V850" s="1205"/>
      <c r="W850" s="1212">
        <v>26250</v>
      </c>
      <c r="X850" s="1212"/>
      <c r="Y850" s="1212"/>
      <c r="Z850" s="1212"/>
      <c r="AA850" s="1212"/>
      <c r="AB850" s="1212"/>
      <c r="AC850" s="1212"/>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490</v>
      </c>
      <c r="BC850" s="543">
        <v>352022</v>
      </c>
      <c r="BD850" s="543">
        <v>405878</v>
      </c>
      <c r="BE850" s="543">
        <v>489600</v>
      </c>
      <c r="BF850" s="543">
        <v>626688</v>
      </c>
      <c r="BG850" s="543">
        <v>698170</v>
      </c>
      <c r="BH850" s="21"/>
      <c r="BI850" s="30" t="s">
        <v>490</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216">
        <f>SUM(W844:AC850)</f>
        <v>109575</v>
      </c>
      <c r="X851" s="1216"/>
      <c r="Y851" s="1216"/>
      <c r="Z851" s="1216"/>
      <c r="AA851" s="1216"/>
      <c r="AB851" s="1216"/>
      <c r="AC851" s="1216"/>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593</v>
      </c>
      <c r="BC851" s="542">
        <v>352022</v>
      </c>
      <c r="BD851" s="542">
        <v>405878</v>
      </c>
      <c r="BE851" s="542">
        <v>489600</v>
      </c>
      <c r="BF851" s="542">
        <v>626688</v>
      </c>
      <c r="BG851" s="542">
        <v>698170</v>
      </c>
      <c r="BH851" s="21"/>
      <c r="BI851" s="30" t="s">
        <v>593</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594</v>
      </c>
      <c r="BC852" s="543">
        <v>437727</v>
      </c>
      <c r="BD852" s="543">
        <v>504695</v>
      </c>
      <c r="BE852" s="543">
        <v>608800</v>
      </c>
      <c r="BF852" s="543">
        <v>779264</v>
      </c>
      <c r="BG852" s="543">
        <v>868149</v>
      </c>
      <c r="BH852" s="21"/>
      <c r="BI852" s="30" t="s">
        <v>594</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1865</v>
      </c>
      <c r="D853"/>
      <c r="E853"/>
      <c r="F853"/>
      <c r="G853"/>
      <c r="H853"/>
      <c r="I853"/>
      <c r="J853" s="8" t="s">
        <v>282</v>
      </c>
      <c r="K853" s="9"/>
      <c r="L853" s="9"/>
      <c r="M853" s="1078" t="s">
        <v>2393</v>
      </c>
      <c r="N853" s="1204"/>
      <c r="O853" s="1204"/>
      <c r="P853" s="1204"/>
      <c r="Q853" s="1204"/>
      <c r="R853" s="1204"/>
      <c r="S853" s="1204"/>
      <c r="T853" s="1204"/>
      <c r="U853" s="1204"/>
      <c r="V853" s="1205"/>
      <c r="W853" s="1200">
        <v>21000</v>
      </c>
      <c r="X853" s="1201"/>
      <c r="Y853" s="1201"/>
      <c r="Z853" s="1201"/>
      <c r="AA853" s="1201"/>
      <c r="AB853" s="1201"/>
      <c r="AC853" s="1202"/>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596</v>
      </c>
      <c r="BC853" s="542">
        <v>307732</v>
      </c>
      <c r="BD853" s="542">
        <v>354812</v>
      </c>
      <c r="BE853" s="542">
        <v>428000</v>
      </c>
      <c r="BF853" s="542">
        <v>547840</v>
      </c>
      <c r="BG853" s="542">
        <v>610328</v>
      </c>
      <c r="BH853" s="21"/>
      <c r="BI853" s="30" t="s">
        <v>596</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1866</v>
      </c>
      <c r="D854"/>
      <c r="E854"/>
      <c r="F854"/>
      <c r="G854"/>
      <c r="H854"/>
      <c r="I854"/>
      <c r="J854" s="8" t="s">
        <v>282</v>
      </c>
      <c r="K854" s="9"/>
      <c r="L854" s="9"/>
      <c r="M854" s="1217" t="s">
        <v>561</v>
      </c>
      <c r="N854" s="1204"/>
      <c r="O854" s="1204"/>
      <c r="P854" s="1204"/>
      <c r="Q854" s="1204"/>
      <c r="R854" s="1204"/>
      <c r="S854" s="1204"/>
      <c r="T854" s="1204"/>
      <c r="U854" s="1204"/>
      <c r="V854" s="1205"/>
      <c r="W854" s="1200"/>
      <c r="X854" s="1201"/>
      <c r="Y854" s="1201"/>
      <c r="Z854" s="1201"/>
      <c r="AA854" s="1201"/>
      <c r="AB854" s="1201"/>
      <c r="AC854" s="1202"/>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597</v>
      </c>
      <c r="BC854" s="543">
        <v>384234</v>
      </c>
      <c r="BD854" s="543">
        <v>443018</v>
      </c>
      <c r="BE854" s="543">
        <v>534400</v>
      </c>
      <c r="BF854" s="543">
        <v>684032</v>
      </c>
      <c r="BG854" s="543">
        <v>762054</v>
      </c>
      <c r="BH854" s="21"/>
      <c r="BI854" s="30" t="s">
        <v>597</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282</v>
      </c>
      <c r="K855" s="9"/>
      <c r="L855" s="9"/>
      <c r="M855" s="1217" t="s">
        <v>561</v>
      </c>
      <c r="N855" s="1204"/>
      <c r="O855" s="1204"/>
      <c r="P855" s="1204"/>
      <c r="Q855" s="1204"/>
      <c r="R855" s="1204"/>
      <c r="S855" s="1204"/>
      <c r="T855" s="1204"/>
      <c r="U855" s="1204"/>
      <c r="V855" s="1205"/>
      <c r="W855" s="1200"/>
      <c r="X855" s="1201"/>
      <c r="Y855" s="1201"/>
      <c r="Z855" s="1201"/>
      <c r="AA855" s="1201"/>
      <c r="AB855" s="1201"/>
      <c r="AC855" s="1202"/>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598</v>
      </c>
      <c r="BC855" s="542">
        <v>352022</v>
      </c>
      <c r="BD855" s="542">
        <v>405878</v>
      </c>
      <c r="BE855" s="542">
        <v>489600</v>
      </c>
      <c r="BF855" s="542">
        <v>626688</v>
      </c>
      <c r="BG855" s="542">
        <v>698170</v>
      </c>
      <c r="BH855" s="21"/>
      <c r="BI855" s="30" t="s">
        <v>598</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282</v>
      </c>
      <c r="K856" s="9"/>
      <c r="L856" s="9"/>
      <c r="M856" s="1217" t="s">
        <v>561</v>
      </c>
      <c r="N856" s="1204"/>
      <c r="O856" s="1204"/>
      <c r="P856" s="1204"/>
      <c r="Q856" s="1204"/>
      <c r="R856" s="1204"/>
      <c r="S856" s="1204"/>
      <c r="T856" s="1204"/>
      <c r="U856" s="1204"/>
      <c r="V856" s="1205"/>
      <c r="W856" s="1200"/>
      <c r="X856" s="1201"/>
      <c r="Y856" s="1201"/>
      <c r="Z856" s="1201"/>
      <c r="AA856" s="1201"/>
      <c r="AB856" s="1201"/>
      <c r="AC856" s="1202"/>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599</v>
      </c>
      <c r="BC856" s="543">
        <v>352022</v>
      </c>
      <c r="BD856" s="543">
        <v>405878</v>
      </c>
      <c r="BE856" s="543">
        <v>489600</v>
      </c>
      <c r="BF856" s="543">
        <v>626688</v>
      </c>
      <c r="BG856" s="543">
        <v>698170</v>
      </c>
      <c r="BH856" s="21"/>
      <c r="BI856" s="30" t="s">
        <v>599</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282</v>
      </c>
      <c r="K857" s="9"/>
      <c r="L857" s="9"/>
      <c r="M857" s="1217" t="s">
        <v>561</v>
      </c>
      <c r="N857" s="1204"/>
      <c r="O857" s="1204"/>
      <c r="P857" s="1204"/>
      <c r="Q857" s="1204"/>
      <c r="R857" s="1204"/>
      <c r="S857" s="1204"/>
      <c r="T857" s="1204"/>
      <c r="U857" s="1204"/>
      <c r="V857" s="1205"/>
      <c r="W857" s="1200"/>
      <c r="X857" s="1201"/>
      <c r="Y857" s="1201"/>
      <c r="Z857" s="1201"/>
      <c r="AA857" s="1201"/>
      <c r="AB857" s="1201"/>
      <c r="AC857" s="1202"/>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601</v>
      </c>
      <c r="BC857" s="542">
        <v>307732</v>
      </c>
      <c r="BD857" s="542">
        <v>354812</v>
      </c>
      <c r="BE857" s="542">
        <v>428000</v>
      </c>
      <c r="BF857" s="542">
        <v>547840</v>
      </c>
      <c r="BG857" s="542">
        <v>610328</v>
      </c>
      <c r="BH857" s="21"/>
      <c r="BI857" s="30" t="s">
        <v>601</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194">
        <f>SUM(W853:AC857)</f>
        <v>21000</v>
      </c>
      <c r="X858" s="1195"/>
      <c r="Y858" s="1195"/>
      <c r="Z858" s="1195"/>
      <c r="AA858" s="1195"/>
      <c r="AB858" s="1195"/>
      <c r="AC858" s="1196"/>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602</v>
      </c>
      <c r="BC858" s="543">
        <v>352022</v>
      </c>
      <c r="BD858" s="543">
        <v>405878</v>
      </c>
      <c r="BE858" s="543">
        <v>489600</v>
      </c>
      <c r="BF858" s="543">
        <v>626688</v>
      </c>
      <c r="BG858" s="543">
        <v>698170</v>
      </c>
      <c r="BH858" s="21"/>
      <c r="BI858" s="30" t="s">
        <v>602</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603</v>
      </c>
      <c r="BC859" s="542">
        <v>352022</v>
      </c>
      <c r="BD859" s="542">
        <v>405878</v>
      </c>
      <c r="BE859" s="542">
        <v>489600</v>
      </c>
      <c r="BF859" s="542">
        <v>626688</v>
      </c>
      <c r="BG859" s="542">
        <v>698170</v>
      </c>
      <c r="BI859" s="30" t="s">
        <v>603</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147</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571</v>
      </c>
      <c r="BC860" s="543">
        <v>387110</v>
      </c>
      <c r="BD860" s="543">
        <v>446334</v>
      </c>
      <c r="BE860" s="543">
        <v>538400</v>
      </c>
      <c r="BF860" s="543">
        <v>689152</v>
      </c>
      <c r="BG860" s="543">
        <v>767758</v>
      </c>
      <c r="BI860" s="30" t="s">
        <v>571</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573</v>
      </c>
      <c r="BC861" s="542">
        <v>384234</v>
      </c>
      <c r="BD861" s="542">
        <v>443018</v>
      </c>
      <c r="BE861" s="542">
        <v>534400</v>
      </c>
      <c r="BF861" s="542">
        <v>684032</v>
      </c>
      <c r="BG861" s="542">
        <v>762054</v>
      </c>
      <c r="BI861" s="30" t="s">
        <v>573</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4">
        <f>W826+W834+W841+W842+W851+W858+W828</f>
        <v>448241</v>
      </c>
      <c r="AD862" s="1195"/>
      <c r="AE862" s="1195"/>
      <c r="AF862" s="1195"/>
      <c r="AG862" s="1195"/>
      <c r="AH862" s="1196"/>
      <c r="AI862"/>
      <c r="AJ862"/>
      <c r="AK862"/>
      <c r="AL862"/>
      <c r="AM862" s="38"/>
      <c r="AN862" s="38"/>
      <c r="BB862" s="30" t="s">
        <v>574</v>
      </c>
      <c r="BC862" s="543">
        <v>352022</v>
      </c>
      <c r="BD862" s="543">
        <v>405878</v>
      </c>
      <c r="BE862" s="543">
        <v>489600</v>
      </c>
      <c r="BF862" s="543">
        <v>626688</v>
      </c>
      <c r="BG862" s="543">
        <v>698170</v>
      </c>
      <c r="BI862" s="30" t="s">
        <v>574</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697</v>
      </c>
      <c r="AC863" s="1189">
        <f>O776+O756+G730</f>
        <v>35</v>
      </c>
      <c r="AD863" s="1190"/>
      <c r="AE863" s="1190"/>
      <c r="AF863" s="1190"/>
      <c r="AG863" s="1190"/>
      <c r="AH863" s="1191"/>
      <c r="AI863"/>
      <c r="AJ863"/>
      <c r="AK863"/>
      <c r="AL863"/>
      <c r="AM863" s="38"/>
      <c r="AN863" s="38"/>
      <c r="BB863" s="30" t="s">
        <v>575</v>
      </c>
      <c r="BC863" s="542">
        <v>396888</v>
      </c>
      <c r="BD863" s="542">
        <v>457608</v>
      </c>
      <c r="BE863" s="542">
        <v>552000</v>
      </c>
      <c r="BF863" s="542">
        <v>706560</v>
      </c>
      <c r="BG863" s="542">
        <v>787152</v>
      </c>
      <c r="BI863" s="30" t="s">
        <v>575</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494" t="s">
        <v>345</v>
      </c>
      <c r="F864" s="1495"/>
      <c r="G864" s="1495"/>
      <c r="H864" s="1495"/>
      <c r="I864" s="1495"/>
      <c r="J864" s="1495"/>
      <c r="K864" s="1495"/>
      <c r="L864" s="1495"/>
      <c r="M864" s="1495"/>
      <c r="N864" s="1495"/>
      <c r="O864" s="1495"/>
      <c r="P864" s="1495"/>
      <c r="Q864" s="1495"/>
      <c r="R864" s="1495"/>
      <c r="S864" s="1495"/>
      <c r="T864" s="1495"/>
      <c r="U864" s="1495"/>
      <c r="V864" s="1495"/>
      <c r="W864" s="1495"/>
      <c r="X864" s="1495"/>
      <c r="Y864" s="1495"/>
      <c r="Z864" s="1495"/>
      <c r="AA864" s="1495"/>
      <c r="AB864" s="1496"/>
      <c r="AC864" s="1214">
        <f>IF(ISERROR((ROUNDDOWN(AC862/AC863,0))),0,(ROUNDDOWN(AC862/AC863,0)))</f>
        <v>12806</v>
      </c>
      <c r="AD864" s="1215"/>
      <c r="AE864" s="1215"/>
      <c r="AF864" s="1215"/>
      <c r="AG864" s="1215"/>
      <c r="AH864" s="1215"/>
      <c r="AI864"/>
      <c r="AJ864"/>
      <c r="AK864"/>
      <c r="AL864" s="3"/>
      <c r="AM864" s="38"/>
      <c r="AN864" s="38"/>
      <c r="BB864" s="30" t="s">
        <v>576</v>
      </c>
      <c r="BC864" s="543">
        <v>331890</v>
      </c>
      <c r="BD864" s="543">
        <v>382666</v>
      </c>
      <c r="BE864" s="543">
        <v>461600</v>
      </c>
      <c r="BF864" s="543">
        <v>590848</v>
      </c>
      <c r="BG864" s="543">
        <v>658242</v>
      </c>
      <c r="BI864" s="30" t="s">
        <v>576</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639</v>
      </c>
      <c r="AC865" s="1061">
        <v>481769</v>
      </c>
      <c r="AD865" s="1222"/>
      <c r="AE865" s="1222"/>
      <c r="AF865" s="1222"/>
      <c r="AG865" s="1222"/>
      <c r="AH865" s="1222"/>
      <c r="AI865"/>
      <c r="AJ865"/>
      <c r="AK865"/>
      <c r="AL865"/>
      <c r="AM865" s="38"/>
      <c r="AN865" s="38"/>
      <c r="BB865" s="30" t="s">
        <v>578</v>
      </c>
      <c r="BC865" s="542">
        <v>352022</v>
      </c>
      <c r="BD865" s="542">
        <v>405878</v>
      </c>
      <c r="BE865" s="542">
        <v>489600</v>
      </c>
      <c r="BF865" s="542">
        <v>626688</v>
      </c>
      <c r="BG865" s="542">
        <v>698170</v>
      </c>
      <c r="BI865" s="30" t="s">
        <v>578</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1678</v>
      </c>
      <c r="AC866" s="1202"/>
      <c r="AD866" s="1212"/>
      <c r="AE866" s="1212"/>
      <c r="AF866" s="1212"/>
      <c r="AG866" s="1212"/>
      <c r="AH866" s="1212"/>
      <c r="AI866"/>
      <c r="AJ866"/>
      <c r="AK866"/>
      <c r="AL866"/>
      <c r="AM866" s="38"/>
      <c r="AN866" s="38"/>
      <c r="AV866" s="1493"/>
      <c r="AW866" s="1493"/>
      <c r="AX866" s="1493"/>
      <c r="AY866" s="1493"/>
      <c r="BB866" s="30" t="s">
        <v>579</v>
      </c>
      <c r="BC866" s="543">
        <v>314634</v>
      </c>
      <c r="BD866" s="543">
        <v>362770</v>
      </c>
      <c r="BE866" s="543">
        <v>437600</v>
      </c>
      <c r="BF866" s="543">
        <v>560128</v>
      </c>
      <c r="BG866" s="543">
        <v>624018</v>
      </c>
      <c r="BI866" s="30" t="s">
        <v>579</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135</v>
      </c>
      <c r="AC867" s="1200">
        <v>110000</v>
      </c>
      <c r="AD867" s="1201"/>
      <c r="AE867" s="1201"/>
      <c r="AF867" s="1201"/>
      <c r="AG867" s="1201"/>
      <c r="AH867" s="1202"/>
      <c r="AI867"/>
      <c r="AJ867"/>
      <c r="AK867"/>
      <c r="AL867"/>
      <c r="AM867" s="38"/>
      <c r="AN867" s="38"/>
      <c r="BB867" s="30" t="s">
        <v>420</v>
      </c>
      <c r="BC867" s="542">
        <v>331890</v>
      </c>
      <c r="BD867" s="542">
        <v>382666</v>
      </c>
      <c r="BE867" s="542">
        <v>461600</v>
      </c>
      <c r="BF867" s="542">
        <v>590848</v>
      </c>
      <c r="BG867" s="542">
        <v>658242</v>
      </c>
      <c r="BI867" s="30" t="s">
        <v>420</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706</v>
      </c>
      <c r="AC868" s="1200">
        <v>17500</v>
      </c>
      <c r="AD868" s="1201"/>
      <c r="AE868" s="1201"/>
      <c r="AF868" s="1201"/>
      <c r="AG868" s="1201"/>
      <c r="AH868" s="1202"/>
      <c r="AI868"/>
      <c r="AJ868"/>
      <c r="AK868"/>
      <c r="AL868"/>
      <c r="AM868" s="38"/>
      <c r="AN868" s="38"/>
      <c r="BB868" s="30" t="s">
        <v>581</v>
      </c>
      <c r="BC868" s="543">
        <v>352022</v>
      </c>
      <c r="BD868" s="543">
        <v>405878</v>
      </c>
      <c r="BE868" s="543">
        <v>489600</v>
      </c>
      <c r="BF868" s="543">
        <v>626688</v>
      </c>
      <c r="BG868" s="543">
        <v>698170</v>
      </c>
      <c r="BI868" s="30" t="s">
        <v>581</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1934</v>
      </c>
      <c r="AC869" s="1200">
        <v>20257</v>
      </c>
      <c r="AD869" s="1201"/>
      <c r="AE869" s="1201"/>
      <c r="AF869" s="1201"/>
      <c r="AG869" s="1201"/>
      <c r="AH869" s="1202"/>
      <c r="AI869"/>
      <c r="AJ869"/>
      <c r="AK869"/>
      <c r="AL869"/>
      <c r="AM869" s="38"/>
      <c r="AN869" s="38"/>
      <c r="BB869" s="30" t="s">
        <v>582</v>
      </c>
      <c r="BC869" s="542">
        <v>314634</v>
      </c>
      <c r="BD869" s="542">
        <v>362770</v>
      </c>
      <c r="BE869" s="542">
        <v>437600</v>
      </c>
      <c r="BF869" s="542">
        <v>560128</v>
      </c>
      <c r="BG869" s="542">
        <v>624018</v>
      </c>
      <c r="BI869" s="30" t="s">
        <v>582</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707</v>
      </c>
      <c r="AC870" s="1200">
        <f>SUM(3250+2000)</f>
        <v>5250</v>
      </c>
      <c r="AD870" s="1201"/>
      <c r="AE870" s="1201"/>
      <c r="AF870" s="1201"/>
      <c r="AG870" s="1201"/>
      <c r="AH870" s="1202"/>
      <c r="AI870"/>
      <c r="AJ870"/>
      <c r="AK870"/>
      <c r="AL870"/>
      <c r="AM870" s="38"/>
      <c r="AN870" s="38"/>
      <c r="BB870" s="30" t="s">
        <v>583</v>
      </c>
      <c r="BC870" s="543">
        <v>353173</v>
      </c>
      <c r="BD870" s="543">
        <v>407205</v>
      </c>
      <c r="BE870" s="543">
        <v>491200</v>
      </c>
      <c r="BF870" s="543">
        <v>628736</v>
      </c>
      <c r="BG870" s="543">
        <v>700451</v>
      </c>
      <c r="BI870" s="30" t="s">
        <v>583</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1933</v>
      </c>
      <c r="AC871" s="1452"/>
      <c r="AD871" s="1212"/>
      <c r="AE871" s="1212"/>
      <c r="AF871" s="1212"/>
      <c r="AG871" s="1212"/>
      <c r="AH871" s="1212"/>
      <c r="AI871"/>
      <c r="AJ871"/>
      <c r="AK871"/>
      <c r="AL871"/>
      <c r="AM871" s="38"/>
      <c r="AN871" s="38"/>
      <c r="BB871" s="30" t="s">
        <v>752</v>
      </c>
      <c r="BC871" s="542">
        <v>689665</v>
      </c>
      <c r="BD871" s="542">
        <v>795177</v>
      </c>
      <c r="BE871" s="542">
        <v>959200</v>
      </c>
      <c r="BF871" s="542">
        <v>1227776</v>
      </c>
      <c r="BG871" s="542">
        <v>1367819</v>
      </c>
      <c r="BI871" s="30" t="s">
        <v>752</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197" t="s">
        <v>1208</v>
      </c>
      <c r="F872" s="1198"/>
      <c r="G872" s="1198"/>
      <c r="H872" s="1198"/>
      <c r="I872" s="1198"/>
      <c r="J872" s="1198"/>
      <c r="K872" s="1198"/>
      <c r="L872" s="1198"/>
      <c r="M872" s="1198"/>
      <c r="N872" s="1198"/>
      <c r="O872" s="1198"/>
      <c r="P872" s="1198"/>
      <c r="Q872" s="1198"/>
      <c r="R872" s="1198"/>
      <c r="S872" s="1198"/>
      <c r="T872" s="1198"/>
      <c r="U872" s="1198"/>
      <c r="V872" s="1198"/>
      <c r="W872" s="1198"/>
      <c r="X872" s="1198"/>
      <c r="Y872" s="1198"/>
      <c r="Z872" s="1198"/>
      <c r="AA872" s="1198"/>
      <c r="AB872" s="1199"/>
      <c r="AC872" s="1212"/>
      <c r="AD872" s="1212"/>
      <c r="AE872" s="1212"/>
      <c r="AF872" s="1212"/>
      <c r="AG872" s="1212"/>
      <c r="AH872" s="1212"/>
      <c r="AI872"/>
      <c r="AJ872"/>
      <c r="AK872"/>
      <c r="AL872"/>
      <c r="AM872" s="38"/>
      <c r="AN872" s="38"/>
      <c r="BB872" s="30" t="s">
        <v>753</v>
      </c>
      <c r="BC872" s="543">
        <v>307732</v>
      </c>
      <c r="BD872" s="543">
        <v>354812</v>
      </c>
      <c r="BE872" s="543">
        <v>428000</v>
      </c>
      <c r="BF872" s="543">
        <v>547840</v>
      </c>
      <c r="BG872" s="543">
        <v>610328</v>
      </c>
      <c r="BI872" s="30" t="s">
        <v>753</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197" t="s">
        <v>1208</v>
      </c>
      <c r="F873" s="1198"/>
      <c r="G873" s="1198"/>
      <c r="H873" s="1198"/>
      <c r="I873" s="1198"/>
      <c r="J873" s="1198"/>
      <c r="K873" s="1198"/>
      <c r="L873" s="1198"/>
      <c r="M873" s="1198"/>
      <c r="N873" s="1198"/>
      <c r="O873" s="1198"/>
      <c r="P873" s="1198"/>
      <c r="Q873" s="1198"/>
      <c r="R873" s="1198"/>
      <c r="S873" s="1198"/>
      <c r="T873" s="1198"/>
      <c r="U873" s="1198"/>
      <c r="V873" s="1198"/>
      <c r="W873" s="1198"/>
      <c r="X873" s="1198"/>
      <c r="Y873" s="1198"/>
      <c r="Z873" s="1198"/>
      <c r="AA873" s="1198"/>
      <c r="AB873" s="1199"/>
      <c r="AC873" s="1212"/>
      <c r="AD873" s="1212"/>
      <c r="AE873" s="1212"/>
      <c r="AF873" s="1212"/>
      <c r="AG873" s="1212"/>
      <c r="AH873" s="1212"/>
      <c r="AI873"/>
      <c r="AJ873"/>
      <c r="AK873"/>
      <c r="AL873"/>
      <c r="AM873" s="38"/>
      <c r="AN873" s="38"/>
      <c r="BB873" s="30" t="s">
        <v>754</v>
      </c>
      <c r="BC873" s="542">
        <v>387110</v>
      </c>
      <c r="BD873" s="542">
        <v>446334</v>
      </c>
      <c r="BE873" s="542">
        <v>538400</v>
      </c>
      <c r="BF873" s="542">
        <v>689152</v>
      </c>
      <c r="BG873" s="542">
        <v>767758</v>
      </c>
      <c r="BI873" s="30" t="s">
        <v>754</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221"/>
      <c r="AD874" s="1221"/>
      <c r="AE874" s="1221"/>
      <c r="AF874" s="1221"/>
      <c r="AG874" s="1221"/>
      <c r="AH874" s="1221"/>
      <c r="AI874"/>
      <c r="AJ874"/>
      <c r="AK874"/>
      <c r="AL874"/>
      <c r="AM874" s="38"/>
      <c r="AN874" s="38"/>
      <c r="AT874" s="87"/>
      <c r="AU874" s="87"/>
      <c r="AV874" s="87"/>
      <c r="AW874" s="87"/>
      <c r="AX874" s="87"/>
      <c r="AY874" s="87"/>
      <c r="BB874" s="30" t="s">
        <v>755</v>
      </c>
      <c r="BC874" s="541">
        <v>532060</v>
      </c>
      <c r="BD874" s="541">
        <v>613460</v>
      </c>
      <c r="BE874" s="543">
        <v>740000</v>
      </c>
      <c r="BF874" s="541">
        <v>947200</v>
      </c>
      <c r="BG874" s="541">
        <v>1055240</v>
      </c>
      <c r="BI874" s="30" t="s">
        <v>755</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151</v>
      </c>
      <c r="B875"/>
      <c r="C875" s="3" t="s">
        <v>359</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6"/>
      <c r="AO875" s="1546"/>
      <c r="AP875" s="1493"/>
      <c r="AQ875" s="1493"/>
      <c r="AR875" s="1493"/>
      <c r="AS875" s="1493"/>
      <c r="AT875" s="87"/>
      <c r="AU875" s="87"/>
      <c r="AV875" s="87"/>
      <c r="AW875" s="87"/>
      <c r="AX875" s="87"/>
      <c r="AY875" s="87"/>
      <c r="BB875" s="30" t="s">
        <v>756</v>
      </c>
      <c r="BC875" s="542">
        <v>387110</v>
      </c>
      <c r="BD875" s="542">
        <v>446334</v>
      </c>
      <c r="BE875" s="542">
        <v>538400</v>
      </c>
      <c r="BF875" s="542">
        <v>689152</v>
      </c>
      <c r="BG875" s="542">
        <v>767758</v>
      </c>
      <c r="BI875" s="30" t="s">
        <v>756</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3"/>
      <c r="AQ876" s="1493"/>
      <c r="AR876" s="1493"/>
      <c r="AS876" s="1493"/>
      <c r="BB876" s="30" t="s">
        <v>757</v>
      </c>
      <c r="BC876" s="541">
        <v>532060</v>
      </c>
      <c r="BD876" s="541">
        <v>613460</v>
      </c>
      <c r="BE876" s="541">
        <v>740000</v>
      </c>
      <c r="BF876" s="541">
        <v>947200</v>
      </c>
      <c r="BG876" s="541">
        <v>1055240</v>
      </c>
      <c r="BI876" s="30" t="s">
        <v>757</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165</v>
      </c>
      <c r="I877" s="9"/>
      <c r="J877" s="9"/>
      <c r="K877" s="9"/>
      <c r="L877" s="9"/>
      <c r="M877" s="9"/>
      <c r="N877" s="9"/>
      <c r="O877" s="9"/>
      <c r="P877" s="9"/>
      <c r="Q877" s="9"/>
      <c r="R877" s="9"/>
      <c r="S877" s="9"/>
      <c r="T877" s="9"/>
      <c r="U877" s="9"/>
      <c r="V877" s="9"/>
      <c r="W877" s="9"/>
      <c r="X877" s="9"/>
      <c r="Y877" s="52"/>
      <c r="Z877" s="1200"/>
      <c r="AA877" s="1201"/>
      <c r="AB877" s="1201"/>
      <c r="AC877" s="1201"/>
      <c r="AD877" s="1201"/>
      <c r="AE877" s="1202"/>
      <c r="AF877"/>
      <c r="AG877"/>
      <c r="AH877"/>
      <c r="AI877"/>
      <c r="AJ877"/>
      <c r="AK877"/>
      <c r="AL877"/>
      <c r="AM877" s="38"/>
      <c r="AN877" s="38"/>
      <c r="BB877" s="30" t="s">
        <v>657</v>
      </c>
      <c r="BC877" s="542">
        <v>387110</v>
      </c>
      <c r="BD877" s="542">
        <v>446334</v>
      </c>
      <c r="BE877" s="542">
        <v>538400</v>
      </c>
      <c r="BF877" s="542">
        <v>689152</v>
      </c>
      <c r="BG877" s="542">
        <v>767758</v>
      </c>
      <c r="BI877" s="30" t="s">
        <v>657</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166</v>
      </c>
      <c r="I878" s="9"/>
      <c r="J878" s="9"/>
      <c r="K878" s="9"/>
      <c r="L878" s="9"/>
      <c r="M878" s="9"/>
      <c r="N878" s="9"/>
      <c r="O878" s="9"/>
      <c r="P878" s="9"/>
      <c r="Q878" s="9"/>
      <c r="R878" s="9"/>
      <c r="S878" s="9"/>
      <c r="T878" s="9"/>
      <c r="U878" s="9"/>
      <c r="V878" s="9"/>
      <c r="W878" s="9"/>
      <c r="X878" s="9"/>
      <c r="Y878" s="9"/>
      <c r="Z878" s="1200"/>
      <c r="AA878" s="1201"/>
      <c r="AB878" s="1201"/>
      <c r="AC878" s="1201"/>
      <c r="AD878" s="1201"/>
      <c r="AE878" s="1202"/>
      <c r="AF878"/>
      <c r="AG878"/>
      <c r="AH878"/>
      <c r="AI878"/>
      <c r="AJ878"/>
      <c r="AK878"/>
      <c r="AL878"/>
      <c r="AM878" s="38"/>
      <c r="AN878" s="38"/>
      <c r="BB878" s="30" t="s">
        <v>658</v>
      </c>
      <c r="BC878" s="543">
        <v>319236</v>
      </c>
      <c r="BD878" s="543">
        <v>368076</v>
      </c>
      <c r="BE878" s="543">
        <v>444000</v>
      </c>
      <c r="BF878" s="543">
        <v>568320</v>
      </c>
      <c r="BG878" s="543">
        <v>633144</v>
      </c>
      <c r="BI878" s="30" t="s">
        <v>658</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785</v>
      </c>
      <c r="I879" s="9"/>
      <c r="J879" s="9"/>
      <c r="K879" s="9"/>
      <c r="L879" s="9"/>
      <c r="M879" s="9"/>
      <c r="N879" s="9"/>
      <c r="O879" s="9"/>
      <c r="P879" s="9"/>
      <c r="Q879" s="9"/>
      <c r="R879" s="9"/>
      <c r="S879" s="9"/>
      <c r="T879" s="9"/>
      <c r="U879" s="9"/>
      <c r="V879" s="9"/>
      <c r="W879" s="9"/>
      <c r="X879" s="9"/>
      <c r="Y879" s="9"/>
      <c r="Z879" s="1200"/>
      <c r="AA879" s="1201"/>
      <c r="AB879" s="1201"/>
      <c r="AC879" s="1201"/>
      <c r="AD879" s="1201"/>
      <c r="AE879" s="1202"/>
      <c r="AM879" s="38"/>
      <c r="AN879" s="38"/>
      <c r="AO879" s="21"/>
      <c r="AP879" s="21"/>
      <c r="AQ879" s="21"/>
      <c r="AR879" s="21"/>
      <c r="AS879" s="21"/>
      <c r="AT879" s="43"/>
      <c r="AU879" s="43"/>
      <c r="AV879" s="43"/>
      <c r="AW879" s="43"/>
      <c r="AX879" s="43"/>
      <c r="AY879" s="43"/>
      <c r="AZ879" s="43"/>
      <c r="BA879" s="43"/>
      <c r="BB879" s="30" t="s">
        <v>659</v>
      </c>
      <c r="BC879" s="542">
        <v>352022</v>
      </c>
      <c r="BD879" s="542">
        <v>405878</v>
      </c>
      <c r="BE879" s="542">
        <v>489600</v>
      </c>
      <c r="BF879" s="542">
        <v>626688</v>
      </c>
      <c r="BG879" s="542">
        <v>698170</v>
      </c>
      <c r="BH879" s="21"/>
      <c r="BI879" s="30" t="s">
        <v>659</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786</v>
      </c>
      <c r="Z880" s="1194">
        <f>Z877-(Z878+Z879)</f>
        <v>0</v>
      </c>
      <c r="AA880" s="1195"/>
      <c r="AB880" s="1195"/>
      <c r="AC880" s="1195"/>
      <c r="AD880" s="1195"/>
      <c r="AE880" s="1196"/>
      <c r="AM880" s="38"/>
      <c r="AN880" s="38"/>
      <c r="AO880" s="21"/>
      <c r="AP880" s="21"/>
      <c r="AQ880" s="21"/>
      <c r="AR880" s="21"/>
      <c r="AS880" s="21"/>
      <c r="AT880" s="43"/>
      <c r="AU880" s="43"/>
      <c r="AV880" s="43"/>
      <c r="AW880" s="43"/>
      <c r="AX880" s="43"/>
      <c r="AY880" s="43"/>
      <c r="AZ880" s="43"/>
      <c r="BA880" s="43"/>
      <c r="BB880" s="30" t="s">
        <v>660</v>
      </c>
      <c r="BC880" s="543">
        <v>352022</v>
      </c>
      <c r="BD880" s="543">
        <v>405878</v>
      </c>
      <c r="BE880" s="543">
        <v>489600</v>
      </c>
      <c r="BF880" s="543">
        <v>626688</v>
      </c>
      <c r="BG880" s="543">
        <v>698170</v>
      </c>
      <c r="BH880" s="21"/>
      <c r="BI880" s="30" t="s">
        <v>660</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661</v>
      </c>
      <c r="BC881" s="542">
        <v>384234</v>
      </c>
      <c r="BD881" s="542">
        <v>443018</v>
      </c>
      <c r="BE881" s="542">
        <v>534400</v>
      </c>
      <c r="BF881" s="542">
        <v>684032</v>
      </c>
      <c r="BG881" s="542">
        <v>762054</v>
      </c>
      <c r="BH881" s="21"/>
      <c r="BI881" s="30" t="s">
        <v>661</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360</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896</v>
      </c>
      <c r="BC882" s="543">
        <v>384234</v>
      </c>
      <c r="BD882" s="543">
        <v>443018</v>
      </c>
      <c r="BE882" s="543">
        <v>534400</v>
      </c>
      <c r="BF882" s="543">
        <v>684032</v>
      </c>
      <c r="BG882" s="543">
        <v>762054</v>
      </c>
      <c r="BH882" s="21"/>
      <c r="BI882" s="30" t="s">
        <v>896</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361</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897</v>
      </c>
      <c r="BC883" s="542">
        <v>307732</v>
      </c>
      <c r="BD883" s="542">
        <v>354812</v>
      </c>
      <c r="BE883" s="542">
        <v>428000</v>
      </c>
      <c r="BF883" s="542">
        <v>547840</v>
      </c>
      <c r="BG883" s="542">
        <v>610328</v>
      </c>
      <c r="BH883" s="21"/>
      <c r="BI883" s="30" t="s">
        <v>897</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362</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751</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84" t="s">
        <v>127</v>
      </c>
      <c r="B887" s="1084"/>
      <c r="C887" s="1084"/>
      <c r="D887" s="1084"/>
      <c r="E887" s="1084"/>
      <c r="F887" s="1084"/>
      <c r="G887" s="1084"/>
      <c r="H887" s="1084"/>
      <c r="I887" s="1084"/>
      <c r="J887" s="1084"/>
      <c r="K887" s="1084"/>
      <c r="L887" s="1084"/>
      <c r="M887" s="1084"/>
      <c r="N887" s="1084"/>
      <c r="O887" s="1084"/>
      <c r="P887" s="1084"/>
      <c r="Q887" s="1084"/>
      <c r="R887" s="1084"/>
      <c r="S887" s="1084"/>
      <c r="T887" s="1084"/>
      <c r="U887" s="1084"/>
      <c r="V887" s="1084"/>
      <c r="W887" s="1084"/>
      <c r="X887" s="1084"/>
      <c r="Y887" s="1084"/>
      <c r="Z887" s="1084"/>
      <c r="AA887" s="1084"/>
      <c r="AB887" s="1084"/>
      <c r="AC887" s="1084"/>
      <c r="AD887" s="1084"/>
      <c r="AE887" s="1084"/>
      <c r="AF887" s="1084"/>
      <c r="AG887" s="1084"/>
      <c r="AH887" s="1084"/>
      <c r="AI887" s="1084"/>
      <c r="AJ887" s="1084"/>
      <c r="AK887" s="1084"/>
      <c r="AL887" s="1084"/>
      <c r="AM887" s="1084"/>
      <c r="AN887" s="1084"/>
      <c r="AO887" s="1084"/>
      <c r="AP887" s="1084"/>
      <c r="AQ887" s="1084"/>
      <c r="AR887" s="1084"/>
      <c r="AS887" s="1084"/>
      <c r="AT887" s="1084"/>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84"/>
      <c r="B888" s="1084"/>
      <c r="C888" s="1084"/>
      <c r="D888" s="1084"/>
      <c r="E888" s="1084"/>
      <c r="F888" s="1084"/>
      <c r="G888" s="1084"/>
      <c r="H888" s="1084"/>
      <c r="I888" s="1084"/>
      <c r="J888" s="1084"/>
      <c r="K888" s="1084"/>
      <c r="L888" s="1084"/>
      <c r="M888" s="1084"/>
      <c r="N888" s="1084"/>
      <c r="O888" s="1084"/>
      <c r="P888" s="1084"/>
      <c r="Q888" s="1084"/>
      <c r="R888" s="1084"/>
      <c r="S888" s="1084"/>
      <c r="T888" s="1084"/>
      <c r="U888" s="1084"/>
      <c r="V888" s="1084"/>
      <c r="W888" s="1084"/>
      <c r="X888" s="1084"/>
      <c r="Y888" s="1084"/>
      <c r="Z888" s="1084"/>
      <c r="AA888" s="1084"/>
      <c r="AB888" s="1084"/>
      <c r="AC888" s="1084"/>
      <c r="AD888" s="1084"/>
      <c r="AE888" s="1084"/>
      <c r="AF888" s="1084"/>
      <c r="AG888" s="1084"/>
      <c r="AH888" s="1084"/>
      <c r="AI888" s="1084"/>
      <c r="AJ888" s="1084"/>
      <c r="AK888" s="1084"/>
      <c r="AL888" s="1084"/>
      <c r="AM888" s="1084"/>
      <c r="AN888" s="1084"/>
      <c r="AO888" s="1084"/>
      <c r="AP888" s="1084"/>
      <c r="AQ888" s="1084"/>
      <c r="AR888" s="1084"/>
      <c r="AS888" s="1084"/>
      <c r="AT888" s="1084"/>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652</v>
      </c>
      <c r="C890" s="3" t="s">
        <v>548</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442</v>
      </c>
      <c r="BC891" s="542">
        <v>331890</v>
      </c>
      <c r="BD891" s="542">
        <v>382666</v>
      </c>
      <c r="BE891" s="542">
        <v>461600</v>
      </c>
      <c r="BF891" s="542">
        <v>590848</v>
      </c>
      <c r="BG891" s="542">
        <v>658242</v>
      </c>
      <c r="BH891" s="21"/>
      <c r="BI891" s="30" t="s">
        <v>442</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547" t="s">
        <v>960</v>
      </c>
      <c r="G892" s="1548"/>
      <c r="H892" s="1548"/>
      <c r="I892" s="1548"/>
      <c r="J892" s="1548"/>
      <c r="K892" s="1548"/>
      <c r="L892" s="1548"/>
      <c r="M892" s="1548"/>
      <c r="N892" s="1548"/>
      <c r="O892" s="1548"/>
      <c r="P892" s="1548"/>
      <c r="Q892" s="1548"/>
      <c r="R892" s="1548"/>
      <c r="S892" s="1548"/>
      <c r="T892" s="1549"/>
      <c r="U892" s="1552" t="s">
        <v>344</v>
      </c>
      <c r="V892" s="1550"/>
      <c r="W892" s="1550"/>
      <c r="X892" s="1550"/>
      <c r="Y892" s="1550"/>
      <c r="Z892" s="1550"/>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540" t="s">
        <v>1038</v>
      </c>
      <c r="G893" s="1541"/>
      <c r="H893" s="1541"/>
      <c r="I893" s="1541"/>
      <c r="J893" s="1541"/>
      <c r="K893" s="1541"/>
      <c r="L893" s="1541"/>
      <c r="M893" s="1541"/>
      <c r="N893" s="1541"/>
      <c r="O893" s="1541"/>
      <c r="P893" s="1541"/>
      <c r="Q893" s="1541"/>
      <c r="R893" s="1541"/>
      <c r="S893" s="1541"/>
      <c r="T893" s="1542"/>
      <c r="U893" s="1540"/>
      <c r="V893" s="1541"/>
      <c r="W893" s="1541"/>
      <c r="X893" s="1541"/>
      <c r="Y893" s="1541"/>
      <c r="Z893" s="1541"/>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543"/>
      <c r="G894" s="1544"/>
      <c r="H894" s="1544"/>
      <c r="I894" s="1544"/>
      <c r="J894" s="1544"/>
      <c r="K894" s="1544"/>
      <c r="L894" s="1544"/>
      <c r="M894" s="1544"/>
      <c r="N894" s="1544"/>
      <c r="O894" s="1544"/>
      <c r="P894" s="1544"/>
      <c r="Q894" s="1544"/>
      <c r="R894" s="1544"/>
      <c r="S894" s="1544"/>
      <c r="T894" s="1545"/>
      <c r="U894" s="1543"/>
      <c r="V894" s="1544"/>
      <c r="W894" s="1544"/>
      <c r="X894" s="1544"/>
      <c r="Y894" s="1544"/>
      <c r="Z894" s="1544"/>
      <c r="AA894" s="198"/>
      <c r="AB894" s="1192" t="s">
        <v>55</v>
      </c>
      <c r="AC894" s="1192"/>
      <c r="AD894" s="1192"/>
      <c r="AE894" s="1192"/>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053" t="s">
        <v>157</v>
      </c>
      <c r="G895" s="1054"/>
      <c r="H895" s="1054"/>
      <c r="I895" s="1054"/>
      <c r="J895" s="1054"/>
      <c r="K895" s="1054"/>
      <c r="L895" s="1054"/>
      <c r="M895" s="1054"/>
      <c r="N895" s="1054"/>
      <c r="O895" s="1054"/>
      <c r="P895" s="1054"/>
      <c r="Q895" s="1054"/>
      <c r="R895" s="1054"/>
      <c r="S895" s="1054"/>
      <c r="T895" s="1055"/>
      <c r="U895" s="1056" t="s">
        <v>123</v>
      </c>
      <c r="V895" s="1057"/>
      <c r="W895" s="1057"/>
      <c r="X895" s="1057"/>
      <c r="Y895" s="1057"/>
      <c r="Z895" s="1058"/>
      <c r="AA895" s="1059"/>
      <c r="AB895" s="1060"/>
      <c r="AC895" s="1060"/>
      <c r="AD895" s="1060"/>
      <c r="AE895" s="1060"/>
      <c r="AF895" s="1061"/>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053" t="s">
        <v>159</v>
      </c>
      <c r="G896" s="1054"/>
      <c r="H896" s="1054"/>
      <c r="I896" s="1054"/>
      <c r="J896" s="1054"/>
      <c r="K896" s="1054"/>
      <c r="L896" s="1054"/>
      <c r="M896" s="1054"/>
      <c r="N896" s="1054"/>
      <c r="O896" s="1054"/>
      <c r="P896" s="1054"/>
      <c r="Q896" s="1054"/>
      <c r="R896" s="1054"/>
      <c r="S896" s="1054"/>
      <c r="T896" s="1055"/>
      <c r="U896" s="1056" t="s">
        <v>123</v>
      </c>
      <c r="V896" s="1057"/>
      <c r="W896" s="1057"/>
      <c r="X896" s="1057"/>
      <c r="Y896" s="1057"/>
      <c r="Z896" s="1058"/>
      <c r="AA896" s="1059"/>
      <c r="AB896" s="1060"/>
      <c r="AC896" s="1060"/>
      <c r="AD896" s="1060"/>
      <c r="AE896" s="1060"/>
      <c r="AF896" s="1061"/>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072" t="s">
        <v>945</v>
      </c>
      <c r="G897" s="1073"/>
      <c r="H897" s="1073"/>
      <c r="I897" s="1073"/>
      <c r="J897" s="1073"/>
      <c r="K897" s="1073"/>
      <c r="L897" s="1073"/>
      <c r="M897" s="1073"/>
      <c r="N897" s="1073"/>
      <c r="O897" s="1073"/>
      <c r="P897" s="1073"/>
      <c r="Q897" s="1073"/>
      <c r="R897" s="1073"/>
      <c r="S897" s="1073"/>
      <c r="T897" s="1074"/>
      <c r="U897" s="1056" t="s">
        <v>123</v>
      </c>
      <c r="V897" s="1057"/>
      <c r="W897" s="1057"/>
      <c r="X897" s="1057"/>
      <c r="Y897" s="1057"/>
      <c r="Z897" s="1058"/>
      <c r="AA897" s="1059"/>
      <c r="AB897" s="1060"/>
      <c r="AC897" s="1060"/>
      <c r="AD897" s="1060"/>
      <c r="AE897" s="1060"/>
      <c r="AF897" s="1061"/>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072" t="s">
        <v>946</v>
      </c>
      <c r="G898" s="1073"/>
      <c r="H898" s="1073"/>
      <c r="I898" s="1073"/>
      <c r="J898" s="1073"/>
      <c r="K898" s="1073"/>
      <c r="L898" s="1073"/>
      <c r="M898" s="1073"/>
      <c r="N898" s="1073"/>
      <c r="O898" s="1073"/>
      <c r="P898" s="1073"/>
      <c r="Q898" s="1073"/>
      <c r="R898" s="1073"/>
      <c r="S898" s="1073"/>
      <c r="T898" s="1074"/>
      <c r="U898" s="1056" t="s">
        <v>123</v>
      </c>
      <c r="V898" s="1057"/>
      <c r="W898" s="1057"/>
      <c r="X898" s="1057"/>
      <c r="Y898" s="1057"/>
      <c r="Z898" s="1058"/>
      <c r="AA898" s="1059"/>
      <c r="AB898" s="1060"/>
      <c r="AC898" s="1060"/>
      <c r="AD898" s="1060"/>
      <c r="AE898" s="1060"/>
      <c r="AF898" s="1061"/>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072" t="s">
        <v>947</v>
      </c>
      <c r="G899" s="1073"/>
      <c r="H899" s="1073"/>
      <c r="I899" s="1073"/>
      <c r="J899" s="1073"/>
      <c r="K899" s="1073"/>
      <c r="L899" s="1073"/>
      <c r="M899" s="1073"/>
      <c r="N899" s="1073"/>
      <c r="O899" s="1073"/>
      <c r="P899" s="1073"/>
      <c r="Q899" s="1073"/>
      <c r="R899" s="1073"/>
      <c r="S899" s="1073"/>
      <c r="T899" s="1074"/>
      <c r="U899" s="1056" t="s">
        <v>123</v>
      </c>
      <c r="V899" s="1057"/>
      <c r="W899" s="1057"/>
      <c r="X899" s="1057"/>
      <c r="Y899" s="1057"/>
      <c r="Z899" s="1058"/>
      <c r="AA899" s="1059"/>
      <c r="AB899" s="1060"/>
      <c r="AC899" s="1060"/>
      <c r="AD899" s="1060"/>
      <c r="AE899" s="1060"/>
      <c r="AF899" s="1061"/>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053" t="s">
        <v>158</v>
      </c>
      <c r="G900" s="1054"/>
      <c r="H900" s="1054"/>
      <c r="I900" s="1054"/>
      <c r="J900" s="1054"/>
      <c r="K900" s="1054"/>
      <c r="L900" s="1054"/>
      <c r="M900" s="1054"/>
      <c r="N900" s="1054"/>
      <c r="O900" s="1054"/>
      <c r="P900" s="1054"/>
      <c r="Q900" s="1054"/>
      <c r="R900" s="1054"/>
      <c r="S900" s="1054"/>
      <c r="T900" s="1055"/>
      <c r="U900" s="1056" t="s">
        <v>123</v>
      </c>
      <c r="V900" s="1057"/>
      <c r="W900" s="1057"/>
      <c r="X900" s="1057"/>
      <c r="Y900" s="1057"/>
      <c r="Z900" s="1058"/>
      <c r="AA900" s="1059"/>
      <c r="AB900" s="1060"/>
      <c r="AC900" s="1060"/>
      <c r="AD900" s="1060"/>
      <c r="AE900" s="1060"/>
      <c r="AF900" s="1061"/>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053" t="s">
        <v>2284</v>
      </c>
      <c r="G901" s="1054"/>
      <c r="H901" s="1054"/>
      <c r="I901" s="1054"/>
      <c r="J901" s="1054"/>
      <c r="K901" s="1054"/>
      <c r="L901" s="1054"/>
      <c r="M901" s="1054"/>
      <c r="N901" s="1054"/>
      <c r="O901" s="1054"/>
      <c r="P901" s="1054"/>
      <c r="Q901" s="1054"/>
      <c r="R901" s="1054"/>
      <c r="S901" s="1054"/>
      <c r="T901" s="1055"/>
      <c r="U901" s="1056" t="s">
        <v>123</v>
      </c>
      <c r="V901" s="1057"/>
      <c r="W901" s="1057"/>
      <c r="X901" s="1057"/>
      <c r="Y901" s="1057"/>
      <c r="Z901" s="1058"/>
      <c r="AA901" s="1059"/>
      <c r="AB901" s="1060"/>
      <c r="AC901" s="1060"/>
      <c r="AD901" s="1060"/>
      <c r="AE901" s="1060"/>
      <c r="AF901" s="1061"/>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053" t="s">
        <v>160</v>
      </c>
      <c r="G902" s="1054"/>
      <c r="H902" s="1054"/>
      <c r="I902" s="1054"/>
      <c r="J902" s="1054"/>
      <c r="K902" s="1054"/>
      <c r="L902" s="1054"/>
      <c r="M902" s="1054"/>
      <c r="N902" s="1054"/>
      <c r="O902" s="1054"/>
      <c r="P902" s="1054"/>
      <c r="Q902" s="1054"/>
      <c r="R902" s="1054"/>
      <c r="S902" s="1054"/>
      <c r="T902" s="1055"/>
      <c r="U902" s="1056" t="s">
        <v>123</v>
      </c>
      <c r="V902" s="1057"/>
      <c r="W902" s="1057"/>
      <c r="X902" s="1057"/>
      <c r="Y902" s="1057"/>
      <c r="Z902" s="1058"/>
      <c r="AA902" s="1059"/>
      <c r="AB902" s="1060"/>
      <c r="AC902" s="1060"/>
      <c r="AD902" s="1060"/>
      <c r="AE902" s="1060"/>
      <c r="AF902" s="1061"/>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053" t="s">
        <v>2281</v>
      </c>
      <c r="G903" s="1054"/>
      <c r="H903" s="1054"/>
      <c r="I903" s="1054"/>
      <c r="J903" s="1054"/>
      <c r="K903" s="1054"/>
      <c r="L903" s="1054"/>
      <c r="M903" s="1054"/>
      <c r="N903" s="1054"/>
      <c r="O903" s="1054"/>
      <c r="P903" s="1054"/>
      <c r="Q903" s="1054"/>
      <c r="R903" s="1054"/>
      <c r="S903" s="1054"/>
      <c r="T903" s="1055"/>
      <c r="U903" s="1056" t="s">
        <v>123</v>
      </c>
      <c r="V903" s="1057"/>
      <c r="W903" s="1057"/>
      <c r="X903" s="1057"/>
      <c r="Y903" s="1057"/>
      <c r="Z903" s="1058"/>
      <c r="AA903" s="1059"/>
      <c r="AB903" s="1060"/>
      <c r="AC903" s="1060"/>
      <c r="AD903" s="1060"/>
      <c r="AE903" s="1060"/>
      <c r="AF903" s="1061"/>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053" t="s">
        <v>2282</v>
      </c>
      <c r="G904" s="1054"/>
      <c r="H904" s="1054"/>
      <c r="I904" s="1054"/>
      <c r="J904" s="1054"/>
      <c r="K904" s="1054"/>
      <c r="L904" s="1054"/>
      <c r="M904" s="1054"/>
      <c r="N904" s="1054"/>
      <c r="O904" s="1054"/>
      <c r="P904" s="1054"/>
      <c r="Q904" s="1054"/>
      <c r="R904" s="1054"/>
      <c r="S904" s="1054"/>
      <c r="T904" s="1055"/>
      <c r="U904" s="1056" t="s">
        <v>123</v>
      </c>
      <c r="V904" s="1057"/>
      <c r="W904" s="1057"/>
      <c r="X904" s="1057"/>
      <c r="Y904" s="1057"/>
      <c r="Z904" s="1058"/>
      <c r="AA904" s="1059"/>
      <c r="AB904" s="1060"/>
      <c r="AC904" s="1060"/>
      <c r="AD904" s="1060"/>
      <c r="AE904" s="1060"/>
      <c r="AF904" s="1061"/>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053" t="s">
        <v>2283</v>
      </c>
      <c r="G905" s="1054"/>
      <c r="H905" s="1054"/>
      <c r="I905" s="1054"/>
      <c r="J905" s="1054"/>
      <c r="K905" s="1054"/>
      <c r="L905" s="1054"/>
      <c r="M905" s="1054"/>
      <c r="N905" s="1054"/>
      <c r="O905" s="1054"/>
      <c r="P905" s="1054"/>
      <c r="Q905" s="1054"/>
      <c r="R905" s="1054"/>
      <c r="S905" s="1054"/>
      <c r="T905" s="1055"/>
      <c r="U905" s="1056" t="s">
        <v>123</v>
      </c>
      <c r="V905" s="1057"/>
      <c r="W905" s="1057"/>
      <c r="X905" s="1057"/>
      <c r="Y905" s="1057"/>
      <c r="Z905" s="1058"/>
      <c r="AA905" s="1059"/>
      <c r="AB905" s="1060"/>
      <c r="AC905" s="1060"/>
      <c r="AD905" s="1060"/>
      <c r="AE905" s="1060"/>
      <c r="AF905" s="1061"/>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053" t="s">
        <v>2277</v>
      </c>
      <c r="G906" s="1054"/>
      <c r="H906" s="1054"/>
      <c r="I906" s="1054"/>
      <c r="J906" s="1054"/>
      <c r="K906" s="1054"/>
      <c r="L906" s="1054"/>
      <c r="M906" s="1054"/>
      <c r="N906" s="1054"/>
      <c r="O906" s="1054"/>
      <c r="P906" s="1054"/>
      <c r="Q906" s="1054"/>
      <c r="R906" s="1054"/>
      <c r="S906" s="1054"/>
      <c r="T906" s="1055"/>
      <c r="U906" s="1056" t="s">
        <v>123</v>
      </c>
      <c r="V906" s="1057"/>
      <c r="W906" s="1057"/>
      <c r="X906" s="1057"/>
      <c r="Y906" s="1057"/>
      <c r="Z906" s="1058"/>
      <c r="AA906" s="1059"/>
      <c r="AB906" s="1060"/>
      <c r="AC906" s="1060"/>
      <c r="AD906" s="1060"/>
      <c r="AE906" s="1060"/>
      <c r="AF906" s="1061"/>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053" t="s">
        <v>2274</v>
      </c>
      <c r="G907" s="1054"/>
      <c r="H907" s="1054"/>
      <c r="I907" s="1054"/>
      <c r="J907" s="1054"/>
      <c r="K907" s="1054"/>
      <c r="L907" s="1054"/>
      <c r="M907" s="1054"/>
      <c r="N907" s="1054"/>
      <c r="O907" s="1054"/>
      <c r="P907" s="1054"/>
      <c r="Q907" s="1054"/>
      <c r="R907" s="1054"/>
      <c r="S907" s="1054"/>
      <c r="T907" s="1055"/>
      <c r="U907" s="1056" t="s">
        <v>123</v>
      </c>
      <c r="V907" s="1057"/>
      <c r="W907" s="1057"/>
      <c r="X907" s="1057"/>
      <c r="Y907" s="1057"/>
      <c r="Z907" s="1058"/>
      <c r="AA907" s="1059"/>
      <c r="AB907" s="1060"/>
      <c r="AC907" s="1060"/>
      <c r="AD907" s="1060"/>
      <c r="AE907" s="1060"/>
      <c r="AF907" s="1061"/>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069" t="s">
        <v>156</v>
      </c>
      <c r="G908" s="1070"/>
      <c r="H908" s="1070"/>
      <c r="I908" s="1070"/>
      <c r="J908" s="1070"/>
      <c r="K908" s="1070"/>
      <c r="L908" s="1070"/>
      <c r="M908" s="1070"/>
      <c r="N908" s="1070"/>
      <c r="O908" s="1070"/>
      <c r="P908" s="1070"/>
      <c r="Q908" s="1070"/>
      <c r="R908" s="1070"/>
      <c r="S908" s="1070"/>
      <c r="T908" s="1071"/>
      <c r="U908" s="1056" t="s">
        <v>123</v>
      </c>
      <c r="V908" s="1057"/>
      <c r="W908" s="1057"/>
      <c r="X908" s="1057"/>
      <c r="Y908" s="1057"/>
      <c r="Z908" s="1058"/>
      <c r="AA908" s="1059"/>
      <c r="AB908" s="1060"/>
      <c r="AC908" s="1060"/>
      <c r="AD908" s="1060"/>
      <c r="AE908" s="1060"/>
      <c r="AF908" s="1061"/>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053" t="s">
        <v>1903</v>
      </c>
      <c r="G909" s="1054"/>
      <c r="H909" s="1054"/>
      <c r="I909" s="1054"/>
      <c r="J909" s="1054"/>
      <c r="K909" s="1054"/>
      <c r="L909" s="1054"/>
      <c r="M909" s="1054"/>
      <c r="N909" s="1054"/>
      <c r="O909" s="1054"/>
      <c r="P909" s="1054"/>
      <c r="Q909" s="1054"/>
      <c r="R909" s="1054"/>
      <c r="S909" s="1054"/>
      <c r="T909" s="1055"/>
      <c r="U909" s="1056" t="s">
        <v>123</v>
      </c>
      <c r="V909" s="1057"/>
      <c r="W909" s="1057"/>
      <c r="X909" s="1057"/>
      <c r="Y909" s="1057"/>
      <c r="Z909" s="1058"/>
      <c r="AA909" s="1059"/>
      <c r="AB909" s="1060"/>
      <c r="AC909" s="1060"/>
      <c r="AD909" s="1060"/>
      <c r="AE909" s="1060"/>
      <c r="AF909" s="1061"/>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072" t="s">
        <v>1007</v>
      </c>
      <c r="G910" s="1073"/>
      <c r="H910" s="1073"/>
      <c r="I910" s="1073"/>
      <c r="J910" s="1073"/>
      <c r="K910" s="1073"/>
      <c r="L910" s="1073"/>
      <c r="M910" s="1073"/>
      <c r="N910" s="1073"/>
      <c r="O910" s="1073"/>
      <c r="P910" s="1073"/>
      <c r="Q910" s="1073"/>
      <c r="R910" s="1073"/>
      <c r="S910" s="1073"/>
      <c r="T910" s="1074"/>
      <c r="U910" s="1056" t="s">
        <v>123</v>
      </c>
      <c r="V910" s="1057"/>
      <c r="W910" s="1057"/>
      <c r="X910" s="1057"/>
      <c r="Y910" s="1057"/>
      <c r="Z910" s="1058"/>
      <c r="AA910" s="1059"/>
      <c r="AB910" s="1060"/>
      <c r="AC910" s="1060"/>
      <c r="AD910" s="1060"/>
      <c r="AE910" s="1060"/>
      <c r="AF910" s="1061"/>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066" t="s">
        <v>2285</v>
      </c>
      <c r="G911" s="1067"/>
      <c r="H911" s="1067"/>
      <c r="I911" s="1067"/>
      <c r="J911" s="1067"/>
      <c r="K911" s="1067"/>
      <c r="L911" s="1067"/>
      <c r="M911" s="1067"/>
      <c r="N911" s="1067"/>
      <c r="O911" s="1067"/>
      <c r="P911" s="1067"/>
      <c r="Q911" s="1067"/>
      <c r="R911" s="1067"/>
      <c r="S911" s="1067"/>
      <c r="T911" s="1068"/>
      <c r="U911" s="1056" t="s">
        <v>123</v>
      </c>
      <c r="V911" s="1057"/>
      <c r="W911" s="1057"/>
      <c r="X911" s="1057"/>
      <c r="Y911" s="1057"/>
      <c r="Z911" s="1058"/>
      <c r="AA911" s="1059"/>
      <c r="AB911" s="1060"/>
      <c r="AC911" s="1060"/>
      <c r="AD911" s="1060"/>
      <c r="AE911" s="1060"/>
      <c r="AF911" s="1061"/>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066" t="s">
        <v>2287</v>
      </c>
      <c r="G912" s="1067"/>
      <c r="H912" s="1067"/>
      <c r="I912" s="1067"/>
      <c r="J912" s="1067"/>
      <c r="K912" s="1067"/>
      <c r="L912" s="1067"/>
      <c r="M912" s="1067"/>
      <c r="N912" s="1067"/>
      <c r="O912" s="1067"/>
      <c r="P912" s="1067"/>
      <c r="Q912" s="1067"/>
      <c r="R912" s="1067"/>
      <c r="S912" s="1067"/>
      <c r="T912" s="1068"/>
      <c r="U912" s="1056" t="s">
        <v>123</v>
      </c>
      <c r="V912" s="1057"/>
      <c r="W912" s="1057"/>
      <c r="X912" s="1057"/>
      <c r="Y912" s="1057"/>
      <c r="Z912" s="1058"/>
      <c r="AA912" s="1059"/>
      <c r="AB912" s="1060"/>
      <c r="AC912" s="1060"/>
      <c r="AD912" s="1060"/>
      <c r="AE912" s="1060"/>
      <c r="AF912" s="1061"/>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053" t="s">
        <v>2275</v>
      </c>
      <c r="G913" s="1054"/>
      <c r="H913" s="1054"/>
      <c r="I913" s="1054"/>
      <c r="J913" s="1054"/>
      <c r="K913" s="1054"/>
      <c r="L913" s="1054"/>
      <c r="M913" s="1054"/>
      <c r="N913" s="1054"/>
      <c r="O913" s="1054"/>
      <c r="P913" s="1054"/>
      <c r="Q913" s="1054"/>
      <c r="R913" s="1054"/>
      <c r="S913" s="1054"/>
      <c r="T913" s="1055"/>
      <c r="U913" s="1081" t="s">
        <v>123</v>
      </c>
      <c r="V913" s="1082"/>
      <c r="W913" s="1082"/>
      <c r="X913" s="1082"/>
      <c r="Y913" s="1082"/>
      <c r="Z913" s="1083"/>
      <c r="AA913" s="1075"/>
      <c r="AB913" s="1076"/>
      <c r="AC913" s="1076"/>
      <c r="AD913" s="1076"/>
      <c r="AE913" s="1076"/>
      <c r="AF913" s="1077"/>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053" t="s">
        <v>2279</v>
      </c>
      <c r="G914" s="1054"/>
      <c r="H914" s="1054"/>
      <c r="I914" s="1054"/>
      <c r="J914" s="1054"/>
      <c r="K914" s="1054"/>
      <c r="L914" s="1054"/>
      <c r="M914" s="1054"/>
      <c r="N914" s="1054"/>
      <c r="O914" s="1054"/>
      <c r="P914" s="1054"/>
      <c r="Q914" s="1054"/>
      <c r="R914" s="1054"/>
      <c r="S914" s="1054"/>
      <c r="T914" s="1055"/>
      <c r="U914" s="1081" t="s">
        <v>107</v>
      </c>
      <c r="V914" s="1082"/>
      <c r="W914" s="1082"/>
      <c r="X914" s="1082"/>
      <c r="Y914" s="1082"/>
      <c r="Z914" s="1083"/>
      <c r="AA914" s="1075">
        <v>4822998</v>
      </c>
      <c r="AB914" s="1076"/>
      <c r="AC914" s="1076"/>
      <c r="AD914" s="1076"/>
      <c r="AE914" s="1076"/>
      <c r="AF914" s="1077"/>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053" t="s">
        <v>2276</v>
      </c>
      <c r="G915" s="1054"/>
      <c r="H915" s="1054"/>
      <c r="I915" s="1054"/>
      <c r="J915" s="1054"/>
      <c r="K915" s="1054"/>
      <c r="L915" s="1054"/>
      <c r="M915" s="1054"/>
      <c r="N915" s="1054"/>
      <c r="O915" s="1054"/>
      <c r="P915" s="1054"/>
      <c r="Q915" s="1054"/>
      <c r="R915" s="1054"/>
      <c r="S915" s="1054"/>
      <c r="T915" s="1055"/>
      <c r="U915" s="1081" t="s">
        <v>123</v>
      </c>
      <c r="V915" s="1082"/>
      <c r="W915" s="1082"/>
      <c r="X915" s="1082"/>
      <c r="Y915" s="1082"/>
      <c r="Z915" s="1083"/>
      <c r="AA915" s="1075"/>
      <c r="AB915" s="1076"/>
      <c r="AC915" s="1076"/>
      <c r="AD915" s="1076"/>
      <c r="AE915" s="1076"/>
      <c r="AF915" s="1077"/>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066" t="s">
        <v>1901</v>
      </c>
      <c r="G916" s="1067"/>
      <c r="H916" s="1067"/>
      <c r="I916" s="1067"/>
      <c r="J916" s="1067"/>
      <c r="K916" s="1067"/>
      <c r="L916" s="1067"/>
      <c r="M916" s="1067"/>
      <c r="N916" s="1067"/>
      <c r="O916" s="1067"/>
      <c r="P916" s="1067"/>
      <c r="Q916" s="1067"/>
      <c r="R916" s="1067"/>
      <c r="S916" s="1067"/>
      <c r="T916" s="1068"/>
      <c r="U916" s="1056" t="s">
        <v>123</v>
      </c>
      <c r="V916" s="1057"/>
      <c r="W916" s="1057"/>
      <c r="X916" s="1057"/>
      <c r="Y916" s="1057"/>
      <c r="Z916" s="1058"/>
      <c r="AA916" s="1059"/>
      <c r="AB916" s="1060"/>
      <c r="AC916" s="1060"/>
      <c r="AD916" s="1060"/>
      <c r="AE916" s="1060"/>
      <c r="AF916" s="1061"/>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066" t="s">
        <v>2288</v>
      </c>
      <c r="G917" s="1067"/>
      <c r="H917" s="1067"/>
      <c r="I917" s="1067"/>
      <c r="J917" s="1067"/>
      <c r="K917" s="1067"/>
      <c r="L917" s="1067"/>
      <c r="M917" s="1067"/>
      <c r="N917" s="1067"/>
      <c r="O917" s="1067"/>
      <c r="P917" s="1067"/>
      <c r="Q917" s="1067"/>
      <c r="R917" s="1067"/>
      <c r="S917" s="1067"/>
      <c r="T917" s="1068"/>
      <c r="U917" s="1056" t="s">
        <v>123</v>
      </c>
      <c r="V917" s="1057"/>
      <c r="W917" s="1057"/>
      <c r="X917" s="1057"/>
      <c r="Y917" s="1057"/>
      <c r="Z917" s="1058"/>
      <c r="AA917" s="1059"/>
      <c r="AB917" s="1060"/>
      <c r="AC917" s="1060"/>
      <c r="AD917" s="1060"/>
      <c r="AE917" s="1060"/>
      <c r="AF917" s="1061"/>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066" t="s">
        <v>1902</v>
      </c>
      <c r="G918" s="1067"/>
      <c r="H918" s="1067"/>
      <c r="I918" s="1067"/>
      <c r="J918" s="1067"/>
      <c r="K918" s="1067"/>
      <c r="L918" s="1067"/>
      <c r="M918" s="1067"/>
      <c r="N918" s="1067"/>
      <c r="O918" s="1067"/>
      <c r="P918" s="1067"/>
      <c r="Q918" s="1067"/>
      <c r="R918" s="1067"/>
      <c r="S918" s="1067"/>
      <c r="T918" s="1068"/>
      <c r="U918" s="1056" t="s">
        <v>123</v>
      </c>
      <c r="V918" s="1057"/>
      <c r="W918" s="1057"/>
      <c r="X918" s="1057"/>
      <c r="Y918" s="1057"/>
      <c r="Z918" s="1058"/>
      <c r="AA918" s="1059"/>
      <c r="AB918" s="1060"/>
      <c r="AC918" s="1060"/>
      <c r="AD918" s="1060"/>
      <c r="AE918" s="1060"/>
      <c r="AF918" s="1061"/>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066" t="s">
        <v>155</v>
      </c>
      <c r="G919" s="1067"/>
      <c r="H919" s="1067"/>
      <c r="I919" s="1067"/>
      <c r="J919" s="1067"/>
      <c r="K919" s="1067"/>
      <c r="L919" s="1067"/>
      <c r="M919" s="1067"/>
      <c r="N919" s="1067"/>
      <c r="O919" s="1067"/>
      <c r="P919" s="1067"/>
      <c r="Q919" s="1067"/>
      <c r="R919" s="1067"/>
      <c r="S919" s="1067"/>
      <c r="T919" s="1068"/>
      <c r="U919" s="1056" t="s">
        <v>123</v>
      </c>
      <c r="V919" s="1057"/>
      <c r="W919" s="1057"/>
      <c r="X919" s="1057"/>
      <c r="Y919" s="1057"/>
      <c r="Z919" s="1058"/>
      <c r="AA919" s="1059"/>
      <c r="AB919" s="1060"/>
      <c r="AC919" s="1060"/>
      <c r="AD919" s="1060"/>
      <c r="AE919" s="1060"/>
      <c r="AF919" s="1061"/>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066" t="s">
        <v>2286</v>
      </c>
      <c r="G920" s="1067"/>
      <c r="H920" s="1067"/>
      <c r="I920" s="1067"/>
      <c r="J920" s="1067"/>
      <c r="K920" s="1067"/>
      <c r="L920" s="1067"/>
      <c r="M920" s="1067"/>
      <c r="N920" s="1067"/>
      <c r="O920" s="1067"/>
      <c r="P920" s="1067"/>
      <c r="Q920" s="1067"/>
      <c r="R920" s="1067"/>
      <c r="S920" s="1067"/>
      <c r="T920" s="1068"/>
      <c r="U920" s="1056" t="s">
        <v>123</v>
      </c>
      <c r="V920" s="1057"/>
      <c r="W920" s="1057"/>
      <c r="X920" s="1057"/>
      <c r="Y920" s="1057"/>
      <c r="Z920" s="1058"/>
      <c r="AA920" s="1059"/>
      <c r="AB920" s="1060"/>
      <c r="AC920" s="1060"/>
      <c r="AD920" s="1060"/>
      <c r="AE920" s="1060"/>
      <c r="AF920" s="1061"/>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1018</v>
      </c>
      <c r="G921" s="9"/>
      <c r="H921" s="9"/>
      <c r="I921" s="9"/>
      <c r="J921" s="9"/>
      <c r="K921" s="9"/>
      <c r="L921" s="9"/>
      <c r="M921" s="9"/>
      <c r="N921" s="9"/>
      <c r="O921" s="9"/>
      <c r="P921" s="1335" t="s">
        <v>481</v>
      </c>
      <c r="Q921" s="1057"/>
      <c r="R921" s="1057"/>
      <c r="S921" s="1057"/>
      <c r="T921" s="1058"/>
      <c r="U921" s="1056" t="s">
        <v>123</v>
      </c>
      <c r="V921" s="1057"/>
      <c r="W921" s="1057"/>
      <c r="X921" s="1057"/>
      <c r="Y921" s="1057"/>
      <c r="Z921" s="1058"/>
      <c r="AA921" s="1059"/>
      <c r="AB921" s="1060"/>
      <c r="AC921" s="1060"/>
      <c r="AD921" s="1060"/>
      <c r="AE921" s="1060"/>
      <c r="AF921" s="1061"/>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053" t="s">
        <v>2278</v>
      </c>
      <c r="G922" s="1054"/>
      <c r="H922" s="1055"/>
      <c r="I922" s="1078" t="s">
        <v>561</v>
      </c>
      <c r="J922" s="1079"/>
      <c r="K922" s="1079"/>
      <c r="L922" s="1079"/>
      <c r="M922" s="1079"/>
      <c r="N922" s="1079"/>
      <c r="O922" s="1079"/>
      <c r="P922" s="1079"/>
      <c r="Q922" s="1079"/>
      <c r="R922" s="1079"/>
      <c r="S922" s="1079"/>
      <c r="T922" s="1080"/>
      <c r="U922" s="1056" t="s">
        <v>123</v>
      </c>
      <c r="V922" s="1057"/>
      <c r="W922" s="1057"/>
      <c r="X922" s="1057"/>
      <c r="Y922" s="1057"/>
      <c r="Z922" s="1058"/>
      <c r="AA922" s="1059"/>
      <c r="AB922" s="1060"/>
      <c r="AC922" s="1060"/>
      <c r="AD922" s="1060"/>
      <c r="AE922" s="1060"/>
      <c r="AF922" s="1061"/>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053" t="s">
        <v>372</v>
      </c>
      <c r="G923" s="1054"/>
      <c r="H923" s="1055"/>
      <c r="I923" s="1078" t="s">
        <v>561</v>
      </c>
      <c r="J923" s="1079"/>
      <c r="K923" s="1079"/>
      <c r="L923" s="1079"/>
      <c r="M923" s="1079"/>
      <c r="N923" s="1079"/>
      <c r="O923" s="1079"/>
      <c r="P923" s="1079"/>
      <c r="Q923" s="1079"/>
      <c r="R923" s="1079"/>
      <c r="S923" s="1079"/>
      <c r="T923" s="1080"/>
      <c r="U923" s="1056" t="s">
        <v>123</v>
      </c>
      <c r="V923" s="1057"/>
      <c r="W923" s="1057"/>
      <c r="X923" s="1057"/>
      <c r="Y923" s="1057"/>
      <c r="Z923" s="1058"/>
      <c r="AA923" s="1059"/>
      <c r="AB923" s="1060"/>
      <c r="AC923" s="1060"/>
      <c r="AD923" s="1060"/>
      <c r="AE923" s="1060"/>
      <c r="AF923" s="1061"/>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053" t="s">
        <v>825</v>
      </c>
      <c r="G924" s="1054"/>
      <c r="H924" s="1055"/>
      <c r="I924" s="1078" t="s">
        <v>2422</v>
      </c>
      <c r="J924" s="1079"/>
      <c r="K924" s="1079"/>
      <c r="L924" s="1079"/>
      <c r="M924" s="1079"/>
      <c r="N924" s="1079"/>
      <c r="O924" s="1079"/>
      <c r="P924" s="1079"/>
      <c r="Q924" s="1079"/>
      <c r="R924" s="1079"/>
      <c r="S924" s="1079"/>
      <c r="T924" s="1080"/>
      <c r="U924" s="1056" t="s">
        <v>107</v>
      </c>
      <c r="V924" s="1057"/>
      <c r="W924" s="1057"/>
      <c r="X924" s="1057"/>
      <c r="Y924" s="1057"/>
      <c r="Z924" s="1058"/>
      <c r="AA924" s="1059">
        <v>2057850</v>
      </c>
      <c r="AB924" s="1060"/>
      <c r="AC924" s="1060"/>
      <c r="AD924" s="1060"/>
      <c r="AE924" s="1060"/>
      <c r="AF924" s="1061"/>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053" t="s">
        <v>282</v>
      </c>
      <c r="G925" s="1054"/>
      <c r="H925" s="1055"/>
      <c r="I925" s="1078" t="s">
        <v>2423</v>
      </c>
      <c r="J925" s="1079"/>
      <c r="K925" s="1079"/>
      <c r="L925" s="1079"/>
      <c r="M925" s="1079"/>
      <c r="N925" s="1079"/>
      <c r="O925" s="1079"/>
      <c r="P925" s="1079"/>
      <c r="Q925" s="1079"/>
      <c r="R925" s="1079"/>
      <c r="S925" s="1079"/>
      <c r="T925" s="1080"/>
      <c r="U925" s="1056" t="s">
        <v>107</v>
      </c>
      <c r="V925" s="1057"/>
      <c r="W925" s="1057"/>
      <c r="X925" s="1057"/>
      <c r="Y925" s="1057"/>
      <c r="Z925" s="1058"/>
      <c r="AA925" s="1059">
        <v>4000000</v>
      </c>
      <c r="AB925" s="1060"/>
      <c r="AC925" s="1060"/>
      <c r="AD925" s="1060"/>
      <c r="AE925" s="1060"/>
      <c r="AF925" s="1061"/>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053" t="s">
        <v>282</v>
      </c>
      <c r="G926" s="1054"/>
      <c r="H926" s="1055"/>
      <c r="I926" s="1078" t="s">
        <v>561</v>
      </c>
      <c r="J926" s="1079"/>
      <c r="K926" s="1079"/>
      <c r="L926" s="1079"/>
      <c r="M926" s="1079"/>
      <c r="N926" s="1079"/>
      <c r="O926" s="1079"/>
      <c r="P926" s="1079"/>
      <c r="Q926" s="1079"/>
      <c r="R926" s="1079"/>
      <c r="S926" s="1079"/>
      <c r="T926" s="1080"/>
      <c r="U926" s="1056" t="s">
        <v>123</v>
      </c>
      <c r="V926" s="1057"/>
      <c r="W926" s="1057"/>
      <c r="X926" s="1057"/>
      <c r="Y926" s="1057"/>
      <c r="Z926" s="1058"/>
      <c r="AA926" s="1059"/>
      <c r="AB926" s="1060"/>
      <c r="AC926" s="1060"/>
      <c r="AD926" s="1060"/>
      <c r="AE926" s="1060"/>
      <c r="AF926" s="1061"/>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462</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56</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826</v>
      </c>
      <c r="D931" s="9"/>
      <c r="E931" s="9"/>
      <c r="F931" s="9"/>
      <c r="G931" s="9"/>
      <c r="H931" s="9"/>
      <c r="I931" s="9"/>
      <c r="J931" s="9"/>
      <c r="K931" s="9"/>
      <c r="L931" s="1186">
        <v>45470</v>
      </c>
      <c r="M931" s="1187"/>
      <c r="N931" s="1187"/>
      <c r="O931" s="1187"/>
      <c r="P931" s="1187"/>
      <c r="Q931" s="1187"/>
      <c r="R931" s="1187"/>
      <c r="S931" s="1188"/>
      <c r="U931" s="72" t="s">
        <v>826</v>
      </c>
      <c r="V931" s="9"/>
      <c r="W931" s="9"/>
      <c r="X931" s="9"/>
      <c r="Y931" s="9"/>
      <c r="Z931" s="9"/>
      <c r="AA931" s="9"/>
      <c r="AB931" s="9"/>
      <c r="AC931" s="9"/>
      <c r="AD931" s="52"/>
      <c r="AE931" s="1186"/>
      <c r="AF931" s="1380"/>
      <c r="AG931" s="1380"/>
      <c r="AH931" s="1380"/>
      <c r="AI931" s="1380"/>
      <c r="AJ931" s="1380"/>
      <c r="AK931" s="1381"/>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827</v>
      </c>
      <c r="D932" s="9"/>
      <c r="E932" s="9"/>
      <c r="F932" s="9"/>
      <c r="G932" s="9"/>
      <c r="H932" s="9"/>
      <c r="I932" s="9"/>
      <c r="J932" s="9"/>
      <c r="K932" s="9"/>
      <c r="L932" s="1394" t="s">
        <v>2371</v>
      </c>
      <c r="M932" s="1187"/>
      <c r="N932" s="1187"/>
      <c r="O932" s="1187"/>
      <c r="P932" s="1187"/>
      <c r="Q932" s="1187"/>
      <c r="R932" s="1187"/>
      <c r="S932" s="1188"/>
      <c r="U932" s="72" t="s">
        <v>827</v>
      </c>
      <c r="V932" s="9"/>
      <c r="W932" s="9"/>
      <c r="X932" s="9"/>
      <c r="Y932" s="9"/>
      <c r="Z932" s="9"/>
      <c r="AA932" s="9"/>
      <c r="AB932" s="9"/>
      <c r="AC932" s="9"/>
      <c r="AD932" s="52"/>
      <c r="AE932" s="1527"/>
      <c r="AF932" s="1528"/>
      <c r="AG932" s="1528"/>
      <c r="AH932" s="1528"/>
      <c r="AI932" s="1528"/>
      <c r="AJ932" s="1528"/>
      <c r="AK932" s="1529"/>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1107</v>
      </c>
      <c r="D933" s="9"/>
      <c r="E933" s="9"/>
      <c r="L933" s="1391" t="s">
        <v>2372</v>
      </c>
      <c r="M933" s="1392"/>
      <c r="N933" s="1392"/>
      <c r="O933" s="1392"/>
      <c r="P933" s="1392"/>
      <c r="Q933" s="1392"/>
      <c r="R933" s="1392"/>
      <c r="S933" s="1393"/>
      <c r="U933" s="72" t="s">
        <v>1107</v>
      </c>
      <c r="V933" s="9"/>
      <c r="W933" s="9"/>
      <c r="AE933" s="1391" t="s">
        <v>78</v>
      </c>
      <c r="AF933" s="1392"/>
      <c r="AG933" s="1392"/>
      <c r="AH933" s="1392"/>
      <c r="AI933" s="1392"/>
      <c r="AJ933" s="1392"/>
      <c r="AK933" s="1393"/>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828</v>
      </c>
      <c r="D934" s="9"/>
      <c r="E934" s="9"/>
      <c r="F934" s="9"/>
      <c r="G934" s="9"/>
      <c r="H934" s="9"/>
      <c r="I934" s="9"/>
      <c r="J934" s="9"/>
      <c r="K934" s="9"/>
      <c r="L934" s="1524">
        <v>1</v>
      </c>
      <c r="M934" s="1525"/>
      <c r="N934" s="1525"/>
      <c r="O934" s="1525"/>
      <c r="P934" s="1525"/>
      <c r="Q934" s="1525"/>
      <c r="R934" s="1525"/>
      <c r="S934" s="1526"/>
      <c r="U934" s="72" t="s">
        <v>828</v>
      </c>
      <c r="V934" s="9"/>
      <c r="W934" s="9"/>
      <c r="X934" s="9"/>
      <c r="Y934" s="9"/>
      <c r="Z934" s="9"/>
      <c r="AA934" s="9"/>
      <c r="AB934" s="9"/>
      <c r="AC934" s="9"/>
      <c r="AD934" s="52"/>
      <c r="AE934" s="1524"/>
      <c r="AF934" s="1525"/>
      <c r="AG934" s="1525"/>
      <c r="AH934" s="1525"/>
      <c r="AI934" s="1525"/>
      <c r="AJ934" s="1525"/>
      <c r="AK934" s="1526"/>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829</v>
      </c>
      <c r="D935" s="9"/>
      <c r="E935" s="9"/>
      <c r="F935" s="9"/>
      <c r="G935" s="9"/>
      <c r="H935" s="9"/>
      <c r="I935" s="9"/>
      <c r="J935" s="9"/>
      <c r="K935" s="9"/>
      <c r="L935" s="1532">
        <v>34</v>
      </c>
      <c r="M935" s="1533"/>
      <c r="N935" s="1533"/>
      <c r="O935" s="1533"/>
      <c r="P935" s="1533"/>
      <c r="Q935" s="1533"/>
      <c r="R935" s="1533"/>
      <c r="S935" s="1534"/>
      <c r="U935" s="72" t="s">
        <v>829</v>
      </c>
      <c r="V935" s="9"/>
      <c r="W935" s="9"/>
      <c r="X935" s="9"/>
      <c r="Y935" s="9"/>
      <c r="Z935" s="9"/>
      <c r="AA935" s="9"/>
      <c r="AB935" s="9"/>
      <c r="AC935" s="9"/>
      <c r="AD935" s="52"/>
      <c r="AE935" s="1498"/>
      <c r="AF935" s="1383"/>
      <c r="AG935" s="1383"/>
      <c r="AH935" s="1383"/>
      <c r="AI935" s="1383"/>
      <c r="AJ935" s="1383"/>
      <c r="AK935" s="1384"/>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830</v>
      </c>
      <c r="D936" s="9"/>
      <c r="E936" s="9"/>
      <c r="F936" s="9"/>
      <c r="G936" s="9"/>
      <c r="H936" s="9"/>
      <c r="I936" s="9"/>
      <c r="J936" s="9"/>
      <c r="K936" s="9"/>
      <c r="L936" s="1200">
        <v>626208</v>
      </c>
      <c r="M936" s="1201"/>
      <c r="N936" s="1201"/>
      <c r="O936" s="1201"/>
      <c r="P936" s="1201"/>
      <c r="Q936" s="1201"/>
      <c r="R936" s="1201"/>
      <c r="S936" s="1202"/>
      <c r="U936" s="72" t="s">
        <v>830</v>
      </c>
      <c r="V936" s="9"/>
      <c r="W936" s="9"/>
      <c r="X936" s="9"/>
      <c r="Y936" s="9"/>
      <c r="Z936" s="9"/>
      <c r="AA936" s="9"/>
      <c r="AB936" s="9"/>
      <c r="AC936" s="9"/>
      <c r="AD936" s="52"/>
      <c r="AE936" s="1059"/>
      <c r="AF936" s="1060"/>
      <c r="AG936" s="1060"/>
      <c r="AH936" s="1060"/>
      <c r="AI936" s="1060"/>
      <c r="AJ936" s="1060"/>
      <c r="AK936" s="1061"/>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831</v>
      </c>
      <c r="D937" s="9"/>
      <c r="E937" s="9"/>
      <c r="F937" s="9"/>
      <c r="G937" s="9"/>
      <c r="H937" s="9"/>
      <c r="I937" s="9"/>
      <c r="J937" s="9"/>
      <c r="K937" s="9"/>
      <c r="L937" s="1200">
        <f>626208*20</f>
        <v>12524160</v>
      </c>
      <c r="M937" s="1201"/>
      <c r="N937" s="1201"/>
      <c r="O937" s="1201"/>
      <c r="P937" s="1201"/>
      <c r="Q937" s="1201"/>
      <c r="R937" s="1201"/>
      <c r="S937" s="1202"/>
      <c r="U937" s="72" t="s">
        <v>831</v>
      </c>
      <c r="V937" s="9"/>
      <c r="W937" s="9"/>
      <c r="X937" s="9"/>
      <c r="Y937" s="9"/>
      <c r="Z937" s="9"/>
      <c r="AA937" s="9"/>
      <c r="AB937" s="9"/>
      <c r="AC937" s="9"/>
      <c r="AD937" s="52"/>
      <c r="AE937" s="1059"/>
      <c r="AF937" s="1060"/>
      <c r="AG937" s="1060"/>
      <c r="AH937" s="1060"/>
      <c r="AI937" s="1060"/>
      <c r="AJ937" s="1060"/>
      <c r="AK937" s="1061"/>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1970</v>
      </c>
      <c r="D938" s="9"/>
      <c r="E938" s="9"/>
      <c r="F938" s="9"/>
      <c r="G938" s="9"/>
      <c r="H938" s="9"/>
      <c r="I938" s="9"/>
      <c r="J938" s="9"/>
      <c r="K938" s="9"/>
      <c r="L938" s="1532">
        <v>20</v>
      </c>
      <c r="M938" s="1533"/>
      <c r="N938" s="1533"/>
      <c r="O938" s="1533"/>
      <c r="P938" s="1533"/>
      <c r="Q938" s="1533"/>
      <c r="R938" s="1533"/>
      <c r="S938" s="1534"/>
      <c r="U938" s="214" t="s">
        <v>1970</v>
      </c>
      <c r="V938" s="9"/>
      <c r="W938" s="9"/>
      <c r="X938" s="9"/>
      <c r="Y938" s="9"/>
      <c r="Z938" s="9"/>
      <c r="AA938" s="9"/>
      <c r="AB938" s="9"/>
      <c r="AC938" s="9"/>
      <c r="AD938" s="52"/>
      <c r="AE938" s="1532"/>
      <c r="AF938" s="1533"/>
      <c r="AG938" s="1533"/>
      <c r="AH938" s="1533"/>
      <c r="AI938" s="1533"/>
      <c r="AJ938" s="1533"/>
      <c r="AK938" s="1534"/>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118</v>
      </c>
      <c r="C940" s="3" t="s">
        <v>85</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409</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846</v>
      </c>
      <c r="G943" s="9"/>
      <c r="H943" s="9"/>
      <c r="I943" s="9"/>
      <c r="J943" s="9"/>
      <c r="K943" s="9"/>
      <c r="L943" s="52"/>
      <c r="M943" s="1450"/>
      <c r="N943" s="1451"/>
      <c r="O943" s="1451"/>
      <c r="P943" s="1451"/>
      <c r="Q943" s="1451"/>
      <c r="R943" s="1451"/>
      <c r="S943" s="1452"/>
      <c r="T943" s="72" t="s">
        <v>949</v>
      </c>
      <c r="U943" s="9"/>
      <c r="V943" s="9"/>
      <c r="W943" s="9"/>
      <c r="X943" s="9"/>
      <c r="Y943" s="9"/>
      <c r="Z943" s="52"/>
      <c r="AA943" s="1450"/>
      <c r="AB943" s="1451"/>
      <c r="AC943" s="1451"/>
      <c r="AD943" s="1451"/>
      <c r="AE943" s="1451"/>
      <c r="AF943" s="1451"/>
      <c r="AG943" s="1452"/>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847</v>
      </c>
      <c r="G944" s="9"/>
      <c r="H944" s="9"/>
      <c r="I944" s="9"/>
      <c r="J944" s="9"/>
      <c r="K944" s="9"/>
      <c r="L944" s="52"/>
      <c r="M944" s="1450"/>
      <c r="N944" s="1451"/>
      <c r="O944" s="1451"/>
      <c r="P944" s="1451"/>
      <c r="Q944" s="1451"/>
      <c r="R944" s="1451"/>
      <c r="S944" s="1452"/>
      <c r="T944" s="72" t="s">
        <v>948</v>
      </c>
      <c r="U944" s="9"/>
      <c r="V944" s="9"/>
      <c r="W944" s="9"/>
      <c r="X944" s="9"/>
      <c r="Y944" s="9"/>
      <c r="Z944" s="52"/>
      <c r="AA944" s="1450"/>
      <c r="AB944" s="1451"/>
      <c r="AC944" s="1451"/>
      <c r="AD944" s="1451"/>
      <c r="AE944" s="1451"/>
      <c r="AF944" s="1451"/>
      <c r="AG944" s="1452"/>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1139</v>
      </c>
      <c r="G945" s="9"/>
      <c r="H945" s="9"/>
      <c r="I945" s="9"/>
      <c r="J945" s="9"/>
      <c r="K945" s="9"/>
      <c r="L945" s="52"/>
      <c r="M945" s="1328" t="s">
        <v>123</v>
      </c>
      <c r="N945" s="1260"/>
      <c r="O945" s="1260"/>
      <c r="P945" s="1260"/>
      <c r="Q945" s="1260"/>
      <c r="R945" s="1260"/>
      <c r="S945" s="1329"/>
      <c r="T945" s="8" t="s">
        <v>565</v>
      </c>
      <c r="U945" s="9"/>
      <c r="V945" s="9"/>
      <c r="W945" s="9"/>
      <c r="X945" s="9"/>
      <c r="Y945" s="9"/>
      <c r="Z945" s="52"/>
      <c r="AA945" s="1450"/>
      <c r="AB945" s="1451"/>
      <c r="AC945" s="1451"/>
      <c r="AD945" s="1451"/>
      <c r="AE945" s="1451"/>
      <c r="AF945" s="1451"/>
      <c r="AG945" s="1452"/>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848</v>
      </c>
      <c r="G946" s="9"/>
      <c r="H946" s="9"/>
      <c r="I946" s="9"/>
      <c r="J946" s="9"/>
      <c r="K946" s="9"/>
      <c r="L946" s="52"/>
      <c r="M946" s="1450"/>
      <c r="N946" s="1451"/>
      <c r="O946" s="1451"/>
      <c r="P946" s="1451"/>
      <c r="Q946" s="1451"/>
      <c r="R946" s="1451"/>
      <c r="S946" s="1452"/>
      <c r="T946" s="8" t="s">
        <v>566</v>
      </c>
      <c r="U946" s="9"/>
      <c r="V946" s="9"/>
      <c r="W946" s="9"/>
      <c r="X946" s="9"/>
      <c r="Y946" s="9"/>
      <c r="Z946" s="52"/>
      <c r="AA946" s="1450"/>
      <c r="AB946" s="1451"/>
      <c r="AC946" s="1451"/>
      <c r="AD946" s="1451"/>
      <c r="AE946" s="1451"/>
      <c r="AF946" s="1451"/>
      <c r="AG946" s="1452"/>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82</v>
      </c>
      <c r="G947" s="9"/>
      <c r="H947" s="9"/>
      <c r="I947" s="9"/>
      <c r="J947" s="9"/>
      <c r="K947" s="9"/>
      <c r="L947" s="52"/>
      <c r="M947" s="1450"/>
      <c r="N947" s="1451"/>
      <c r="O947" s="1451"/>
      <c r="P947" s="1451"/>
      <c r="Q947" s="1451"/>
      <c r="R947" s="1451"/>
      <c r="S947" s="1452"/>
      <c r="T947" s="8" t="s">
        <v>492</v>
      </c>
      <c r="U947" s="9"/>
      <c r="V947" s="9"/>
      <c r="W947" s="9"/>
      <c r="X947" s="9"/>
      <c r="Y947" s="9"/>
      <c r="Z947" s="52"/>
      <c r="AA947" s="1450"/>
      <c r="AB947" s="1451"/>
      <c r="AC947" s="1451"/>
      <c r="AD947" s="1451"/>
      <c r="AE947" s="1451"/>
      <c r="AF947" s="1451"/>
      <c r="AG947" s="1452"/>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4" t="s">
        <v>1107</v>
      </c>
      <c r="G948" s="7"/>
      <c r="H948" s="7"/>
      <c r="I948" s="7"/>
      <c r="J948" s="7"/>
      <c r="K948" s="7"/>
      <c r="L948" s="64"/>
      <c r="M948" s="1391" t="s">
        <v>78</v>
      </c>
      <c r="N948" s="1392"/>
      <c r="O948" s="1392"/>
      <c r="P948" s="1392"/>
      <c r="Q948" s="1392"/>
      <c r="R948" s="1392"/>
      <c r="S948" s="1393"/>
      <c r="T948" s="1462"/>
      <c r="U948" s="1463"/>
      <c r="V948" s="1463"/>
      <c r="W948" s="1463"/>
      <c r="X948" s="1463"/>
      <c r="Y948" s="1463"/>
      <c r="Z948" s="1464"/>
      <c r="AA948" s="1450"/>
      <c r="AB948" s="1451"/>
      <c r="AC948" s="1451"/>
      <c r="AD948" s="1451"/>
      <c r="AE948" s="1451"/>
      <c r="AF948" s="1451"/>
      <c r="AG948" s="1452"/>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83</v>
      </c>
      <c r="G949" s="7"/>
      <c r="H949" s="7"/>
      <c r="I949" s="7"/>
      <c r="J949" s="7"/>
      <c r="K949" s="7"/>
      <c r="L949" s="64"/>
      <c r="M949" s="1450"/>
      <c r="N949" s="1451"/>
      <c r="O949" s="1451"/>
      <c r="P949" s="1451"/>
      <c r="Q949" s="1451"/>
      <c r="R949" s="1451"/>
      <c r="S949" s="1452"/>
      <c r="T949" s="1462"/>
      <c r="U949" s="1463"/>
      <c r="V949" s="1463"/>
      <c r="W949" s="1463"/>
      <c r="X949" s="1463"/>
      <c r="Y949" s="1463"/>
      <c r="Z949" s="1464"/>
      <c r="AA949" s="1450"/>
      <c r="AB949" s="1451"/>
      <c r="AC949" s="1451"/>
      <c r="AD949" s="1451"/>
      <c r="AE949" s="1451"/>
      <c r="AF949" s="1451"/>
      <c r="AG949" s="1452"/>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564</v>
      </c>
      <c r="G950" s="7"/>
      <c r="H950" s="7"/>
      <c r="I950" s="7"/>
      <c r="J950" s="7"/>
      <c r="K950" s="7"/>
      <c r="L950" s="7"/>
      <c r="M950" s="7"/>
      <c r="N950" s="7"/>
      <c r="O950" s="1328" t="s">
        <v>481</v>
      </c>
      <c r="P950" s="1329"/>
      <c r="Q950" s="146"/>
      <c r="R950" s="146"/>
      <c r="S950" s="147"/>
      <c r="T950" s="6" t="s">
        <v>282</v>
      </c>
      <c r="U950" s="7"/>
      <c r="V950" s="7"/>
      <c r="W950" s="1456" t="s">
        <v>561</v>
      </c>
      <c r="X950" s="1457"/>
      <c r="Y950" s="1457"/>
      <c r="Z950" s="1457"/>
      <c r="AA950" s="1457"/>
      <c r="AB950" s="1457"/>
      <c r="AC950" s="1457"/>
      <c r="AD950" s="1457"/>
      <c r="AE950" s="1457"/>
      <c r="AF950" s="1457"/>
      <c r="AG950" s="1458"/>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535" t="s">
        <v>225</v>
      </c>
      <c r="G951" s="1262"/>
      <c r="H951" s="1262"/>
      <c r="I951" s="1262"/>
      <c r="J951" s="1262"/>
      <c r="K951" s="1262"/>
      <c r="L951" s="1262"/>
      <c r="M951" s="1450"/>
      <c r="N951" s="1451"/>
      <c r="O951" s="1451"/>
      <c r="P951" s="1451"/>
      <c r="Q951" s="1451"/>
      <c r="R951" s="1451"/>
      <c r="S951" s="1452"/>
      <c r="T951" s="53"/>
      <c r="U951" s="54"/>
      <c r="V951" s="54"/>
      <c r="W951" s="54"/>
      <c r="X951" s="54"/>
      <c r="Y951" s="54"/>
      <c r="Z951" s="226" t="s">
        <v>226</v>
      </c>
      <c r="AA951" s="1459"/>
      <c r="AB951" s="1460"/>
      <c r="AC951" s="1460"/>
      <c r="AD951" s="1460"/>
      <c r="AE951" s="1460"/>
      <c r="AF951" s="1460"/>
      <c r="AG951" s="1461"/>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 customHeight="1">
      <c r="A955" s="1084" t="s">
        <v>128</v>
      </c>
      <c r="B955" s="1084"/>
      <c r="C955" s="1084"/>
      <c r="D955" s="1084"/>
      <c r="E955" s="1084"/>
      <c r="F955" s="1084"/>
      <c r="G955" s="1084"/>
      <c r="H955" s="1084"/>
      <c r="I955" s="1084"/>
      <c r="J955" s="1084"/>
      <c r="K955" s="1084"/>
      <c r="L955" s="1084"/>
      <c r="M955" s="1084"/>
      <c r="N955" s="1084"/>
      <c r="O955" s="1084"/>
      <c r="P955" s="1084"/>
      <c r="Q955" s="1084"/>
      <c r="R955" s="1084"/>
      <c r="S955" s="1084"/>
      <c r="T955" s="1084"/>
      <c r="U955" s="1084"/>
      <c r="V955" s="1084"/>
      <c r="W955" s="1084"/>
      <c r="X955" s="1084"/>
      <c r="Y955" s="1084"/>
      <c r="Z955" s="1084"/>
      <c r="AA955" s="1084"/>
      <c r="AB955" s="1084"/>
      <c r="AC955" s="1084"/>
      <c r="AD955" s="1084"/>
      <c r="AE955" s="1084"/>
      <c r="AF955" s="1084"/>
      <c r="AG955" s="1084"/>
      <c r="AH955" s="1084"/>
      <c r="AI955" s="1084"/>
      <c r="AJ955" s="1084"/>
      <c r="AK955" s="1084"/>
      <c r="AL955" s="1084"/>
      <c r="AM955" s="1084"/>
      <c r="AN955" s="1084"/>
      <c r="AO955" s="1084"/>
      <c r="AP955" s="1084"/>
      <c r="AQ955" s="1084"/>
      <c r="AR955" s="1084"/>
      <c r="AS955" s="1084"/>
      <c r="AT955" s="1084"/>
    </row>
    <row r="956" spans="1:97" s="960" customFormat="1" ht="12.9" customHeight="1">
      <c r="A956" s="1084"/>
      <c r="B956" s="1084"/>
      <c r="C956" s="1084"/>
      <c r="D956" s="1084"/>
      <c r="E956" s="1084"/>
      <c r="F956" s="1084"/>
      <c r="G956" s="1084"/>
      <c r="H956" s="1084"/>
      <c r="I956" s="1084"/>
      <c r="J956" s="1084"/>
      <c r="K956" s="1084"/>
      <c r="L956" s="1084"/>
      <c r="M956" s="1084"/>
      <c r="N956" s="1084"/>
      <c r="O956" s="1084"/>
      <c r="P956" s="1084"/>
      <c r="Q956" s="1084"/>
      <c r="R956" s="1084"/>
      <c r="S956" s="1084"/>
      <c r="T956" s="1084"/>
      <c r="U956" s="1084"/>
      <c r="V956" s="1084"/>
      <c r="W956" s="1084"/>
      <c r="X956" s="1084"/>
      <c r="Y956" s="1084"/>
      <c r="Z956" s="1084"/>
      <c r="AA956" s="1084"/>
      <c r="AB956" s="1084"/>
      <c r="AC956" s="1084"/>
      <c r="AD956" s="1084"/>
      <c r="AE956" s="1084"/>
      <c r="AF956" s="1084"/>
      <c r="AG956" s="1084"/>
      <c r="AH956" s="1084"/>
      <c r="AI956" s="1084"/>
      <c r="AJ956" s="1084"/>
      <c r="AK956" s="1084"/>
      <c r="AL956" s="1084"/>
      <c r="AM956" s="1084"/>
      <c r="AN956" s="1084"/>
      <c r="AO956" s="1084"/>
      <c r="AP956" s="1084"/>
      <c r="AQ956" s="1084"/>
      <c r="AR956" s="1084"/>
      <c r="AS956" s="1084"/>
      <c r="AT956" s="1084"/>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652</v>
      </c>
      <c r="C958" s="3" t="s">
        <v>153</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53" t="s">
        <v>423</v>
      </c>
      <c r="E960" s="1454"/>
      <c r="F960" s="1454"/>
      <c r="G960" s="1454"/>
      <c r="H960" s="1454"/>
      <c r="I960" s="1454"/>
      <c r="J960" s="1454"/>
      <c r="K960" s="1454"/>
      <c r="L960" s="1454"/>
      <c r="M960" s="1454"/>
      <c r="N960" s="1454"/>
      <c r="O960" s="1454"/>
      <c r="P960" s="1454"/>
      <c r="Q960" s="1455"/>
      <c r="R960" s="1453" t="s">
        <v>424</v>
      </c>
      <c r="S960" s="1454"/>
      <c r="T960" s="1454"/>
      <c r="U960" s="1454"/>
      <c r="V960" s="1454"/>
      <c r="W960" s="1454"/>
      <c r="X960" s="1454"/>
      <c r="Y960" s="1454"/>
      <c r="Z960" s="1454"/>
      <c r="AA960" s="1455"/>
      <c r="AB960" s="1453" t="s">
        <v>425</v>
      </c>
      <c r="AC960" s="1454"/>
      <c r="AD960" s="1454"/>
      <c r="AE960" s="1454"/>
      <c r="AF960" s="1454"/>
      <c r="AG960" s="1454"/>
      <c r="AH960" s="1454"/>
      <c r="AI960" s="1455"/>
      <c r="AJ960" s="1453" t="s">
        <v>426</v>
      </c>
      <c r="AK960" s="1454"/>
      <c r="AL960" s="1454"/>
      <c r="AM960" s="1454"/>
      <c r="AN960" s="1454"/>
      <c r="AO960" s="1454"/>
      <c r="AP960" s="1454"/>
      <c r="AQ960" s="1455"/>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8"/>
      <c r="D961" s="1137" t="s">
        <v>418</v>
      </c>
      <c r="E961" s="1138"/>
      <c r="F961" s="1138"/>
      <c r="G961" s="1138"/>
      <c r="H961" s="1138"/>
      <c r="I961" s="1138"/>
      <c r="J961" s="1138"/>
      <c r="K961" s="1138"/>
      <c r="L961" s="1138"/>
      <c r="M961" s="1138"/>
      <c r="N961" s="1138"/>
      <c r="O961" s="1138"/>
      <c r="P961" s="1138"/>
      <c r="Q961" s="1139"/>
      <c r="R961" s="1140">
        <f>IF(ISNA(IF($BA$819="4%",(INDEX($BC$825:$BG$881,MATCH($BO$825,$BB$834:$BB$891,0),MATCH(D961,$BC$822:$BG$822,0))),(INDEX($BJ$834:$BN$891,MATCH($BO$825,$BI$834:$BI$891,0),MATCH(D961,$BJ$832:$BN$832,0))))),0,IF($BA$819="4%",(INDEX($BC$825:$BG$881,MATCH($BO$825,$BB$834:$BB$891,0),MATCH(D961,$BC$822:$BG$822,0))),(INDEX($BJ$834:$BN$891,MATCH($BO$825,$BI$834:$BI$891,0),MATCH(D961,$BJ$832:$BN$832,0)))))</f>
        <v>387110</v>
      </c>
      <c r="S961" s="1140"/>
      <c r="T961" s="1140"/>
      <c r="U961" s="1140"/>
      <c r="V961" s="1140"/>
      <c r="W961" s="1140"/>
      <c r="X961" s="1140"/>
      <c r="Y961" s="1140"/>
      <c r="Z961" s="1140"/>
      <c r="AA961" s="1140"/>
      <c r="AB961" s="1141">
        <f>BN651</f>
        <v>29</v>
      </c>
      <c r="AC961" s="1142"/>
      <c r="AD961" s="1142"/>
      <c r="AE961" s="1142"/>
      <c r="AF961" s="1142"/>
      <c r="AG961" s="1142"/>
      <c r="AH961" s="1142"/>
      <c r="AI961" s="1143"/>
      <c r="AJ961" s="1144">
        <f>IF(ISERROR((R961*AB961)),0,(R961*AB961))</f>
        <v>11226190</v>
      </c>
      <c r="AK961" s="1145"/>
      <c r="AL961" s="1145"/>
      <c r="AM961" s="1145"/>
      <c r="AN961" s="1145"/>
      <c r="AO961" s="1145"/>
      <c r="AP961" s="1145"/>
      <c r="AQ961" s="1146"/>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137" t="s">
        <v>441</v>
      </c>
      <c r="E962" s="1138"/>
      <c r="F962" s="1138"/>
      <c r="G962" s="1138"/>
      <c r="H962" s="1138"/>
      <c r="I962" s="1138"/>
      <c r="J962" s="1138"/>
      <c r="K962" s="1138"/>
      <c r="L962" s="1138"/>
      <c r="M962" s="1138"/>
      <c r="N962" s="1138"/>
      <c r="O962" s="1138"/>
      <c r="P962" s="1138"/>
      <c r="Q962" s="1139"/>
      <c r="R962" s="1140">
        <f>IF(ISNA(IF($BA$819="4%",(INDEX($BC$825:$BG$881,MATCH($BO$825,$BB$834:$BB$891,0),MATCH(D962,$BC$822:$BG$822,0))),(INDEX($BJ$834:$BN$891,MATCH($BO$825,$BI$834:$BI$891,0),MATCH(D962,$BJ$832:$BN$832,0))))),0,IF($BA$819="4%",(INDEX($BC$825:$BG$881,MATCH($BO$825,$BB$834:$BB$891,0),MATCH(D962,$BC$822:$BG$822,0))),(INDEX($BJ$834:$BN$891,MATCH($BO$825,$BI$834:$BI$891,0),MATCH(D962,$BJ$832:$BN$832,0)))))</f>
        <v>446334</v>
      </c>
      <c r="S962" s="1140"/>
      <c r="T962" s="1140"/>
      <c r="U962" s="1140"/>
      <c r="V962" s="1140"/>
      <c r="W962" s="1140"/>
      <c r="X962" s="1140"/>
      <c r="Y962" s="1140"/>
      <c r="Z962" s="1140"/>
      <c r="AA962" s="1140"/>
      <c r="AB962" s="1141">
        <f>BS651</f>
        <v>5</v>
      </c>
      <c r="AC962" s="1142"/>
      <c r="AD962" s="1142"/>
      <c r="AE962" s="1142"/>
      <c r="AF962" s="1142"/>
      <c r="AG962" s="1142"/>
      <c r="AH962" s="1142"/>
      <c r="AI962" s="1143"/>
      <c r="AJ962" s="1144">
        <f>IF(ISERROR((R962*AB962)),0,(R962*AB962))</f>
        <v>2231670</v>
      </c>
      <c r="AK962" s="1145"/>
      <c r="AL962" s="1145"/>
      <c r="AM962" s="1145"/>
      <c r="AN962" s="1145"/>
      <c r="AO962" s="1145"/>
      <c r="AP962" s="1145"/>
      <c r="AQ962" s="1146"/>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137" t="s">
        <v>779</v>
      </c>
      <c r="E963" s="1138"/>
      <c r="F963" s="1138"/>
      <c r="G963" s="1138"/>
      <c r="H963" s="1138"/>
      <c r="I963" s="1138"/>
      <c r="J963" s="1138"/>
      <c r="K963" s="1138"/>
      <c r="L963" s="1138"/>
      <c r="M963" s="1138"/>
      <c r="N963" s="1138"/>
      <c r="O963" s="1138"/>
      <c r="P963" s="1138"/>
      <c r="Q963" s="1139"/>
      <c r="R963" s="1140">
        <f>IF(ISNA(IF($BA$819="4%",(INDEX($BC$825:$BG$881,MATCH($BO$825,$BB$834:$BB$891,0),MATCH(D963,$BC$822:$BG$822,0))),(INDEX($BJ$834:$BN$891,MATCH($BO$825,$BI$834:$BI$891,0),MATCH(D963,$BJ$832:$BN$832,0))))),0,IF($BA$819="4%",(INDEX($BC$825:$BG$881,MATCH($BO$825,$BB$834:$BB$891,0),MATCH(D963,$BC$822:$BG$822,0))),(INDEX($BJ$834:$BN$891,MATCH($BO$825,$BI$834:$BI$891,0),MATCH(D963,$BJ$832:$BN$832,0)))))</f>
        <v>538400</v>
      </c>
      <c r="S963" s="1140"/>
      <c r="T963" s="1140"/>
      <c r="U963" s="1140"/>
      <c r="V963" s="1140"/>
      <c r="W963" s="1140"/>
      <c r="X963" s="1140"/>
      <c r="Y963" s="1140"/>
      <c r="Z963" s="1140"/>
      <c r="AA963" s="1140"/>
      <c r="AB963" s="1141">
        <f>BX651</f>
        <v>1</v>
      </c>
      <c r="AC963" s="1142"/>
      <c r="AD963" s="1142"/>
      <c r="AE963" s="1142"/>
      <c r="AF963" s="1142"/>
      <c r="AG963" s="1142"/>
      <c r="AH963" s="1142"/>
      <c r="AI963" s="1143"/>
      <c r="AJ963" s="1144">
        <f>IF(ISERROR((R963*AB963)),0,(R963*AB963))</f>
        <v>538400</v>
      </c>
      <c r="AK963" s="1145"/>
      <c r="AL963" s="1145"/>
      <c r="AM963" s="1145"/>
      <c r="AN963" s="1145"/>
      <c r="AO963" s="1145"/>
      <c r="AP963" s="1145"/>
      <c r="AQ963" s="1146"/>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137" t="s">
        <v>780</v>
      </c>
      <c r="E964" s="1138"/>
      <c r="F964" s="1138"/>
      <c r="G964" s="1138"/>
      <c r="H964" s="1138"/>
      <c r="I964" s="1138"/>
      <c r="J964" s="1138"/>
      <c r="K964" s="1138"/>
      <c r="L964" s="1138"/>
      <c r="M964" s="1138"/>
      <c r="N964" s="1138"/>
      <c r="O964" s="1138"/>
      <c r="P964" s="1138"/>
      <c r="Q964" s="1139"/>
      <c r="R964" s="1140">
        <f>IF(ISNA(IF($BA$819="4%",(INDEX($BC$825:$BG$881,MATCH($BO$825,$BB$834:$BB$891,0),MATCH(D964,$BC$822:$BG$822,0))),(INDEX($BJ$834:$BN$891,MATCH($BO$825,$BI$834:$BI$891,0),MATCH(D964,$BJ$832:$BN$832,0))))),0,IF($BA$819="4%",(INDEX($BC$825:$BG$881,MATCH($BO$825,$BB$834:$BB$891,0),MATCH(D964,$BC$822:$BG$822,0))),(INDEX($BJ$834:$BN$891,MATCH($BO$825,$BI$834:$BI$891,0),MATCH(D964,$BJ$832:$BN$832,0)))))</f>
        <v>689152</v>
      </c>
      <c r="S964" s="1140"/>
      <c r="T964" s="1140"/>
      <c r="U964" s="1140"/>
      <c r="V964" s="1140"/>
      <c r="W964" s="1140"/>
      <c r="X964" s="1140"/>
      <c r="Y964" s="1140"/>
      <c r="Z964" s="1140"/>
      <c r="AA964" s="1140"/>
      <c r="AB964" s="1141">
        <f>CC651</f>
        <v>0</v>
      </c>
      <c r="AC964" s="1142"/>
      <c r="AD964" s="1142"/>
      <c r="AE964" s="1142"/>
      <c r="AF964" s="1142"/>
      <c r="AG964" s="1142"/>
      <c r="AH964" s="1142"/>
      <c r="AI964" s="1143"/>
      <c r="AJ964" s="1144">
        <f>IF(ISERROR((R964*AB964)),0,(R964*AB964))</f>
        <v>0</v>
      </c>
      <c r="AK964" s="1145"/>
      <c r="AL964" s="1145"/>
      <c r="AM964" s="1145"/>
      <c r="AN964" s="1145"/>
      <c r="AO964" s="1145"/>
      <c r="AP964" s="1145"/>
      <c r="AQ964" s="1146"/>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137" t="s">
        <v>790</v>
      </c>
      <c r="E965" s="1138"/>
      <c r="F965" s="1138"/>
      <c r="G965" s="1138"/>
      <c r="H965" s="1138"/>
      <c r="I965" s="1138"/>
      <c r="J965" s="1138"/>
      <c r="K965" s="1138"/>
      <c r="L965" s="1138"/>
      <c r="M965" s="1138"/>
      <c r="N965" s="1138"/>
      <c r="O965" s="1138"/>
      <c r="P965" s="1138"/>
      <c r="Q965" s="1139"/>
      <c r="R965" s="1140">
        <f>IF(ISNA(IF($BA$819="4%",(INDEX($BC$825:$BG$881,MATCH($BO$825,$BB$834:$BB$891,0),MATCH(D965,$BC$822:$BG$822,0))),(INDEX($BJ$834:$BN$891,MATCH($BO$825,$BI$834:$BI$891,0),MATCH(D965,$BJ$832:$BN$832,0))))),0,IF($BA$819="4%",(INDEX($BC$825:$BG$881,MATCH($BO$825,$BB$834:$BB$891,0),MATCH(D965,$BC$822:$BG$822,0))),(INDEX($BJ$834:$BN$891,MATCH($BO$825,$BI$834:$BI$891,0),MATCH(D965,$BJ$832:$BN$832,0)))))</f>
        <v>767758</v>
      </c>
      <c r="S965" s="1140"/>
      <c r="T965" s="1140"/>
      <c r="U965" s="1140"/>
      <c r="V965" s="1140"/>
      <c r="W965" s="1140"/>
      <c r="X965" s="1140"/>
      <c r="Y965" s="1140"/>
      <c r="Z965" s="1140"/>
      <c r="AA965" s="1140"/>
      <c r="AB965" s="1141">
        <f>CM651+CH651</f>
        <v>0</v>
      </c>
      <c r="AC965" s="1142"/>
      <c r="AD965" s="1142"/>
      <c r="AE965" s="1142"/>
      <c r="AF965" s="1142"/>
      <c r="AG965" s="1142"/>
      <c r="AH965" s="1142"/>
      <c r="AI965" s="1143"/>
      <c r="AJ965" s="1144">
        <f>IF(ISERROR((R965*AB965)),0,(R965*AB965))</f>
        <v>0</v>
      </c>
      <c r="AK965" s="1145"/>
      <c r="AL965" s="1145"/>
      <c r="AM965" s="1145"/>
      <c r="AN965" s="1145"/>
      <c r="AO965" s="1145"/>
      <c r="AP965" s="1145"/>
      <c r="AQ965" s="1146"/>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154" t="s">
        <v>959</v>
      </c>
      <c r="C966" s="1155"/>
      <c r="D966" s="1155"/>
      <c r="E966" s="1155"/>
      <c r="F966" s="1155"/>
      <c r="G966" s="1155"/>
      <c r="H966" s="1155"/>
      <c r="I966" s="1155"/>
      <c r="J966" s="1155"/>
      <c r="K966" s="1155"/>
      <c r="L966" s="1155"/>
      <c r="M966" s="1155"/>
      <c r="N966" s="1155"/>
      <c r="O966" s="1155"/>
      <c r="P966" s="1155"/>
      <c r="Q966" s="1155"/>
      <c r="R966" s="1155"/>
      <c r="S966" s="1155"/>
      <c r="T966" s="1155"/>
      <c r="U966" s="1155"/>
      <c r="V966" s="1155"/>
      <c r="W966" s="1155"/>
      <c r="X966" s="1155"/>
      <c r="Y966" s="1155"/>
      <c r="Z966" s="1155"/>
      <c r="AA966" s="1156"/>
      <c r="AB966" s="1141">
        <f>SUM(AB961:AI965)</f>
        <v>35</v>
      </c>
      <c r="AC966" s="1142"/>
      <c r="AD966" s="1142"/>
      <c r="AE966" s="1142"/>
      <c r="AF966" s="1142"/>
      <c r="AG966" s="1142"/>
      <c r="AH966" s="1142"/>
      <c r="AI966" s="1143"/>
      <c r="AJ966" s="1144"/>
      <c r="AK966" s="1145"/>
      <c r="AL966" s="1145"/>
      <c r="AM966" s="1145"/>
      <c r="AN966" s="1145"/>
      <c r="AO966" s="1145"/>
      <c r="AP966" s="1145"/>
      <c r="AQ966" s="1146"/>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465" t="s">
        <v>746</v>
      </c>
      <c r="C967" s="1466"/>
      <c r="D967" s="1466"/>
      <c r="E967" s="1466"/>
      <c r="F967" s="1466"/>
      <c r="G967" s="1466"/>
      <c r="H967" s="1466"/>
      <c r="I967" s="1466"/>
      <c r="J967" s="1466"/>
      <c r="K967" s="1466"/>
      <c r="L967" s="1466"/>
      <c r="M967" s="1466"/>
      <c r="N967" s="1466"/>
      <c r="O967" s="1466"/>
      <c r="P967" s="1466"/>
      <c r="Q967" s="1466"/>
      <c r="R967" s="1466"/>
      <c r="S967" s="1466"/>
      <c r="T967" s="1466"/>
      <c r="U967" s="1466"/>
      <c r="V967" s="1466"/>
      <c r="W967" s="1466"/>
      <c r="X967" s="1466"/>
      <c r="Y967" s="1466"/>
      <c r="Z967" s="1466"/>
      <c r="AA967" s="1466"/>
      <c r="AB967" s="1466"/>
      <c r="AC967" s="1466"/>
      <c r="AD967" s="1466"/>
      <c r="AE967" s="1466"/>
      <c r="AF967" s="1466"/>
      <c r="AG967" s="1466"/>
      <c r="AH967" s="1466"/>
      <c r="AI967" s="1467"/>
      <c r="AJ967" s="1144">
        <f>SUM(AJ961:AQ965)</f>
        <v>13996260</v>
      </c>
      <c r="AK967" s="1145"/>
      <c r="AL967" s="1145"/>
      <c r="AM967" s="1145"/>
      <c r="AN967" s="1145"/>
      <c r="AO967" s="1145"/>
      <c r="AP967" s="1145"/>
      <c r="AQ967" s="1146"/>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441"/>
      <c r="C968" s="1442"/>
      <c r="D968" s="1442"/>
      <c r="E968" s="1442"/>
      <c r="F968" s="1442"/>
      <c r="G968" s="1442"/>
      <c r="H968" s="1442"/>
      <c r="I968" s="1442"/>
      <c r="J968" s="1442"/>
      <c r="K968" s="1442"/>
      <c r="L968" s="1442"/>
      <c r="M968" s="1442"/>
      <c r="N968" s="1442"/>
      <c r="O968" s="1442"/>
      <c r="P968" s="1442"/>
      <c r="Q968" s="1442"/>
      <c r="R968" s="1442"/>
      <c r="S968" s="1442"/>
      <c r="T968" s="1442"/>
      <c r="U968" s="1442"/>
      <c r="V968" s="1442"/>
      <c r="W968" s="1442"/>
      <c r="X968" s="1442"/>
      <c r="Y968" s="1442"/>
      <c r="Z968" s="1442"/>
      <c r="AA968" s="1442"/>
      <c r="AB968" s="1442"/>
      <c r="AC968" s="1442"/>
      <c r="AD968" s="1442"/>
      <c r="AE968" s="1443"/>
      <c r="AF968" s="1438" t="s">
        <v>478</v>
      </c>
      <c r="AG968" s="1439"/>
      <c r="AH968" s="1439"/>
      <c r="AI968" s="1440"/>
      <c r="AJ968" s="1441"/>
      <c r="AK968" s="1442"/>
      <c r="AL968" s="1442"/>
      <c r="AM968" s="1442"/>
      <c r="AN968" s="1442"/>
      <c r="AO968" s="1442"/>
      <c r="AP968" s="1442"/>
      <c r="AQ968" s="14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9" t="s">
        <v>480</v>
      </c>
      <c r="D969" s="1147" t="s">
        <v>1888</v>
      </c>
      <c r="E969" s="1148"/>
      <c r="F969" s="1148"/>
      <c r="G969" s="1148"/>
      <c r="H969" s="1148"/>
      <c r="I969" s="1148"/>
      <c r="J969" s="1148"/>
      <c r="K969" s="1148"/>
      <c r="L969" s="1148"/>
      <c r="M969" s="1148"/>
      <c r="N969" s="1148"/>
      <c r="O969" s="1148"/>
      <c r="P969" s="1148"/>
      <c r="Q969" s="1148"/>
      <c r="R969" s="1148"/>
      <c r="S969" s="1148"/>
      <c r="T969" s="1148"/>
      <c r="U969" s="1148"/>
      <c r="V969" s="1148"/>
      <c r="W969" s="1148"/>
      <c r="X969" s="1148"/>
      <c r="Y969" s="1148"/>
      <c r="Z969" s="1148"/>
      <c r="AA969" s="1148"/>
      <c r="AB969" s="1148"/>
      <c r="AC969" s="1148"/>
      <c r="AD969" s="1148"/>
      <c r="AE969" s="1149"/>
      <c r="AF969" s="82"/>
      <c r="AG969" s="1152" t="s">
        <v>107</v>
      </c>
      <c r="AH969" s="1153"/>
      <c r="AI969" s="85"/>
      <c r="AJ969" s="1128">
        <f>ROUND(IF(AND(AG969="yes",D975&lt;&gt;""),AJ967*0.2,0),0)</f>
        <v>2799252</v>
      </c>
      <c r="AK969" s="1129"/>
      <c r="AL969" s="1129"/>
      <c r="AM969" s="1129"/>
      <c r="AN969" s="1129"/>
      <c r="AO969" s="1129"/>
      <c r="AP969" s="1129"/>
      <c r="AQ969" s="1130"/>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60"/>
      <c r="C970" s="861"/>
      <c r="D970" s="1109" t="s">
        <v>2272</v>
      </c>
      <c r="E970" s="1110"/>
      <c r="F970" s="1110"/>
      <c r="G970" s="1110"/>
      <c r="H970" s="1110"/>
      <c r="I970" s="1110"/>
      <c r="J970" s="1110"/>
      <c r="K970" s="1110"/>
      <c r="L970" s="1110"/>
      <c r="M970" s="1110"/>
      <c r="N970" s="1110"/>
      <c r="O970" s="1110"/>
      <c r="P970" s="1110"/>
      <c r="Q970" s="1110"/>
      <c r="R970" s="1110"/>
      <c r="S970" s="1110"/>
      <c r="T970" s="1110"/>
      <c r="U970" s="1110"/>
      <c r="V970" s="1110"/>
      <c r="W970" s="1110"/>
      <c r="X970" s="1110"/>
      <c r="Y970" s="1110"/>
      <c r="Z970" s="1110"/>
      <c r="AA970" s="1110"/>
      <c r="AB970" s="1110"/>
      <c r="AC970" s="1110"/>
      <c r="AD970" s="1110"/>
      <c r="AE970" s="1111"/>
      <c r="AF970" s="79"/>
      <c r="AG970" s="21"/>
      <c r="AH970" s="21"/>
      <c r="AI970" s="83"/>
      <c r="AJ970" s="1131"/>
      <c r="AK970" s="1132"/>
      <c r="AL970" s="1132"/>
      <c r="AM970" s="1132"/>
      <c r="AN970" s="1132"/>
      <c r="AO970" s="1132"/>
      <c r="AP970" s="1132"/>
      <c r="AQ970" s="1133"/>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60"/>
      <c r="C971" s="861"/>
      <c r="D971" s="1109"/>
      <c r="E971" s="1110"/>
      <c r="F971" s="1110"/>
      <c r="G971" s="1110"/>
      <c r="H971" s="1110"/>
      <c r="I971" s="1110"/>
      <c r="J971" s="1110"/>
      <c r="K971" s="1110"/>
      <c r="L971" s="1110"/>
      <c r="M971" s="1110"/>
      <c r="N971" s="1110"/>
      <c r="O971" s="1110"/>
      <c r="P971" s="1110"/>
      <c r="Q971" s="1110"/>
      <c r="R971" s="1110"/>
      <c r="S971" s="1110"/>
      <c r="T971" s="1110"/>
      <c r="U971" s="1110"/>
      <c r="V971" s="1110"/>
      <c r="W971" s="1110"/>
      <c r="X971" s="1110"/>
      <c r="Y971" s="1110"/>
      <c r="Z971" s="1110"/>
      <c r="AA971" s="1110"/>
      <c r="AB971" s="1110"/>
      <c r="AC971" s="1110"/>
      <c r="AD971" s="1110"/>
      <c r="AE971" s="1111"/>
      <c r="AF971" s="79"/>
      <c r="AG971" s="21"/>
      <c r="AH971" s="21"/>
      <c r="AI971" s="83"/>
      <c r="AJ971" s="1131"/>
      <c r="AK971" s="1132"/>
      <c r="AL971" s="1132"/>
      <c r="AM971" s="1132"/>
      <c r="AN971" s="1132"/>
      <c r="AO971" s="1132"/>
      <c r="AP971" s="1132"/>
      <c r="AQ971" s="1133"/>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60"/>
      <c r="C972" s="861"/>
      <c r="D972" s="1109"/>
      <c r="E972" s="1110"/>
      <c r="F972" s="1110"/>
      <c r="G972" s="1110"/>
      <c r="H972" s="1110"/>
      <c r="I972" s="1110"/>
      <c r="J972" s="1110"/>
      <c r="K972" s="1110"/>
      <c r="L972" s="1110"/>
      <c r="M972" s="1110"/>
      <c r="N972" s="1110"/>
      <c r="O972" s="1110"/>
      <c r="P972" s="1110"/>
      <c r="Q972" s="1110"/>
      <c r="R972" s="1110"/>
      <c r="S972" s="1110"/>
      <c r="T972" s="1110"/>
      <c r="U972" s="1110"/>
      <c r="V972" s="1110"/>
      <c r="W972" s="1110"/>
      <c r="X972" s="1110"/>
      <c r="Y972" s="1110"/>
      <c r="Z972" s="1110"/>
      <c r="AA972" s="1110"/>
      <c r="AB972" s="1110"/>
      <c r="AC972" s="1110"/>
      <c r="AD972" s="1110"/>
      <c r="AE972" s="1111"/>
      <c r="AF972" s="79"/>
      <c r="AG972" s="21"/>
      <c r="AH972" s="21"/>
      <c r="AI972" s="83"/>
      <c r="AJ972" s="1131"/>
      <c r="AK972" s="1132"/>
      <c r="AL972" s="1132"/>
      <c r="AM972" s="1132"/>
      <c r="AN972" s="1132"/>
      <c r="AO972" s="1132"/>
      <c r="AP972" s="1132"/>
      <c r="AQ972" s="1133"/>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60"/>
      <c r="C973" s="861"/>
      <c r="D973" s="1109"/>
      <c r="E973" s="1110"/>
      <c r="F973" s="1110"/>
      <c r="G973" s="1110"/>
      <c r="H973" s="1110"/>
      <c r="I973" s="1110"/>
      <c r="J973" s="1110"/>
      <c r="K973" s="1110"/>
      <c r="L973" s="1110"/>
      <c r="M973" s="1110"/>
      <c r="N973" s="1110"/>
      <c r="O973" s="1110"/>
      <c r="P973" s="1110"/>
      <c r="Q973" s="1110"/>
      <c r="R973" s="1110"/>
      <c r="S973" s="1110"/>
      <c r="T973" s="1110"/>
      <c r="U973" s="1110"/>
      <c r="V973" s="1110"/>
      <c r="W973" s="1110"/>
      <c r="X973" s="1110"/>
      <c r="Y973" s="1110"/>
      <c r="Z973" s="1110"/>
      <c r="AA973" s="1110"/>
      <c r="AB973" s="1110"/>
      <c r="AC973" s="1110"/>
      <c r="AD973" s="1110"/>
      <c r="AE973" s="1111"/>
      <c r="AF973" s="79"/>
      <c r="AG973" s="21"/>
      <c r="AH973" s="21"/>
      <c r="AI973" s="83"/>
      <c r="AJ973" s="1131"/>
      <c r="AK973" s="1132"/>
      <c r="AL973" s="1132"/>
      <c r="AM973" s="1132"/>
      <c r="AN973" s="1132"/>
      <c r="AO973" s="1132"/>
      <c r="AP973" s="1132"/>
      <c r="AQ973" s="1133"/>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60"/>
      <c r="C974" s="861"/>
      <c r="D974" s="1112" t="s">
        <v>2273</v>
      </c>
      <c r="E974" s="1113"/>
      <c r="F974" s="1113"/>
      <c r="G974" s="1113"/>
      <c r="H974" s="1113"/>
      <c r="I974" s="1113"/>
      <c r="J974" s="1113"/>
      <c r="K974" s="1113"/>
      <c r="L974" s="1113"/>
      <c r="M974" s="1113"/>
      <c r="N974" s="1113"/>
      <c r="O974" s="1113"/>
      <c r="P974" s="1113"/>
      <c r="Q974" s="1113"/>
      <c r="R974" s="1113"/>
      <c r="S974" s="1113"/>
      <c r="T974" s="1113"/>
      <c r="U974" s="1113"/>
      <c r="V974" s="1113"/>
      <c r="W974" s="1113"/>
      <c r="X974" s="1113"/>
      <c r="Y974" s="1113"/>
      <c r="Z974" s="1113"/>
      <c r="AA974" s="1113"/>
      <c r="AB974" s="1113"/>
      <c r="AC974" s="1113"/>
      <c r="AD974" s="1113"/>
      <c r="AE974" s="1114"/>
      <c r="AF974" s="79"/>
      <c r="AG974" s="21"/>
      <c r="AH974" s="21"/>
      <c r="AI974" s="83"/>
      <c r="AJ974" s="1131"/>
      <c r="AK974" s="1132"/>
      <c r="AL974" s="1132"/>
      <c r="AM974" s="1132"/>
      <c r="AN974" s="1132"/>
      <c r="AO974" s="1132"/>
      <c r="AP974" s="1132"/>
      <c r="AQ974" s="1133"/>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60"/>
      <c r="C975" s="861"/>
      <c r="D975" s="1447" t="s">
        <v>2424</v>
      </c>
      <c r="E975" s="1448"/>
      <c r="F975" s="1448"/>
      <c r="G975" s="1448"/>
      <c r="H975" s="1448"/>
      <c r="I975" s="1448"/>
      <c r="J975" s="1448"/>
      <c r="K975" s="1448"/>
      <c r="L975" s="1448"/>
      <c r="M975" s="1448"/>
      <c r="N975" s="1448"/>
      <c r="O975" s="1448"/>
      <c r="P975" s="1448"/>
      <c r="Q975" s="1448"/>
      <c r="R975" s="1448"/>
      <c r="S975" s="1448"/>
      <c r="T975" s="1448"/>
      <c r="U975" s="1448"/>
      <c r="V975" s="1448"/>
      <c r="W975" s="1448"/>
      <c r="X975" s="1448"/>
      <c r="Y975" s="1448"/>
      <c r="Z975" s="1448"/>
      <c r="AA975" s="1448"/>
      <c r="AB975" s="1448"/>
      <c r="AC975" s="1448"/>
      <c r="AD975" s="1448"/>
      <c r="AE975" s="1449"/>
      <c r="AF975" s="80"/>
      <c r="AG975" s="11"/>
      <c r="AH975" s="11"/>
      <c r="AI975" s="81"/>
      <c r="AJ975" s="1134"/>
      <c r="AK975" s="1135"/>
      <c r="AL975" s="1135"/>
      <c r="AM975" s="1135"/>
      <c r="AN975" s="1135"/>
      <c r="AO975" s="1135"/>
      <c r="AP975" s="1135"/>
      <c r="AQ975" s="1136"/>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2"/>
      <c r="C976" s="863"/>
      <c r="D976" s="1171" t="s">
        <v>1996</v>
      </c>
      <c r="E976" s="1172"/>
      <c r="F976" s="1172"/>
      <c r="G976" s="1172"/>
      <c r="H976" s="1172"/>
      <c r="I976" s="1172"/>
      <c r="J976" s="1172"/>
      <c r="K976" s="1172"/>
      <c r="L976" s="1172"/>
      <c r="M976" s="1172"/>
      <c r="N976" s="1172"/>
      <c r="O976" s="1172"/>
      <c r="P976" s="1172"/>
      <c r="Q976" s="1172"/>
      <c r="R976" s="1172"/>
      <c r="S976" s="1172"/>
      <c r="T976" s="1172"/>
      <c r="U976" s="1172"/>
      <c r="V976" s="1172"/>
      <c r="W976" s="1172"/>
      <c r="X976" s="1172"/>
      <c r="Y976" s="1172"/>
      <c r="Z976" s="1172"/>
      <c r="AA976" s="1172"/>
      <c r="AB976" s="1172"/>
      <c r="AC976" s="1172"/>
      <c r="AD976" s="1172"/>
      <c r="AE976" s="1173"/>
      <c r="AF976" s="82"/>
      <c r="AG976" s="1150" t="s">
        <v>481</v>
      </c>
      <c r="AH976" s="1151"/>
      <c r="AI976" s="85"/>
      <c r="AJ976" s="1128">
        <f>ROUND(IF(AG976="yes",AJ967*0.05,0),0)</f>
        <v>0</v>
      </c>
      <c r="AK976" s="1129"/>
      <c r="AL976" s="1129"/>
      <c r="AM976" s="1129"/>
      <c r="AN976" s="1129"/>
      <c r="AO976" s="1129"/>
      <c r="AP976" s="1129"/>
      <c r="AQ976" s="1130"/>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60"/>
      <c r="C977" s="864"/>
      <c r="D977" s="1109" t="s">
        <v>1889</v>
      </c>
      <c r="E977" s="1110"/>
      <c r="F977" s="1110"/>
      <c r="G977" s="1110"/>
      <c r="H977" s="1110"/>
      <c r="I977" s="1110"/>
      <c r="J977" s="1110"/>
      <c r="K977" s="1110"/>
      <c r="L977" s="1110"/>
      <c r="M977" s="1110"/>
      <c r="N977" s="1110"/>
      <c r="O977" s="1110"/>
      <c r="P977" s="1110"/>
      <c r="Q977" s="1110"/>
      <c r="R977" s="1110"/>
      <c r="S977" s="1110"/>
      <c r="T977" s="1110"/>
      <c r="U977" s="1110"/>
      <c r="V977" s="1110"/>
      <c r="W977" s="1110"/>
      <c r="X977" s="1110"/>
      <c r="Y977" s="1110"/>
      <c r="Z977" s="1110"/>
      <c r="AA977" s="1110"/>
      <c r="AB977" s="1110"/>
      <c r="AC977" s="1110"/>
      <c r="AD977" s="1110"/>
      <c r="AE977" s="1111"/>
      <c r="AF977" s="79"/>
      <c r="AG977" s="21"/>
      <c r="AH977" s="21"/>
      <c r="AI977" s="83"/>
      <c r="AJ977" s="1131"/>
      <c r="AK977" s="1132"/>
      <c r="AL977" s="1132"/>
      <c r="AM977" s="1132"/>
      <c r="AN977" s="1132"/>
      <c r="AO977" s="1132"/>
      <c r="AP977" s="1132"/>
      <c r="AQ977" s="1133"/>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60"/>
      <c r="C978" s="864"/>
      <c r="D978" s="1109"/>
      <c r="E978" s="1110"/>
      <c r="F978" s="1110"/>
      <c r="G978" s="1110"/>
      <c r="H978" s="1110"/>
      <c r="I978" s="1110"/>
      <c r="J978" s="1110"/>
      <c r="K978" s="1110"/>
      <c r="L978" s="1110"/>
      <c r="M978" s="1110"/>
      <c r="N978" s="1110"/>
      <c r="O978" s="1110"/>
      <c r="P978" s="1110"/>
      <c r="Q978" s="1110"/>
      <c r="R978" s="1110"/>
      <c r="S978" s="1110"/>
      <c r="T978" s="1110"/>
      <c r="U978" s="1110"/>
      <c r="V978" s="1110"/>
      <c r="W978" s="1110"/>
      <c r="X978" s="1110"/>
      <c r="Y978" s="1110"/>
      <c r="Z978" s="1110"/>
      <c r="AA978" s="1110"/>
      <c r="AB978" s="1110"/>
      <c r="AC978" s="1110"/>
      <c r="AD978" s="1110"/>
      <c r="AE978" s="1111"/>
      <c r="AF978" s="79"/>
      <c r="AG978" s="21"/>
      <c r="AH978" s="21"/>
      <c r="AI978" s="83"/>
      <c r="AJ978" s="1131"/>
      <c r="AK978" s="1132"/>
      <c r="AL978" s="1132"/>
      <c r="AM978" s="1132"/>
      <c r="AN978" s="1132"/>
      <c r="AO978" s="1132"/>
      <c r="AP978" s="1132"/>
      <c r="AQ978" s="1133"/>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60"/>
      <c r="C979" s="864"/>
      <c r="D979" s="1109"/>
      <c r="E979" s="1110"/>
      <c r="F979" s="1110"/>
      <c r="G979" s="1110"/>
      <c r="H979" s="1110"/>
      <c r="I979" s="1110"/>
      <c r="J979" s="1110"/>
      <c r="K979" s="1110"/>
      <c r="L979" s="1110"/>
      <c r="M979" s="1110"/>
      <c r="N979" s="1110"/>
      <c r="O979" s="1110"/>
      <c r="P979" s="1110"/>
      <c r="Q979" s="1110"/>
      <c r="R979" s="1110"/>
      <c r="S979" s="1110"/>
      <c r="T979" s="1110"/>
      <c r="U979" s="1110"/>
      <c r="V979" s="1110"/>
      <c r="W979" s="1110"/>
      <c r="X979" s="1110"/>
      <c r="Y979" s="1110"/>
      <c r="Z979" s="1110"/>
      <c r="AA979" s="1110"/>
      <c r="AB979" s="1110"/>
      <c r="AC979" s="1110"/>
      <c r="AD979" s="1110"/>
      <c r="AE979" s="1111"/>
      <c r="AF979" s="79"/>
      <c r="AG979" s="21"/>
      <c r="AH979" s="21"/>
      <c r="AI979" s="83"/>
      <c r="AJ979" s="1131"/>
      <c r="AK979" s="1132"/>
      <c r="AL979" s="1132"/>
      <c r="AM979" s="1132"/>
      <c r="AN979" s="1132"/>
      <c r="AO979" s="1132"/>
      <c r="AP979" s="1132"/>
      <c r="AQ979" s="1133"/>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60"/>
      <c r="C980" s="864"/>
      <c r="D980" s="1109"/>
      <c r="E980" s="1110"/>
      <c r="F980" s="1110"/>
      <c r="G980" s="1110"/>
      <c r="H980" s="1110"/>
      <c r="I980" s="1110"/>
      <c r="J980" s="1110"/>
      <c r="K980" s="1110"/>
      <c r="L980" s="1110"/>
      <c r="M980" s="1110"/>
      <c r="N980" s="1110"/>
      <c r="O980" s="1110"/>
      <c r="P980" s="1110"/>
      <c r="Q980" s="1110"/>
      <c r="R980" s="1110"/>
      <c r="S980" s="1110"/>
      <c r="T980" s="1110"/>
      <c r="U980" s="1110"/>
      <c r="V980" s="1110"/>
      <c r="W980" s="1110"/>
      <c r="X980" s="1110"/>
      <c r="Y980" s="1110"/>
      <c r="Z980" s="1110"/>
      <c r="AA980" s="1110"/>
      <c r="AB980" s="1110"/>
      <c r="AC980" s="1110"/>
      <c r="AD980" s="1110"/>
      <c r="AE980" s="1111"/>
      <c r="AF980" s="79"/>
      <c r="AG980" s="21"/>
      <c r="AH980" s="21"/>
      <c r="AI980" s="83"/>
      <c r="AJ980" s="1131"/>
      <c r="AK980" s="1132"/>
      <c r="AL980" s="1132"/>
      <c r="AM980" s="1132"/>
      <c r="AN980" s="1132"/>
      <c r="AO980" s="1132"/>
      <c r="AP980" s="1132"/>
      <c r="AQ980" s="1133"/>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5"/>
      <c r="C981" s="866"/>
      <c r="D981" s="1112"/>
      <c r="E981" s="1113"/>
      <c r="F981" s="1113"/>
      <c r="G981" s="1113"/>
      <c r="H981" s="1113"/>
      <c r="I981" s="1113"/>
      <c r="J981" s="1113"/>
      <c r="K981" s="1113"/>
      <c r="L981" s="1113"/>
      <c r="M981" s="1113"/>
      <c r="N981" s="1113"/>
      <c r="O981" s="1113"/>
      <c r="P981" s="1113"/>
      <c r="Q981" s="1113"/>
      <c r="R981" s="1113"/>
      <c r="S981" s="1113"/>
      <c r="T981" s="1113"/>
      <c r="U981" s="1113"/>
      <c r="V981" s="1113"/>
      <c r="W981" s="1113"/>
      <c r="X981" s="1113"/>
      <c r="Y981" s="1113"/>
      <c r="Z981" s="1113"/>
      <c r="AA981" s="1113"/>
      <c r="AB981" s="1113"/>
      <c r="AC981" s="1113"/>
      <c r="AD981" s="1113"/>
      <c r="AE981" s="1114"/>
      <c r="AF981" s="80"/>
      <c r="AG981" s="11"/>
      <c r="AH981" s="11"/>
      <c r="AI981" s="81"/>
      <c r="AJ981" s="1134"/>
      <c r="AK981" s="1135"/>
      <c r="AL981" s="1135"/>
      <c r="AM981" s="1135"/>
      <c r="AN981" s="1135"/>
      <c r="AO981" s="1135"/>
      <c r="AP981" s="1135"/>
      <c r="AQ981" s="1136"/>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2"/>
      <c r="C982" s="555" t="s">
        <v>484</v>
      </c>
      <c r="D982" s="1171" t="s">
        <v>1997</v>
      </c>
      <c r="E982" s="1172"/>
      <c r="F982" s="1172"/>
      <c r="G982" s="1172"/>
      <c r="H982" s="1172"/>
      <c r="I982" s="1172"/>
      <c r="J982" s="1172"/>
      <c r="K982" s="1172"/>
      <c r="L982" s="1172"/>
      <c r="M982" s="1172"/>
      <c r="N982" s="1172"/>
      <c r="O982" s="1172"/>
      <c r="P982" s="1172"/>
      <c r="Q982" s="1172"/>
      <c r="R982" s="1172"/>
      <c r="S982" s="1172"/>
      <c r="T982" s="1172"/>
      <c r="U982" s="1172"/>
      <c r="V982" s="1172"/>
      <c r="W982" s="1172"/>
      <c r="X982" s="1172"/>
      <c r="Y982" s="1172"/>
      <c r="Z982" s="1172"/>
      <c r="AA982" s="1172"/>
      <c r="AB982" s="1172"/>
      <c r="AC982" s="1172"/>
      <c r="AD982" s="1172"/>
      <c r="AE982" s="1173"/>
      <c r="AF982" s="84"/>
      <c r="AG982" s="1150" t="s">
        <v>481</v>
      </c>
      <c r="AH982" s="1151"/>
      <c r="AI982" s="85"/>
      <c r="AJ982" s="1128">
        <f>ROUND(IF(AG982="yes",AJ967*0.1,0),0)</f>
        <v>0</v>
      </c>
      <c r="AK982" s="1129"/>
      <c r="AL982" s="1129"/>
      <c r="AM982" s="1129"/>
      <c r="AN982" s="1129"/>
      <c r="AO982" s="1129"/>
      <c r="AP982" s="1129"/>
      <c r="AQ982" s="1130"/>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6"/>
      <c r="D983" s="1164" t="s">
        <v>1998</v>
      </c>
      <c r="E983" s="1165"/>
      <c r="F983" s="1165"/>
      <c r="G983" s="1165"/>
      <c r="H983" s="1165"/>
      <c r="I983" s="1165"/>
      <c r="J983" s="1165"/>
      <c r="K983" s="1165"/>
      <c r="L983" s="1165"/>
      <c r="M983" s="1165"/>
      <c r="N983" s="1165"/>
      <c r="O983" s="1165"/>
      <c r="P983" s="1165"/>
      <c r="Q983" s="1165"/>
      <c r="R983" s="1165"/>
      <c r="S983" s="1165"/>
      <c r="T983" s="1165"/>
      <c r="U983" s="1165"/>
      <c r="V983" s="1165"/>
      <c r="W983" s="1165"/>
      <c r="X983" s="1165"/>
      <c r="Y983" s="1165"/>
      <c r="Z983" s="1165"/>
      <c r="AA983" s="1165"/>
      <c r="AB983" s="1165"/>
      <c r="AC983" s="1165"/>
      <c r="AD983" s="1165"/>
      <c r="AE983" s="1166"/>
      <c r="AF983" s="79"/>
      <c r="AI983" s="83"/>
      <c r="AJ983" s="1131"/>
      <c r="AK983" s="1132"/>
      <c r="AL983" s="1132"/>
      <c r="AM983" s="1132"/>
      <c r="AN983" s="1132"/>
      <c r="AO983" s="1132"/>
      <c r="AP983" s="1132"/>
      <c r="AQ983" s="1133"/>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6"/>
      <c r="D984" s="1164"/>
      <c r="E984" s="1165"/>
      <c r="F984" s="1165"/>
      <c r="G984" s="1165"/>
      <c r="H984" s="1165"/>
      <c r="I984" s="1165"/>
      <c r="J984" s="1165"/>
      <c r="K984" s="1165"/>
      <c r="L984" s="1165"/>
      <c r="M984" s="1165"/>
      <c r="N984" s="1165"/>
      <c r="O984" s="1165"/>
      <c r="P984" s="1165"/>
      <c r="Q984" s="1165"/>
      <c r="R984" s="1165"/>
      <c r="S984" s="1165"/>
      <c r="T984" s="1165"/>
      <c r="U984" s="1165"/>
      <c r="V984" s="1165"/>
      <c r="W984" s="1165"/>
      <c r="X984" s="1165"/>
      <c r="Y984" s="1165"/>
      <c r="Z984" s="1165"/>
      <c r="AA984" s="1165"/>
      <c r="AB984" s="1165"/>
      <c r="AC984" s="1165"/>
      <c r="AD984" s="1165"/>
      <c r="AE984" s="1166"/>
      <c r="AF984" s="79"/>
      <c r="AG984" s="21"/>
      <c r="AH984" s="21"/>
      <c r="AI984" s="83"/>
      <c r="AJ984" s="1131"/>
      <c r="AK984" s="1132"/>
      <c r="AL984" s="1132"/>
      <c r="AM984" s="1132"/>
      <c r="AN984" s="1132"/>
      <c r="AO984" s="1132"/>
      <c r="AP984" s="1132"/>
      <c r="AQ984" s="1133"/>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7"/>
      <c r="C985" s="866"/>
      <c r="D985" s="1167"/>
      <c r="E985" s="1168"/>
      <c r="F985" s="1168"/>
      <c r="G985" s="1168"/>
      <c r="H985" s="1168"/>
      <c r="I985" s="1168"/>
      <c r="J985" s="1168"/>
      <c r="K985" s="1168"/>
      <c r="L985" s="1168"/>
      <c r="M985" s="1168"/>
      <c r="N985" s="1168"/>
      <c r="O985" s="1168"/>
      <c r="P985" s="1168"/>
      <c r="Q985" s="1168"/>
      <c r="R985" s="1168"/>
      <c r="S985" s="1168"/>
      <c r="T985" s="1168"/>
      <c r="U985" s="1168"/>
      <c r="V985" s="1168"/>
      <c r="W985" s="1168"/>
      <c r="X985" s="1168"/>
      <c r="Y985" s="1168"/>
      <c r="Z985" s="1168"/>
      <c r="AA985" s="1168"/>
      <c r="AB985" s="1168"/>
      <c r="AC985" s="1168"/>
      <c r="AD985" s="1168"/>
      <c r="AE985" s="1169"/>
      <c r="AF985" s="80"/>
      <c r="AG985" s="11"/>
      <c r="AH985" s="11"/>
      <c r="AI985" s="81"/>
      <c r="AJ985" s="1134"/>
      <c r="AK985" s="1135"/>
      <c r="AL985" s="1135"/>
      <c r="AM985" s="1135"/>
      <c r="AN985" s="1135"/>
      <c r="AO985" s="1135"/>
      <c r="AP985" s="1135"/>
      <c r="AQ985" s="1136"/>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5" t="s">
        <v>488</v>
      </c>
      <c r="D986" s="1171" t="s">
        <v>1890</v>
      </c>
      <c r="E986" s="1172"/>
      <c r="F986" s="1172"/>
      <c r="G986" s="1172"/>
      <c r="H986" s="1172"/>
      <c r="I986" s="1172"/>
      <c r="J986" s="1172"/>
      <c r="K986" s="1172"/>
      <c r="L986" s="1172"/>
      <c r="M986" s="1172"/>
      <c r="N986" s="1172"/>
      <c r="O986" s="1172"/>
      <c r="P986" s="1172"/>
      <c r="Q986" s="1172"/>
      <c r="R986" s="1172"/>
      <c r="S986" s="1172"/>
      <c r="T986" s="1172"/>
      <c r="U986" s="1172"/>
      <c r="V986" s="1172"/>
      <c r="W986" s="1172"/>
      <c r="X986" s="1172"/>
      <c r="Y986" s="1172"/>
      <c r="Z986" s="1172"/>
      <c r="AA986" s="1172"/>
      <c r="AB986" s="1172"/>
      <c r="AC986" s="1172"/>
      <c r="AD986" s="1172"/>
      <c r="AE986" s="1173"/>
      <c r="AF986" s="82"/>
      <c r="AG986" s="1150" t="s">
        <v>481</v>
      </c>
      <c r="AH986" s="1151"/>
      <c r="AI986" s="85"/>
      <c r="AJ986" s="1128">
        <f>ROUND(IF(AG986="yes",AJ967*0.02,0),0)</f>
        <v>0</v>
      </c>
      <c r="AK986" s="1129"/>
      <c r="AL986" s="1129"/>
      <c r="AM986" s="1129"/>
      <c r="AN986" s="1129"/>
      <c r="AO986" s="1129"/>
      <c r="AP986" s="1129"/>
      <c r="AQ986" s="1130"/>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6"/>
      <c r="D987" s="1167" t="s">
        <v>1891</v>
      </c>
      <c r="E987" s="1168"/>
      <c r="F987" s="1168"/>
      <c r="G987" s="1168"/>
      <c r="H987" s="1168"/>
      <c r="I987" s="1168"/>
      <c r="J987" s="1168"/>
      <c r="K987" s="1168"/>
      <c r="L987" s="1168"/>
      <c r="M987" s="1168"/>
      <c r="N987" s="1168"/>
      <c r="O987" s="1168"/>
      <c r="P987" s="1168"/>
      <c r="Q987" s="1168"/>
      <c r="R987" s="1168"/>
      <c r="S987" s="1168"/>
      <c r="T987" s="1168"/>
      <c r="U987" s="1168"/>
      <c r="V987" s="1168"/>
      <c r="W987" s="1168"/>
      <c r="X987" s="1168"/>
      <c r="Y987" s="1168"/>
      <c r="Z987" s="1168"/>
      <c r="AA987" s="1168"/>
      <c r="AB987" s="1168"/>
      <c r="AC987" s="1168"/>
      <c r="AD987" s="1168"/>
      <c r="AE987" s="1169"/>
      <c r="AF987" s="80"/>
      <c r="AG987" s="11"/>
      <c r="AH987" s="11"/>
      <c r="AI987" s="81"/>
      <c r="AJ987" s="1134"/>
      <c r="AK987" s="1135"/>
      <c r="AL987" s="1135"/>
      <c r="AM987" s="1135"/>
      <c r="AN987" s="1135"/>
      <c r="AO987" s="1135"/>
      <c r="AP987" s="1135"/>
      <c r="AQ987" s="1136"/>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5" t="s">
        <v>491</v>
      </c>
      <c r="D988" s="1171" t="s">
        <v>1892</v>
      </c>
      <c r="E988" s="1172"/>
      <c r="F988" s="1172"/>
      <c r="G988" s="1172"/>
      <c r="H988" s="1172"/>
      <c r="I988" s="1172"/>
      <c r="J988" s="1172"/>
      <c r="K988" s="1172"/>
      <c r="L988" s="1172"/>
      <c r="M988" s="1172"/>
      <c r="N988" s="1172"/>
      <c r="O988" s="1172"/>
      <c r="P988" s="1172"/>
      <c r="Q988" s="1172"/>
      <c r="R988" s="1172"/>
      <c r="S988" s="1172"/>
      <c r="T988" s="1172"/>
      <c r="U988" s="1172"/>
      <c r="V988" s="1172"/>
      <c r="W988" s="1172"/>
      <c r="X988" s="1172"/>
      <c r="Y988" s="1172"/>
      <c r="Z988" s="1172"/>
      <c r="AA988" s="1172"/>
      <c r="AB988" s="1172"/>
      <c r="AC988" s="1172"/>
      <c r="AD988" s="1172"/>
      <c r="AE988" s="1173"/>
      <c r="AF988" s="82"/>
      <c r="AG988" s="1150" t="s">
        <v>107</v>
      </c>
      <c r="AH988" s="1151"/>
      <c r="AI988" s="82"/>
      <c r="AJ988" s="1128">
        <f>ROUND(IF(AG988="yes",AJ967*0.02,0),0)</f>
        <v>279925</v>
      </c>
      <c r="AK988" s="1129"/>
      <c r="AL988" s="1129"/>
      <c r="AM988" s="1129"/>
      <c r="AN988" s="1129"/>
      <c r="AO988" s="1129"/>
      <c r="AP988" s="1129"/>
      <c r="AQ988" s="1130"/>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6"/>
      <c r="D989" s="1164" t="s">
        <v>1893</v>
      </c>
      <c r="E989" s="1165"/>
      <c r="F989" s="1165"/>
      <c r="G989" s="1165"/>
      <c r="H989" s="1165"/>
      <c r="I989" s="1165"/>
      <c r="J989" s="1165"/>
      <c r="K989" s="1165"/>
      <c r="L989" s="1165"/>
      <c r="M989" s="1165"/>
      <c r="N989" s="1165"/>
      <c r="O989" s="1165"/>
      <c r="P989" s="1165"/>
      <c r="Q989" s="1165"/>
      <c r="R989" s="1165"/>
      <c r="S989" s="1165"/>
      <c r="T989" s="1165"/>
      <c r="U989" s="1165"/>
      <c r="V989" s="1165"/>
      <c r="W989" s="1165"/>
      <c r="X989" s="1165"/>
      <c r="Y989" s="1165"/>
      <c r="Z989" s="1165"/>
      <c r="AA989" s="1165"/>
      <c r="AB989" s="1165"/>
      <c r="AC989" s="1165"/>
      <c r="AD989" s="1165"/>
      <c r="AE989" s="1166"/>
      <c r="AF989" s="1085" t="str">
        <f>IF(AND(AG988="yes",AF215&lt;&gt;1),"The project may not be eligible for this boost","")</f>
        <v/>
      </c>
      <c r="AG989" s="1086"/>
      <c r="AH989" s="1086"/>
      <c r="AI989" s="1087"/>
      <c r="AJ989" s="1131"/>
      <c r="AK989" s="1132"/>
      <c r="AL989" s="1132"/>
      <c r="AM989" s="1132"/>
      <c r="AN989" s="1132"/>
      <c r="AO989" s="1132"/>
      <c r="AP989" s="1132"/>
      <c r="AQ989" s="1133"/>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5"/>
      <c r="C990" s="866"/>
      <c r="D990" s="1167"/>
      <c r="E990" s="1168"/>
      <c r="F990" s="1168"/>
      <c r="G990" s="1168"/>
      <c r="H990" s="1168"/>
      <c r="I990" s="1168"/>
      <c r="J990" s="1168"/>
      <c r="K990" s="1168"/>
      <c r="L990" s="1168"/>
      <c r="M990" s="1168"/>
      <c r="N990" s="1168"/>
      <c r="O990" s="1168"/>
      <c r="P990" s="1168"/>
      <c r="Q990" s="1168"/>
      <c r="R990" s="1168"/>
      <c r="S990" s="1168"/>
      <c r="T990" s="1168"/>
      <c r="U990" s="1168"/>
      <c r="V990" s="1168"/>
      <c r="W990" s="1168"/>
      <c r="X990" s="1168"/>
      <c r="Y990" s="1168"/>
      <c r="Z990" s="1168"/>
      <c r="AA990" s="1168"/>
      <c r="AB990" s="1168"/>
      <c r="AC990" s="1168"/>
      <c r="AD990" s="1168"/>
      <c r="AE990" s="1169"/>
      <c r="AF990" s="1088"/>
      <c r="AG990" s="1089"/>
      <c r="AH990" s="1089"/>
      <c r="AI990" s="1090"/>
      <c r="AJ990" s="1134"/>
      <c r="AK990" s="1135"/>
      <c r="AL990" s="1135"/>
      <c r="AM990" s="1135"/>
      <c r="AN990" s="1135"/>
      <c r="AO990" s="1135"/>
      <c r="AP990" s="1135"/>
      <c r="AQ990" s="1136"/>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5" t="s">
        <v>595</v>
      </c>
      <c r="D991" s="1147" t="s">
        <v>1894</v>
      </c>
      <c r="E991" s="1148"/>
      <c r="F991" s="1148"/>
      <c r="G991" s="1148"/>
      <c r="H991" s="1148"/>
      <c r="I991" s="1148"/>
      <c r="J991" s="1148"/>
      <c r="K991" s="1148"/>
      <c r="L991" s="1148"/>
      <c r="M991" s="1148"/>
      <c r="N991" s="1148"/>
      <c r="O991" s="1148"/>
      <c r="P991" s="1148"/>
      <c r="Q991" s="1148"/>
      <c r="R991" s="1148"/>
      <c r="S991" s="1148"/>
      <c r="T991" s="1148"/>
      <c r="U991" s="1148"/>
      <c r="V991" s="1148"/>
      <c r="W991" s="1148"/>
      <c r="X991" s="1148"/>
      <c r="Y991" s="1148"/>
      <c r="Z991" s="1148"/>
      <c r="AA991" s="1148"/>
      <c r="AB991" s="1148"/>
      <c r="AC991" s="1148"/>
      <c r="AD991" s="1148"/>
      <c r="AE991" s="1149"/>
      <c r="AF991" s="82"/>
      <c r="AG991" s="1150" t="s">
        <v>481</v>
      </c>
      <c r="AH991" s="1151"/>
      <c r="AI991" s="85"/>
      <c r="AJ991" s="1128">
        <f>IF(AG991="yes",AJ967*BA992,0)</f>
        <v>0</v>
      </c>
      <c r="AK991" s="1129"/>
      <c r="AL991" s="1129"/>
      <c r="AM991" s="1129"/>
      <c r="AN991" s="1129"/>
      <c r="AO991" s="1129"/>
      <c r="AP991" s="1129"/>
      <c r="AQ991" s="1130"/>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6"/>
      <c r="D992" s="1164" t="s">
        <v>1999</v>
      </c>
      <c r="E992" s="1165"/>
      <c r="F992" s="1165"/>
      <c r="G992" s="1165"/>
      <c r="H992" s="1165"/>
      <c r="I992" s="1165"/>
      <c r="J992" s="1165"/>
      <c r="K992" s="1165"/>
      <c r="L992" s="1165"/>
      <c r="M992" s="1165"/>
      <c r="N992" s="1165"/>
      <c r="O992" s="1165"/>
      <c r="P992" s="1165"/>
      <c r="Q992" s="1165"/>
      <c r="R992" s="1165"/>
      <c r="S992" s="1165"/>
      <c r="T992" s="1165"/>
      <c r="U992" s="1165"/>
      <c r="V992" s="1165"/>
      <c r="W992" s="1165"/>
      <c r="X992" s="1165"/>
      <c r="Y992" s="1165"/>
      <c r="Z992" s="1165"/>
      <c r="AA992" s="1165"/>
      <c r="AB992" s="1165"/>
      <c r="AC992" s="1165"/>
      <c r="AD992" s="1165"/>
      <c r="AE992" s="1166"/>
      <c r="AF992" s="1115" t="str">
        <f>IF(AND(AG991="Yes",BA992=0),BA994,"")</f>
        <v/>
      </c>
      <c r="AG992" s="1116"/>
      <c r="AH992" s="1116"/>
      <c r="AI992" s="1117"/>
      <c r="AJ992" s="1131"/>
      <c r="AK992" s="1132"/>
      <c r="AL992" s="1132"/>
      <c r="AM992" s="1132"/>
      <c r="AN992" s="1132"/>
      <c r="AO992" s="1132"/>
      <c r="AP992" s="1132"/>
      <c r="AQ992" s="1133"/>
      <c r="AR992" s="43"/>
      <c r="AS992" s="43"/>
      <c r="AT992" s="43"/>
      <c r="AU992" s="43"/>
      <c r="AV992" s="43"/>
      <c r="AW992" s="43"/>
      <c r="AX992" s="43"/>
      <c r="AY992" s="43"/>
      <c r="AZ992" s="43"/>
      <c r="BA992" s="961">
        <f>IF(SUM(BA983:BA991)&lt;=0.1,SUM(BA983:BA991),0.1)</f>
        <v>0</v>
      </c>
      <c r="BB992" s="41" t="s">
        <v>2010</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6"/>
      <c r="D993" s="1164"/>
      <c r="E993" s="1165"/>
      <c r="F993" s="1165"/>
      <c r="G993" s="1165"/>
      <c r="H993" s="1165"/>
      <c r="I993" s="1165"/>
      <c r="J993" s="1165"/>
      <c r="K993" s="1165"/>
      <c r="L993" s="1165"/>
      <c r="M993" s="1165"/>
      <c r="N993" s="1165"/>
      <c r="O993" s="1165"/>
      <c r="P993" s="1165"/>
      <c r="Q993" s="1165"/>
      <c r="R993" s="1165"/>
      <c r="S993" s="1165"/>
      <c r="T993" s="1165"/>
      <c r="U993" s="1165"/>
      <c r="V993" s="1165"/>
      <c r="W993" s="1165"/>
      <c r="X993" s="1165"/>
      <c r="Y993" s="1165"/>
      <c r="Z993" s="1165"/>
      <c r="AA993" s="1165"/>
      <c r="AB993" s="1165"/>
      <c r="AC993" s="1165"/>
      <c r="AD993" s="1165"/>
      <c r="AE993" s="1166"/>
      <c r="AF993" s="1115"/>
      <c r="AG993" s="1116"/>
      <c r="AH993" s="1116"/>
      <c r="AI993" s="1117"/>
      <c r="AJ993" s="1131"/>
      <c r="AK993" s="1132"/>
      <c r="AL993" s="1132"/>
      <c r="AM993" s="1132"/>
      <c r="AN993" s="1132"/>
      <c r="AO993" s="1132"/>
      <c r="AP993" s="1132"/>
      <c r="AQ993" s="1133"/>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8"/>
      <c r="C994" s="864"/>
      <c r="D994" s="1167"/>
      <c r="E994" s="1168"/>
      <c r="F994" s="1168"/>
      <c r="G994" s="1168"/>
      <c r="H994" s="1168"/>
      <c r="I994" s="1168"/>
      <c r="J994" s="1168"/>
      <c r="K994" s="1168"/>
      <c r="L994" s="1168"/>
      <c r="M994" s="1168"/>
      <c r="N994" s="1168"/>
      <c r="O994" s="1168"/>
      <c r="P994" s="1168"/>
      <c r="Q994" s="1168"/>
      <c r="R994" s="1168"/>
      <c r="S994" s="1168"/>
      <c r="T994" s="1168"/>
      <c r="U994" s="1168"/>
      <c r="V994" s="1168"/>
      <c r="W994" s="1168"/>
      <c r="X994" s="1168"/>
      <c r="Y994" s="1168"/>
      <c r="Z994" s="1168"/>
      <c r="AA994" s="1168"/>
      <c r="AB994" s="1168"/>
      <c r="AC994" s="1168"/>
      <c r="AD994" s="1168"/>
      <c r="AE994" s="1169"/>
      <c r="AF994" s="1118"/>
      <c r="AG994" s="1119"/>
      <c r="AH994" s="1119"/>
      <c r="AI994" s="1120"/>
      <c r="AJ994" s="1134"/>
      <c r="AK994" s="1135"/>
      <c r="AL994" s="1135"/>
      <c r="AM994" s="1135"/>
      <c r="AN994" s="1135"/>
      <c r="AO994" s="1135"/>
      <c r="AP994" s="1135"/>
      <c r="AQ994" s="1136"/>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5" t="s">
        <v>600</v>
      </c>
      <c r="D995" s="1174" t="s">
        <v>1895</v>
      </c>
      <c r="E995" s="1175"/>
      <c r="F995" s="1175"/>
      <c r="G995" s="1175"/>
      <c r="H995" s="1175"/>
      <c r="I995" s="1175"/>
      <c r="J995" s="1175"/>
      <c r="K995" s="1175"/>
      <c r="L995" s="1175"/>
      <c r="M995" s="1175"/>
      <c r="N995" s="1175"/>
      <c r="O995" s="1175"/>
      <c r="P995" s="1175"/>
      <c r="Q995" s="1175"/>
      <c r="R995" s="1175"/>
      <c r="S995" s="1175"/>
      <c r="T995" s="1175"/>
      <c r="U995" s="1175"/>
      <c r="V995" s="1175"/>
      <c r="W995" s="1175"/>
      <c r="X995" s="1175"/>
      <c r="Y995" s="1175"/>
      <c r="Z995" s="1175"/>
      <c r="AA995" s="1175"/>
      <c r="AB995" s="1175"/>
      <c r="AC995" s="1175"/>
      <c r="AD995" s="1175"/>
      <c r="AE995" s="1176"/>
      <c r="AF995" s="82"/>
      <c r="AG995" s="1150" t="s">
        <v>481</v>
      </c>
      <c r="AH995" s="1151"/>
      <c r="AI995" s="85"/>
      <c r="AJ995" s="1128">
        <f>ROUND(IF(AND(AG995="Yes",AF998&lt;&gt;"",J999&lt;&gt;"N/A"),MIN(AF998,(0.15*AJ967)),0),0)</f>
        <v>0</v>
      </c>
      <c r="AK995" s="1129"/>
      <c r="AL995" s="1129"/>
      <c r="AM995" s="1129"/>
      <c r="AN995" s="1129"/>
      <c r="AO995" s="1129"/>
      <c r="AP995" s="1129"/>
      <c r="AQ995" s="1130"/>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8"/>
      <c r="C996" s="869"/>
      <c r="D996" s="1177"/>
      <c r="E996" s="1178"/>
      <c r="F996" s="1178"/>
      <c r="G996" s="1178"/>
      <c r="H996" s="1178"/>
      <c r="I996" s="1178"/>
      <c r="J996" s="1178"/>
      <c r="K996" s="1178"/>
      <c r="L996" s="1178"/>
      <c r="M996" s="1178"/>
      <c r="N996" s="1178"/>
      <c r="O996" s="1178"/>
      <c r="P996" s="1178"/>
      <c r="Q996" s="1178"/>
      <c r="R996" s="1178"/>
      <c r="S996" s="1178"/>
      <c r="T996" s="1178"/>
      <c r="U996" s="1178"/>
      <c r="V996" s="1178"/>
      <c r="W996" s="1178"/>
      <c r="X996" s="1178"/>
      <c r="Y996" s="1178"/>
      <c r="Z996" s="1178"/>
      <c r="AA996" s="1178"/>
      <c r="AB996" s="1178"/>
      <c r="AC996" s="1178"/>
      <c r="AD996" s="1178"/>
      <c r="AE996" s="1179"/>
      <c r="AF996" s="1115" t="str">
        <f>IF(AG995="yes","Please Select Type and Enter Amount:","")</f>
        <v/>
      </c>
      <c r="AG996" s="1116"/>
      <c r="AH996" s="1116"/>
      <c r="AI996" s="1117"/>
      <c r="AJ996" s="1131"/>
      <c r="AK996" s="1132"/>
      <c r="AL996" s="1132"/>
      <c r="AM996" s="1132"/>
      <c r="AN996" s="1132"/>
      <c r="AO996" s="1132"/>
      <c r="AP996" s="1132"/>
      <c r="AQ996" s="1133"/>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8"/>
      <c r="C997" s="869"/>
      <c r="D997" s="1164" t="s">
        <v>1896</v>
      </c>
      <c r="E997" s="1165"/>
      <c r="F997" s="1165"/>
      <c r="G997" s="1165"/>
      <c r="H997" s="1165"/>
      <c r="I997" s="1165"/>
      <c r="J997" s="1165"/>
      <c r="K997" s="1165"/>
      <c r="L997" s="1165"/>
      <c r="M997" s="1165"/>
      <c r="N997" s="1165"/>
      <c r="O997" s="1165"/>
      <c r="P997" s="1165"/>
      <c r="Q997" s="1165"/>
      <c r="R997" s="1165"/>
      <c r="S997" s="1165"/>
      <c r="T997" s="1165"/>
      <c r="U997" s="1165"/>
      <c r="V997" s="1165"/>
      <c r="W997" s="1165"/>
      <c r="X997" s="1165"/>
      <c r="Y997" s="1165"/>
      <c r="Z997" s="1165"/>
      <c r="AA997" s="1165"/>
      <c r="AB997" s="1165"/>
      <c r="AC997" s="1165"/>
      <c r="AD997" s="1165"/>
      <c r="AE997" s="1166"/>
      <c r="AF997" s="1115"/>
      <c r="AG997" s="1116"/>
      <c r="AH997" s="1116"/>
      <c r="AI997" s="1117"/>
      <c r="AJ997" s="1131"/>
      <c r="AK997" s="1132"/>
      <c r="AL997" s="1132"/>
      <c r="AM997" s="1132"/>
      <c r="AN997" s="1132"/>
      <c r="AO997" s="1132"/>
      <c r="AP997" s="1132"/>
      <c r="AQ997" s="1133"/>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8"/>
      <c r="C998" s="869"/>
      <c r="D998" s="1164"/>
      <c r="E998" s="1165"/>
      <c r="F998" s="1165"/>
      <c r="G998" s="1165"/>
      <c r="H998" s="1165"/>
      <c r="I998" s="1165"/>
      <c r="J998" s="1165"/>
      <c r="K998" s="1165"/>
      <c r="L998" s="1165"/>
      <c r="M998" s="1165"/>
      <c r="N998" s="1165"/>
      <c r="O998" s="1165"/>
      <c r="P998" s="1165"/>
      <c r="Q998" s="1165"/>
      <c r="R998" s="1165"/>
      <c r="S998" s="1165"/>
      <c r="T998" s="1165"/>
      <c r="U998" s="1165"/>
      <c r="V998" s="1165"/>
      <c r="W998" s="1165"/>
      <c r="X998" s="1165"/>
      <c r="Y998" s="1165"/>
      <c r="Z998" s="1165"/>
      <c r="AA998" s="1165"/>
      <c r="AB998" s="1165"/>
      <c r="AC998" s="1165"/>
      <c r="AD998" s="1165"/>
      <c r="AE998" s="1166"/>
      <c r="AF998" s="1536"/>
      <c r="AG998" s="1536"/>
      <c r="AH998" s="1536"/>
      <c r="AI998" s="1536"/>
      <c r="AJ998" s="1131"/>
      <c r="AK998" s="1132"/>
      <c r="AL998" s="1132"/>
      <c r="AM998" s="1132"/>
      <c r="AN998" s="1132"/>
      <c r="AO998" s="1132"/>
      <c r="AP998" s="1132"/>
      <c r="AQ998" s="1133"/>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8"/>
      <c r="C999" s="869"/>
      <c r="D999" s="870" t="s">
        <v>882</v>
      </c>
      <c r="E999" s="88"/>
      <c r="F999" s="88"/>
      <c r="G999" s="410"/>
      <c r="H999" s="410"/>
      <c r="I999" s="55"/>
      <c r="J999" s="1180" t="s">
        <v>123</v>
      </c>
      <c r="K999" s="1181"/>
      <c r="L999" s="1181"/>
      <c r="M999" s="1181"/>
      <c r="N999" s="1181"/>
      <c r="O999" s="1181"/>
      <c r="P999" s="1181"/>
      <c r="Q999" s="1181"/>
      <c r="R999" s="1181"/>
      <c r="S999" s="1181"/>
      <c r="T999" s="1181"/>
      <c r="U999" s="1181"/>
      <c r="V999" s="1181"/>
      <c r="W999" s="1181"/>
      <c r="X999" s="1181"/>
      <c r="Y999" s="1181"/>
      <c r="Z999" s="1181"/>
      <c r="AA999" s="1181"/>
      <c r="AB999" s="1181"/>
      <c r="AC999" s="1181"/>
      <c r="AD999" s="1181"/>
      <c r="AE999" s="1182"/>
      <c r="AF999" s="1536"/>
      <c r="AG999" s="1536"/>
      <c r="AH999" s="1536"/>
      <c r="AI999" s="1536"/>
      <c r="AJ999" s="1134"/>
      <c r="AK999" s="1135"/>
      <c r="AL999" s="1135"/>
      <c r="AM999" s="1135"/>
      <c r="AN999" s="1135"/>
      <c r="AO999" s="1135"/>
      <c r="AP999" s="1135"/>
      <c r="AQ999" s="1136"/>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5" t="s">
        <v>572</v>
      </c>
      <c r="D1000" s="1171" t="s">
        <v>1897</v>
      </c>
      <c r="E1000" s="1172"/>
      <c r="F1000" s="1172"/>
      <c r="G1000" s="1172"/>
      <c r="H1000" s="1172"/>
      <c r="I1000" s="1172"/>
      <c r="J1000" s="1172"/>
      <c r="K1000" s="1172"/>
      <c r="L1000" s="1172"/>
      <c r="M1000" s="1172"/>
      <c r="N1000" s="1172"/>
      <c r="O1000" s="1172"/>
      <c r="P1000" s="1172"/>
      <c r="Q1000" s="1172"/>
      <c r="R1000" s="1172"/>
      <c r="S1000" s="1172"/>
      <c r="T1000" s="1172"/>
      <c r="U1000" s="1172"/>
      <c r="V1000" s="1172"/>
      <c r="W1000" s="1172"/>
      <c r="X1000" s="1172"/>
      <c r="Y1000" s="1172"/>
      <c r="Z1000" s="1172"/>
      <c r="AA1000" s="1172"/>
      <c r="AB1000" s="1172"/>
      <c r="AC1000" s="1172"/>
      <c r="AD1000" s="1172"/>
      <c r="AE1000" s="1173"/>
      <c r="AF1000" s="82"/>
      <c r="AG1000" s="1150" t="s">
        <v>107</v>
      </c>
      <c r="AH1000" s="1151"/>
      <c r="AI1000" s="85"/>
      <c r="AJ1000" s="1128">
        <f>ROUND(IF(AG1000="Yes",AF1002,0),0)</f>
        <v>728808</v>
      </c>
      <c r="AK1000" s="1129"/>
      <c r="AL1000" s="1129"/>
      <c r="AM1000" s="1129"/>
      <c r="AN1000" s="1129"/>
      <c r="AO1000" s="1129"/>
      <c r="AP1000" s="1129"/>
      <c r="AQ1000" s="1130"/>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6"/>
      <c r="D1001" s="1164" t="s">
        <v>2000</v>
      </c>
      <c r="E1001" s="1165"/>
      <c r="F1001" s="1165"/>
      <c r="G1001" s="1165"/>
      <c r="H1001" s="1165"/>
      <c r="I1001" s="1165"/>
      <c r="J1001" s="1165"/>
      <c r="K1001" s="1165"/>
      <c r="L1001" s="1165"/>
      <c r="M1001" s="1165"/>
      <c r="N1001" s="1165"/>
      <c r="O1001" s="1165"/>
      <c r="P1001" s="1165"/>
      <c r="Q1001" s="1165"/>
      <c r="R1001" s="1165"/>
      <c r="S1001" s="1165"/>
      <c r="T1001" s="1165"/>
      <c r="U1001" s="1165"/>
      <c r="V1001" s="1165"/>
      <c r="W1001" s="1165"/>
      <c r="X1001" s="1165"/>
      <c r="Y1001" s="1165"/>
      <c r="Z1001" s="1165"/>
      <c r="AA1001" s="1165"/>
      <c r="AB1001" s="1165"/>
      <c r="AC1001" s="1165"/>
      <c r="AD1001" s="1165"/>
      <c r="AE1001" s="1166"/>
      <c r="AF1001" s="1537" t="str">
        <f>IF(AG1000="yes","Please Enter Amount:","")</f>
        <v>Please Enter Amount:</v>
      </c>
      <c r="AG1001" s="1538"/>
      <c r="AH1001" s="1538"/>
      <c r="AI1001" s="1539"/>
      <c r="AJ1001" s="1131"/>
      <c r="AK1001" s="1132"/>
      <c r="AL1001" s="1132"/>
      <c r="AM1001" s="1132"/>
      <c r="AN1001" s="1132"/>
      <c r="AO1001" s="1132"/>
      <c r="AP1001" s="1132"/>
      <c r="AQ1001" s="1133"/>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6"/>
      <c r="D1002" s="1164"/>
      <c r="E1002" s="1165"/>
      <c r="F1002" s="1165"/>
      <c r="G1002" s="1165"/>
      <c r="H1002" s="1165"/>
      <c r="I1002" s="1165"/>
      <c r="J1002" s="1165"/>
      <c r="K1002" s="1165"/>
      <c r="L1002" s="1165"/>
      <c r="M1002" s="1165"/>
      <c r="N1002" s="1165"/>
      <c r="O1002" s="1165"/>
      <c r="P1002" s="1165"/>
      <c r="Q1002" s="1165"/>
      <c r="R1002" s="1165"/>
      <c r="S1002" s="1165"/>
      <c r="T1002" s="1165"/>
      <c r="U1002" s="1165"/>
      <c r="V1002" s="1165"/>
      <c r="W1002" s="1165"/>
      <c r="X1002" s="1165"/>
      <c r="Y1002" s="1165"/>
      <c r="Z1002" s="1165"/>
      <c r="AA1002" s="1165"/>
      <c r="AB1002" s="1165"/>
      <c r="AC1002" s="1165"/>
      <c r="AD1002" s="1165"/>
      <c r="AE1002" s="1166"/>
      <c r="AF1002" s="1536">
        <v>728808</v>
      </c>
      <c r="AG1002" s="1536"/>
      <c r="AH1002" s="1536"/>
      <c r="AI1002" s="1536"/>
      <c r="AJ1002" s="1131"/>
      <c r="AK1002" s="1132"/>
      <c r="AL1002" s="1132"/>
      <c r="AM1002" s="1132"/>
      <c r="AN1002" s="1132"/>
      <c r="AO1002" s="1132"/>
      <c r="AP1002" s="1132"/>
      <c r="AQ1002" s="1133"/>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7"/>
      <c r="C1003" s="869"/>
      <c r="D1003" s="1167"/>
      <c r="E1003" s="1168"/>
      <c r="F1003" s="1168"/>
      <c r="G1003" s="1168"/>
      <c r="H1003" s="1168"/>
      <c r="I1003" s="1168"/>
      <c r="J1003" s="1168"/>
      <c r="K1003" s="1168"/>
      <c r="L1003" s="1168"/>
      <c r="M1003" s="1168"/>
      <c r="N1003" s="1168"/>
      <c r="O1003" s="1168"/>
      <c r="P1003" s="1168"/>
      <c r="Q1003" s="1168"/>
      <c r="R1003" s="1168"/>
      <c r="S1003" s="1168"/>
      <c r="T1003" s="1168"/>
      <c r="U1003" s="1168"/>
      <c r="V1003" s="1168"/>
      <c r="W1003" s="1168"/>
      <c r="X1003" s="1168"/>
      <c r="Y1003" s="1168"/>
      <c r="Z1003" s="1168"/>
      <c r="AA1003" s="1168"/>
      <c r="AB1003" s="1168"/>
      <c r="AC1003" s="1168"/>
      <c r="AD1003" s="1168"/>
      <c r="AE1003" s="1169"/>
      <c r="AF1003" s="1536"/>
      <c r="AG1003" s="1536"/>
      <c r="AH1003" s="1536"/>
      <c r="AI1003" s="1536"/>
      <c r="AJ1003" s="1134"/>
      <c r="AK1003" s="1135"/>
      <c r="AL1003" s="1135"/>
      <c r="AM1003" s="1135"/>
      <c r="AN1003" s="1135"/>
      <c r="AO1003" s="1135"/>
      <c r="AP1003" s="1135"/>
      <c r="AQ1003" s="1136"/>
      <c r="AT1003" s="43"/>
      <c r="AU1003" s="43"/>
      <c r="AV1003" s="43"/>
      <c r="AW1003" s="43"/>
      <c r="AX1003" s="38"/>
      <c r="AY1003" s="38"/>
      <c r="AZ1003" s="21"/>
      <c r="BA1003" s="21"/>
      <c r="BB1003" s="21"/>
      <c r="BC1003" s="43"/>
      <c r="BD1003" s="43"/>
    </row>
    <row r="1004" spans="1:97" ht="12.9" customHeight="1">
      <c r="A1004" s="21"/>
      <c r="B1004" s="82"/>
      <c r="C1004" s="555" t="s">
        <v>577</v>
      </c>
      <c r="D1004" s="1147" t="s">
        <v>1898</v>
      </c>
      <c r="E1004" s="1148"/>
      <c r="F1004" s="1148"/>
      <c r="G1004" s="1148"/>
      <c r="H1004" s="1148"/>
      <c r="I1004" s="1148"/>
      <c r="J1004" s="1148"/>
      <c r="K1004" s="1148"/>
      <c r="L1004" s="1148"/>
      <c r="M1004" s="1148"/>
      <c r="N1004" s="1148"/>
      <c r="O1004" s="1148"/>
      <c r="P1004" s="1148"/>
      <c r="Q1004" s="1148"/>
      <c r="R1004" s="1148"/>
      <c r="S1004" s="1148"/>
      <c r="T1004" s="1148"/>
      <c r="U1004" s="1148"/>
      <c r="V1004" s="1148"/>
      <c r="W1004" s="1148"/>
      <c r="X1004" s="1148"/>
      <c r="Y1004" s="1148"/>
      <c r="Z1004" s="1148"/>
      <c r="AA1004" s="1148"/>
      <c r="AB1004" s="1148"/>
      <c r="AC1004" s="1148"/>
      <c r="AD1004" s="1148"/>
      <c r="AE1004" s="1149"/>
      <c r="AF1004" s="82"/>
      <c r="AG1004" s="1150" t="s">
        <v>107</v>
      </c>
      <c r="AH1004" s="1151"/>
      <c r="AI1004" s="85"/>
      <c r="AJ1004" s="1128">
        <f>ROUND(IF(AG1004="yes",(AJ967*0.1),0),0)</f>
        <v>1399626</v>
      </c>
      <c r="AK1004" s="1129"/>
      <c r="AL1004" s="1129"/>
      <c r="AM1004" s="1129"/>
      <c r="AN1004" s="1129"/>
      <c r="AO1004" s="1129"/>
      <c r="AP1004" s="1129"/>
      <c r="AQ1004" s="1130"/>
      <c r="AT1004" s="43"/>
      <c r="AU1004" s="43"/>
      <c r="AV1004" s="43"/>
      <c r="AW1004" s="43"/>
      <c r="AX1004" s="38"/>
      <c r="AY1004" s="38"/>
      <c r="AZ1004" s="21"/>
      <c r="BA1004" s="21"/>
      <c r="BB1004" s="21"/>
      <c r="BC1004" s="43"/>
      <c r="BD1004" s="43"/>
    </row>
    <row r="1005" spans="1:97" ht="12.9" customHeight="1">
      <c r="A1005" s="21"/>
      <c r="B1005" s="79"/>
      <c r="C1005" s="556"/>
      <c r="D1005" s="1164" t="s">
        <v>1899</v>
      </c>
      <c r="E1005" s="1165"/>
      <c r="F1005" s="1165"/>
      <c r="G1005" s="1165"/>
      <c r="H1005" s="1165"/>
      <c r="I1005" s="1165"/>
      <c r="J1005" s="1165"/>
      <c r="K1005" s="1165"/>
      <c r="L1005" s="1165"/>
      <c r="M1005" s="1165"/>
      <c r="N1005" s="1165"/>
      <c r="O1005" s="1165"/>
      <c r="P1005" s="1165"/>
      <c r="Q1005" s="1165"/>
      <c r="R1005" s="1165"/>
      <c r="S1005" s="1165"/>
      <c r="T1005" s="1165"/>
      <c r="U1005" s="1165"/>
      <c r="V1005" s="1165"/>
      <c r="W1005" s="1165"/>
      <c r="X1005" s="1165"/>
      <c r="Y1005" s="1165"/>
      <c r="Z1005" s="1165"/>
      <c r="AA1005" s="1165"/>
      <c r="AB1005" s="1165"/>
      <c r="AC1005" s="1165"/>
      <c r="AD1005" s="1165"/>
      <c r="AE1005" s="1166"/>
      <c r="AF1005" s="79"/>
      <c r="AG1005" s="21"/>
      <c r="AH1005" s="21"/>
      <c r="AI1005" s="83"/>
      <c r="AJ1005" s="1131"/>
      <c r="AK1005" s="1132"/>
      <c r="AL1005" s="1132"/>
      <c r="AM1005" s="1132"/>
      <c r="AN1005" s="1132"/>
      <c r="AO1005" s="1132"/>
      <c r="AP1005" s="1132"/>
      <c r="AQ1005" s="1133"/>
      <c r="AT1005" s="43"/>
      <c r="AU1005" s="43"/>
      <c r="AV1005" s="43"/>
      <c r="AW1005" s="43"/>
      <c r="AX1005" s="38"/>
      <c r="AY1005" s="38"/>
      <c r="AZ1005" s="21"/>
      <c r="BA1005" s="21"/>
      <c r="BB1005" s="21"/>
      <c r="BC1005" s="43"/>
      <c r="BD1005" s="43"/>
    </row>
    <row r="1006" spans="1:97" ht="12.9" customHeight="1">
      <c r="A1006" s="554"/>
      <c r="B1006" s="80"/>
      <c r="C1006" s="556"/>
      <c r="D1006" s="1167"/>
      <c r="E1006" s="1168"/>
      <c r="F1006" s="1168"/>
      <c r="G1006" s="1168"/>
      <c r="H1006" s="1168"/>
      <c r="I1006" s="1168"/>
      <c r="J1006" s="1168"/>
      <c r="K1006" s="1168"/>
      <c r="L1006" s="1168"/>
      <c r="M1006" s="1168"/>
      <c r="N1006" s="1168"/>
      <c r="O1006" s="1168"/>
      <c r="P1006" s="1168"/>
      <c r="Q1006" s="1168"/>
      <c r="R1006" s="1168"/>
      <c r="S1006" s="1168"/>
      <c r="T1006" s="1168"/>
      <c r="U1006" s="1168"/>
      <c r="V1006" s="1168"/>
      <c r="W1006" s="1168"/>
      <c r="X1006" s="1168"/>
      <c r="Y1006" s="1168"/>
      <c r="Z1006" s="1168"/>
      <c r="AA1006" s="1168"/>
      <c r="AB1006" s="1168"/>
      <c r="AC1006" s="1168"/>
      <c r="AD1006" s="1168"/>
      <c r="AE1006" s="1169"/>
      <c r="AF1006" s="79"/>
      <c r="AG1006" s="21"/>
      <c r="AH1006" s="21"/>
      <c r="AI1006" s="83"/>
      <c r="AJ1006" s="1134"/>
      <c r="AK1006" s="1135"/>
      <c r="AL1006" s="1135"/>
      <c r="AM1006" s="1135"/>
      <c r="AN1006" s="1135"/>
      <c r="AO1006" s="1135"/>
      <c r="AP1006" s="1135"/>
      <c r="AQ1006" s="1136"/>
      <c r="AT1006" s="43"/>
      <c r="AU1006" s="43"/>
      <c r="AV1006" s="43"/>
      <c r="AW1006" s="43"/>
      <c r="AX1006" s="38"/>
      <c r="AY1006" s="38"/>
      <c r="AZ1006" s="21"/>
      <c r="BA1006" s="21"/>
      <c r="BB1006" s="21"/>
      <c r="BC1006" s="43"/>
      <c r="BD1006" s="43"/>
    </row>
    <row r="1007" spans="1:97" ht="12.9" customHeight="1">
      <c r="A1007" s="554"/>
      <c r="B1007" s="79"/>
      <c r="C1007" s="555" t="s">
        <v>580</v>
      </c>
      <c r="D1007" s="1171" t="s">
        <v>2001</v>
      </c>
      <c r="E1007" s="1172"/>
      <c r="F1007" s="1172"/>
      <c r="G1007" s="1172"/>
      <c r="H1007" s="1172"/>
      <c r="I1007" s="1172"/>
      <c r="J1007" s="1172"/>
      <c r="K1007" s="1172"/>
      <c r="L1007" s="1172"/>
      <c r="M1007" s="1172"/>
      <c r="N1007" s="1172"/>
      <c r="O1007" s="1172"/>
      <c r="P1007" s="1172"/>
      <c r="Q1007" s="1172"/>
      <c r="R1007" s="1172"/>
      <c r="S1007" s="1172"/>
      <c r="T1007" s="1172"/>
      <c r="U1007" s="1172"/>
      <c r="V1007" s="1172"/>
      <c r="W1007" s="1172"/>
      <c r="X1007" s="1172"/>
      <c r="Y1007" s="1172"/>
      <c r="Z1007" s="1172"/>
      <c r="AA1007" s="1172"/>
      <c r="AB1007" s="1172"/>
      <c r="AC1007" s="1172"/>
      <c r="AD1007" s="1172"/>
      <c r="AE1007" s="1173"/>
      <c r="AF1007" s="82"/>
      <c r="AG1007" s="1150" t="s">
        <v>481</v>
      </c>
      <c r="AH1007" s="1151"/>
      <c r="AI1007" s="85"/>
      <c r="AJ1007" s="1128">
        <f>ROUND(IF(AG1007="yes",(AJ967*0.15),0),0)</f>
        <v>0</v>
      </c>
      <c r="AK1007" s="1129"/>
      <c r="AL1007" s="1129"/>
      <c r="AM1007" s="1129"/>
      <c r="AN1007" s="1129"/>
      <c r="AO1007" s="1129"/>
      <c r="AP1007" s="1129"/>
      <c r="AQ1007" s="1130"/>
      <c r="AT1007" s="43"/>
      <c r="AU1007" s="43"/>
      <c r="AV1007" s="43"/>
      <c r="AW1007" s="43"/>
      <c r="AX1007" s="43"/>
      <c r="AY1007" s="43"/>
      <c r="AZ1007" s="43"/>
      <c r="BA1007" s="43"/>
      <c r="BB1007" s="43"/>
      <c r="BC1007" s="43"/>
      <c r="BD1007" s="43"/>
    </row>
    <row r="1008" spans="1:97" ht="12.9" customHeight="1">
      <c r="A1008" s="554"/>
      <c r="B1008" s="79"/>
      <c r="C1008" s="556"/>
      <c r="D1008" s="1159" t="s">
        <v>2002</v>
      </c>
      <c r="E1008" s="973"/>
      <c r="F1008" s="973"/>
      <c r="G1008" s="973"/>
      <c r="H1008" s="973"/>
      <c r="I1008" s="973"/>
      <c r="J1008" s="973"/>
      <c r="K1008" s="973"/>
      <c r="L1008" s="973"/>
      <c r="M1008" s="973"/>
      <c r="N1008" s="973"/>
      <c r="O1008" s="973"/>
      <c r="P1008" s="973"/>
      <c r="Q1008" s="973"/>
      <c r="R1008" s="973"/>
      <c r="S1008" s="973"/>
      <c r="T1008" s="973"/>
      <c r="U1008" s="973"/>
      <c r="V1008" s="973"/>
      <c r="W1008" s="973"/>
      <c r="X1008" s="973"/>
      <c r="Y1008" s="973"/>
      <c r="Z1008" s="973"/>
      <c r="AA1008" s="973"/>
      <c r="AB1008" s="973"/>
      <c r="AC1008" s="973"/>
      <c r="AD1008" s="973"/>
      <c r="AE1008" s="1160"/>
      <c r="AF1008" s="871"/>
      <c r="AG1008" s="872"/>
      <c r="AH1008" s="872"/>
      <c r="AI1008" s="873"/>
      <c r="AJ1008" s="1131"/>
      <c r="AK1008" s="1132"/>
      <c r="AL1008" s="1132"/>
      <c r="AM1008" s="1132"/>
      <c r="AN1008" s="1132"/>
      <c r="AO1008" s="1132"/>
      <c r="AP1008" s="1132"/>
      <c r="AQ1008" s="1133"/>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4"/>
      <c r="B1009" s="79"/>
      <c r="C1009" s="556"/>
      <c r="D1009" s="1159"/>
      <c r="E1009" s="973"/>
      <c r="F1009" s="973"/>
      <c r="G1009" s="973"/>
      <c r="H1009" s="973"/>
      <c r="I1009" s="973"/>
      <c r="J1009" s="973"/>
      <c r="K1009" s="973"/>
      <c r="L1009" s="973"/>
      <c r="M1009" s="973"/>
      <c r="N1009" s="973"/>
      <c r="O1009" s="973"/>
      <c r="P1009" s="973"/>
      <c r="Q1009" s="973"/>
      <c r="R1009" s="973"/>
      <c r="S1009" s="973"/>
      <c r="T1009" s="973"/>
      <c r="U1009" s="973"/>
      <c r="V1009" s="973"/>
      <c r="W1009" s="973"/>
      <c r="X1009" s="973"/>
      <c r="Y1009" s="973"/>
      <c r="Z1009" s="973"/>
      <c r="AA1009" s="973"/>
      <c r="AB1009" s="973"/>
      <c r="AC1009" s="973"/>
      <c r="AD1009" s="973"/>
      <c r="AE1009" s="1160"/>
      <c r="AF1009" s="871"/>
      <c r="AG1009" s="872"/>
      <c r="AH1009" s="872"/>
      <c r="AI1009" s="873"/>
      <c r="AJ1009" s="1131"/>
      <c r="AK1009" s="1132"/>
      <c r="AL1009" s="1132"/>
      <c r="AM1009" s="1132"/>
      <c r="AN1009" s="1132"/>
      <c r="AO1009" s="1132"/>
      <c r="AP1009" s="1132"/>
      <c r="AQ1009" s="1133"/>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4"/>
      <c r="B1010" s="79"/>
      <c r="C1010" s="556"/>
      <c r="D1010" s="1161"/>
      <c r="E1010" s="1162"/>
      <c r="F1010" s="1162"/>
      <c r="G1010" s="1162"/>
      <c r="H1010" s="1162"/>
      <c r="I1010" s="1162"/>
      <c r="J1010" s="1162"/>
      <c r="K1010" s="1162"/>
      <c r="L1010" s="1162"/>
      <c r="M1010" s="1162"/>
      <c r="N1010" s="1162"/>
      <c r="O1010" s="1162"/>
      <c r="P1010" s="1162"/>
      <c r="Q1010" s="1162"/>
      <c r="R1010" s="1162"/>
      <c r="S1010" s="1162"/>
      <c r="T1010" s="1162"/>
      <c r="U1010" s="1162"/>
      <c r="V1010" s="1162"/>
      <c r="W1010" s="1162"/>
      <c r="X1010" s="1162"/>
      <c r="Y1010" s="1162"/>
      <c r="Z1010" s="1162"/>
      <c r="AA1010" s="1162"/>
      <c r="AB1010" s="1162"/>
      <c r="AC1010" s="1162"/>
      <c r="AD1010" s="1162"/>
      <c r="AE1010" s="1163"/>
      <c r="AF1010" s="874"/>
      <c r="AG1010" s="875"/>
      <c r="AH1010" s="875"/>
      <c r="AI1010" s="876"/>
      <c r="AJ1010" s="1134"/>
      <c r="AK1010" s="1135"/>
      <c r="AL1010" s="1135"/>
      <c r="AM1010" s="1135"/>
      <c r="AN1010" s="1135"/>
      <c r="AO1010" s="1135"/>
      <c r="AP1010" s="1135"/>
      <c r="AQ1010" s="1136"/>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5" t="s">
        <v>580</v>
      </c>
      <c r="D1011" s="1147" t="s">
        <v>2003</v>
      </c>
      <c r="E1011" s="1148"/>
      <c r="F1011" s="1148"/>
      <c r="G1011" s="1148"/>
      <c r="H1011" s="1148"/>
      <c r="I1011" s="1148"/>
      <c r="J1011" s="1148"/>
      <c r="K1011" s="1148"/>
      <c r="L1011" s="1148"/>
      <c r="M1011" s="1148"/>
      <c r="N1011" s="1148"/>
      <c r="O1011" s="1148"/>
      <c r="P1011" s="1148"/>
      <c r="Q1011" s="1148"/>
      <c r="R1011" s="1148"/>
      <c r="S1011" s="1148"/>
      <c r="T1011" s="1148"/>
      <c r="U1011" s="1148"/>
      <c r="V1011" s="1148"/>
      <c r="W1011" s="1148"/>
      <c r="X1011" s="1148"/>
      <c r="Y1011" s="1148"/>
      <c r="Z1011" s="1148"/>
      <c r="AA1011" s="1148"/>
      <c r="AB1011" s="1148"/>
      <c r="AC1011" s="1148"/>
      <c r="AD1011" s="1148"/>
      <c r="AE1011" s="1149"/>
      <c r="AF1011" s="79"/>
      <c r="AG1011" s="1157" t="s">
        <v>481</v>
      </c>
      <c r="AH1011" s="1158"/>
      <c r="AI1011" s="83"/>
      <c r="AJ1011" s="1128">
        <f>ROUND(IF(AG1011="yes",(AJ967*0.1),0),0)</f>
        <v>0</v>
      </c>
      <c r="AK1011" s="1129"/>
      <c r="AL1011" s="1129"/>
      <c r="AM1011" s="1129"/>
      <c r="AN1011" s="1129"/>
      <c r="AO1011" s="1129"/>
      <c r="AP1011" s="1129"/>
      <c r="AQ1011" s="1130"/>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6"/>
      <c r="D1012" s="1159" t="s">
        <v>2004</v>
      </c>
      <c r="E1012" s="973"/>
      <c r="F1012" s="973"/>
      <c r="G1012" s="973"/>
      <c r="H1012" s="973"/>
      <c r="I1012" s="973"/>
      <c r="J1012" s="973"/>
      <c r="K1012" s="973"/>
      <c r="L1012" s="973"/>
      <c r="M1012" s="973"/>
      <c r="N1012" s="973"/>
      <c r="O1012" s="973"/>
      <c r="P1012" s="973"/>
      <c r="Q1012" s="973"/>
      <c r="R1012" s="973"/>
      <c r="S1012" s="973"/>
      <c r="T1012" s="973"/>
      <c r="U1012" s="973"/>
      <c r="V1012" s="973"/>
      <c r="W1012" s="973"/>
      <c r="X1012" s="973"/>
      <c r="Y1012" s="973"/>
      <c r="Z1012" s="973"/>
      <c r="AA1012" s="973"/>
      <c r="AB1012" s="973"/>
      <c r="AC1012" s="973"/>
      <c r="AD1012" s="973"/>
      <c r="AE1012" s="1160"/>
      <c r="AF1012" s="79"/>
      <c r="AG1012" s="21"/>
      <c r="AH1012" s="21"/>
      <c r="AI1012" s="83"/>
      <c r="AJ1012" s="1131"/>
      <c r="AK1012" s="1132"/>
      <c r="AL1012" s="1132"/>
      <c r="AM1012" s="1132"/>
      <c r="AN1012" s="1132"/>
      <c r="AO1012" s="1132"/>
      <c r="AP1012" s="1132"/>
      <c r="AQ1012" s="1133"/>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6"/>
      <c r="D1013" s="1159"/>
      <c r="E1013" s="973"/>
      <c r="F1013" s="973"/>
      <c r="G1013" s="973"/>
      <c r="H1013" s="973"/>
      <c r="I1013" s="973"/>
      <c r="J1013" s="973"/>
      <c r="K1013" s="973"/>
      <c r="L1013" s="973"/>
      <c r="M1013" s="973"/>
      <c r="N1013" s="973"/>
      <c r="O1013" s="973"/>
      <c r="P1013" s="973"/>
      <c r="Q1013" s="973"/>
      <c r="R1013" s="973"/>
      <c r="S1013" s="973"/>
      <c r="T1013" s="973"/>
      <c r="U1013" s="973"/>
      <c r="V1013" s="973"/>
      <c r="W1013" s="973"/>
      <c r="X1013" s="973"/>
      <c r="Y1013" s="973"/>
      <c r="Z1013" s="973"/>
      <c r="AA1013" s="973"/>
      <c r="AB1013" s="973"/>
      <c r="AC1013" s="973"/>
      <c r="AD1013" s="973"/>
      <c r="AE1013" s="1160"/>
      <c r="AF1013" s="79"/>
      <c r="AG1013" s="21"/>
      <c r="AH1013" s="21"/>
      <c r="AI1013" s="83"/>
      <c r="AJ1013" s="1131"/>
      <c r="AK1013" s="1132"/>
      <c r="AL1013" s="1132"/>
      <c r="AM1013" s="1132"/>
      <c r="AN1013" s="1132"/>
      <c r="AO1013" s="1132"/>
      <c r="AP1013" s="1132"/>
      <c r="AQ1013" s="1133"/>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6"/>
      <c r="D1014" s="1159"/>
      <c r="E1014" s="973"/>
      <c r="F1014" s="973"/>
      <c r="G1014" s="973"/>
      <c r="H1014" s="973"/>
      <c r="I1014" s="973"/>
      <c r="J1014" s="973"/>
      <c r="K1014" s="973"/>
      <c r="L1014" s="973"/>
      <c r="M1014" s="973"/>
      <c r="N1014" s="973"/>
      <c r="O1014" s="973"/>
      <c r="P1014" s="973"/>
      <c r="Q1014" s="973"/>
      <c r="R1014" s="973"/>
      <c r="S1014" s="973"/>
      <c r="T1014" s="973"/>
      <c r="U1014" s="973"/>
      <c r="V1014" s="973"/>
      <c r="W1014" s="973"/>
      <c r="X1014" s="973"/>
      <c r="Y1014" s="973"/>
      <c r="Z1014" s="973"/>
      <c r="AA1014" s="973"/>
      <c r="AB1014" s="973"/>
      <c r="AC1014" s="973"/>
      <c r="AD1014" s="973"/>
      <c r="AE1014" s="1160"/>
      <c r="AF1014" s="79"/>
      <c r="AG1014" s="21"/>
      <c r="AH1014" s="21"/>
      <c r="AI1014" s="83"/>
      <c r="AJ1014" s="1131"/>
      <c r="AK1014" s="1132"/>
      <c r="AL1014" s="1132"/>
      <c r="AM1014" s="1132"/>
      <c r="AN1014" s="1132"/>
      <c r="AO1014" s="1132"/>
      <c r="AP1014" s="1132"/>
      <c r="AQ1014" s="1133"/>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6"/>
      <c r="D1015" s="1161"/>
      <c r="E1015" s="1162"/>
      <c r="F1015" s="1162"/>
      <c r="G1015" s="1162"/>
      <c r="H1015" s="1162"/>
      <c r="I1015" s="1162"/>
      <c r="J1015" s="1162"/>
      <c r="K1015" s="1162"/>
      <c r="L1015" s="1162"/>
      <c r="M1015" s="1162"/>
      <c r="N1015" s="1162"/>
      <c r="O1015" s="1162"/>
      <c r="P1015" s="1162"/>
      <c r="Q1015" s="1162"/>
      <c r="R1015" s="1162"/>
      <c r="S1015" s="1162"/>
      <c r="T1015" s="1162"/>
      <c r="U1015" s="1162"/>
      <c r="V1015" s="1162"/>
      <c r="W1015" s="1162"/>
      <c r="X1015" s="1162"/>
      <c r="Y1015" s="1162"/>
      <c r="Z1015" s="1162"/>
      <c r="AA1015" s="1162"/>
      <c r="AB1015" s="1162"/>
      <c r="AC1015" s="1162"/>
      <c r="AD1015" s="1162"/>
      <c r="AE1015" s="1163"/>
      <c r="AF1015" s="79"/>
      <c r="AG1015" s="21"/>
      <c r="AH1015" s="21"/>
      <c r="AI1015" s="83"/>
      <c r="AJ1015" s="1131"/>
      <c r="AK1015" s="1132"/>
      <c r="AL1015" s="1132"/>
      <c r="AM1015" s="1132"/>
      <c r="AN1015" s="1132"/>
      <c r="AO1015" s="1132"/>
      <c r="AP1015" s="1132"/>
      <c r="AQ1015" s="1133"/>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7" t="s">
        <v>2005</v>
      </c>
      <c r="D1016" s="1171" t="s">
        <v>1900</v>
      </c>
      <c r="E1016" s="1172"/>
      <c r="F1016" s="1172"/>
      <c r="G1016" s="1172"/>
      <c r="H1016" s="1172"/>
      <c r="I1016" s="1172"/>
      <c r="J1016" s="1172"/>
      <c r="K1016" s="1172"/>
      <c r="L1016" s="1172"/>
      <c r="M1016" s="1172"/>
      <c r="N1016" s="1172"/>
      <c r="O1016" s="1172"/>
      <c r="P1016" s="1172"/>
      <c r="Q1016" s="1172"/>
      <c r="R1016" s="1172"/>
      <c r="S1016" s="1172"/>
      <c r="T1016" s="1172"/>
      <c r="U1016" s="1172"/>
      <c r="V1016" s="1172"/>
      <c r="W1016" s="1172"/>
      <c r="X1016" s="1172"/>
      <c r="Y1016" s="1172"/>
      <c r="Z1016" s="1172"/>
      <c r="AA1016" s="1172"/>
      <c r="AB1016" s="1172"/>
      <c r="AC1016" s="1172"/>
      <c r="AD1016" s="1172"/>
      <c r="AE1016" s="1173"/>
      <c r="AF1016" s="82"/>
      <c r="AG1016" s="1150" t="s">
        <v>481</v>
      </c>
      <c r="AH1016" s="1151"/>
      <c r="AI1016" s="85"/>
      <c r="AJ1016" s="1128">
        <f>ROUND(IF(AG1016="yes",(AJ967*0.1),0),0)</f>
        <v>0</v>
      </c>
      <c r="AK1016" s="1129"/>
      <c r="AL1016" s="1129"/>
      <c r="AM1016" s="1129"/>
      <c r="AN1016" s="1129"/>
      <c r="AO1016" s="1129"/>
      <c r="AP1016" s="1129"/>
      <c r="AQ1016" s="1130"/>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6"/>
      <c r="D1017" s="1164" t="s">
        <v>2213</v>
      </c>
      <c r="E1017" s="1165"/>
      <c r="F1017" s="1165"/>
      <c r="G1017" s="1165"/>
      <c r="H1017" s="1165"/>
      <c r="I1017" s="1165"/>
      <c r="J1017" s="1165"/>
      <c r="K1017" s="1165"/>
      <c r="L1017" s="1165"/>
      <c r="M1017" s="1165"/>
      <c r="N1017" s="1165"/>
      <c r="O1017" s="1165"/>
      <c r="P1017" s="1165"/>
      <c r="Q1017" s="1165"/>
      <c r="R1017" s="1165"/>
      <c r="S1017" s="1165"/>
      <c r="T1017" s="1165"/>
      <c r="U1017" s="1165"/>
      <c r="V1017" s="1165"/>
      <c r="W1017" s="1165"/>
      <c r="X1017" s="1165"/>
      <c r="Y1017" s="1165"/>
      <c r="Z1017" s="1165"/>
      <c r="AA1017" s="1165"/>
      <c r="AB1017" s="1165"/>
      <c r="AC1017" s="1165"/>
      <c r="AD1017" s="1165"/>
      <c r="AE1017" s="1166"/>
      <c r="AF1017" s="79"/>
      <c r="AG1017" s="21"/>
      <c r="AH1017" s="21"/>
      <c r="AI1017" s="83"/>
      <c r="AJ1017" s="1131"/>
      <c r="AK1017" s="1132"/>
      <c r="AL1017" s="1132"/>
      <c r="AM1017" s="1132"/>
      <c r="AN1017" s="1132"/>
      <c r="AO1017" s="1132"/>
      <c r="AP1017" s="1132"/>
      <c r="AQ1017" s="1133"/>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6"/>
      <c r="D1018" s="1164"/>
      <c r="E1018" s="1165"/>
      <c r="F1018" s="1165"/>
      <c r="G1018" s="1165"/>
      <c r="H1018" s="1165"/>
      <c r="I1018" s="1165"/>
      <c r="J1018" s="1165"/>
      <c r="K1018" s="1165"/>
      <c r="L1018" s="1165"/>
      <c r="M1018" s="1165"/>
      <c r="N1018" s="1165"/>
      <c r="O1018" s="1165"/>
      <c r="P1018" s="1165"/>
      <c r="Q1018" s="1165"/>
      <c r="R1018" s="1165"/>
      <c r="S1018" s="1165"/>
      <c r="T1018" s="1165"/>
      <c r="U1018" s="1165"/>
      <c r="V1018" s="1165"/>
      <c r="W1018" s="1165"/>
      <c r="X1018" s="1165"/>
      <c r="Y1018" s="1165"/>
      <c r="Z1018" s="1165"/>
      <c r="AA1018" s="1165"/>
      <c r="AB1018" s="1165"/>
      <c r="AC1018" s="1165"/>
      <c r="AD1018" s="1165"/>
      <c r="AE1018" s="1166"/>
      <c r="AF1018" s="79"/>
      <c r="AG1018" s="21"/>
      <c r="AH1018" s="21"/>
      <c r="AI1018" s="83"/>
      <c r="AJ1018" s="1131"/>
      <c r="AK1018" s="1132"/>
      <c r="AL1018" s="1132"/>
      <c r="AM1018" s="1132"/>
      <c r="AN1018" s="1132"/>
      <c r="AO1018" s="1132"/>
      <c r="AP1018" s="1132"/>
      <c r="AQ1018" s="1133"/>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6"/>
      <c r="D1019" s="1167"/>
      <c r="E1019" s="1168"/>
      <c r="F1019" s="1168"/>
      <c r="G1019" s="1168"/>
      <c r="H1019" s="1168"/>
      <c r="I1019" s="1168"/>
      <c r="J1019" s="1168"/>
      <c r="K1019" s="1168"/>
      <c r="L1019" s="1168"/>
      <c r="M1019" s="1168"/>
      <c r="N1019" s="1168"/>
      <c r="O1019" s="1168"/>
      <c r="P1019" s="1168"/>
      <c r="Q1019" s="1168"/>
      <c r="R1019" s="1168"/>
      <c r="S1019" s="1168"/>
      <c r="T1019" s="1168"/>
      <c r="U1019" s="1168"/>
      <c r="V1019" s="1168"/>
      <c r="W1019" s="1168"/>
      <c r="X1019" s="1168"/>
      <c r="Y1019" s="1168"/>
      <c r="Z1019" s="1168"/>
      <c r="AA1019" s="1168"/>
      <c r="AB1019" s="1168"/>
      <c r="AC1019" s="1168"/>
      <c r="AD1019" s="1168"/>
      <c r="AE1019" s="1169"/>
      <c r="AF1019" s="79"/>
      <c r="AG1019" s="21"/>
      <c r="AH1019" s="21"/>
      <c r="AI1019" s="83"/>
      <c r="AJ1019" s="1134"/>
      <c r="AK1019" s="1135"/>
      <c r="AL1019" s="1135"/>
      <c r="AM1019" s="1135"/>
      <c r="AN1019" s="1135"/>
      <c r="AO1019" s="1135"/>
      <c r="AP1019" s="1135"/>
      <c r="AQ1019" s="1136"/>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8"/>
      <c r="D1020" s="1556" t="s">
        <v>747</v>
      </c>
      <c r="E1020" s="1556"/>
      <c r="F1020" s="1556"/>
      <c r="G1020" s="1556"/>
      <c r="H1020" s="1556"/>
      <c r="I1020" s="1556"/>
      <c r="J1020" s="1556"/>
      <c r="K1020" s="1556"/>
      <c r="L1020" s="1556"/>
      <c r="M1020" s="1556"/>
      <c r="N1020" s="1556"/>
      <c r="O1020" s="1556"/>
      <c r="P1020" s="1556"/>
      <c r="Q1020" s="1556"/>
      <c r="R1020" s="1556"/>
      <c r="S1020" s="1556"/>
      <c r="T1020" s="1556"/>
      <c r="U1020" s="1556"/>
      <c r="V1020" s="1556"/>
      <c r="W1020" s="1556"/>
      <c r="X1020" s="1556"/>
      <c r="Y1020" s="1556"/>
      <c r="Z1020" s="1556"/>
      <c r="AA1020" s="1556"/>
      <c r="AB1020" s="1556"/>
      <c r="AC1020" s="1556"/>
      <c r="AD1020" s="1556"/>
      <c r="AE1020" s="1556"/>
      <c r="AF1020" s="1556"/>
      <c r="AG1020" s="1556"/>
      <c r="AH1020" s="1556"/>
      <c r="AI1020" s="1557"/>
      <c r="AJ1020" s="1558">
        <f>SUM(AJ967:AQ1019)</f>
        <v>19203871</v>
      </c>
      <c r="AK1020" s="1559"/>
      <c r="AL1020" s="1559"/>
      <c r="AM1020" s="1559"/>
      <c r="AN1020" s="1559"/>
      <c r="AO1020" s="1559"/>
      <c r="AP1020" s="1559"/>
      <c r="AQ1020" s="1560"/>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1044</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1039</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90">
        <f>'Sources and Uses Budget'!S106+'Sources and Uses Budget'!T106</f>
        <v>22526999</v>
      </c>
      <c r="Y1024" s="1390"/>
      <c r="Z1024" s="1390"/>
      <c r="AA1024" s="1390"/>
      <c r="AB1024" s="1390"/>
      <c r="AC1024" s="1390"/>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1042</v>
      </c>
      <c r="F1025" s="369"/>
      <c r="G1025" s="369"/>
      <c r="H1025" s="369"/>
      <c r="I1025" s="369"/>
      <c r="J1025" s="369"/>
      <c r="K1025" s="369"/>
      <c r="L1025" s="369"/>
      <c r="M1025" s="369"/>
      <c r="N1025" s="369"/>
      <c r="O1025" s="369"/>
      <c r="P1025" s="369"/>
      <c r="Q1025" s="369"/>
      <c r="R1025" s="369"/>
      <c r="S1025" s="369"/>
      <c r="T1025" s="369"/>
      <c r="U1025" s="369"/>
      <c r="V1025" s="369"/>
      <c r="W1025" s="369"/>
      <c r="X1025" s="1386">
        <f>IFERROR(X1024/AJ1020,"")</f>
        <v>1.173044694999253</v>
      </c>
      <c r="Y1025" s="1387"/>
      <c r="Z1025" s="1387"/>
      <c r="AA1025" s="1387"/>
      <c r="AB1025" s="1387"/>
      <c r="AC1025" s="1388"/>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172"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2"/>
      <c r="F1026" s="1172"/>
      <c r="G1026" s="1172"/>
      <c r="H1026" s="1172"/>
      <c r="I1026" s="1172"/>
      <c r="J1026" s="1172"/>
      <c r="K1026" s="1172"/>
      <c r="L1026" s="1172"/>
      <c r="M1026" s="1172"/>
      <c r="N1026" s="1172"/>
      <c r="O1026" s="1172"/>
      <c r="P1026" s="1172"/>
      <c r="Q1026" s="1172"/>
      <c r="R1026" s="1172"/>
      <c r="S1026" s="1172"/>
      <c r="T1026" s="1172"/>
      <c r="U1026" s="1172"/>
      <c r="V1026" s="1172"/>
      <c r="W1026" s="1172"/>
      <c r="X1026" s="1172"/>
      <c r="Y1026" s="1172"/>
      <c r="Z1026" s="1172"/>
      <c r="AA1026" s="1172"/>
      <c r="AB1026" s="1172"/>
      <c r="AC1026" s="1172"/>
      <c r="AD1026" s="1172"/>
      <c r="AE1026" s="1172"/>
      <c r="AF1026" s="1172"/>
      <c r="AG1026" s="1172"/>
      <c r="AH1026" s="1172"/>
      <c r="AI1026" s="1172"/>
      <c r="AJ1026" s="1172"/>
      <c r="AK1026" s="1172"/>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172"/>
      <c r="E1027" s="1172"/>
      <c r="F1027" s="1172"/>
      <c r="G1027" s="1172"/>
      <c r="H1027" s="1172"/>
      <c r="I1027" s="1172"/>
      <c r="J1027" s="1172"/>
      <c r="K1027" s="1172"/>
      <c r="L1027" s="1172"/>
      <c r="M1027" s="1172"/>
      <c r="N1027" s="1172"/>
      <c r="O1027" s="1172"/>
      <c r="P1027" s="1172"/>
      <c r="Q1027" s="1172"/>
      <c r="R1027" s="1172"/>
      <c r="S1027" s="1172"/>
      <c r="T1027" s="1172"/>
      <c r="U1027" s="1172"/>
      <c r="V1027" s="1172"/>
      <c r="W1027" s="1172"/>
      <c r="X1027" s="1172"/>
      <c r="Y1027" s="1172"/>
      <c r="Z1027" s="1172"/>
      <c r="AA1027" s="1172"/>
      <c r="AB1027" s="1172"/>
      <c r="AC1027" s="1172"/>
      <c r="AD1027" s="1172"/>
      <c r="AE1027" s="1172"/>
      <c r="AF1027" s="1172"/>
      <c r="AG1027" s="1172"/>
      <c r="AH1027" s="1172"/>
      <c r="AI1027" s="1172"/>
      <c r="AJ1027" s="1172"/>
      <c r="AK1027" s="1172"/>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172"/>
      <c r="E1028" s="1172"/>
      <c r="F1028" s="1172"/>
      <c r="G1028" s="1172"/>
      <c r="H1028" s="1172"/>
      <c r="I1028" s="1172"/>
      <c r="J1028" s="1172"/>
      <c r="K1028" s="1172"/>
      <c r="L1028" s="1172"/>
      <c r="M1028" s="1172"/>
      <c r="N1028" s="1172"/>
      <c r="O1028" s="1172"/>
      <c r="P1028" s="1172"/>
      <c r="Q1028" s="1172"/>
      <c r="R1028" s="1172"/>
      <c r="S1028" s="1172"/>
      <c r="T1028" s="1172"/>
      <c r="U1028" s="1172"/>
      <c r="V1028" s="1172"/>
      <c r="W1028" s="1172"/>
      <c r="X1028" s="1172"/>
      <c r="Y1028" s="1172"/>
      <c r="Z1028" s="1172"/>
      <c r="AA1028" s="1172"/>
      <c r="AB1028" s="1172"/>
      <c r="AC1028" s="1172"/>
      <c r="AD1028" s="1172"/>
      <c r="AE1028" s="1172"/>
      <c r="AF1028" s="1172"/>
      <c r="AG1028" s="1172"/>
      <c r="AH1028" s="1172"/>
      <c r="AI1028" s="1172"/>
      <c r="AJ1028" s="1172"/>
      <c r="AK1028" s="1172"/>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389"/>
      <c r="C1031" s="1389"/>
      <c r="D1031" s="1389"/>
      <c r="E1031" s="1389"/>
      <c r="F1031" s="1389"/>
      <c r="G1031" s="1389"/>
      <c r="H1031" s="1389"/>
      <c r="I1031" s="1389"/>
      <c r="J1031" s="1389"/>
      <c r="K1031" s="1389"/>
      <c r="L1031" s="1389"/>
      <c r="M1031" s="1389"/>
      <c r="N1031" s="1389"/>
      <c r="O1031" s="1389"/>
      <c r="P1031" s="1389"/>
      <c r="Q1031" s="1389"/>
      <c r="R1031" s="1389"/>
      <c r="S1031" s="1389"/>
      <c r="T1031" s="1389"/>
      <c r="U1031" s="1389"/>
      <c r="V1031" s="1389"/>
      <c r="W1031" s="1389"/>
      <c r="X1031" s="1389"/>
      <c r="Y1031" s="1389"/>
      <c r="Z1031" s="1389"/>
      <c r="AA1031" s="1389"/>
      <c r="AB1031" s="1389"/>
      <c r="AC1031" s="1389"/>
      <c r="AD1031" s="1389"/>
      <c r="AE1031" s="1389"/>
      <c r="AF1031" s="1389"/>
      <c r="AG1031" s="1389"/>
      <c r="AH1031" s="1389"/>
      <c r="AI1031" s="1389"/>
      <c r="AJ1031" s="1389"/>
      <c r="AK1031" s="1389"/>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170" t="s">
        <v>988</v>
      </c>
      <c r="B1032" s="1170"/>
      <c r="C1032" s="1170"/>
      <c r="D1032" s="1170"/>
      <c r="E1032" s="1170"/>
      <c r="F1032" s="1170"/>
      <c r="G1032" s="1170"/>
      <c r="H1032" s="1170"/>
      <c r="I1032" s="1170"/>
      <c r="J1032" s="1170"/>
      <c r="K1032" s="1170"/>
      <c r="L1032" s="1170"/>
      <c r="M1032" s="1170"/>
      <c r="N1032" s="1170"/>
      <c r="O1032" s="1170"/>
      <c r="P1032" s="1170"/>
      <c r="Q1032" s="1170"/>
      <c r="R1032" s="1170"/>
      <c r="S1032" s="1170"/>
      <c r="T1032" s="1170"/>
      <c r="U1032" s="1170"/>
      <c r="V1032" s="1170"/>
      <c r="W1032" s="1170"/>
      <c r="X1032" s="1170"/>
      <c r="Y1032" s="1170"/>
      <c r="Z1032" s="1170"/>
      <c r="AA1032" s="1170"/>
      <c r="AB1032" s="1170"/>
      <c r="AC1032" s="1170"/>
      <c r="AD1032" s="1170"/>
      <c r="AE1032" s="1170"/>
      <c r="AF1032" s="1170"/>
      <c r="AG1032" s="1170"/>
      <c r="AH1032" s="1170"/>
      <c r="AI1032" s="1170"/>
      <c r="AJ1032" s="1170"/>
      <c r="AK1032" s="1170"/>
      <c r="AL1032" s="1170"/>
      <c r="AM1032" s="1170"/>
      <c r="AN1032" s="1170"/>
      <c r="AO1032" s="1170"/>
      <c r="AP1032" s="1170"/>
      <c r="AQ1032" s="1170"/>
      <c r="AR1032" s="1170"/>
      <c r="AS1032" s="1170"/>
      <c r="AT1032" s="1170"/>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989</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990</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099" t="s">
        <v>123</v>
      </c>
      <c r="B1036" s="1099"/>
      <c r="C1036" s="12">
        <v>1</v>
      </c>
      <c r="D1036" s="976" t="s">
        <v>1518</v>
      </c>
      <c r="E1036" s="976"/>
      <c r="F1036" s="976"/>
      <c r="G1036" s="976"/>
      <c r="H1036" s="976"/>
      <c r="I1036" s="976"/>
      <c r="J1036" s="976"/>
      <c r="K1036" s="976"/>
      <c r="L1036" s="976"/>
      <c r="M1036" s="976"/>
      <c r="N1036" s="976"/>
      <c r="O1036" s="976"/>
      <c r="P1036" s="976"/>
      <c r="Q1036" s="976"/>
      <c r="R1036" s="976"/>
      <c r="S1036" s="976"/>
      <c r="T1036" s="976"/>
      <c r="U1036" s="976"/>
      <c r="V1036" s="976"/>
      <c r="W1036" s="976"/>
      <c r="X1036" s="976"/>
      <c r="Y1036" s="976"/>
      <c r="Z1036" s="976"/>
      <c r="AA1036" s="976"/>
      <c r="AB1036" s="976"/>
      <c r="AC1036" s="976"/>
      <c r="AD1036" s="976"/>
      <c r="AE1036" s="976"/>
      <c r="AF1036" s="976"/>
      <c r="AG1036" s="976"/>
      <c r="AH1036" s="976"/>
      <c r="AI1036" s="976"/>
      <c r="AJ1036" s="976"/>
      <c r="AK1036" s="976"/>
      <c r="AL1036" s="976"/>
      <c r="AM1036" s="976"/>
      <c r="AN1036" s="976"/>
      <c r="AO1036" s="976"/>
      <c r="AP1036" s="976"/>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76"/>
      <c r="E1037" s="976"/>
      <c r="F1037" s="976"/>
      <c r="G1037" s="976"/>
      <c r="H1037" s="976"/>
      <c r="I1037" s="976"/>
      <c r="J1037" s="976"/>
      <c r="K1037" s="976"/>
      <c r="L1037" s="976"/>
      <c r="M1037" s="976"/>
      <c r="N1037" s="976"/>
      <c r="O1037" s="976"/>
      <c r="P1037" s="976"/>
      <c r="Q1037" s="976"/>
      <c r="R1037" s="976"/>
      <c r="S1037" s="976"/>
      <c r="T1037" s="976"/>
      <c r="U1037" s="976"/>
      <c r="V1037" s="976"/>
      <c r="W1037" s="976"/>
      <c r="X1037" s="976"/>
      <c r="Y1037" s="976"/>
      <c r="Z1037" s="976"/>
      <c r="AA1037" s="976"/>
      <c r="AB1037" s="976"/>
      <c r="AC1037" s="976"/>
      <c r="AD1037" s="976"/>
      <c r="AE1037" s="976"/>
      <c r="AF1037" s="976"/>
      <c r="AG1037" s="976"/>
      <c r="AH1037" s="976"/>
      <c r="AI1037" s="976"/>
      <c r="AJ1037" s="976"/>
      <c r="AK1037" s="976"/>
      <c r="AL1037" s="976"/>
      <c r="AM1037" s="976"/>
      <c r="AN1037" s="976"/>
      <c r="AO1037" s="976"/>
      <c r="AP1037" s="976"/>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76"/>
      <c r="E1038" s="976"/>
      <c r="F1038" s="976"/>
      <c r="G1038" s="976"/>
      <c r="H1038" s="976"/>
      <c r="I1038" s="976"/>
      <c r="J1038" s="976"/>
      <c r="K1038" s="976"/>
      <c r="L1038" s="976"/>
      <c r="M1038" s="976"/>
      <c r="N1038" s="976"/>
      <c r="O1038" s="976"/>
      <c r="P1038" s="976"/>
      <c r="Q1038" s="976"/>
      <c r="R1038" s="976"/>
      <c r="S1038" s="976"/>
      <c r="T1038" s="976"/>
      <c r="U1038" s="976"/>
      <c r="V1038" s="976"/>
      <c r="W1038" s="976"/>
      <c r="X1038" s="976"/>
      <c r="Y1038" s="976"/>
      <c r="Z1038" s="976"/>
      <c r="AA1038" s="976"/>
      <c r="AB1038" s="976"/>
      <c r="AC1038" s="976"/>
      <c r="AD1038" s="976"/>
      <c r="AE1038" s="976"/>
      <c r="AF1038" s="976"/>
      <c r="AG1038" s="976"/>
      <c r="AH1038" s="976"/>
      <c r="AI1038" s="976"/>
      <c r="AJ1038" s="976"/>
      <c r="AK1038" s="976"/>
      <c r="AL1038" s="976"/>
      <c r="AM1038" s="976"/>
      <c r="AN1038" s="976"/>
      <c r="AO1038" s="976"/>
      <c r="AP1038" s="976"/>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76"/>
      <c r="E1039" s="976"/>
      <c r="F1039" s="976"/>
      <c r="G1039" s="976"/>
      <c r="H1039" s="976"/>
      <c r="I1039" s="976"/>
      <c r="J1039" s="976"/>
      <c r="K1039" s="976"/>
      <c r="L1039" s="976"/>
      <c r="M1039" s="976"/>
      <c r="N1039" s="976"/>
      <c r="O1039" s="976"/>
      <c r="P1039" s="976"/>
      <c r="Q1039" s="976"/>
      <c r="R1039" s="976"/>
      <c r="S1039" s="976"/>
      <c r="T1039" s="976"/>
      <c r="U1039" s="976"/>
      <c r="V1039" s="976"/>
      <c r="W1039" s="976"/>
      <c r="X1039" s="976"/>
      <c r="Y1039" s="976"/>
      <c r="Z1039" s="976"/>
      <c r="AA1039" s="976"/>
      <c r="AB1039" s="976"/>
      <c r="AC1039" s="976"/>
      <c r="AD1039" s="976"/>
      <c r="AE1039" s="976"/>
      <c r="AF1039" s="976"/>
      <c r="AG1039" s="976"/>
      <c r="AH1039" s="976"/>
      <c r="AI1039" s="976"/>
      <c r="AJ1039" s="976"/>
      <c r="AK1039" s="976"/>
      <c r="AL1039" s="976"/>
      <c r="AM1039" s="976"/>
      <c r="AN1039" s="976"/>
      <c r="AO1039" s="976"/>
      <c r="AP1039" s="976"/>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76"/>
      <c r="E1040" s="976"/>
      <c r="F1040" s="976"/>
      <c r="G1040" s="976"/>
      <c r="H1040" s="976"/>
      <c r="I1040" s="976"/>
      <c r="J1040" s="976"/>
      <c r="K1040" s="976"/>
      <c r="L1040" s="976"/>
      <c r="M1040" s="976"/>
      <c r="N1040" s="976"/>
      <c r="O1040" s="976"/>
      <c r="P1040" s="976"/>
      <c r="Q1040" s="976"/>
      <c r="R1040" s="976"/>
      <c r="S1040" s="976"/>
      <c r="T1040" s="976"/>
      <c r="U1040" s="976"/>
      <c r="V1040" s="976"/>
      <c r="W1040" s="976"/>
      <c r="X1040" s="976"/>
      <c r="Y1040" s="976"/>
      <c r="Z1040" s="976"/>
      <c r="AA1040" s="976"/>
      <c r="AB1040" s="976"/>
      <c r="AC1040" s="976"/>
      <c r="AD1040" s="976"/>
      <c r="AE1040" s="976"/>
      <c r="AF1040" s="976"/>
      <c r="AG1040" s="976"/>
      <c r="AH1040" s="976"/>
      <c r="AI1040" s="976"/>
      <c r="AJ1040" s="976"/>
      <c r="AK1040" s="976"/>
      <c r="AL1040" s="976"/>
      <c r="AM1040" s="976"/>
      <c r="AN1040" s="976"/>
      <c r="AO1040" s="976"/>
      <c r="AP1040" s="976"/>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76"/>
      <c r="E1041" s="976"/>
      <c r="F1041" s="976"/>
      <c r="G1041" s="976"/>
      <c r="H1041" s="976"/>
      <c r="I1041" s="976"/>
      <c r="J1041" s="976"/>
      <c r="K1041" s="976"/>
      <c r="L1041" s="976"/>
      <c r="M1041" s="976"/>
      <c r="N1041" s="976"/>
      <c r="O1041" s="976"/>
      <c r="P1041" s="976"/>
      <c r="Q1041" s="976"/>
      <c r="R1041" s="976"/>
      <c r="S1041" s="976"/>
      <c r="T1041" s="976"/>
      <c r="U1041" s="976"/>
      <c r="V1041" s="976"/>
      <c r="W1041" s="976"/>
      <c r="X1041" s="976"/>
      <c r="Y1041" s="976"/>
      <c r="Z1041" s="976"/>
      <c r="AA1041" s="976"/>
      <c r="AB1041" s="976"/>
      <c r="AC1041" s="976"/>
      <c r="AD1041" s="976"/>
      <c r="AE1041" s="976"/>
      <c r="AF1041" s="976"/>
      <c r="AG1041" s="976"/>
      <c r="AH1041" s="976"/>
      <c r="AI1041" s="976"/>
      <c r="AJ1041" s="976"/>
      <c r="AK1041" s="976"/>
      <c r="AL1041" s="976"/>
      <c r="AM1041" s="976"/>
      <c r="AN1041" s="976"/>
      <c r="AO1041" s="976"/>
      <c r="AP1041" s="976"/>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099" t="s">
        <v>123</v>
      </c>
      <c r="B1042" s="1099"/>
      <c r="C1042" s="12">
        <v>2</v>
      </c>
      <c r="D1042" s="969" t="s">
        <v>1519</v>
      </c>
      <c r="E1042" s="969"/>
      <c r="F1042" s="969"/>
      <c r="G1042" s="969"/>
      <c r="H1042" s="969"/>
      <c r="I1042" s="969"/>
      <c r="J1042" s="969"/>
      <c r="K1042" s="969"/>
      <c r="L1042" s="969"/>
      <c r="M1042" s="969"/>
      <c r="N1042" s="969"/>
      <c r="O1042" s="969"/>
      <c r="P1042" s="969"/>
      <c r="Q1042" s="969"/>
      <c r="R1042" s="969"/>
      <c r="S1042" s="969"/>
      <c r="T1042" s="969"/>
      <c r="U1042" s="969"/>
      <c r="V1042" s="969"/>
      <c r="W1042" s="969"/>
      <c r="X1042" s="969"/>
      <c r="Y1042" s="969"/>
      <c r="Z1042" s="969"/>
      <c r="AA1042" s="969"/>
      <c r="AB1042" s="969"/>
      <c r="AC1042" s="969"/>
      <c r="AD1042" s="969"/>
      <c r="AE1042" s="969"/>
      <c r="AF1042" s="969"/>
      <c r="AG1042" s="969"/>
      <c r="AH1042" s="969"/>
      <c r="AI1042" s="969"/>
      <c r="AJ1042" s="969"/>
      <c r="AK1042" s="969"/>
      <c r="AL1042" s="969"/>
      <c r="AM1042" s="969"/>
      <c r="AN1042" s="969"/>
      <c r="AO1042" s="969"/>
      <c r="AP1042" s="969"/>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69"/>
      <c r="E1043" s="969"/>
      <c r="F1043" s="969"/>
      <c r="G1043" s="969"/>
      <c r="H1043" s="969"/>
      <c r="I1043" s="969"/>
      <c r="J1043" s="969"/>
      <c r="K1043" s="969"/>
      <c r="L1043" s="969"/>
      <c r="M1043" s="969"/>
      <c r="N1043" s="969"/>
      <c r="O1043" s="969"/>
      <c r="P1043" s="969"/>
      <c r="Q1043" s="969"/>
      <c r="R1043" s="969"/>
      <c r="S1043" s="969"/>
      <c r="T1043" s="969"/>
      <c r="U1043" s="969"/>
      <c r="V1043" s="969"/>
      <c r="W1043" s="969"/>
      <c r="X1043" s="969"/>
      <c r="Y1043" s="969"/>
      <c r="Z1043" s="969"/>
      <c r="AA1043" s="969"/>
      <c r="AB1043" s="969"/>
      <c r="AC1043" s="969"/>
      <c r="AD1043" s="969"/>
      <c r="AE1043" s="969"/>
      <c r="AF1043" s="969"/>
      <c r="AG1043" s="969"/>
      <c r="AH1043" s="969"/>
      <c r="AI1043" s="969"/>
      <c r="AJ1043" s="969"/>
      <c r="AK1043" s="969"/>
      <c r="AL1043" s="969"/>
      <c r="AM1043" s="969"/>
      <c r="AN1043" s="969"/>
      <c r="AO1043" s="969"/>
      <c r="AP1043" s="969"/>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69"/>
      <c r="E1044" s="969"/>
      <c r="F1044" s="969"/>
      <c r="G1044" s="969"/>
      <c r="H1044" s="969"/>
      <c r="I1044" s="969"/>
      <c r="J1044" s="969"/>
      <c r="K1044" s="969"/>
      <c r="L1044" s="969"/>
      <c r="M1044" s="969"/>
      <c r="N1044" s="969"/>
      <c r="O1044" s="969"/>
      <c r="P1044" s="969"/>
      <c r="Q1044" s="969"/>
      <c r="R1044" s="969"/>
      <c r="S1044" s="969"/>
      <c r="T1044" s="969"/>
      <c r="U1044" s="969"/>
      <c r="V1044" s="969"/>
      <c r="W1044" s="969"/>
      <c r="X1044" s="969"/>
      <c r="Y1044" s="969"/>
      <c r="Z1044" s="969"/>
      <c r="AA1044" s="969"/>
      <c r="AB1044" s="969"/>
      <c r="AC1044" s="969"/>
      <c r="AD1044" s="969"/>
      <c r="AE1044" s="969"/>
      <c r="AF1044" s="969"/>
      <c r="AG1044" s="969"/>
      <c r="AH1044" s="969"/>
      <c r="AI1044" s="969"/>
      <c r="AJ1044" s="969"/>
      <c r="AK1044" s="969"/>
      <c r="AL1044" s="969"/>
      <c r="AM1044" s="969"/>
      <c r="AN1044" s="969"/>
      <c r="AO1044" s="969"/>
      <c r="AP1044" s="969"/>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69"/>
      <c r="E1045" s="969"/>
      <c r="F1045" s="969"/>
      <c r="G1045" s="969"/>
      <c r="H1045" s="969"/>
      <c r="I1045" s="969"/>
      <c r="J1045" s="969"/>
      <c r="K1045" s="969"/>
      <c r="L1045" s="969"/>
      <c r="M1045" s="969"/>
      <c r="N1045" s="969"/>
      <c r="O1045" s="969"/>
      <c r="P1045" s="969"/>
      <c r="Q1045" s="969"/>
      <c r="R1045" s="969"/>
      <c r="S1045" s="969"/>
      <c r="T1045" s="969"/>
      <c r="U1045" s="969"/>
      <c r="V1045" s="969"/>
      <c r="W1045" s="969"/>
      <c r="X1045" s="969"/>
      <c r="Y1045" s="969"/>
      <c r="Z1045" s="969"/>
      <c r="AA1045" s="969"/>
      <c r="AB1045" s="969"/>
      <c r="AC1045" s="969"/>
      <c r="AD1045" s="969"/>
      <c r="AE1045" s="969"/>
      <c r="AF1045" s="969"/>
      <c r="AG1045" s="969"/>
      <c r="AH1045" s="969"/>
      <c r="AI1045" s="969"/>
      <c r="AJ1045" s="969"/>
      <c r="AK1045" s="969"/>
      <c r="AL1045" s="969"/>
      <c r="AM1045" s="969"/>
      <c r="AN1045" s="969"/>
      <c r="AO1045" s="969"/>
      <c r="AP1045" s="969"/>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69"/>
      <c r="E1046" s="969"/>
      <c r="F1046" s="969"/>
      <c r="G1046" s="969"/>
      <c r="H1046" s="969"/>
      <c r="I1046" s="969"/>
      <c r="J1046" s="969"/>
      <c r="K1046" s="969"/>
      <c r="L1046" s="969"/>
      <c r="M1046" s="969"/>
      <c r="N1046" s="969"/>
      <c r="O1046" s="969"/>
      <c r="P1046" s="969"/>
      <c r="Q1046" s="969"/>
      <c r="R1046" s="969"/>
      <c r="S1046" s="969"/>
      <c r="T1046" s="969"/>
      <c r="U1046" s="969"/>
      <c r="V1046" s="969"/>
      <c r="W1046" s="969"/>
      <c r="X1046" s="969"/>
      <c r="Y1046" s="969"/>
      <c r="Z1046" s="969"/>
      <c r="AA1046" s="969"/>
      <c r="AB1046" s="969"/>
      <c r="AC1046" s="969"/>
      <c r="AD1046" s="969"/>
      <c r="AE1046" s="969"/>
      <c r="AF1046" s="969"/>
      <c r="AG1046" s="969"/>
      <c r="AH1046" s="969"/>
      <c r="AI1046" s="969"/>
      <c r="AJ1046" s="969"/>
      <c r="AK1046" s="969"/>
      <c r="AL1046" s="969"/>
      <c r="AM1046" s="969"/>
      <c r="AN1046" s="969"/>
      <c r="AO1046" s="969"/>
      <c r="AP1046" s="969"/>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69"/>
      <c r="E1047" s="969"/>
      <c r="F1047" s="969"/>
      <c r="G1047" s="969"/>
      <c r="H1047" s="969"/>
      <c r="I1047" s="969"/>
      <c r="J1047" s="969"/>
      <c r="K1047" s="969"/>
      <c r="L1047" s="969"/>
      <c r="M1047" s="969"/>
      <c r="N1047" s="969"/>
      <c r="O1047" s="969"/>
      <c r="P1047" s="969"/>
      <c r="Q1047" s="969"/>
      <c r="R1047" s="969"/>
      <c r="S1047" s="969"/>
      <c r="T1047" s="969"/>
      <c r="U1047" s="969"/>
      <c r="V1047" s="969"/>
      <c r="W1047" s="969"/>
      <c r="X1047" s="969"/>
      <c r="Y1047" s="969"/>
      <c r="Z1047" s="969"/>
      <c r="AA1047" s="969"/>
      <c r="AB1047" s="969"/>
      <c r="AC1047" s="969"/>
      <c r="AD1047" s="969"/>
      <c r="AE1047" s="969"/>
      <c r="AF1047" s="969"/>
      <c r="AG1047" s="969"/>
      <c r="AH1047" s="969"/>
      <c r="AI1047" s="969"/>
      <c r="AJ1047" s="969"/>
      <c r="AK1047" s="969"/>
      <c r="AL1047" s="969"/>
      <c r="AM1047" s="969"/>
      <c r="AN1047" s="969"/>
      <c r="AO1047" s="969"/>
      <c r="AP1047" s="969"/>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099" t="s">
        <v>123</v>
      </c>
      <c r="B1048" s="1099"/>
      <c r="C1048" s="12">
        <v>3</v>
      </c>
      <c r="D1048" s="969" t="s">
        <v>2212</v>
      </c>
      <c r="E1048" s="969"/>
      <c r="F1048" s="969"/>
      <c r="G1048" s="969"/>
      <c r="H1048" s="969"/>
      <c r="I1048" s="969"/>
      <c r="J1048" s="969"/>
      <c r="K1048" s="969"/>
      <c r="L1048" s="969"/>
      <c r="M1048" s="969"/>
      <c r="N1048" s="969"/>
      <c r="O1048" s="969"/>
      <c r="P1048" s="969"/>
      <c r="Q1048" s="969"/>
      <c r="R1048" s="969"/>
      <c r="S1048" s="969"/>
      <c r="T1048" s="969"/>
      <c r="U1048" s="969"/>
      <c r="V1048" s="969"/>
      <c r="W1048" s="969"/>
      <c r="X1048" s="969"/>
      <c r="Y1048" s="969"/>
      <c r="Z1048" s="969"/>
      <c r="AA1048" s="969"/>
      <c r="AB1048" s="969"/>
      <c r="AC1048" s="969"/>
      <c r="AD1048" s="969"/>
      <c r="AE1048" s="969"/>
      <c r="AF1048" s="969"/>
      <c r="AG1048" s="969"/>
      <c r="AH1048" s="969"/>
      <c r="AI1048" s="969"/>
      <c r="AJ1048" s="969"/>
      <c r="AK1048" s="969"/>
      <c r="AL1048" s="969"/>
      <c r="AM1048" s="969"/>
      <c r="AN1048" s="969"/>
      <c r="AO1048" s="969"/>
      <c r="AP1048" s="969"/>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69"/>
      <c r="E1049" s="969"/>
      <c r="F1049" s="969"/>
      <c r="G1049" s="969"/>
      <c r="H1049" s="969"/>
      <c r="I1049" s="969"/>
      <c r="J1049" s="969"/>
      <c r="K1049" s="969"/>
      <c r="L1049" s="969"/>
      <c r="M1049" s="969"/>
      <c r="N1049" s="969"/>
      <c r="O1049" s="969"/>
      <c r="P1049" s="969"/>
      <c r="Q1049" s="969"/>
      <c r="R1049" s="969"/>
      <c r="S1049" s="969"/>
      <c r="T1049" s="969"/>
      <c r="U1049" s="969"/>
      <c r="V1049" s="969"/>
      <c r="W1049" s="969"/>
      <c r="X1049" s="969"/>
      <c r="Y1049" s="969"/>
      <c r="Z1049" s="969"/>
      <c r="AA1049" s="969"/>
      <c r="AB1049" s="969"/>
      <c r="AC1049" s="969"/>
      <c r="AD1049" s="969"/>
      <c r="AE1049" s="969"/>
      <c r="AF1049" s="969"/>
      <c r="AG1049" s="969"/>
      <c r="AH1049" s="969"/>
      <c r="AI1049" s="969"/>
      <c r="AJ1049" s="969"/>
      <c r="AK1049" s="969"/>
      <c r="AL1049" s="969"/>
      <c r="AM1049" s="969"/>
      <c r="AN1049" s="969"/>
      <c r="AO1049" s="969"/>
      <c r="AP1049" s="969"/>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69"/>
      <c r="E1050" s="969"/>
      <c r="F1050" s="969"/>
      <c r="G1050" s="969"/>
      <c r="H1050" s="969"/>
      <c r="I1050" s="969"/>
      <c r="J1050" s="969"/>
      <c r="K1050" s="969"/>
      <c r="L1050" s="969"/>
      <c r="M1050" s="969"/>
      <c r="N1050" s="969"/>
      <c r="O1050" s="969"/>
      <c r="P1050" s="969"/>
      <c r="Q1050" s="969"/>
      <c r="R1050" s="969"/>
      <c r="S1050" s="969"/>
      <c r="T1050" s="969"/>
      <c r="U1050" s="969"/>
      <c r="V1050" s="969"/>
      <c r="W1050" s="969"/>
      <c r="X1050" s="969"/>
      <c r="Y1050" s="969"/>
      <c r="Z1050" s="969"/>
      <c r="AA1050" s="969"/>
      <c r="AB1050" s="969"/>
      <c r="AC1050" s="969"/>
      <c r="AD1050" s="969"/>
      <c r="AE1050" s="969"/>
      <c r="AF1050" s="969"/>
      <c r="AG1050" s="969"/>
      <c r="AH1050" s="969"/>
      <c r="AI1050" s="969"/>
      <c r="AJ1050" s="969"/>
      <c r="AK1050" s="969"/>
      <c r="AL1050" s="969"/>
      <c r="AM1050" s="969"/>
      <c r="AN1050" s="969"/>
      <c r="AO1050" s="969"/>
      <c r="AP1050" s="969"/>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69"/>
      <c r="E1051" s="969"/>
      <c r="F1051" s="969"/>
      <c r="G1051" s="969"/>
      <c r="H1051" s="969"/>
      <c r="I1051" s="969"/>
      <c r="J1051" s="969"/>
      <c r="K1051" s="969"/>
      <c r="L1051" s="969"/>
      <c r="M1051" s="969"/>
      <c r="N1051" s="969"/>
      <c r="O1051" s="969"/>
      <c r="P1051" s="969"/>
      <c r="Q1051" s="969"/>
      <c r="R1051" s="969"/>
      <c r="S1051" s="969"/>
      <c r="T1051" s="969"/>
      <c r="U1051" s="969"/>
      <c r="V1051" s="969"/>
      <c r="W1051" s="969"/>
      <c r="X1051" s="969"/>
      <c r="Y1051" s="969"/>
      <c r="Z1051" s="969"/>
      <c r="AA1051" s="969"/>
      <c r="AB1051" s="969"/>
      <c r="AC1051" s="969"/>
      <c r="AD1051" s="969"/>
      <c r="AE1051" s="969"/>
      <c r="AF1051" s="969"/>
      <c r="AG1051" s="969"/>
      <c r="AH1051" s="969"/>
      <c r="AI1051" s="969"/>
      <c r="AJ1051" s="969"/>
      <c r="AK1051" s="969"/>
      <c r="AL1051" s="969"/>
      <c r="AM1051" s="969"/>
      <c r="AN1051" s="969"/>
      <c r="AO1051" s="969"/>
      <c r="AP1051" s="969"/>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69"/>
      <c r="E1052" s="969"/>
      <c r="F1052" s="969"/>
      <c r="G1052" s="969"/>
      <c r="H1052" s="969"/>
      <c r="I1052" s="969"/>
      <c r="J1052" s="969"/>
      <c r="K1052" s="969"/>
      <c r="L1052" s="969"/>
      <c r="M1052" s="969"/>
      <c r="N1052" s="969"/>
      <c r="O1052" s="969"/>
      <c r="P1052" s="969"/>
      <c r="Q1052" s="969"/>
      <c r="R1052" s="969"/>
      <c r="S1052" s="969"/>
      <c r="T1052" s="969"/>
      <c r="U1052" s="969"/>
      <c r="V1052" s="969"/>
      <c r="W1052" s="969"/>
      <c r="X1052" s="969"/>
      <c r="Y1052" s="969"/>
      <c r="Z1052" s="969"/>
      <c r="AA1052" s="969"/>
      <c r="AB1052" s="969"/>
      <c r="AC1052" s="969"/>
      <c r="AD1052" s="969"/>
      <c r="AE1052" s="969"/>
      <c r="AF1052" s="969"/>
      <c r="AG1052" s="969"/>
      <c r="AH1052" s="969"/>
      <c r="AI1052" s="969"/>
      <c r="AJ1052" s="969"/>
      <c r="AK1052" s="969"/>
      <c r="AL1052" s="969"/>
      <c r="AM1052" s="969"/>
      <c r="AN1052" s="969"/>
      <c r="AO1052" s="969"/>
      <c r="AP1052" s="969"/>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69"/>
      <c r="E1053" s="969"/>
      <c r="F1053" s="969"/>
      <c r="G1053" s="969"/>
      <c r="H1053" s="969"/>
      <c r="I1053" s="969"/>
      <c r="J1053" s="969"/>
      <c r="K1053" s="969"/>
      <c r="L1053" s="969"/>
      <c r="M1053" s="969"/>
      <c r="N1053" s="969"/>
      <c r="O1053" s="969"/>
      <c r="P1053" s="969"/>
      <c r="Q1053" s="969"/>
      <c r="R1053" s="969"/>
      <c r="S1053" s="969"/>
      <c r="T1053" s="969"/>
      <c r="U1053" s="969"/>
      <c r="V1053" s="969"/>
      <c r="W1053" s="969"/>
      <c r="X1053" s="969"/>
      <c r="Y1053" s="969"/>
      <c r="Z1053" s="969"/>
      <c r="AA1053" s="969"/>
      <c r="AB1053" s="969"/>
      <c r="AC1053" s="969"/>
      <c r="AD1053" s="969"/>
      <c r="AE1053" s="969"/>
      <c r="AF1053" s="969"/>
      <c r="AG1053" s="969"/>
      <c r="AH1053" s="969"/>
      <c r="AI1053" s="969"/>
      <c r="AJ1053" s="969"/>
      <c r="AK1053" s="969"/>
      <c r="AL1053" s="969"/>
      <c r="AM1053" s="969"/>
      <c r="AN1053" s="969"/>
      <c r="AO1053" s="969"/>
      <c r="AP1053" s="969"/>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099" t="s">
        <v>123</v>
      </c>
      <c r="B1055" s="1099"/>
      <c r="C1055" s="12">
        <v>4</v>
      </c>
      <c r="D1055" s="969" t="s">
        <v>2044</v>
      </c>
      <c r="E1055" s="969"/>
      <c r="F1055" s="969"/>
      <c r="G1055" s="969"/>
      <c r="H1055" s="969"/>
      <c r="I1055" s="969"/>
      <c r="J1055" s="969"/>
      <c r="K1055" s="969"/>
      <c r="L1055" s="969"/>
      <c r="M1055" s="969"/>
      <c r="N1055" s="969"/>
      <c r="O1055" s="969"/>
      <c r="P1055" s="969"/>
      <c r="Q1055" s="969"/>
      <c r="R1055" s="969"/>
      <c r="S1055" s="969"/>
      <c r="T1055" s="969"/>
      <c r="U1055" s="969"/>
      <c r="V1055" s="969"/>
      <c r="W1055" s="969"/>
      <c r="X1055" s="969"/>
      <c r="Y1055" s="969"/>
      <c r="Z1055" s="969"/>
      <c r="AA1055" s="969"/>
      <c r="AB1055" s="969"/>
      <c r="AC1055" s="969"/>
      <c r="AD1055" s="969"/>
      <c r="AE1055" s="969"/>
      <c r="AF1055" s="969"/>
      <c r="AG1055" s="969"/>
      <c r="AH1055" s="969"/>
      <c r="AI1055" s="969"/>
      <c r="AJ1055" s="969"/>
      <c r="AK1055" s="969"/>
      <c r="AL1055" s="969"/>
      <c r="AM1055" s="969"/>
      <c r="AN1055" s="969"/>
      <c r="AO1055" s="969"/>
      <c r="AP1055" s="969"/>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69"/>
      <c r="E1056" s="969"/>
      <c r="F1056" s="969"/>
      <c r="G1056" s="969"/>
      <c r="H1056" s="969"/>
      <c r="I1056" s="969"/>
      <c r="J1056" s="969"/>
      <c r="K1056" s="969"/>
      <c r="L1056" s="969"/>
      <c r="M1056" s="969"/>
      <c r="N1056" s="969"/>
      <c r="O1056" s="969"/>
      <c r="P1056" s="969"/>
      <c r="Q1056" s="969"/>
      <c r="R1056" s="969"/>
      <c r="S1056" s="969"/>
      <c r="T1056" s="969"/>
      <c r="U1056" s="969"/>
      <c r="V1056" s="969"/>
      <c r="W1056" s="969"/>
      <c r="X1056" s="969"/>
      <c r="Y1056" s="969"/>
      <c r="Z1056" s="969"/>
      <c r="AA1056" s="969"/>
      <c r="AB1056" s="969"/>
      <c r="AC1056" s="969"/>
      <c r="AD1056" s="969"/>
      <c r="AE1056" s="969"/>
      <c r="AF1056" s="969"/>
      <c r="AG1056" s="969"/>
      <c r="AH1056" s="969"/>
      <c r="AI1056" s="969"/>
      <c r="AJ1056" s="969"/>
      <c r="AK1056" s="969"/>
      <c r="AL1056" s="969"/>
      <c r="AM1056" s="969"/>
      <c r="AN1056" s="969"/>
      <c r="AO1056" s="969"/>
      <c r="AP1056" s="969"/>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69"/>
      <c r="E1057" s="969"/>
      <c r="F1057" s="969"/>
      <c r="G1057" s="969"/>
      <c r="H1057" s="969"/>
      <c r="I1057" s="969"/>
      <c r="J1057" s="969"/>
      <c r="K1057" s="969"/>
      <c r="L1057" s="969"/>
      <c r="M1057" s="969"/>
      <c r="N1057" s="969"/>
      <c r="O1057" s="969"/>
      <c r="P1057" s="969"/>
      <c r="Q1057" s="969"/>
      <c r="R1057" s="969"/>
      <c r="S1057" s="969"/>
      <c r="T1057" s="969"/>
      <c r="U1057" s="969"/>
      <c r="V1057" s="969"/>
      <c r="W1057" s="969"/>
      <c r="X1057" s="969"/>
      <c r="Y1057" s="969"/>
      <c r="Z1057" s="969"/>
      <c r="AA1057" s="969"/>
      <c r="AB1057" s="969"/>
      <c r="AC1057" s="969"/>
      <c r="AD1057" s="969"/>
      <c r="AE1057" s="969"/>
      <c r="AF1057" s="969"/>
      <c r="AG1057" s="969"/>
      <c r="AH1057" s="969"/>
      <c r="AI1057" s="969"/>
      <c r="AJ1057" s="969"/>
      <c r="AK1057" s="969"/>
      <c r="AL1057" s="969"/>
      <c r="AM1057" s="969"/>
      <c r="AN1057" s="969"/>
      <c r="AO1057" s="969"/>
      <c r="AP1057" s="969"/>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099" t="s">
        <v>123</v>
      </c>
      <c r="B1059" s="1099"/>
      <c r="C1059" s="12">
        <v>5</v>
      </c>
      <c r="D1059" s="969" t="s">
        <v>1720</v>
      </c>
      <c r="E1059" s="969"/>
      <c r="F1059" s="969"/>
      <c r="G1059" s="969"/>
      <c r="H1059" s="969"/>
      <c r="I1059" s="969"/>
      <c r="J1059" s="969"/>
      <c r="K1059" s="969"/>
      <c r="L1059" s="969"/>
      <c r="M1059" s="969"/>
      <c r="N1059" s="969"/>
      <c r="O1059" s="969"/>
      <c r="P1059" s="969"/>
      <c r="Q1059" s="969"/>
      <c r="R1059" s="969"/>
      <c r="S1059" s="969"/>
      <c r="T1059" s="969"/>
      <c r="U1059" s="969"/>
      <c r="V1059" s="969"/>
      <c r="W1059" s="969"/>
      <c r="X1059" s="969"/>
      <c r="Y1059" s="969"/>
      <c r="Z1059" s="969"/>
      <c r="AA1059" s="969"/>
      <c r="AB1059" s="969"/>
      <c r="AC1059" s="969"/>
      <c r="AD1059" s="969"/>
      <c r="AE1059" s="969"/>
      <c r="AF1059" s="969"/>
      <c r="AG1059" s="969"/>
      <c r="AH1059" s="969"/>
      <c r="AI1059" s="969"/>
      <c r="AJ1059" s="969"/>
      <c r="AK1059" s="969"/>
      <c r="AL1059" s="969"/>
      <c r="AM1059" s="969"/>
      <c r="AN1059" s="969"/>
      <c r="AO1059" s="969"/>
      <c r="AP1059" s="969"/>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69"/>
      <c r="E1060" s="969"/>
      <c r="F1060" s="969"/>
      <c r="G1060" s="969"/>
      <c r="H1060" s="969"/>
      <c r="I1060" s="969"/>
      <c r="J1060" s="969"/>
      <c r="K1060" s="969"/>
      <c r="L1060" s="969"/>
      <c r="M1060" s="969"/>
      <c r="N1060" s="969"/>
      <c r="O1060" s="969"/>
      <c r="P1060" s="969"/>
      <c r="Q1060" s="969"/>
      <c r="R1060" s="969"/>
      <c r="S1060" s="969"/>
      <c r="T1060" s="969"/>
      <c r="U1060" s="969"/>
      <c r="V1060" s="969"/>
      <c r="W1060" s="969"/>
      <c r="X1060" s="969"/>
      <c r="Y1060" s="969"/>
      <c r="Z1060" s="969"/>
      <c r="AA1060" s="969"/>
      <c r="AB1060" s="969"/>
      <c r="AC1060" s="969"/>
      <c r="AD1060" s="969"/>
      <c r="AE1060" s="969"/>
      <c r="AF1060" s="969"/>
      <c r="AG1060" s="969"/>
      <c r="AH1060" s="969"/>
      <c r="AI1060" s="969"/>
      <c r="AJ1060" s="969"/>
      <c r="AK1060" s="969"/>
      <c r="AL1060" s="969"/>
      <c r="AM1060" s="969"/>
      <c r="AN1060" s="969"/>
      <c r="AO1060" s="969"/>
      <c r="AP1060" s="969"/>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69"/>
      <c r="E1061" s="969"/>
      <c r="F1061" s="969"/>
      <c r="G1061" s="969"/>
      <c r="H1061" s="969"/>
      <c r="I1061" s="969"/>
      <c r="J1061" s="969"/>
      <c r="K1061" s="969"/>
      <c r="L1061" s="969"/>
      <c r="M1061" s="969"/>
      <c r="N1061" s="969"/>
      <c r="O1061" s="969"/>
      <c r="P1061" s="969"/>
      <c r="Q1061" s="969"/>
      <c r="R1061" s="969"/>
      <c r="S1061" s="969"/>
      <c r="T1061" s="969"/>
      <c r="U1061" s="969"/>
      <c r="V1061" s="969"/>
      <c r="W1061" s="969"/>
      <c r="X1061" s="969"/>
      <c r="Y1061" s="969"/>
      <c r="Z1061" s="969"/>
      <c r="AA1061" s="969"/>
      <c r="AB1061" s="969"/>
      <c r="AC1061" s="969"/>
      <c r="AD1061" s="969"/>
      <c r="AE1061" s="969"/>
      <c r="AF1061" s="969"/>
      <c r="AG1061" s="969"/>
      <c r="AH1061" s="969"/>
      <c r="AI1061" s="969"/>
      <c r="AJ1061" s="969"/>
      <c r="AK1061" s="969"/>
      <c r="AL1061" s="969"/>
      <c r="AM1061" s="969"/>
      <c r="AN1061" s="969"/>
      <c r="AO1061" s="969"/>
      <c r="AP1061" s="969"/>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69"/>
      <c r="E1062" s="969"/>
      <c r="F1062" s="969"/>
      <c r="G1062" s="969"/>
      <c r="H1062" s="969"/>
      <c r="I1062" s="969"/>
      <c r="J1062" s="969"/>
      <c r="K1062" s="969"/>
      <c r="L1062" s="969"/>
      <c r="M1062" s="969"/>
      <c r="N1062" s="969"/>
      <c r="O1062" s="969"/>
      <c r="P1062" s="969"/>
      <c r="Q1062" s="969"/>
      <c r="R1062" s="969"/>
      <c r="S1062" s="969"/>
      <c r="T1062" s="969"/>
      <c r="U1062" s="969"/>
      <c r="V1062" s="969"/>
      <c r="W1062" s="969"/>
      <c r="X1062" s="969"/>
      <c r="Y1062" s="969"/>
      <c r="Z1062" s="969"/>
      <c r="AA1062" s="969"/>
      <c r="AB1062" s="969"/>
      <c r="AC1062" s="969"/>
      <c r="AD1062" s="969"/>
      <c r="AE1062" s="969"/>
      <c r="AF1062" s="969"/>
      <c r="AG1062" s="969"/>
      <c r="AH1062" s="969"/>
      <c r="AI1062" s="969"/>
      <c r="AJ1062" s="969"/>
      <c r="AK1062" s="969"/>
      <c r="AL1062" s="969"/>
      <c r="AM1062" s="969"/>
      <c r="AN1062" s="969"/>
      <c r="AO1062" s="969"/>
      <c r="AP1062" s="969"/>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099" t="s">
        <v>123</v>
      </c>
      <c r="B1063" s="1099"/>
      <c r="C1063" s="12">
        <v>6</v>
      </c>
      <c r="D1063" s="976" t="s">
        <v>1520</v>
      </c>
      <c r="E1063" s="976"/>
      <c r="F1063" s="976"/>
      <c r="G1063" s="976"/>
      <c r="H1063" s="976"/>
      <c r="I1063" s="976"/>
      <c r="J1063" s="976"/>
      <c r="K1063" s="976"/>
      <c r="L1063" s="976"/>
      <c r="M1063" s="976"/>
      <c r="N1063" s="976"/>
      <c r="O1063" s="976"/>
      <c r="P1063" s="976"/>
      <c r="Q1063" s="976"/>
      <c r="R1063" s="976"/>
      <c r="S1063" s="976"/>
      <c r="T1063" s="976"/>
      <c r="U1063" s="976"/>
      <c r="V1063" s="976"/>
      <c r="W1063" s="976"/>
      <c r="X1063" s="976"/>
      <c r="Y1063" s="976"/>
      <c r="Z1063" s="976"/>
      <c r="AA1063" s="976"/>
      <c r="AB1063" s="976"/>
      <c r="AC1063" s="976"/>
      <c r="AD1063" s="976"/>
      <c r="AE1063" s="976"/>
      <c r="AF1063" s="976"/>
      <c r="AG1063" s="976"/>
      <c r="AH1063" s="976"/>
      <c r="AI1063" s="976"/>
      <c r="AJ1063" s="976"/>
      <c r="AK1063" s="976"/>
      <c r="AL1063" s="976"/>
      <c r="AM1063" s="976"/>
      <c r="AN1063" s="976"/>
      <c r="AO1063" s="976"/>
      <c r="AP1063" s="976"/>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76"/>
      <c r="E1064" s="976"/>
      <c r="F1064" s="976"/>
      <c r="G1064" s="976"/>
      <c r="H1064" s="976"/>
      <c r="I1064" s="976"/>
      <c r="J1064" s="976"/>
      <c r="K1064" s="976"/>
      <c r="L1064" s="976"/>
      <c r="M1064" s="976"/>
      <c r="N1064" s="976"/>
      <c r="O1064" s="976"/>
      <c r="P1064" s="976"/>
      <c r="Q1064" s="976"/>
      <c r="R1064" s="976"/>
      <c r="S1064" s="976"/>
      <c r="T1064" s="976"/>
      <c r="U1064" s="976"/>
      <c r="V1064" s="976"/>
      <c r="W1064" s="976"/>
      <c r="X1064" s="976"/>
      <c r="Y1064" s="976"/>
      <c r="Z1064" s="976"/>
      <c r="AA1064" s="976"/>
      <c r="AB1064" s="976"/>
      <c r="AC1064" s="976"/>
      <c r="AD1064" s="976"/>
      <c r="AE1064" s="976"/>
      <c r="AF1064" s="976"/>
      <c r="AG1064" s="976"/>
      <c r="AH1064" s="976"/>
      <c r="AI1064" s="976"/>
      <c r="AJ1064" s="976"/>
      <c r="AK1064" s="976"/>
      <c r="AL1064" s="976"/>
      <c r="AM1064" s="976"/>
      <c r="AN1064" s="976"/>
      <c r="AO1064" s="976"/>
      <c r="AP1064" s="976"/>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76"/>
      <c r="E1065" s="976"/>
      <c r="F1065" s="976"/>
      <c r="G1065" s="976"/>
      <c r="H1065" s="976"/>
      <c r="I1065" s="976"/>
      <c r="J1065" s="976"/>
      <c r="K1065" s="976"/>
      <c r="L1065" s="976"/>
      <c r="M1065" s="976"/>
      <c r="N1065" s="976"/>
      <c r="O1065" s="976"/>
      <c r="P1065" s="976"/>
      <c r="Q1065" s="976"/>
      <c r="R1065" s="976"/>
      <c r="S1065" s="976"/>
      <c r="T1065" s="976"/>
      <c r="U1065" s="976"/>
      <c r="V1065" s="976"/>
      <c r="W1065" s="976"/>
      <c r="X1065" s="976"/>
      <c r="Y1065" s="976"/>
      <c r="Z1065" s="976"/>
      <c r="AA1065" s="976"/>
      <c r="AB1065" s="976"/>
      <c r="AC1065" s="976"/>
      <c r="AD1065" s="976"/>
      <c r="AE1065" s="976"/>
      <c r="AF1065" s="976"/>
      <c r="AG1065" s="976"/>
      <c r="AH1065" s="976"/>
      <c r="AI1065" s="976"/>
      <c r="AJ1065" s="976"/>
      <c r="AK1065" s="976"/>
      <c r="AL1065" s="976"/>
      <c r="AM1065" s="976"/>
      <c r="AN1065" s="976"/>
      <c r="AO1065" s="976"/>
      <c r="AP1065" s="976"/>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099" t="s">
        <v>123</v>
      </c>
      <c r="B1066" s="1099"/>
      <c r="C1066" s="350">
        <v>7</v>
      </c>
      <c r="D1066" s="976" t="s">
        <v>1522</v>
      </c>
      <c r="E1066" s="976"/>
      <c r="F1066" s="976"/>
      <c r="G1066" s="976"/>
      <c r="H1066" s="976"/>
      <c r="I1066" s="976"/>
      <c r="J1066" s="976"/>
      <c r="K1066" s="976"/>
      <c r="L1066" s="976"/>
      <c r="M1066" s="976"/>
      <c r="N1066" s="976"/>
      <c r="O1066" s="976"/>
      <c r="P1066" s="976"/>
      <c r="Q1066" s="976"/>
      <c r="R1066" s="976"/>
      <c r="S1066" s="976"/>
      <c r="T1066" s="976"/>
      <c r="U1066" s="976"/>
      <c r="V1066" s="976"/>
      <c r="W1066" s="976"/>
      <c r="X1066" s="976"/>
      <c r="Y1066" s="976"/>
      <c r="Z1066" s="976"/>
      <c r="AA1066" s="976"/>
      <c r="AB1066" s="976"/>
      <c r="AC1066" s="976"/>
      <c r="AD1066" s="976"/>
      <c r="AE1066" s="976"/>
      <c r="AF1066" s="976"/>
      <c r="AG1066" s="976"/>
      <c r="AH1066" s="976"/>
      <c r="AI1066" s="976"/>
      <c r="AJ1066" s="976"/>
      <c r="AK1066" s="976"/>
      <c r="AL1066" s="976"/>
      <c r="AM1066" s="976"/>
      <c r="AN1066" s="976"/>
      <c r="AO1066" s="976"/>
      <c r="AP1066" s="976"/>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76"/>
      <c r="E1067" s="976"/>
      <c r="F1067" s="976"/>
      <c r="G1067" s="976"/>
      <c r="H1067" s="976"/>
      <c r="I1067" s="976"/>
      <c r="J1067" s="976"/>
      <c r="K1067" s="976"/>
      <c r="L1067" s="976"/>
      <c r="M1067" s="976"/>
      <c r="N1067" s="976"/>
      <c r="O1067" s="976"/>
      <c r="P1067" s="976"/>
      <c r="Q1067" s="976"/>
      <c r="R1067" s="976"/>
      <c r="S1067" s="976"/>
      <c r="T1067" s="976"/>
      <c r="U1067" s="976"/>
      <c r="V1067" s="976"/>
      <c r="W1067" s="976"/>
      <c r="X1067" s="976"/>
      <c r="Y1067" s="976"/>
      <c r="Z1067" s="976"/>
      <c r="AA1067" s="976"/>
      <c r="AB1067" s="976"/>
      <c r="AC1067" s="976"/>
      <c r="AD1067" s="976"/>
      <c r="AE1067" s="976"/>
      <c r="AF1067" s="976"/>
      <c r="AG1067" s="976"/>
      <c r="AH1067" s="976"/>
      <c r="AI1067" s="976"/>
      <c r="AJ1067" s="976"/>
      <c r="AK1067" s="976"/>
      <c r="AL1067" s="976"/>
      <c r="AM1067" s="976"/>
      <c r="AN1067" s="976"/>
      <c r="AO1067" s="976"/>
      <c r="AP1067" s="976"/>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76"/>
      <c r="E1068" s="976"/>
      <c r="F1068" s="976"/>
      <c r="G1068" s="976"/>
      <c r="H1068" s="976"/>
      <c r="I1068" s="976"/>
      <c r="J1068" s="976"/>
      <c r="K1068" s="976"/>
      <c r="L1068" s="976"/>
      <c r="M1068" s="976"/>
      <c r="N1068" s="976"/>
      <c r="O1068" s="976"/>
      <c r="P1068" s="976"/>
      <c r="Q1068" s="976"/>
      <c r="R1068" s="976"/>
      <c r="S1068" s="976"/>
      <c r="T1068" s="976"/>
      <c r="U1068" s="976"/>
      <c r="V1068" s="976"/>
      <c r="W1068" s="976"/>
      <c r="X1068" s="976"/>
      <c r="Y1068" s="976"/>
      <c r="Z1068" s="976"/>
      <c r="AA1068" s="976"/>
      <c r="AB1068" s="976"/>
      <c r="AC1068" s="976"/>
      <c r="AD1068" s="976"/>
      <c r="AE1068" s="976"/>
      <c r="AF1068" s="976"/>
      <c r="AG1068" s="976"/>
      <c r="AH1068" s="976"/>
      <c r="AI1068" s="976"/>
      <c r="AJ1068" s="976"/>
      <c r="AK1068" s="976"/>
      <c r="AL1068" s="976"/>
      <c r="AM1068" s="976"/>
      <c r="AN1068" s="976"/>
      <c r="AO1068" s="976"/>
      <c r="AP1068" s="976"/>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76"/>
      <c r="E1069" s="976"/>
      <c r="F1069" s="976"/>
      <c r="G1069" s="976"/>
      <c r="H1069" s="976"/>
      <c r="I1069" s="976"/>
      <c r="J1069" s="976"/>
      <c r="K1069" s="976"/>
      <c r="L1069" s="976"/>
      <c r="M1069" s="976"/>
      <c r="N1069" s="976"/>
      <c r="O1069" s="976"/>
      <c r="P1069" s="976"/>
      <c r="Q1069" s="976"/>
      <c r="R1069" s="976"/>
      <c r="S1069" s="976"/>
      <c r="T1069" s="976"/>
      <c r="U1069" s="976"/>
      <c r="V1069" s="976"/>
      <c r="W1069" s="976"/>
      <c r="X1069" s="976"/>
      <c r="Y1069" s="976"/>
      <c r="Z1069" s="976"/>
      <c r="AA1069" s="976"/>
      <c r="AB1069" s="976"/>
      <c r="AC1069" s="976"/>
      <c r="AD1069" s="976"/>
      <c r="AE1069" s="976"/>
      <c r="AF1069" s="976"/>
      <c r="AG1069" s="976"/>
      <c r="AH1069" s="976"/>
      <c r="AI1069" s="976"/>
      <c r="AJ1069" s="976"/>
      <c r="AK1069" s="976"/>
      <c r="AL1069" s="976"/>
      <c r="AM1069" s="976"/>
      <c r="AN1069" s="976"/>
      <c r="AO1069" s="976"/>
      <c r="AP1069" s="976"/>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76"/>
      <c r="E1070" s="976"/>
      <c r="F1070" s="976"/>
      <c r="G1070" s="976"/>
      <c r="H1070" s="976"/>
      <c r="I1070" s="976"/>
      <c r="J1070" s="976"/>
      <c r="K1070" s="976"/>
      <c r="L1070" s="976"/>
      <c r="M1070" s="976"/>
      <c r="N1070" s="976"/>
      <c r="O1070" s="976"/>
      <c r="P1070" s="976"/>
      <c r="Q1070" s="976"/>
      <c r="R1070" s="976"/>
      <c r="S1070" s="976"/>
      <c r="T1070" s="976"/>
      <c r="U1070" s="976"/>
      <c r="V1070" s="976"/>
      <c r="W1070" s="976"/>
      <c r="X1070" s="976"/>
      <c r="Y1070" s="976"/>
      <c r="Z1070" s="976"/>
      <c r="AA1070" s="976"/>
      <c r="AB1070" s="976"/>
      <c r="AC1070" s="976"/>
      <c r="AD1070" s="976"/>
      <c r="AE1070" s="976"/>
      <c r="AF1070" s="976"/>
      <c r="AG1070" s="976"/>
      <c r="AH1070" s="976"/>
      <c r="AI1070" s="976"/>
      <c r="AJ1070" s="976"/>
      <c r="AK1070" s="976"/>
      <c r="AL1070" s="976"/>
      <c r="AM1070" s="976"/>
      <c r="AN1070" s="976"/>
      <c r="AO1070" s="976"/>
      <c r="AP1070" s="976"/>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099" t="s">
        <v>123</v>
      </c>
      <c r="B1071" s="1099"/>
      <c r="C1071" s="350">
        <v>8</v>
      </c>
      <c r="D1071" s="969" t="s">
        <v>2016</v>
      </c>
      <c r="E1071" s="976"/>
      <c r="F1071" s="976"/>
      <c r="G1071" s="976"/>
      <c r="H1071" s="976"/>
      <c r="I1071" s="976"/>
      <c r="J1071" s="976"/>
      <c r="K1071" s="976"/>
      <c r="L1071" s="976"/>
      <c r="M1071" s="976"/>
      <c r="N1071" s="976"/>
      <c r="O1071" s="976"/>
      <c r="P1071" s="976"/>
      <c r="Q1071" s="976"/>
      <c r="R1071" s="976"/>
      <c r="S1071" s="976"/>
      <c r="T1071" s="976"/>
      <c r="U1071" s="976"/>
      <c r="V1071" s="976"/>
      <c r="W1071" s="976"/>
      <c r="X1071" s="976"/>
      <c r="Y1071" s="976"/>
      <c r="Z1071" s="976"/>
      <c r="AA1071" s="976"/>
      <c r="AB1071" s="976"/>
      <c r="AC1071" s="976"/>
      <c r="AD1071" s="976"/>
      <c r="AE1071" s="976"/>
      <c r="AF1071" s="976"/>
      <c r="AG1071" s="976"/>
      <c r="AH1071" s="976"/>
      <c r="AI1071" s="976"/>
      <c r="AJ1071" s="976"/>
      <c r="AK1071" s="976"/>
    </row>
    <row r="1072" spans="1:97" ht="12.9" customHeight="1">
      <c r="A1072" s="1"/>
      <c r="B1072" s="1"/>
      <c r="C1072" s="350"/>
      <c r="D1072" s="976"/>
      <c r="E1072" s="976"/>
      <c r="F1072" s="976"/>
      <c r="G1072" s="976"/>
      <c r="H1072" s="976"/>
      <c r="I1072" s="976"/>
      <c r="J1072" s="976"/>
      <c r="K1072" s="976"/>
      <c r="L1072" s="976"/>
      <c r="M1072" s="976"/>
      <c r="N1072" s="976"/>
      <c r="O1072" s="976"/>
      <c r="P1072" s="976"/>
      <c r="Q1072" s="976"/>
      <c r="R1072" s="976"/>
      <c r="S1072" s="976"/>
      <c r="T1072" s="976"/>
      <c r="U1072" s="976"/>
      <c r="V1072" s="976"/>
      <c r="W1072" s="976"/>
      <c r="X1072" s="976"/>
      <c r="Y1072" s="976"/>
      <c r="Z1072" s="976"/>
      <c r="AA1072" s="976"/>
      <c r="AB1072" s="976"/>
      <c r="AC1072" s="976"/>
      <c r="AD1072" s="976"/>
      <c r="AE1072" s="976"/>
      <c r="AF1072" s="976"/>
      <c r="AG1072" s="976"/>
      <c r="AH1072" s="976"/>
      <c r="AI1072" s="976"/>
      <c r="AJ1072" s="976"/>
      <c r="AK1072" s="976"/>
    </row>
    <row r="1073" spans="1:46" ht="12.9" customHeight="1">
      <c r="A1073" s="1"/>
      <c r="B1073" s="1"/>
      <c r="C1073" s="350"/>
      <c r="D1073" s="976"/>
      <c r="E1073" s="976"/>
      <c r="F1073" s="976"/>
      <c r="G1073" s="976"/>
      <c r="H1073" s="976"/>
      <c r="I1073" s="976"/>
      <c r="J1073" s="976"/>
      <c r="K1073" s="976"/>
      <c r="L1073" s="976"/>
      <c r="M1073" s="976"/>
      <c r="N1073" s="976"/>
      <c r="O1073" s="976"/>
      <c r="P1073" s="976"/>
      <c r="Q1073" s="976"/>
      <c r="R1073" s="976"/>
      <c r="S1073" s="976"/>
      <c r="T1073" s="976"/>
      <c r="U1073" s="976"/>
      <c r="V1073" s="976"/>
      <c r="W1073" s="976"/>
      <c r="X1073" s="976"/>
      <c r="Y1073" s="976"/>
      <c r="Z1073" s="976"/>
      <c r="AA1073" s="976"/>
      <c r="AB1073" s="976"/>
      <c r="AC1073" s="976"/>
      <c r="AD1073" s="976"/>
      <c r="AE1073" s="976"/>
      <c r="AF1073" s="976"/>
      <c r="AG1073" s="976"/>
      <c r="AH1073" s="976"/>
      <c r="AI1073" s="976"/>
      <c r="AJ1073" s="976"/>
      <c r="AK1073" s="976"/>
    </row>
    <row r="1074" spans="1:46" ht="12.9" customHeight="1">
      <c r="A1074" s="44"/>
      <c r="B1074" s="32"/>
      <c r="C1074" s="350"/>
      <c r="D1074" s="976"/>
      <c r="E1074" s="976"/>
      <c r="F1074" s="976"/>
      <c r="G1074" s="976"/>
      <c r="H1074" s="976"/>
      <c r="I1074" s="976"/>
      <c r="J1074" s="976"/>
      <c r="K1074" s="976"/>
      <c r="L1074" s="976"/>
      <c r="M1074" s="976"/>
      <c r="N1074" s="976"/>
      <c r="O1074" s="976"/>
      <c r="P1074" s="976"/>
      <c r="Q1074" s="976"/>
      <c r="R1074" s="976"/>
      <c r="S1074" s="976"/>
      <c r="T1074" s="976"/>
      <c r="U1074" s="976"/>
      <c r="V1074" s="976"/>
      <c r="W1074" s="976"/>
      <c r="X1074" s="976"/>
      <c r="Y1074" s="976"/>
      <c r="Z1074" s="976"/>
      <c r="AA1074" s="976"/>
      <c r="AB1074" s="976"/>
      <c r="AC1074" s="976"/>
      <c r="AD1074" s="976"/>
      <c r="AE1074" s="976"/>
      <c r="AF1074" s="976"/>
      <c r="AG1074" s="976"/>
      <c r="AH1074" s="976"/>
      <c r="AI1074" s="976"/>
      <c r="AJ1074" s="976"/>
      <c r="AK1074" s="976"/>
    </row>
    <row r="1075" spans="1:46" ht="12.9" customHeight="1">
      <c r="A1075" s="1530" t="s">
        <v>123</v>
      </c>
      <c r="B1075" s="1530"/>
      <c r="C1075" s="350">
        <v>9</v>
      </c>
      <c r="D1075" s="969" t="s">
        <v>1521</v>
      </c>
      <c r="E1075" s="976"/>
      <c r="F1075" s="976"/>
      <c r="G1075" s="976"/>
      <c r="H1075" s="976"/>
      <c r="I1075" s="976"/>
      <c r="J1075" s="976"/>
      <c r="K1075" s="976"/>
      <c r="L1075" s="976"/>
      <c r="M1075" s="976"/>
      <c r="N1075" s="976"/>
      <c r="O1075" s="976"/>
      <c r="P1075" s="976"/>
      <c r="Q1075" s="976"/>
      <c r="R1075" s="976"/>
      <c r="S1075" s="976"/>
      <c r="T1075" s="976"/>
      <c r="U1075" s="976"/>
      <c r="V1075" s="976"/>
      <c r="W1075" s="976"/>
      <c r="X1075" s="976"/>
      <c r="Y1075" s="976"/>
      <c r="Z1075" s="976"/>
      <c r="AA1075" s="976"/>
      <c r="AB1075" s="976"/>
      <c r="AC1075" s="976"/>
      <c r="AD1075" s="976"/>
      <c r="AE1075" s="976"/>
      <c r="AF1075" s="976"/>
      <c r="AG1075" s="976"/>
      <c r="AH1075" s="976"/>
      <c r="AI1075" s="976"/>
      <c r="AJ1075" s="976"/>
      <c r="AK1075" s="976"/>
    </row>
    <row r="1076" spans="1:46" ht="12.9" customHeight="1">
      <c r="A1076" s="44"/>
      <c r="B1076" s="32"/>
      <c r="C1076" s="350"/>
      <c r="D1076" s="976"/>
      <c r="E1076" s="976"/>
      <c r="F1076" s="976"/>
      <c r="G1076" s="976"/>
      <c r="H1076" s="976"/>
      <c r="I1076" s="976"/>
      <c r="J1076" s="976"/>
      <c r="K1076" s="976"/>
      <c r="L1076" s="976"/>
      <c r="M1076" s="976"/>
      <c r="N1076" s="976"/>
      <c r="O1076" s="976"/>
      <c r="P1076" s="976"/>
      <c r="Q1076" s="976"/>
      <c r="R1076" s="976"/>
      <c r="S1076" s="976"/>
      <c r="T1076" s="976"/>
      <c r="U1076" s="976"/>
      <c r="V1076" s="976"/>
      <c r="W1076" s="976"/>
      <c r="X1076" s="976"/>
      <c r="Y1076" s="976"/>
      <c r="Z1076" s="976"/>
      <c r="AA1076" s="976"/>
      <c r="AB1076" s="976"/>
      <c r="AC1076" s="976"/>
      <c r="AD1076" s="976"/>
      <c r="AE1076" s="976"/>
      <c r="AF1076" s="976"/>
      <c r="AG1076" s="976"/>
      <c r="AH1076" s="976"/>
      <c r="AI1076" s="976"/>
      <c r="AJ1076" s="976"/>
      <c r="AK1076" s="976"/>
    </row>
    <row r="1077" spans="1:46" ht="12.9" customHeight="1">
      <c r="D1077" s="976"/>
      <c r="E1077" s="976"/>
      <c r="F1077" s="976"/>
      <c r="G1077" s="976"/>
      <c r="H1077" s="976"/>
      <c r="I1077" s="976"/>
      <c r="J1077" s="976"/>
      <c r="K1077" s="976"/>
      <c r="L1077" s="976"/>
      <c r="M1077" s="976"/>
      <c r="N1077" s="976"/>
      <c r="O1077" s="976"/>
      <c r="P1077" s="976"/>
      <c r="Q1077" s="976"/>
      <c r="R1077" s="976"/>
      <c r="S1077" s="976"/>
      <c r="T1077" s="976"/>
      <c r="U1077" s="976"/>
      <c r="V1077" s="976"/>
      <c r="W1077" s="976"/>
      <c r="X1077" s="976"/>
      <c r="Y1077" s="976"/>
      <c r="Z1077" s="976"/>
      <c r="AA1077" s="976"/>
      <c r="AB1077" s="976"/>
      <c r="AC1077" s="976"/>
      <c r="AD1077" s="976"/>
      <c r="AE1077" s="976"/>
      <c r="AF1077" s="976"/>
      <c r="AG1077" s="976"/>
      <c r="AH1077" s="976"/>
      <c r="AI1077" s="976"/>
      <c r="AJ1077" s="976"/>
      <c r="AK1077" s="976"/>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72" zoomScale="115" zoomScaleNormal="115" workbookViewId="0">
      <selection activeCell="I112" sqref="I112"/>
    </sheetView>
  </sheetViews>
  <sheetFormatPr defaultColWidth="8.88671875" defaultRowHeight="12" zeroHeight="1"/>
  <cols>
    <col min="1" max="1" width="32.5546875" style="483" customWidth="1"/>
    <col min="2" max="12" width="12.109375" style="481" customWidth="1"/>
    <col min="13" max="17" width="11.44140625" style="481" customWidth="1"/>
    <col min="18" max="18" width="12.5546875" style="481" customWidth="1"/>
    <col min="19" max="20" width="12.109375" style="481" customWidth="1"/>
    <col min="21" max="21" width="0.44140625" style="482" customWidth="1"/>
    <col min="22" max="16384" width="8.88671875" style="481"/>
  </cols>
  <sheetData>
    <row r="1" spans="1:21" s="200" customFormat="1" ht="13.8">
      <c r="A1" s="264" t="s">
        <v>130</v>
      </c>
      <c r="B1" s="227"/>
      <c r="C1" s="227"/>
      <c r="D1" s="227"/>
      <c r="E1" s="228"/>
      <c r="F1" s="1587" t="s">
        <v>183</v>
      </c>
      <c r="G1" s="1588"/>
      <c r="H1" s="1588"/>
      <c r="I1" s="1588"/>
      <c r="J1" s="1588"/>
      <c r="K1" s="1588"/>
      <c r="L1" s="1588"/>
      <c r="M1" s="1588"/>
      <c r="N1" s="1588"/>
      <c r="O1" s="1588"/>
      <c r="P1" s="1588"/>
      <c r="Q1" s="1588"/>
      <c r="R1" s="1589"/>
      <c r="S1" s="202"/>
      <c r="T1" s="201"/>
      <c r="U1" s="203"/>
    </row>
    <row r="2" spans="1:21" s="232" customFormat="1" ht="60" customHeight="1">
      <c r="A2" s="231"/>
      <c r="B2" s="232" t="s">
        <v>796</v>
      </c>
      <c r="C2" s="232" t="s">
        <v>506</v>
      </c>
      <c r="D2" s="232" t="s">
        <v>505</v>
      </c>
      <c r="E2" s="232" t="s">
        <v>797</v>
      </c>
      <c r="F2" s="233" t="str">
        <f>Application!B621&amp;Application!C621</f>
        <v>1)Banc of CA (TranchB)</v>
      </c>
      <c r="G2" s="233" t="str">
        <f>Application!B622&amp;Application!C622</f>
        <v>2)HCD NPLH</v>
      </c>
      <c r="H2" s="233" t="str">
        <f>Application!B623&amp;Application!C623</f>
        <v>3)County HOME</v>
      </c>
      <c r="I2" s="233" t="str">
        <f>Application!B624&amp;Application!C624</f>
        <v>4)HASBARCO GAP Loan</v>
      </c>
      <c r="J2" s="233" t="str">
        <f>Application!B625&amp;Application!C625</f>
        <v>5)Deferred Developer Fee</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538</v>
      </c>
      <c r="S2" s="232" t="s">
        <v>272</v>
      </c>
      <c r="T2" s="232" t="s">
        <v>798</v>
      </c>
      <c r="U2" s="234"/>
    </row>
    <row r="3" spans="1:21" s="238" customFormat="1" ht="11.4">
      <c r="A3" s="235" t="s">
        <v>341</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66</v>
      </c>
      <c r="B4" s="240">
        <f>SUM(C4+D4)</f>
        <v>4000000</v>
      </c>
      <c r="C4" s="241">
        <v>4000000</v>
      </c>
      <c r="D4" s="241"/>
      <c r="E4" s="241"/>
      <c r="F4" s="241"/>
      <c r="G4" s="241"/>
      <c r="H4" s="241"/>
      <c r="I4" s="241">
        <v>4000000</v>
      </c>
      <c r="J4" s="241"/>
      <c r="K4" s="241"/>
      <c r="L4" s="241"/>
      <c r="M4" s="241"/>
      <c r="N4" s="241"/>
      <c r="O4" s="241"/>
      <c r="P4" s="241"/>
      <c r="Q4" s="241"/>
      <c r="R4" s="241">
        <f>C4</f>
        <v>4000000</v>
      </c>
      <c r="S4" s="242"/>
      <c r="T4" s="242"/>
      <c r="U4" s="237"/>
    </row>
    <row r="5" spans="1:21" s="238" customFormat="1" ht="13.2">
      <c r="A5" s="300" t="s">
        <v>67</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ht="11.4">
      <c r="A6" s="239" t="s">
        <v>342</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ht="11.4">
      <c r="A7" s="239" t="s">
        <v>281</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703</v>
      </c>
      <c r="B8" s="240">
        <f>SUM(C8:D8)</f>
        <v>4000000</v>
      </c>
      <c r="C8" s="240">
        <f t="shared" ref="C8:R8" si="0">SUM(C4:C7)</f>
        <v>4000000</v>
      </c>
      <c r="D8" s="240">
        <f t="shared" si="0"/>
        <v>0</v>
      </c>
      <c r="E8" s="240">
        <f t="shared" si="0"/>
        <v>0</v>
      </c>
      <c r="F8" s="240">
        <f t="shared" si="0"/>
        <v>0</v>
      </c>
      <c r="G8" s="240">
        <f t="shared" si="0"/>
        <v>0</v>
      </c>
      <c r="H8" s="240">
        <f t="shared" si="0"/>
        <v>0</v>
      </c>
      <c r="I8" s="240">
        <f t="shared" si="0"/>
        <v>4000000</v>
      </c>
      <c r="J8" s="240">
        <f t="shared" si="0"/>
        <v>0</v>
      </c>
      <c r="K8" s="240">
        <f t="shared" si="0"/>
        <v>0</v>
      </c>
      <c r="L8" s="240">
        <f t="shared" si="0"/>
        <v>0</v>
      </c>
      <c r="M8" s="240">
        <f t="shared" si="0"/>
        <v>0</v>
      </c>
      <c r="N8" s="240">
        <f t="shared" si="0"/>
        <v>0</v>
      </c>
      <c r="O8" s="240">
        <f t="shared" si="0"/>
        <v>0</v>
      </c>
      <c r="P8" s="240">
        <f t="shared" si="0"/>
        <v>0</v>
      </c>
      <c r="Q8" s="240">
        <f t="shared" si="0"/>
        <v>0</v>
      </c>
      <c r="R8" s="240">
        <f t="shared" si="0"/>
        <v>4000000</v>
      </c>
      <c r="S8" s="242"/>
      <c r="T8" s="242"/>
      <c r="U8" s="237"/>
    </row>
    <row r="9" spans="1:21" s="238" customFormat="1" ht="11.4">
      <c r="A9" s="239" t="s">
        <v>1719</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68</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585</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710</v>
      </c>
      <c r="B12" s="240">
        <f t="shared" ref="B12:R12" si="2">SUM(B8+B11)</f>
        <v>4000000</v>
      </c>
      <c r="C12" s="240">
        <f t="shared" si="2"/>
        <v>4000000</v>
      </c>
      <c r="D12" s="240">
        <f t="shared" si="2"/>
        <v>0</v>
      </c>
      <c r="E12" s="240">
        <f t="shared" si="2"/>
        <v>0</v>
      </c>
      <c r="F12" s="240">
        <f t="shared" si="2"/>
        <v>0</v>
      </c>
      <c r="G12" s="240">
        <f t="shared" si="2"/>
        <v>0</v>
      </c>
      <c r="H12" s="240">
        <f t="shared" si="2"/>
        <v>0</v>
      </c>
      <c r="I12" s="240">
        <f t="shared" si="2"/>
        <v>4000000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4000000</v>
      </c>
      <c r="S12" s="242"/>
      <c r="T12" s="242"/>
      <c r="U12" s="237"/>
    </row>
    <row r="13" spans="1:21" s="238" customFormat="1" ht="11.4">
      <c r="A13" s="456" t="s">
        <v>1109</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2.8">
      <c r="A14" s="239" t="s">
        <v>1140</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1680</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908</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909</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910</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911</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912</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1.4">
      <c r="A21" s="239" t="s">
        <v>913</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1.4">
      <c r="A22" s="239" t="s">
        <v>914</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915</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1951</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532</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221</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916</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1.4">
      <c r="A28" s="235" t="s">
        <v>917</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909</v>
      </c>
      <c r="B29" s="240">
        <f t="shared" ref="B29:B38" si="6">SUM(C29+D29)</f>
        <v>250000</v>
      </c>
      <c r="C29" s="241">
        <v>250000</v>
      </c>
      <c r="D29" s="241"/>
      <c r="E29" s="241">
        <v>250000</v>
      </c>
      <c r="F29" s="241"/>
      <c r="G29" s="241"/>
      <c r="H29" s="241"/>
      <c r="I29" s="241"/>
      <c r="J29" s="241"/>
      <c r="K29" s="241"/>
      <c r="L29" s="241"/>
      <c r="M29" s="241"/>
      <c r="N29" s="241"/>
      <c r="O29" s="241"/>
      <c r="P29" s="241"/>
      <c r="Q29" s="241"/>
      <c r="R29" s="241">
        <f t="shared" ref="R29:R37" si="7">SUM(E29:Q29)</f>
        <v>250000</v>
      </c>
      <c r="S29" s="241">
        <v>250000</v>
      </c>
      <c r="T29" s="241"/>
      <c r="U29" s="237"/>
    </row>
    <row r="30" spans="1:21" s="238" customFormat="1" ht="11.4">
      <c r="A30" s="239" t="s">
        <v>910</v>
      </c>
      <c r="B30" s="240">
        <f t="shared" si="6"/>
        <v>9450748</v>
      </c>
      <c r="C30" s="241">
        <f>12250000-2799252</f>
        <v>9450748</v>
      </c>
      <c r="D30" s="241"/>
      <c r="E30" s="241">
        <v>5579117</v>
      </c>
      <c r="F30" s="241">
        <v>958275</v>
      </c>
      <c r="G30" s="241">
        <v>1705506</v>
      </c>
      <c r="H30" s="241">
        <v>1207850</v>
      </c>
      <c r="I30" s="241"/>
      <c r="J30" s="241"/>
      <c r="K30" s="241"/>
      <c r="L30" s="241"/>
      <c r="M30" s="241"/>
      <c r="N30" s="241"/>
      <c r="O30" s="241"/>
      <c r="P30" s="241"/>
      <c r="Q30" s="241"/>
      <c r="R30" s="241">
        <f t="shared" si="7"/>
        <v>9450748</v>
      </c>
      <c r="S30" s="241">
        <v>9450748</v>
      </c>
      <c r="T30" s="241"/>
      <c r="U30" s="237"/>
    </row>
    <row r="31" spans="1:21" s="238" customFormat="1" ht="11.4">
      <c r="A31" s="239" t="s">
        <v>911</v>
      </c>
      <c r="B31" s="240">
        <f t="shared" si="6"/>
        <v>750000</v>
      </c>
      <c r="C31" s="241">
        <v>750000</v>
      </c>
      <c r="D31" s="241"/>
      <c r="E31" s="241"/>
      <c r="F31" s="241"/>
      <c r="G31" s="241">
        <v>750000</v>
      </c>
      <c r="H31" s="241"/>
      <c r="I31" s="241"/>
      <c r="J31" s="241"/>
      <c r="K31" s="241"/>
      <c r="L31" s="241"/>
      <c r="M31" s="241"/>
      <c r="N31" s="241"/>
      <c r="O31" s="241"/>
      <c r="P31" s="241"/>
      <c r="Q31" s="241"/>
      <c r="R31" s="241">
        <f t="shared" si="7"/>
        <v>750000</v>
      </c>
      <c r="S31" s="241">
        <v>750000</v>
      </c>
      <c r="T31" s="241"/>
      <c r="U31" s="237"/>
    </row>
    <row r="32" spans="1:21" s="238" customFormat="1" ht="11.4">
      <c r="A32" s="239" t="s">
        <v>912</v>
      </c>
      <c r="B32" s="240">
        <f t="shared" si="6"/>
        <v>530000</v>
      </c>
      <c r="C32" s="241">
        <f>1060000/2</f>
        <v>530000</v>
      </c>
      <c r="D32" s="241"/>
      <c r="E32" s="241"/>
      <c r="F32" s="241"/>
      <c r="G32" s="241">
        <v>530000</v>
      </c>
      <c r="H32" s="241"/>
      <c r="I32" s="241"/>
      <c r="J32" s="241"/>
      <c r="K32" s="241"/>
      <c r="L32" s="241"/>
      <c r="M32" s="241"/>
      <c r="N32" s="241"/>
      <c r="O32" s="241"/>
      <c r="P32" s="241"/>
      <c r="Q32" s="241"/>
      <c r="R32" s="241">
        <f t="shared" si="7"/>
        <v>530000</v>
      </c>
      <c r="S32" s="241">
        <v>530000</v>
      </c>
      <c r="T32" s="241"/>
      <c r="U32" s="237"/>
    </row>
    <row r="33" spans="1:21" s="238" customFormat="1" ht="11.4">
      <c r="A33" s="239" t="s">
        <v>913</v>
      </c>
      <c r="B33" s="240">
        <f t="shared" si="6"/>
        <v>530000</v>
      </c>
      <c r="C33" s="241">
        <f>1060000/2</f>
        <v>530000</v>
      </c>
      <c r="D33" s="241"/>
      <c r="E33" s="241"/>
      <c r="F33" s="241"/>
      <c r="G33" s="241">
        <v>530000</v>
      </c>
      <c r="H33" s="241"/>
      <c r="I33" s="241"/>
      <c r="J33" s="241"/>
      <c r="K33" s="241"/>
      <c r="L33" s="241"/>
      <c r="M33" s="241"/>
      <c r="N33" s="241"/>
      <c r="O33" s="241"/>
      <c r="P33" s="241"/>
      <c r="Q33" s="241"/>
      <c r="R33" s="241">
        <f t="shared" si="7"/>
        <v>530000</v>
      </c>
      <c r="S33" s="241">
        <v>530000</v>
      </c>
      <c r="T33" s="241"/>
      <c r="U33" s="237"/>
    </row>
    <row r="34" spans="1:21" s="238" customFormat="1" ht="11.4">
      <c r="A34" s="239" t="s">
        <v>914</v>
      </c>
      <c r="B34" s="240">
        <f t="shared" si="6"/>
        <v>2799252</v>
      </c>
      <c r="C34" s="241">
        <v>2799252</v>
      </c>
      <c r="D34" s="241"/>
      <c r="E34" s="241">
        <v>2799252</v>
      </c>
      <c r="F34" s="241"/>
      <c r="G34" s="241"/>
      <c r="H34" s="241"/>
      <c r="I34" s="241"/>
      <c r="J34" s="241"/>
      <c r="K34" s="241"/>
      <c r="L34" s="241"/>
      <c r="M34" s="241"/>
      <c r="N34" s="241"/>
      <c r="O34" s="241"/>
      <c r="P34" s="241"/>
      <c r="Q34" s="241"/>
      <c r="R34" s="241">
        <f t="shared" si="7"/>
        <v>2799252</v>
      </c>
      <c r="S34" s="241">
        <v>2799252</v>
      </c>
      <c r="T34" s="241"/>
      <c r="U34" s="237"/>
    </row>
    <row r="35" spans="1:21" s="238" customFormat="1" ht="11.4">
      <c r="A35" s="239" t="s">
        <v>915</v>
      </c>
      <c r="B35" s="240">
        <f t="shared" si="6"/>
        <v>286200</v>
      </c>
      <c r="C35" s="241">
        <v>286200</v>
      </c>
      <c r="D35" s="241"/>
      <c r="E35" s="241"/>
      <c r="F35" s="241"/>
      <c r="G35" s="241">
        <v>286200</v>
      </c>
      <c r="H35" s="241"/>
      <c r="I35" s="241"/>
      <c r="J35" s="241"/>
      <c r="K35" s="241"/>
      <c r="L35" s="241"/>
      <c r="M35" s="241"/>
      <c r="N35" s="241"/>
      <c r="O35" s="241"/>
      <c r="P35" s="241"/>
      <c r="Q35" s="241"/>
      <c r="R35" s="241">
        <f t="shared" si="7"/>
        <v>286200</v>
      </c>
      <c r="S35" s="241">
        <v>286200</v>
      </c>
      <c r="T35" s="241"/>
      <c r="U35" s="237"/>
    </row>
    <row r="36" spans="1:21" s="238" customFormat="1" ht="11.4">
      <c r="A36" s="250" t="s">
        <v>1951</v>
      </c>
      <c r="B36" s="240">
        <f t="shared" si="6"/>
        <v>250000</v>
      </c>
      <c r="C36" s="241">
        <v>250000</v>
      </c>
      <c r="D36" s="241"/>
      <c r="E36" s="241"/>
      <c r="F36" s="241">
        <v>250000</v>
      </c>
      <c r="G36" s="241"/>
      <c r="H36" s="241"/>
      <c r="I36" s="241"/>
      <c r="J36" s="241"/>
      <c r="K36" s="241"/>
      <c r="L36" s="241"/>
      <c r="M36" s="241"/>
      <c r="N36" s="241"/>
      <c r="O36" s="241"/>
      <c r="P36" s="241"/>
      <c r="Q36" s="241"/>
      <c r="R36" s="241">
        <f t="shared" si="7"/>
        <v>250000</v>
      </c>
      <c r="S36" s="241">
        <v>250000</v>
      </c>
      <c r="T36" s="241"/>
      <c r="U36" s="237"/>
    </row>
    <row r="37" spans="1:21" s="238" customFormat="1" ht="11.4">
      <c r="A37" s="246" t="s">
        <v>2418</v>
      </c>
      <c r="B37" s="240">
        <f t="shared" si="6"/>
        <v>143100</v>
      </c>
      <c r="C37" s="241">
        <v>143100</v>
      </c>
      <c r="D37" s="241"/>
      <c r="E37" s="241"/>
      <c r="F37" s="241"/>
      <c r="G37" s="241">
        <v>143100</v>
      </c>
      <c r="H37" s="241"/>
      <c r="I37" s="241"/>
      <c r="J37" s="241"/>
      <c r="K37" s="241"/>
      <c r="L37" s="241"/>
      <c r="M37" s="241"/>
      <c r="N37" s="241"/>
      <c r="O37" s="241"/>
      <c r="P37" s="241"/>
      <c r="Q37" s="241"/>
      <c r="R37" s="241">
        <f t="shared" si="7"/>
        <v>143100</v>
      </c>
      <c r="S37" s="241">
        <v>143100</v>
      </c>
      <c r="T37" s="241"/>
      <c r="U37" s="237"/>
    </row>
    <row r="38" spans="1:21" s="238" customFormat="1">
      <c r="A38" s="243" t="s">
        <v>918</v>
      </c>
      <c r="B38" s="240">
        <f t="shared" si="6"/>
        <v>14989300</v>
      </c>
      <c r="C38" s="240">
        <f>SUM(C29:C37)</f>
        <v>14989300</v>
      </c>
      <c r="D38" s="240">
        <f>SUM(D29:D37)</f>
        <v>0</v>
      </c>
      <c r="E38" s="240">
        <f>SUM(E29:E37)</f>
        <v>8628369</v>
      </c>
      <c r="F38" s="240">
        <f t="shared" ref="F38:T38" si="8">SUM(F29:F37)</f>
        <v>1208275</v>
      </c>
      <c r="G38" s="240">
        <f t="shared" si="8"/>
        <v>3944806</v>
      </c>
      <c r="H38" s="240">
        <f t="shared" si="8"/>
        <v>1207850</v>
      </c>
      <c r="I38" s="240">
        <f t="shared" si="8"/>
        <v>0</v>
      </c>
      <c r="J38" s="240">
        <f t="shared" si="8"/>
        <v>0</v>
      </c>
      <c r="K38" s="240">
        <f t="shared" si="8"/>
        <v>0</v>
      </c>
      <c r="L38" s="240">
        <f t="shared" si="8"/>
        <v>0</v>
      </c>
      <c r="M38" s="240">
        <f t="shared" si="8"/>
        <v>0</v>
      </c>
      <c r="N38" s="240">
        <f t="shared" si="8"/>
        <v>0</v>
      </c>
      <c r="O38" s="240">
        <f t="shared" si="8"/>
        <v>0</v>
      </c>
      <c r="P38" s="240">
        <f t="shared" si="8"/>
        <v>0</v>
      </c>
      <c r="Q38" s="240">
        <f t="shared" si="8"/>
        <v>0</v>
      </c>
      <c r="R38" s="240">
        <f t="shared" si="8"/>
        <v>14989300</v>
      </c>
      <c r="S38" s="244">
        <f t="shared" si="8"/>
        <v>14989300</v>
      </c>
      <c r="T38" s="244">
        <f t="shared" si="8"/>
        <v>0</v>
      </c>
      <c r="U38" s="237"/>
    </row>
    <row r="39" spans="1:21" s="238" customFormat="1" ht="11.4">
      <c r="A39" s="235" t="s">
        <v>919</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920</v>
      </c>
      <c r="B40" s="240">
        <f>SUM(C40+D40)</f>
        <v>600000</v>
      </c>
      <c r="C40" s="241">
        <v>600000</v>
      </c>
      <c r="D40" s="241"/>
      <c r="E40" s="241"/>
      <c r="F40" s="241">
        <v>150000</v>
      </c>
      <c r="G40" s="241"/>
      <c r="H40" s="241">
        <v>450000</v>
      </c>
      <c r="I40" s="241"/>
      <c r="J40" s="241"/>
      <c r="K40" s="241"/>
      <c r="L40" s="241"/>
      <c r="M40" s="241"/>
      <c r="N40" s="241"/>
      <c r="O40" s="241"/>
      <c r="P40" s="241"/>
      <c r="Q40" s="241"/>
      <c r="R40" s="241">
        <f>SUM(E40:Q40)</f>
        <v>600000</v>
      </c>
      <c r="S40" s="241">
        <v>600000</v>
      </c>
      <c r="T40" s="241"/>
      <c r="U40" s="237"/>
    </row>
    <row r="41" spans="1:21" s="238" customFormat="1" ht="11.4">
      <c r="A41" s="239" t="s">
        <v>921</v>
      </c>
      <c r="B41" s="240">
        <f>SUM(C41+D41)</f>
        <v>0</v>
      </c>
      <c r="C41" s="241"/>
      <c r="D41" s="241"/>
      <c r="E41" s="241"/>
      <c r="F41" s="241"/>
      <c r="G41" s="241"/>
      <c r="H41" s="241"/>
      <c r="I41" s="241"/>
      <c r="J41" s="241"/>
      <c r="K41" s="241"/>
      <c r="L41" s="241"/>
      <c r="M41" s="241"/>
      <c r="N41" s="241"/>
      <c r="O41" s="241"/>
      <c r="P41" s="241"/>
      <c r="Q41" s="241"/>
      <c r="R41" s="241">
        <f>SUM(E41:Q41)</f>
        <v>0</v>
      </c>
      <c r="S41" s="241"/>
      <c r="T41" s="241"/>
      <c r="U41" s="237"/>
    </row>
    <row r="42" spans="1:21" s="238" customFormat="1">
      <c r="A42" s="243" t="s">
        <v>922</v>
      </c>
      <c r="B42" s="240">
        <f>SUM(C42:D42)</f>
        <v>600000</v>
      </c>
      <c r="C42" s="240">
        <f>SUM(C39:C41)</f>
        <v>600000</v>
      </c>
      <c r="D42" s="240">
        <f>SUM(D39:D41)</f>
        <v>0</v>
      </c>
      <c r="E42" s="240">
        <f t="shared" ref="E42:T42" si="9">SUM(E40:E41)</f>
        <v>0</v>
      </c>
      <c r="F42" s="240">
        <f t="shared" si="9"/>
        <v>150000</v>
      </c>
      <c r="G42" s="240">
        <f t="shared" si="9"/>
        <v>0</v>
      </c>
      <c r="H42" s="240">
        <f t="shared" si="9"/>
        <v>450000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600000</v>
      </c>
      <c r="S42" s="244">
        <f t="shared" si="9"/>
        <v>600000</v>
      </c>
      <c r="T42" s="244">
        <f t="shared" si="9"/>
        <v>0</v>
      </c>
      <c r="U42" s="237"/>
    </row>
    <row r="43" spans="1:21" s="238" customFormat="1">
      <c r="A43" s="243" t="s">
        <v>923</v>
      </c>
      <c r="B43" s="240">
        <f>SUM(C43:D43)</f>
        <v>150000</v>
      </c>
      <c r="C43" s="241">
        <v>150000</v>
      </c>
      <c r="D43" s="241"/>
      <c r="E43" s="241"/>
      <c r="F43" s="241">
        <v>0</v>
      </c>
      <c r="G43" s="241"/>
      <c r="H43" s="241">
        <v>150000</v>
      </c>
      <c r="I43" s="241"/>
      <c r="J43" s="241"/>
      <c r="K43" s="241"/>
      <c r="L43" s="241"/>
      <c r="M43" s="241"/>
      <c r="N43" s="241"/>
      <c r="O43" s="241"/>
      <c r="P43" s="241"/>
      <c r="Q43" s="241"/>
      <c r="R43" s="241">
        <f>SUM(E43:Q43)</f>
        <v>150000</v>
      </c>
      <c r="S43" s="241">
        <v>150000</v>
      </c>
      <c r="T43" s="241"/>
      <c r="U43" s="237"/>
    </row>
    <row r="44" spans="1:21" s="238" customFormat="1" ht="11.4">
      <c r="A44" s="235" t="s">
        <v>924</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925</v>
      </c>
      <c r="B45" s="240">
        <f t="shared" ref="B45:B52" si="10">SUM(C45+D45)</f>
        <v>1360728</v>
      </c>
      <c r="C45" s="241">
        <v>1360728</v>
      </c>
      <c r="D45" s="241"/>
      <c r="E45" s="241"/>
      <c r="F45" s="241">
        <v>1360728</v>
      </c>
      <c r="G45" s="241"/>
      <c r="H45" s="241"/>
      <c r="I45" s="241"/>
      <c r="J45" s="241"/>
      <c r="K45" s="241"/>
      <c r="L45" s="241"/>
      <c r="M45" s="241"/>
      <c r="N45" s="241"/>
      <c r="O45" s="241"/>
      <c r="P45" s="241"/>
      <c r="Q45" s="241"/>
      <c r="R45" s="241">
        <f t="shared" ref="R45:R52" si="11">SUM(E45:Q45)</f>
        <v>1360728</v>
      </c>
      <c r="S45" s="241">
        <v>880931</v>
      </c>
      <c r="T45" s="241"/>
      <c r="U45" s="237"/>
    </row>
    <row r="46" spans="1:21" s="238" customFormat="1" ht="11.4">
      <c r="A46" s="239" t="s">
        <v>926</v>
      </c>
      <c r="B46" s="240">
        <f t="shared" si="10"/>
        <v>228686</v>
      </c>
      <c r="C46" s="241">
        <f>243686-15000</f>
        <v>228686</v>
      </c>
      <c r="D46" s="241"/>
      <c r="E46" s="241"/>
      <c r="F46" s="241">
        <v>228686</v>
      </c>
      <c r="G46" s="241"/>
      <c r="H46" s="241"/>
      <c r="I46" s="241"/>
      <c r="J46" s="241"/>
      <c r="K46" s="241"/>
      <c r="L46" s="241"/>
      <c r="M46" s="241"/>
      <c r="N46" s="241"/>
      <c r="O46" s="241"/>
      <c r="P46" s="241"/>
      <c r="Q46" s="241"/>
      <c r="R46" s="241">
        <f t="shared" si="11"/>
        <v>228686</v>
      </c>
      <c r="S46" s="241">
        <v>148051</v>
      </c>
      <c r="T46" s="241"/>
      <c r="U46" s="237"/>
    </row>
    <row r="47" spans="1:21" s="238" customFormat="1" ht="12" customHeight="1">
      <c r="A47" s="239" t="s">
        <v>927</v>
      </c>
      <c r="B47" s="240">
        <f t="shared" si="10"/>
        <v>0</v>
      </c>
      <c r="C47" s="241"/>
      <c r="D47" s="241"/>
      <c r="E47" s="241"/>
      <c r="F47" s="241"/>
      <c r="G47" s="241"/>
      <c r="H47" s="241"/>
      <c r="I47" s="241"/>
      <c r="J47" s="241"/>
      <c r="K47" s="241"/>
      <c r="L47" s="241"/>
      <c r="M47" s="241"/>
      <c r="N47" s="241"/>
      <c r="O47" s="241"/>
      <c r="P47" s="241"/>
      <c r="Q47" s="241"/>
      <c r="R47" s="241">
        <f t="shared" si="11"/>
        <v>0</v>
      </c>
      <c r="S47" s="241"/>
      <c r="T47" s="241"/>
      <c r="U47" s="237"/>
    </row>
    <row r="48" spans="1:21" s="238" customFormat="1" ht="11.4">
      <c r="A48" s="239" t="s">
        <v>928</v>
      </c>
      <c r="B48" s="240">
        <f t="shared" si="10"/>
        <v>0</v>
      </c>
      <c r="C48" s="241"/>
      <c r="D48" s="241"/>
      <c r="E48" s="241"/>
      <c r="F48" s="241"/>
      <c r="G48" s="241"/>
      <c r="H48" s="241"/>
      <c r="I48" s="241"/>
      <c r="J48" s="241"/>
      <c r="K48" s="241"/>
      <c r="L48" s="241"/>
      <c r="M48" s="241"/>
      <c r="N48" s="241"/>
      <c r="O48" s="241"/>
      <c r="P48" s="241"/>
      <c r="Q48" s="241"/>
      <c r="R48" s="241">
        <f t="shared" si="11"/>
        <v>0</v>
      </c>
      <c r="S48" s="241"/>
      <c r="T48" s="241"/>
      <c r="U48" s="237"/>
    </row>
    <row r="49" spans="1:21" s="238" customFormat="1" ht="11.4">
      <c r="A49" s="239" t="s">
        <v>931</v>
      </c>
      <c r="B49" s="240">
        <f t="shared" si="10"/>
        <v>50000</v>
      </c>
      <c r="C49" s="241">
        <v>50000</v>
      </c>
      <c r="D49" s="241"/>
      <c r="E49" s="241"/>
      <c r="F49" s="241"/>
      <c r="G49" s="241">
        <v>50000</v>
      </c>
      <c r="H49" s="241"/>
      <c r="I49" s="241"/>
      <c r="J49" s="241"/>
      <c r="K49" s="241"/>
      <c r="L49" s="241"/>
      <c r="M49" s="241"/>
      <c r="N49" s="241"/>
      <c r="O49" s="241"/>
      <c r="P49" s="241"/>
      <c r="Q49" s="241"/>
      <c r="R49" s="241">
        <f t="shared" si="11"/>
        <v>50000</v>
      </c>
      <c r="S49" s="241">
        <v>25000</v>
      </c>
      <c r="T49" s="241"/>
      <c r="U49" s="237"/>
    </row>
    <row r="50" spans="1:21" s="238" customFormat="1" ht="11.4">
      <c r="A50" s="239" t="s">
        <v>929</v>
      </c>
      <c r="B50" s="240">
        <f t="shared" si="10"/>
        <v>0</v>
      </c>
      <c r="C50" s="241"/>
      <c r="D50" s="241"/>
      <c r="E50" s="241"/>
      <c r="F50" s="241"/>
      <c r="G50" s="241"/>
      <c r="H50" s="241"/>
      <c r="I50" s="241"/>
      <c r="J50" s="241"/>
      <c r="K50" s="241"/>
      <c r="L50" s="241"/>
      <c r="M50" s="241"/>
      <c r="N50" s="241"/>
      <c r="O50" s="241"/>
      <c r="P50" s="241"/>
      <c r="Q50" s="241"/>
      <c r="R50" s="241">
        <f t="shared" si="11"/>
        <v>0</v>
      </c>
      <c r="S50" s="241"/>
      <c r="T50" s="241"/>
      <c r="U50" s="237"/>
    </row>
    <row r="51" spans="1:21" s="238" customFormat="1" ht="11.4">
      <c r="A51" s="239" t="s">
        <v>930</v>
      </c>
      <c r="B51" s="240">
        <f t="shared" si="10"/>
        <v>0</v>
      </c>
      <c r="C51" s="241"/>
      <c r="D51" s="241"/>
      <c r="E51" s="241"/>
      <c r="F51" s="241"/>
      <c r="G51" s="241"/>
      <c r="H51" s="241"/>
      <c r="I51" s="241"/>
      <c r="J51" s="241"/>
      <c r="K51" s="241"/>
      <c r="L51" s="241"/>
      <c r="M51" s="241"/>
      <c r="N51" s="241"/>
      <c r="O51" s="241"/>
      <c r="P51" s="241"/>
      <c r="Q51" s="241"/>
      <c r="R51" s="241">
        <f t="shared" si="11"/>
        <v>0</v>
      </c>
      <c r="S51" s="241"/>
      <c r="T51" s="241"/>
      <c r="U51" s="237"/>
    </row>
    <row r="52" spans="1:21" s="238" customFormat="1" ht="11.4">
      <c r="A52" s="246" t="s">
        <v>532</v>
      </c>
      <c r="B52" s="240">
        <f t="shared" si="10"/>
        <v>0</v>
      </c>
      <c r="C52" s="241"/>
      <c r="D52" s="241"/>
      <c r="E52" s="241"/>
      <c r="F52" s="241"/>
      <c r="G52" s="241"/>
      <c r="H52" s="241"/>
      <c r="I52" s="241"/>
      <c r="J52" s="241"/>
      <c r="K52" s="241"/>
      <c r="L52" s="241"/>
      <c r="M52" s="241"/>
      <c r="N52" s="241"/>
      <c r="O52" s="241"/>
      <c r="P52" s="241"/>
      <c r="Q52" s="241"/>
      <c r="R52" s="241">
        <f t="shared" si="11"/>
        <v>0</v>
      </c>
      <c r="S52" s="241"/>
      <c r="T52" s="241"/>
      <c r="U52" s="237"/>
    </row>
    <row r="53" spans="1:21" s="248" customFormat="1">
      <c r="A53" s="243" t="s">
        <v>932</v>
      </c>
      <c r="B53" s="244">
        <f>SUM(C53:D53)</f>
        <v>1639414</v>
      </c>
      <c r="C53" s="244">
        <f t="shared" ref="C53:T53" si="12">SUM(C45:C52)</f>
        <v>1639414</v>
      </c>
      <c r="D53" s="244">
        <f t="shared" si="12"/>
        <v>0</v>
      </c>
      <c r="E53" s="244">
        <f t="shared" si="12"/>
        <v>0</v>
      </c>
      <c r="F53" s="244">
        <f t="shared" si="12"/>
        <v>1589414</v>
      </c>
      <c r="G53" s="244">
        <f t="shared" si="12"/>
        <v>50000</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1639414</v>
      </c>
      <c r="S53" s="244">
        <f t="shared" si="12"/>
        <v>1053982</v>
      </c>
      <c r="T53" s="244">
        <f t="shared" si="12"/>
        <v>0</v>
      </c>
      <c r="U53" s="247"/>
    </row>
    <row r="54" spans="1:21" s="238" customFormat="1" ht="11.4">
      <c r="A54" s="235" t="s">
        <v>682</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933</v>
      </c>
      <c r="B55" s="240">
        <f t="shared" ref="B55:B60" si="13">SUM(C55+D55)</f>
        <v>50032</v>
      </c>
      <c r="C55" s="241">
        <v>50032</v>
      </c>
      <c r="D55" s="241"/>
      <c r="E55" s="241"/>
      <c r="F55" s="241">
        <v>50032</v>
      </c>
      <c r="G55" s="241"/>
      <c r="H55" s="241"/>
      <c r="I55" s="241"/>
      <c r="J55" s="241"/>
      <c r="K55" s="241"/>
      <c r="L55" s="241"/>
      <c r="M55" s="241"/>
      <c r="N55" s="241"/>
      <c r="O55" s="241"/>
      <c r="P55" s="241"/>
      <c r="Q55" s="241"/>
      <c r="R55" s="241">
        <f t="shared" ref="R55:R60" si="14">SUM(E55:Q55)</f>
        <v>50032</v>
      </c>
      <c r="S55" s="242"/>
      <c r="T55" s="242"/>
      <c r="U55" s="237"/>
    </row>
    <row r="56" spans="1:21" s="238" customFormat="1" ht="12" customHeight="1">
      <c r="A56" s="239" t="s">
        <v>927</v>
      </c>
      <c r="B56" s="240">
        <f t="shared" si="13"/>
        <v>0</v>
      </c>
      <c r="C56" s="241"/>
      <c r="D56" s="241"/>
      <c r="E56" s="241"/>
      <c r="F56" s="241"/>
      <c r="G56" s="241"/>
      <c r="H56" s="241"/>
      <c r="I56" s="241"/>
      <c r="J56" s="241"/>
      <c r="K56" s="241"/>
      <c r="L56" s="241"/>
      <c r="M56" s="241"/>
      <c r="N56" s="241"/>
      <c r="O56" s="241"/>
      <c r="P56" s="241"/>
      <c r="Q56" s="241"/>
      <c r="R56" s="241">
        <f t="shared" si="14"/>
        <v>0</v>
      </c>
      <c r="S56" s="242"/>
      <c r="T56" s="242"/>
      <c r="U56" s="237"/>
    </row>
    <row r="57" spans="1:21" s="238" customFormat="1" ht="11.4">
      <c r="A57" s="239" t="s">
        <v>931</v>
      </c>
      <c r="B57" s="240">
        <f t="shared" si="13"/>
        <v>10000</v>
      </c>
      <c r="C57" s="241">
        <v>10000</v>
      </c>
      <c r="D57" s="241"/>
      <c r="E57" s="241"/>
      <c r="F57" s="241"/>
      <c r="G57" s="241">
        <v>10000</v>
      </c>
      <c r="H57" s="241"/>
      <c r="I57" s="241"/>
      <c r="J57" s="241"/>
      <c r="K57" s="241"/>
      <c r="L57" s="241"/>
      <c r="M57" s="241"/>
      <c r="N57" s="241"/>
      <c r="O57" s="241"/>
      <c r="P57" s="241"/>
      <c r="Q57" s="241"/>
      <c r="R57" s="241">
        <f t="shared" si="14"/>
        <v>10000</v>
      </c>
      <c r="S57" s="242"/>
      <c r="T57" s="242"/>
      <c r="U57" s="237"/>
    </row>
    <row r="58" spans="1:21" s="238" customFormat="1" ht="11.4">
      <c r="A58" s="239" t="s">
        <v>929</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ht="11.4">
      <c r="A59" s="239" t="s">
        <v>930</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ht="11.4">
      <c r="A60" s="246" t="s">
        <v>532</v>
      </c>
      <c r="B60" s="240">
        <f t="shared" si="13"/>
        <v>0</v>
      </c>
      <c r="C60" s="241"/>
      <c r="D60" s="241"/>
      <c r="E60" s="241"/>
      <c r="F60" s="241"/>
      <c r="G60" s="241"/>
      <c r="H60" s="241"/>
      <c r="I60" s="241"/>
      <c r="J60" s="241"/>
      <c r="K60" s="241"/>
      <c r="L60" s="241"/>
      <c r="M60" s="241"/>
      <c r="N60" s="241"/>
      <c r="O60" s="241"/>
      <c r="P60" s="241"/>
      <c r="Q60" s="241"/>
      <c r="R60" s="241">
        <f t="shared" si="14"/>
        <v>0</v>
      </c>
      <c r="S60" s="242"/>
      <c r="T60" s="242"/>
      <c r="U60" s="237"/>
    </row>
    <row r="61" spans="1:21" s="238" customFormat="1" ht="13.95" customHeight="1">
      <c r="A61" s="243" t="s">
        <v>499</v>
      </c>
      <c r="B61" s="240">
        <f>SUM(C61:D61)</f>
        <v>60032</v>
      </c>
      <c r="C61" s="240">
        <f t="shared" ref="C61:R61" si="15">SUM(C55:C60)</f>
        <v>60032</v>
      </c>
      <c r="D61" s="240">
        <f t="shared" si="15"/>
        <v>0</v>
      </c>
      <c r="E61" s="240">
        <f t="shared" si="15"/>
        <v>0</v>
      </c>
      <c r="F61" s="240">
        <f t="shared" si="15"/>
        <v>50032</v>
      </c>
      <c r="G61" s="240">
        <f t="shared" si="15"/>
        <v>10000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60032</v>
      </c>
      <c r="S61" s="242"/>
      <c r="T61" s="242"/>
      <c r="U61" s="237"/>
    </row>
    <row r="62" spans="1:21" s="238" customFormat="1" ht="11.4">
      <c r="A62" s="249" t="s">
        <v>500</v>
      </c>
      <c r="B62" s="240">
        <f>SUM(C62:D62)</f>
        <v>21438746</v>
      </c>
      <c r="C62" s="240">
        <f t="shared" ref="C62:R62" si="16">SUM(C8+C11+C13+C14+C15+C26+C27+C38+C42+C43+C53+C61)</f>
        <v>21438746</v>
      </c>
      <c r="D62" s="240">
        <f t="shared" si="16"/>
        <v>0</v>
      </c>
      <c r="E62" s="240">
        <f t="shared" si="16"/>
        <v>8628369</v>
      </c>
      <c r="F62" s="240">
        <f t="shared" si="16"/>
        <v>2997721</v>
      </c>
      <c r="G62" s="240">
        <f t="shared" si="16"/>
        <v>4004806</v>
      </c>
      <c r="H62" s="240">
        <f t="shared" si="16"/>
        <v>1807850</v>
      </c>
      <c r="I62" s="240">
        <f t="shared" si="16"/>
        <v>4000000</v>
      </c>
      <c r="J62" s="240">
        <f t="shared" si="16"/>
        <v>0</v>
      </c>
      <c r="K62" s="240">
        <f t="shared" si="16"/>
        <v>0</v>
      </c>
      <c r="L62" s="240">
        <f t="shared" si="16"/>
        <v>0</v>
      </c>
      <c r="M62" s="240">
        <f t="shared" si="16"/>
        <v>0</v>
      </c>
      <c r="N62" s="240">
        <f t="shared" si="16"/>
        <v>0</v>
      </c>
      <c r="O62" s="240">
        <f t="shared" si="16"/>
        <v>0</v>
      </c>
      <c r="P62" s="240">
        <f t="shared" si="16"/>
        <v>0</v>
      </c>
      <c r="Q62" s="240">
        <f t="shared" si="16"/>
        <v>0</v>
      </c>
      <c r="R62" s="240">
        <f t="shared" si="16"/>
        <v>21438746</v>
      </c>
      <c r="S62" s="240">
        <f>SUM(S10+S13+S14+S15+S26+S27+S38+S42+S43+S53)</f>
        <v>16793282</v>
      </c>
      <c r="T62" s="240">
        <f>SUM(T11+T13+T14+T15+T26+T27+T38+T42+T43+T53)</f>
        <v>0</v>
      </c>
      <c r="U62" s="237"/>
    </row>
    <row r="63" spans="1:21" s="238" customFormat="1" ht="22.8">
      <c r="A63" s="235" t="s">
        <v>1952</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283</v>
      </c>
      <c r="B64" s="240">
        <f>SUM(C64+D64)</f>
        <v>100000</v>
      </c>
      <c r="C64" s="241">
        <v>100000</v>
      </c>
      <c r="D64" s="241"/>
      <c r="E64" s="241">
        <v>100000</v>
      </c>
      <c r="F64" s="241"/>
      <c r="G64" s="241"/>
      <c r="H64" s="241"/>
      <c r="I64" s="241"/>
      <c r="J64" s="241"/>
      <c r="K64" s="241"/>
      <c r="L64" s="241"/>
      <c r="M64" s="241"/>
      <c r="N64" s="241"/>
      <c r="O64" s="241"/>
      <c r="P64" s="241"/>
      <c r="Q64" s="241"/>
      <c r="R64" s="241">
        <f>SUM(E64:Q64)</f>
        <v>100000</v>
      </c>
      <c r="S64" s="241">
        <v>55000</v>
      </c>
      <c r="T64" s="241"/>
      <c r="U64" s="237"/>
    </row>
    <row r="65" spans="1:21" s="238" customFormat="1" ht="22.8">
      <c r="A65" s="239" t="s">
        <v>1953</v>
      </c>
      <c r="B65" s="240">
        <f>SUM(C65+D65)</f>
        <v>250000</v>
      </c>
      <c r="C65" s="241">
        <v>250000</v>
      </c>
      <c r="D65" s="241"/>
      <c r="E65" s="241"/>
      <c r="F65" s="241"/>
      <c r="G65" s="241"/>
      <c r="H65" s="241">
        <v>250000</v>
      </c>
      <c r="I65" s="241"/>
      <c r="J65" s="241"/>
      <c r="K65" s="241"/>
      <c r="L65" s="241"/>
      <c r="M65" s="241"/>
      <c r="N65" s="241"/>
      <c r="O65" s="241"/>
      <c r="P65" s="241"/>
      <c r="Q65" s="241"/>
      <c r="R65" s="241">
        <f>SUM(E65:Q65)</f>
        <v>250000</v>
      </c>
      <c r="S65" s="241">
        <v>250000</v>
      </c>
      <c r="T65" s="241"/>
      <c r="U65" s="237"/>
    </row>
    <row r="66" spans="1:21" s="238" customFormat="1" ht="22.8">
      <c r="A66" s="239" t="s">
        <v>1954</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ht="11.4">
      <c r="A67" s="239" t="s">
        <v>1955</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ht="11.4">
      <c r="A68" s="246" t="s">
        <v>532</v>
      </c>
      <c r="B68" s="240">
        <f>SUM(C68+D68)</f>
        <v>0</v>
      </c>
      <c r="C68" s="241"/>
      <c r="D68" s="241"/>
      <c r="E68" s="241"/>
      <c r="F68" s="241"/>
      <c r="G68" s="241"/>
      <c r="H68" s="241"/>
      <c r="I68" s="241"/>
      <c r="J68" s="241"/>
      <c r="K68" s="241"/>
      <c r="L68" s="241"/>
      <c r="M68" s="241"/>
      <c r="N68" s="241"/>
      <c r="O68" s="241"/>
      <c r="P68" s="241"/>
      <c r="Q68" s="241"/>
      <c r="R68" s="241">
        <f>SUM(E68:Q68)</f>
        <v>0</v>
      </c>
      <c r="S68" s="241"/>
      <c r="T68" s="241"/>
      <c r="U68" s="237"/>
    </row>
    <row r="69" spans="1:21" s="238" customFormat="1">
      <c r="A69" s="243" t="s">
        <v>1956</v>
      </c>
      <c r="B69" s="240">
        <f>SUM(C69:D69)</f>
        <v>350000</v>
      </c>
      <c r="C69" s="240">
        <f>SUM(C63:C68)</f>
        <v>350000</v>
      </c>
      <c r="D69" s="240">
        <f>SUM(D63:D68)</f>
        <v>0</v>
      </c>
      <c r="E69" s="240">
        <f t="shared" ref="E69:T69" si="17">SUM(E64:E68)</f>
        <v>100000</v>
      </c>
      <c r="F69" s="240">
        <f t="shared" si="17"/>
        <v>0</v>
      </c>
      <c r="G69" s="240">
        <f t="shared" si="17"/>
        <v>0</v>
      </c>
      <c r="H69" s="240">
        <f t="shared" si="17"/>
        <v>250000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350000</v>
      </c>
      <c r="S69" s="244">
        <f t="shared" si="17"/>
        <v>305000</v>
      </c>
      <c r="T69" s="244">
        <f t="shared" si="17"/>
        <v>0</v>
      </c>
      <c r="U69" s="237"/>
    </row>
    <row r="70" spans="1:21" s="238" customFormat="1" ht="11.4">
      <c r="A70" s="235" t="s">
        <v>284</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285</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ht="11.4">
      <c r="A72" s="239" t="s">
        <v>286</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ht="11.4">
      <c r="A73" s="456" t="s">
        <v>1238</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ht="11.4">
      <c r="A74" s="239" t="s">
        <v>287</v>
      </c>
      <c r="B74" s="240">
        <f>SUM(C74+D74)</f>
        <v>481988</v>
      </c>
      <c r="C74" s="241">
        <v>481988</v>
      </c>
      <c r="D74" s="241"/>
      <c r="E74" s="241">
        <v>481988</v>
      </c>
      <c r="F74" s="241"/>
      <c r="G74" s="241"/>
      <c r="H74" s="241"/>
      <c r="I74" s="241"/>
      <c r="J74" s="241"/>
      <c r="K74" s="241"/>
      <c r="L74" s="241"/>
      <c r="M74" s="241"/>
      <c r="N74" s="241"/>
      <c r="O74" s="241"/>
      <c r="P74" s="241"/>
      <c r="Q74" s="241"/>
      <c r="R74" s="241">
        <f>SUM(E74:Q74)</f>
        <v>481988</v>
      </c>
      <c r="S74" s="242"/>
      <c r="T74" s="242"/>
      <c r="U74" s="237"/>
    </row>
    <row r="75" spans="1:21" s="238" customFormat="1" ht="11.4">
      <c r="A75" s="246" t="s">
        <v>532</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288</v>
      </c>
      <c r="B76" s="240">
        <f>SUM(C76:D76)</f>
        <v>481988</v>
      </c>
      <c r="C76" s="240">
        <f t="shared" ref="C76:Q76" si="18">SUM(C71:C75)</f>
        <v>481988</v>
      </c>
      <c r="D76" s="240">
        <f t="shared" si="18"/>
        <v>0</v>
      </c>
      <c r="E76" s="240">
        <f>SUM(E71:E75)</f>
        <v>481988</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481988</v>
      </c>
      <c r="S76" s="242"/>
      <c r="T76" s="242"/>
      <c r="U76" s="237"/>
    </row>
    <row r="77" spans="1:21" s="238" customFormat="1" ht="11.85" customHeight="1">
      <c r="A77" s="235" t="s">
        <v>1742</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1740</v>
      </c>
      <c r="B78" s="240">
        <f>SUM(C78+D78)</f>
        <v>1011717</v>
      </c>
      <c r="C78" s="241">
        <v>1011717</v>
      </c>
      <c r="D78" s="241"/>
      <c r="E78" s="241"/>
      <c r="F78" s="241">
        <v>1011717</v>
      </c>
      <c r="G78" s="241"/>
      <c r="H78" s="241"/>
      <c r="I78" s="241"/>
      <c r="J78" s="241"/>
      <c r="K78" s="241"/>
      <c r="L78" s="241"/>
      <c r="M78" s="241"/>
      <c r="N78" s="241"/>
      <c r="O78" s="241"/>
      <c r="P78" s="241"/>
      <c r="Q78" s="241"/>
      <c r="R78" s="241">
        <f>SUM(E78:Q78)</f>
        <v>1011717</v>
      </c>
      <c r="S78" s="241">
        <v>1011717</v>
      </c>
      <c r="T78" s="241"/>
      <c r="U78" s="237"/>
    </row>
    <row r="79" spans="1:21" s="238" customFormat="1" ht="11.4">
      <c r="A79" s="239" t="s">
        <v>537</v>
      </c>
      <c r="B79" s="240">
        <f>SUM(C79+D79)</f>
        <v>250000</v>
      </c>
      <c r="C79" s="241">
        <v>250000</v>
      </c>
      <c r="D79" s="241"/>
      <c r="E79" s="241"/>
      <c r="F79" s="241">
        <v>250000</v>
      </c>
      <c r="G79" s="241"/>
      <c r="H79" s="241"/>
      <c r="I79" s="241"/>
      <c r="J79" s="241"/>
      <c r="K79" s="241"/>
      <c r="L79" s="241"/>
      <c r="M79" s="241"/>
      <c r="N79" s="241"/>
      <c r="O79" s="241"/>
      <c r="P79" s="241"/>
      <c r="Q79" s="241"/>
      <c r="R79" s="241">
        <f>SUM(E79:Q79)</f>
        <v>250000</v>
      </c>
      <c r="S79" s="241">
        <v>125000</v>
      </c>
      <c r="T79" s="241"/>
      <c r="U79" s="237"/>
    </row>
    <row r="80" spans="1:21" s="238" customFormat="1">
      <c r="A80" s="243" t="s">
        <v>1741</v>
      </c>
      <c r="B80" s="240">
        <f>SUM(C80:D80)</f>
        <v>1261717</v>
      </c>
      <c r="C80" s="666">
        <f>SUM(C78:C79)</f>
        <v>1261717</v>
      </c>
      <c r="D80" s="666">
        <f t="shared" ref="D80:R80" si="19">SUM(D78:D79)</f>
        <v>0</v>
      </c>
      <c r="E80" s="666">
        <f t="shared" si="19"/>
        <v>0</v>
      </c>
      <c r="F80" s="666">
        <f t="shared" si="19"/>
        <v>1261717</v>
      </c>
      <c r="G80" s="666">
        <f t="shared" si="19"/>
        <v>0</v>
      </c>
      <c r="H80" s="666">
        <f t="shared" si="19"/>
        <v>0</v>
      </c>
      <c r="I80" s="666">
        <f t="shared" si="19"/>
        <v>0</v>
      </c>
      <c r="J80" s="666">
        <f t="shared" si="19"/>
        <v>0</v>
      </c>
      <c r="K80" s="666">
        <f t="shared" si="19"/>
        <v>0</v>
      </c>
      <c r="L80" s="666">
        <f t="shared" si="19"/>
        <v>0</v>
      </c>
      <c r="M80" s="666">
        <f t="shared" si="19"/>
        <v>0</v>
      </c>
      <c r="N80" s="666">
        <f t="shared" si="19"/>
        <v>0</v>
      </c>
      <c r="O80" s="666">
        <f t="shared" si="19"/>
        <v>0</v>
      </c>
      <c r="P80" s="666">
        <f t="shared" si="19"/>
        <v>0</v>
      </c>
      <c r="Q80" s="666">
        <f t="shared" si="19"/>
        <v>0</v>
      </c>
      <c r="R80" s="666">
        <f t="shared" si="19"/>
        <v>1261717</v>
      </c>
      <c r="S80" s="666">
        <f>SUM(S78:S79)</f>
        <v>1136717</v>
      </c>
      <c r="T80" s="666">
        <f>SUM(T78:T79)</f>
        <v>0</v>
      </c>
      <c r="U80" s="237"/>
    </row>
    <row r="81" spans="1:21" s="238" customFormat="1" ht="11.4">
      <c r="A81" s="235" t="s">
        <v>514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2112</v>
      </c>
      <c r="B82" s="240">
        <f>SUM(C82+D82)</f>
        <v>80715</v>
      </c>
      <c r="C82" s="241">
        <f>135129-54414</f>
        <v>80715</v>
      </c>
      <c r="D82" s="241"/>
      <c r="E82" s="241">
        <f>135129-54414</f>
        <v>80715</v>
      </c>
      <c r="F82" s="241"/>
      <c r="G82" s="241"/>
      <c r="H82" s="241"/>
      <c r="I82" s="241"/>
      <c r="J82" s="241"/>
      <c r="K82" s="241"/>
      <c r="L82" s="241"/>
      <c r="M82" s="241"/>
      <c r="N82" s="241"/>
      <c r="O82" s="241"/>
      <c r="P82" s="241"/>
      <c r="Q82" s="241"/>
      <c r="R82" s="241">
        <f>SUM(E82:Q82)</f>
        <v>80715</v>
      </c>
      <c r="S82" s="242"/>
      <c r="T82" s="242"/>
      <c r="U82" s="237"/>
    </row>
    <row r="83" spans="1:21" s="238" customFormat="1" ht="11.4">
      <c r="A83" s="239" t="s">
        <v>515</v>
      </c>
      <c r="B83" s="240">
        <f t="shared" ref="B83:B93" si="20">SUM(C83+D83)</f>
        <v>0</v>
      </c>
      <c r="C83" s="241"/>
      <c r="D83" s="241"/>
      <c r="E83" s="241"/>
      <c r="F83" s="241"/>
      <c r="G83" s="241"/>
      <c r="H83" s="241"/>
      <c r="I83" s="241"/>
      <c r="J83" s="241"/>
      <c r="K83" s="241"/>
      <c r="L83" s="241"/>
      <c r="M83" s="241"/>
      <c r="N83" s="241"/>
      <c r="O83" s="241"/>
      <c r="P83" s="241"/>
      <c r="Q83" s="241"/>
      <c r="R83" s="241">
        <f t="shared" ref="R83:R93" si="21">SUM(E83:Q83)</f>
        <v>0</v>
      </c>
      <c r="S83" s="241"/>
      <c r="T83" s="241"/>
      <c r="U83" s="237"/>
    </row>
    <row r="84" spans="1:21" s="238" customFormat="1" ht="11.4">
      <c r="A84" s="239" t="s">
        <v>516</v>
      </c>
      <c r="B84" s="240">
        <f t="shared" si="20"/>
        <v>728808</v>
      </c>
      <c r="C84" s="241">
        <v>728808</v>
      </c>
      <c r="D84" s="241"/>
      <c r="E84" s="241"/>
      <c r="F84" s="241">
        <v>125616</v>
      </c>
      <c r="G84" s="241">
        <v>603192</v>
      </c>
      <c r="H84" s="241"/>
      <c r="I84" s="241"/>
      <c r="J84" s="241"/>
      <c r="K84" s="241"/>
      <c r="L84" s="241"/>
      <c r="M84" s="241"/>
      <c r="N84" s="241"/>
      <c r="O84" s="241"/>
      <c r="P84" s="241"/>
      <c r="Q84" s="241"/>
      <c r="R84" s="241">
        <f t="shared" si="21"/>
        <v>728808</v>
      </c>
      <c r="S84" s="241">
        <v>728808</v>
      </c>
      <c r="T84" s="241"/>
      <c r="U84" s="237"/>
    </row>
    <row r="85" spans="1:21" s="238" customFormat="1" ht="11.4">
      <c r="A85" s="239" t="s">
        <v>517</v>
      </c>
      <c r="B85" s="240">
        <f t="shared" si="20"/>
        <v>603192</v>
      </c>
      <c r="C85" s="241">
        <v>603192</v>
      </c>
      <c r="D85" s="241"/>
      <c r="E85" s="241"/>
      <c r="F85" s="241">
        <v>603192</v>
      </c>
      <c r="G85" s="241"/>
      <c r="H85" s="241"/>
      <c r="I85" s="241"/>
      <c r="J85" s="241"/>
      <c r="K85" s="241"/>
      <c r="L85" s="241"/>
      <c r="M85" s="241"/>
      <c r="N85" s="241"/>
      <c r="O85" s="241"/>
      <c r="P85" s="241"/>
      <c r="Q85" s="241"/>
      <c r="R85" s="241">
        <f t="shared" si="21"/>
        <v>603192</v>
      </c>
      <c r="S85" s="241">
        <v>603192</v>
      </c>
      <c r="T85" s="241"/>
      <c r="U85" s="237"/>
    </row>
    <row r="86" spans="1:21" s="238" customFormat="1" ht="11.4">
      <c r="A86" s="239" t="s">
        <v>518</v>
      </c>
      <c r="B86" s="240">
        <f t="shared" si="20"/>
        <v>0</v>
      </c>
      <c r="C86" s="241"/>
      <c r="D86" s="241"/>
      <c r="E86" s="241"/>
      <c r="F86" s="241"/>
      <c r="G86" s="241"/>
      <c r="H86" s="241"/>
      <c r="I86" s="241"/>
      <c r="J86" s="241"/>
      <c r="K86" s="241"/>
      <c r="L86" s="241"/>
      <c r="M86" s="241"/>
      <c r="N86" s="241"/>
      <c r="O86" s="241"/>
      <c r="P86" s="241"/>
      <c r="Q86" s="241"/>
      <c r="R86" s="241">
        <f t="shared" si="21"/>
        <v>0</v>
      </c>
      <c r="S86" s="241"/>
      <c r="T86" s="241"/>
      <c r="U86" s="237"/>
    </row>
    <row r="87" spans="1:21" s="238" customFormat="1" ht="11.4">
      <c r="A87" s="239" t="s">
        <v>519</v>
      </c>
      <c r="B87" s="240">
        <f t="shared" si="20"/>
        <v>50000</v>
      </c>
      <c r="C87" s="241">
        <v>50000</v>
      </c>
      <c r="D87" s="241"/>
      <c r="E87" s="241"/>
      <c r="F87" s="241"/>
      <c r="G87" s="241">
        <v>50000</v>
      </c>
      <c r="H87" s="241"/>
      <c r="I87" s="241"/>
      <c r="J87" s="241"/>
      <c r="K87" s="241"/>
      <c r="L87" s="241"/>
      <c r="M87" s="241"/>
      <c r="N87" s="241"/>
      <c r="O87" s="241"/>
      <c r="P87" s="241"/>
      <c r="Q87" s="241"/>
      <c r="R87" s="241">
        <f t="shared" si="21"/>
        <v>50000</v>
      </c>
      <c r="S87" s="242"/>
      <c r="T87" s="242"/>
      <c r="U87" s="237"/>
    </row>
    <row r="88" spans="1:21" s="238" customFormat="1" ht="11.4">
      <c r="A88" s="239" t="s">
        <v>520</v>
      </c>
      <c r="B88" s="240">
        <f t="shared" si="20"/>
        <v>95000</v>
      </c>
      <c r="C88" s="241">
        <v>95000</v>
      </c>
      <c r="D88" s="241"/>
      <c r="E88" s="241"/>
      <c r="F88" s="241"/>
      <c r="G88" s="241">
        <v>95000</v>
      </c>
      <c r="H88" s="241"/>
      <c r="I88" s="241"/>
      <c r="J88" s="241"/>
      <c r="K88" s="241"/>
      <c r="L88" s="241"/>
      <c r="M88" s="241"/>
      <c r="N88" s="241"/>
      <c r="O88" s="241"/>
      <c r="P88" s="241"/>
      <c r="Q88" s="241"/>
      <c r="R88" s="241">
        <f t="shared" si="21"/>
        <v>95000</v>
      </c>
      <c r="S88" s="241">
        <v>95000</v>
      </c>
      <c r="T88" s="241"/>
      <c r="U88" s="237"/>
    </row>
    <row r="89" spans="1:21" s="238" customFormat="1" ht="11.4">
      <c r="A89" s="239" t="s">
        <v>521</v>
      </c>
      <c r="B89" s="240">
        <f t="shared" si="20"/>
        <v>15000</v>
      </c>
      <c r="C89" s="241">
        <v>15000</v>
      </c>
      <c r="D89" s="241"/>
      <c r="E89" s="241"/>
      <c r="F89" s="241"/>
      <c r="G89" s="241">
        <v>15000</v>
      </c>
      <c r="H89" s="241"/>
      <c r="I89" s="241"/>
      <c r="J89" s="241"/>
      <c r="K89" s="241"/>
      <c r="L89" s="241"/>
      <c r="M89" s="241"/>
      <c r="N89" s="241"/>
      <c r="O89" s="241"/>
      <c r="P89" s="241"/>
      <c r="Q89" s="241"/>
      <c r="R89" s="241">
        <f t="shared" si="21"/>
        <v>15000</v>
      </c>
      <c r="S89" s="241">
        <v>15000</v>
      </c>
      <c r="T89" s="241"/>
      <c r="U89" s="237"/>
    </row>
    <row r="90" spans="1:21" s="238" customFormat="1" ht="11.4">
      <c r="A90" s="250" t="s">
        <v>1314</v>
      </c>
      <c r="B90" s="240">
        <f t="shared" si="20"/>
        <v>55000</v>
      </c>
      <c r="C90" s="241">
        <v>55000</v>
      </c>
      <c r="D90" s="241"/>
      <c r="E90" s="241"/>
      <c r="F90" s="241"/>
      <c r="G90" s="241">
        <v>55000</v>
      </c>
      <c r="H90" s="241"/>
      <c r="I90" s="241"/>
      <c r="J90" s="241"/>
      <c r="K90" s="241"/>
      <c r="L90" s="241"/>
      <c r="M90" s="241"/>
      <c r="N90" s="241"/>
      <c r="O90" s="241"/>
      <c r="P90" s="241"/>
      <c r="Q90" s="241"/>
      <c r="R90" s="241">
        <f t="shared" si="21"/>
        <v>55000</v>
      </c>
      <c r="S90" s="241">
        <v>35000</v>
      </c>
      <c r="T90" s="241"/>
      <c r="U90" s="237"/>
    </row>
    <row r="91" spans="1:21" s="238" customFormat="1" ht="11.4">
      <c r="A91" s="250" t="s">
        <v>1739</v>
      </c>
      <c r="B91" s="240">
        <f t="shared" si="20"/>
        <v>15000</v>
      </c>
      <c r="C91" s="241">
        <v>15000</v>
      </c>
      <c r="D91" s="241"/>
      <c r="E91" s="241"/>
      <c r="F91" s="241">
        <v>15000</v>
      </c>
      <c r="G91" s="241"/>
      <c r="H91" s="241"/>
      <c r="I91" s="241"/>
      <c r="J91" s="241"/>
      <c r="K91" s="241"/>
      <c r="L91" s="241"/>
      <c r="M91" s="241"/>
      <c r="N91" s="241"/>
      <c r="O91" s="241"/>
      <c r="P91" s="241"/>
      <c r="Q91" s="241"/>
      <c r="R91" s="241">
        <f t="shared" si="21"/>
        <v>15000</v>
      </c>
      <c r="S91" s="241">
        <v>15000</v>
      </c>
      <c r="T91" s="241"/>
      <c r="U91" s="237"/>
    </row>
    <row r="92" spans="1:21" s="238" customFormat="1" ht="11.4">
      <c r="A92" s="246" t="s">
        <v>532</v>
      </c>
      <c r="B92" s="240">
        <f t="shared" si="20"/>
        <v>0</v>
      </c>
      <c r="C92" s="241"/>
      <c r="D92" s="241"/>
      <c r="E92" s="241"/>
      <c r="F92" s="241"/>
      <c r="G92" s="241"/>
      <c r="H92" s="241"/>
      <c r="I92" s="241"/>
      <c r="J92" s="241"/>
      <c r="K92" s="241"/>
      <c r="L92" s="241"/>
      <c r="M92" s="241"/>
      <c r="N92" s="241"/>
      <c r="O92" s="241"/>
      <c r="P92" s="241"/>
      <c r="Q92" s="241"/>
      <c r="R92" s="241">
        <f t="shared" si="21"/>
        <v>0</v>
      </c>
      <c r="S92" s="241"/>
      <c r="T92" s="241"/>
      <c r="U92" s="237"/>
    </row>
    <row r="93" spans="1:21" s="238" customFormat="1" ht="11.4">
      <c r="A93" s="246" t="s">
        <v>532</v>
      </c>
      <c r="B93" s="240">
        <f t="shared" si="20"/>
        <v>0</v>
      </c>
      <c r="C93" s="241"/>
      <c r="D93" s="241"/>
      <c r="E93" s="241"/>
      <c r="F93" s="241"/>
      <c r="G93" s="241"/>
      <c r="H93" s="241"/>
      <c r="I93" s="241"/>
      <c r="J93" s="241"/>
      <c r="K93" s="241"/>
      <c r="L93" s="241"/>
      <c r="M93" s="241"/>
      <c r="N93" s="241"/>
      <c r="O93" s="241"/>
      <c r="P93" s="241"/>
      <c r="Q93" s="241"/>
      <c r="R93" s="241">
        <f t="shared" si="21"/>
        <v>0</v>
      </c>
      <c r="S93" s="241"/>
      <c r="T93" s="241"/>
      <c r="U93" s="237"/>
    </row>
    <row r="94" spans="1:21" s="238" customFormat="1" ht="11.4">
      <c r="A94" s="246" t="s">
        <v>532</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522</v>
      </c>
      <c r="B95" s="240">
        <f>SUM(C95:D95)</f>
        <v>1642715</v>
      </c>
      <c r="C95" s="240">
        <f t="shared" ref="C95:R95" si="22">SUM(C82:C94)</f>
        <v>1642715</v>
      </c>
      <c r="D95" s="240">
        <f t="shared" si="22"/>
        <v>0</v>
      </c>
      <c r="E95" s="240">
        <f t="shared" si="22"/>
        <v>80715</v>
      </c>
      <c r="F95" s="240">
        <f t="shared" si="22"/>
        <v>743808</v>
      </c>
      <c r="G95" s="240">
        <f t="shared" si="22"/>
        <v>818192</v>
      </c>
      <c r="H95" s="240">
        <f t="shared" si="22"/>
        <v>0</v>
      </c>
      <c r="I95" s="240">
        <f t="shared" si="22"/>
        <v>0</v>
      </c>
      <c r="J95" s="240">
        <f t="shared" si="22"/>
        <v>0</v>
      </c>
      <c r="K95" s="240">
        <f t="shared" si="22"/>
        <v>0</v>
      </c>
      <c r="L95" s="240">
        <f t="shared" si="22"/>
        <v>0</v>
      </c>
      <c r="M95" s="240">
        <f t="shared" si="22"/>
        <v>0</v>
      </c>
      <c r="N95" s="240">
        <f t="shared" si="22"/>
        <v>0</v>
      </c>
      <c r="O95" s="240">
        <f t="shared" si="22"/>
        <v>0</v>
      </c>
      <c r="P95" s="240">
        <f t="shared" si="22"/>
        <v>0</v>
      </c>
      <c r="Q95" s="240">
        <f t="shared" si="22"/>
        <v>0</v>
      </c>
      <c r="R95" s="240">
        <f t="shared" si="22"/>
        <v>1642715</v>
      </c>
      <c r="S95" s="244">
        <f>SUM(S83:S86,S88:S94)</f>
        <v>1492000</v>
      </c>
      <c r="T95" s="240">
        <f>SUM(T83:T86,T88:T94)</f>
        <v>0</v>
      </c>
      <c r="U95" s="237"/>
    </row>
    <row r="96" spans="1:21" s="238" customFormat="1">
      <c r="A96" s="243" t="s">
        <v>523</v>
      </c>
      <c r="B96" s="240">
        <f>SUM(C96:D96)</f>
        <v>25175166</v>
      </c>
      <c r="C96" s="240">
        <f t="shared" ref="C96:R96" si="23">SUM(C62+C69+C76+C80+C95)</f>
        <v>25175166</v>
      </c>
      <c r="D96" s="240">
        <f t="shared" si="23"/>
        <v>0</v>
      </c>
      <c r="E96" s="240">
        <f t="shared" si="23"/>
        <v>9291072</v>
      </c>
      <c r="F96" s="240">
        <f t="shared" si="23"/>
        <v>5003246</v>
      </c>
      <c r="G96" s="240">
        <f t="shared" si="23"/>
        <v>4822998</v>
      </c>
      <c r="H96" s="240">
        <f t="shared" si="23"/>
        <v>2057850</v>
      </c>
      <c r="I96" s="240">
        <f t="shared" si="23"/>
        <v>4000000</v>
      </c>
      <c r="J96" s="240">
        <f t="shared" si="23"/>
        <v>0</v>
      </c>
      <c r="K96" s="240">
        <f t="shared" si="23"/>
        <v>0</v>
      </c>
      <c r="L96" s="240">
        <f t="shared" si="23"/>
        <v>0</v>
      </c>
      <c r="M96" s="240">
        <f t="shared" si="23"/>
        <v>0</v>
      </c>
      <c r="N96" s="240">
        <f t="shared" si="23"/>
        <v>0</v>
      </c>
      <c r="O96" s="240">
        <f t="shared" si="23"/>
        <v>0</v>
      </c>
      <c r="P96" s="240">
        <f t="shared" si="23"/>
        <v>0</v>
      </c>
      <c r="Q96" s="240">
        <f t="shared" si="23"/>
        <v>0</v>
      </c>
      <c r="R96" s="240">
        <f t="shared" si="23"/>
        <v>25175166</v>
      </c>
      <c r="S96" s="244">
        <f>SUM(+S62+S69+S80+S95)</f>
        <v>19726999</v>
      </c>
      <c r="T96" s="244">
        <f>SUM(T62+T69+T80+T95)</f>
        <v>0</v>
      </c>
      <c r="U96" s="237"/>
    </row>
    <row r="97" spans="1:21" s="238" customFormat="1" ht="11.4">
      <c r="A97" s="235" t="s">
        <v>524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525</v>
      </c>
      <c r="B98" s="240">
        <f>SUM(C98+D98)</f>
        <v>2800000</v>
      </c>
      <c r="C98" s="241">
        <v>2800000</v>
      </c>
      <c r="D98" s="241"/>
      <c r="E98" s="241">
        <v>2406837</v>
      </c>
      <c r="F98" s="241"/>
      <c r="G98" s="241"/>
      <c r="H98" s="241"/>
      <c r="I98" s="241"/>
      <c r="J98" s="241">
        <v>393163</v>
      </c>
      <c r="K98" s="241"/>
      <c r="L98" s="241"/>
      <c r="M98" s="241"/>
      <c r="N98" s="241"/>
      <c r="O98" s="241"/>
      <c r="P98" s="241"/>
      <c r="Q98" s="241"/>
      <c r="R98" s="241">
        <f>SUM(E98:Q98)</f>
        <v>2800000</v>
      </c>
      <c r="S98" s="241">
        <v>2800000</v>
      </c>
      <c r="T98" s="241"/>
      <c r="U98" s="237"/>
    </row>
    <row r="99" spans="1:21" s="238" customFormat="1" ht="11.4">
      <c r="A99" s="239" t="s">
        <v>1957</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526</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1239</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532</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527</v>
      </c>
      <c r="B103" s="240">
        <f>SUM(C103:D103)</f>
        <v>2800000</v>
      </c>
      <c r="C103" s="240">
        <f t="shared" ref="C103:T103" si="24">SUM(C98:C102)</f>
        <v>2800000</v>
      </c>
      <c r="D103" s="240">
        <f t="shared" si="24"/>
        <v>0</v>
      </c>
      <c r="E103" s="240">
        <f t="shared" si="24"/>
        <v>2406837</v>
      </c>
      <c r="F103" s="240">
        <f t="shared" si="24"/>
        <v>0</v>
      </c>
      <c r="G103" s="240">
        <f t="shared" si="24"/>
        <v>0</v>
      </c>
      <c r="H103" s="240">
        <f t="shared" si="24"/>
        <v>0</v>
      </c>
      <c r="I103" s="240">
        <f t="shared" si="24"/>
        <v>0</v>
      </c>
      <c r="J103" s="240">
        <f t="shared" si="24"/>
        <v>393163</v>
      </c>
      <c r="K103" s="240">
        <f t="shared" si="24"/>
        <v>0</v>
      </c>
      <c r="L103" s="240">
        <f t="shared" si="24"/>
        <v>0</v>
      </c>
      <c r="M103" s="240">
        <f t="shared" si="24"/>
        <v>0</v>
      </c>
      <c r="N103" s="240">
        <f t="shared" si="24"/>
        <v>0</v>
      </c>
      <c r="O103" s="240">
        <f t="shared" si="24"/>
        <v>0</v>
      </c>
      <c r="P103" s="240">
        <f t="shared" si="24"/>
        <v>0</v>
      </c>
      <c r="Q103" s="240">
        <f t="shared" si="24"/>
        <v>0</v>
      </c>
      <c r="R103" s="240">
        <f t="shared" si="24"/>
        <v>2800000</v>
      </c>
      <c r="S103" s="244">
        <f t="shared" si="24"/>
        <v>2800000</v>
      </c>
      <c r="T103" s="244">
        <f t="shared" si="24"/>
        <v>0</v>
      </c>
      <c r="U103" s="237"/>
    </row>
    <row r="104" spans="1:21" s="238" customFormat="1">
      <c r="A104" s="243" t="s">
        <v>1155</v>
      </c>
      <c r="B104" s="244">
        <f>SUM(C104:D104)</f>
        <v>27975166</v>
      </c>
      <c r="C104" s="244">
        <f t="shared" ref="C104:R104" si="25">SUM(C96+C103)</f>
        <v>27975166</v>
      </c>
      <c r="D104" s="244">
        <f t="shared" si="25"/>
        <v>0</v>
      </c>
      <c r="E104" s="244">
        <f t="shared" si="25"/>
        <v>11697909</v>
      </c>
      <c r="F104" s="244">
        <f t="shared" si="25"/>
        <v>5003246</v>
      </c>
      <c r="G104" s="244">
        <f t="shared" si="25"/>
        <v>4822998</v>
      </c>
      <c r="H104" s="244">
        <f t="shared" si="25"/>
        <v>2057850</v>
      </c>
      <c r="I104" s="244">
        <f t="shared" si="25"/>
        <v>4000000</v>
      </c>
      <c r="J104" s="244">
        <f t="shared" si="25"/>
        <v>393163</v>
      </c>
      <c r="K104" s="244">
        <f t="shared" si="25"/>
        <v>0</v>
      </c>
      <c r="L104" s="244">
        <f t="shared" si="25"/>
        <v>0</v>
      </c>
      <c r="M104" s="244">
        <f t="shared" si="25"/>
        <v>0</v>
      </c>
      <c r="N104" s="244">
        <f t="shared" si="25"/>
        <v>0</v>
      </c>
      <c r="O104" s="244">
        <f t="shared" si="25"/>
        <v>0</v>
      </c>
      <c r="P104" s="244">
        <f t="shared" si="25"/>
        <v>0</v>
      </c>
      <c r="Q104" s="244">
        <f t="shared" si="25"/>
        <v>0</v>
      </c>
      <c r="R104" s="240">
        <f t="shared" si="25"/>
        <v>27975166</v>
      </c>
      <c r="S104" s="244">
        <f>S96+S103</f>
        <v>22526999</v>
      </c>
      <c r="T104" s="244">
        <f>T96+T103</f>
        <v>0</v>
      </c>
      <c r="U104" s="237"/>
    </row>
    <row r="105" spans="1:21" s="253" customFormat="1">
      <c r="A105" s="780" t="s">
        <v>1310</v>
      </c>
      <c r="B105" s="252"/>
      <c r="C105" s="252"/>
      <c r="D105" s="252"/>
      <c r="H105" s="254" t="s">
        <v>443</v>
      </c>
      <c r="I105" s="254"/>
      <c r="J105" s="254"/>
      <c r="R105" s="255" t="s">
        <v>444</v>
      </c>
      <c r="S105" s="241"/>
      <c r="T105" s="241"/>
      <c r="U105" s="256"/>
    </row>
    <row r="106" spans="1:21" s="253" customFormat="1">
      <c r="A106" s="254" t="s">
        <v>305</v>
      </c>
      <c r="C106" s="252"/>
      <c r="D106" s="252"/>
      <c r="I106" s="257" t="s">
        <v>535</v>
      </c>
      <c r="J106" s="257"/>
      <c r="R106" s="255" t="s">
        <v>445</v>
      </c>
      <c r="S106" s="244">
        <f>S104+S105</f>
        <v>22526999</v>
      </c>
      <c r="T106" s="244">
        <f>T104+T105</f>
        <v>0</v>
      </c>
      <c r="U106" s="256"/>
    </row>
    <row r="107" spans="1:21" s="258" customFormat="1">
      <c r="A107" s="257" t="s">
        <v>1106</v>
      </c>
      <c r="B107" s="252"/>
      <c r="C107" s="252"/>
      <c r="D107" s="252"/>
      <c r="E107" s="240">
        <f>Application!AO634</f>
        <v>11697909</v>
      </c>
      <c r="F107" s="240">
        <f>Application!AO621</f>
        <v>5003246</v>
      </c>
      <c r="G107" s="240">
        <f>Application!AO622</f>
        <v>4822998</v>
      </c>
      <c r="H107" s="240">
        <f>Application!AO623</f>
        <v>2057850</v>
      </c>
      <c r="I107" s="240">
        <f>Application!AO624</f>
        <v>4000000</v>
      </c>
      <c r="J107" s="240">
        <f>Application!AO625</f>
        <v>393163</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1214</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1215</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1309</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2113</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69</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1312</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1794</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1311</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1313</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1304</v>
      </c>
      <c r="U121" s="553"/>
    </row>
    <row r="122" spans="1:21" s="253" customFormat="1" ht="11.4">
      <c r="A122" s="254" t="s">
        <v>1289</v>
      </c>
      <c r="D122" s="1591" t="s">
        <v>1290</v>
      </c>
      <c r="E122" s="1591"/>
      <c r="F122" s="1591"/>
      <c r="U122" s="256"/>
    </row>
    <row r="123" spans="1:21" s="253" customFormat="1" ht="11.4">
      <c r="A123" s="253" t="s">
        <v>1291</v>
      </c>
      <c r="B123" s="546"/>
      <c r="D123" s="1583" t="s">
        <v>1315</v>
      </c>
      <c r="E123" s="1579"/>
      <c r="F123" s="1579"/>
      <c r="G123" s="1579"/>
      <c r="H123" s="1579"/>
      <c r="I123" s="1579"/>
      <c r="J123" s="1579"/>
      <c r="K123" s="1579"/>
      <c r="L123" s="1579"/>
      <c r="M123" s="1579"/>
      <c r="N123" s="1579"/>
      <c r="O123" s="1579"/>
      <c r="P123" s="1579"/>
      <c r="Q123" s="1579"/>
      <c r="R123" s="1579"/>
      <c r="S123" s="1579"/>
      <c r="U123" s="256"/>
    </row>
    <row r="124" spans="1:21" s="253" customFormat="1" ht="13.2">
      <c r="A124" s="209" t="s">
        <v>1292</v>
      </c>
      <c r="B124" s="546"/>
      <c r="C124" s="209"/>
      <c r="D124" s="1579"/>
      <c r="E124" s="1579"/>
      <c r="F124" s="1579"/>
      <c r="G124" s="1579"/>
      <c r="H124" s="1579"/>
      <c r="I124" s="1579"/>
      <c r="J124" s="1579"/>
      <c r="K124" s="1579"/>
      <c r="L124" s="1579"/>
      <c r="M124" s="1579"/>
      <c r="N124" s="1579"/>
      <c r="O124" s="1579"/>
      <c r="P124" s="1579"/>
      <c r="Q124" s="1579"/>
      <c r="R124" s="1579"/>
      <c r="S124" s="1579"/>
      <c r="U124" s="256"/>
    </row>
    <row r="125" spans="1:21" s="253" customFormat="1" ht="13.2">
      <c r="A125" s="209" t="s">
        <v>1293</v>
      </c>
      <c r="B125" s="546"/>
      <c r="C125" s="209"/>
      <c r="D125" s="1579"/>
      <c r="E125" s="1579"/>
      <c r="F125" s="1579"/>
      <c r="G125" s="1579"/>
      <c r="H125" s="1579"/>
      <c r="I125" s="1579"/>
      <c r="J125" s="1579"/>
      <c r="K125" s="1579"/>
      <c r="L125" s="1579"/>
      <c r="M125" s="1579"/>
      <c r="N125" s="1579"/>
      <c r="O125" s="1579"/>
      <c r="P125" s="1579"/>
      <c r="Q125" s="1579"/>
      <c r="R125" s="1579"/>
      <c r="S125" s="1579"/>
      <c r="U125" s="256"/>
    </row>
    <row r="126" spans="1:21" s="253" customFormat="1" ht="13.2">
      <c r="A126" s="209" t="s">
        <v>1294</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1295</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1296</v>
      </c>
      <c r="B128" s="546"/>
      <c r="C128" s="209"/>
      <c r="D128" s="1586"/>
      <c r="E128" s="1586"/>
      <c r="F128" s="1586"/>
      <c r="G128" s="1586"/>
      <c r="H128" s="1586"/>
      <c r="I128" s="209"/>
      <c r="J128" s="1582"/>
      <c r="K128" s="1582"/>
      <c r="L128" s="209"/>
      <c r="M128" s="209"/>
      <c r="N128" s="209"/>
      <c r="O128" s="209"/>
      <c r="P128" s="209"/>
      <c r="Q128" s="209"/>
      <c r="R128" s="209"/>
      <c r="S128" s="209"/>
      <c r="U128" s="256"/>
    </row>
    <row r="129" spans="1:21" s="253" customFormat="1" ht="13.2">
      <c r="A129" s="209" t="s">
        <v>498</v>
      </c>
      <c r="B129" s="546"/>
      <c r="C129" s="209"/>
      <c r="D129" s="1590" t="s">
        <v>1297</v>
      </c>
      <c r="E129" s="1590"/>
      <c r="F129" s="1590"/>
      <c r="G129" s="1590"/>
      <c r="H129" s="1590"/>
      <c r="I129" s="209"/>
      <c r="J129" s="209" t="s">
        <v>1298</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1299</v>
      </c>
      <c r="B131" s="547">
        <f>SUM(B123:B129)</f>
        <v>0</v>
      </c>
      <c r="C131" s="209"/>
      <c r="D131" s="1473"/>
      <c r="E131" s="1473"/>
      <c r="F131" s="1473"/>
      <c r="G131" s="1473"/>
      <c r="H131" s="1473"/>
      <c r="I131" s="209"/>
      <c r="J131" s="1473"/>
      <c r="K131" s="1473"/>
      <c r="L131" s="1473"/>
      <c r="M131" s="1473"/>
      <c r="N131" s="209"/>
      <c r="O131" s="209"/>
      <c r="P131" s="209"/>
      <c r="Q131" s="209"/>
      <c r="R131" s="209"/>
      <c r="S131" s="209"/>
      <c r="U131" s="256"/>
    </row>
    <row r="132" spans="1:21" s="253" customFormat="1" ht="13.2">
      <c r="A132" s="548"/>
      <c r="B132" s="209"/>
      <c r="C132" s="209"/>
      <c r="D132" s="1584" t="s">
        <v>1300</v>
      </c>
      <c r="E132" s="1584"/>
      <c r="F132" s="1584"/>
      <c r="G132" s="1584"/>
      <c r="H132" s="1584"/>
      <c r="I132" s="209"/>
      <c r="J132" s="1584" t="s">
        <v>1301</v>
      </c>
      <c r="K132" s="1584"/>
      <c r="L132" s="1584"/>
      <c r="M132" s="1584"/>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1302</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2130</v>
      </c>
      <c r="B135" s="209"/>
      <c r="C135" s="209"/>
      <c r="D135" s="209"/>
      <c r="E135" s="209"/>
      <c r="F135" s="209"/>
      <c r="G135" s="209"/>
      <c r="H135" s="209"/>
      <c r="I135" s="209"/>
      <c r="J135" s="209"/>
      <c r="K135" s="209"/>
      <c r="L135" s="209"/>
      <c r="M135" s="209"/>
      <c r="N135" s="947"/>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5"/>
      <c r="B138" s="1586"/>
      <c r="C138" s="1586"/>
      <c r="D138" s="352"/>
      <c r="E138" s="1582"/>
      <c r="F138" s="1582"/>
      <c r="G138" s="209"/>
      <c r="H138" s="209"/>
      <c r="I138" s="209"/>
      <c r="J138" s="209"/>
      <c r="K138" s="209"/>
      <c r="L138" s="209"/>
      <c r="M138" s="209"/>
      <c r="N138" s="209"/>
      <c r="O138" s="209"/>
      <c r="P138" s="209"/>
      <c r="Q138" s="209"/>
      <c r="R138" s="209"/>
      <c r="S138" s="209"/>
    </row>
    <row r="139" spans="1:21" ht="12" customHeight="1">
      <c r="A139" s="1581" t="s">
        <v>1303</v>
      </c>
      <c r="B139" s="1581"/>
      <c r="C139" s="1581"/>
      <c r="D139" s="352"/>
      <c r="E139" s="209" t="s">
        <v>1298</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61" zoomScale="130" zoomScaleNormal="130" workbookViewId="0">
      <selection activeCell="AO56" sqref="AO56"/>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25" t="s">
        <v>1745</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c r="AN1" s="1626"/>
    </row>
    <row r="2" spans="1:40" ht="12.9"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1627"/>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652</v>
      </c>
      <c r="C5" s="3" t="s">
        <v>205</v>
      </c>
      <c r="F5" s="3"/>
    </row>
    <row r="6" spans="1:40" ht="12.9" customHeight="1">
      <c r="B6" s="90" t="s">
        <v>1829</v>
      </c>
    </row>
    <row r="7" spans="1:40" ht="12.9" customHeight="1">
      <c r="B7" s="6"/>
      <c r="C7" s="7"/>
      <c r="D7" s="7"/>
      <c r="E7" s="7"/>
      <c r="F7" s="7"/>
      <c r="G7" s="7"/>
      <c r="H7" s="7"/>
      <c r="I7" s="7"/>
      <c r="J7" s="7"/>
      <c r="K7" s="7"/>
      <c r="L7" s="7"/>
      <c r="M7" s="7"/>
      <c r="N7" s="7"/>
      <c r="O7" s="7"/>
      <c r="P7" s="7"/>
      <c r="Q7" s="7"/>
      <c r="R7" s="7"/>
      <c r="S7" s="7"/>
      <c r="T7" s="1611" t="str">
        <f>IF(T25=100%,'Sources and Basis Breakdown'!G2,'Sources and Basis Breakdown'!F2)</f>
        <v>70% PVC for New Const/
Rehabilitation
DDA/QCT
Building(s)</v>
      </c>
      <c r="U7" s="1611"/>
      <c r="V7" s="1611"/>
      <c r="W7" s="1611"/>
      <c r="X7" s="1611"/>
      <c r="Y7" s="1611" t="str">
        <f>IF(T25=100%,"",'Sources and Basis Breakdown'!G2)</f>
        <v>70% PVC for New Const/
Rehabilitation
NON-DDA/
NON-QCT Building(s)</v>
      </c>
      <c r="Z7" s="1611"/>
      <c r="AA7" s="1611"/>
      <c r="AB7" s="1611"/>
      <c r="AC7" s="1611"/>
      <c r="AD7" s="1611" t="str">
        <f>IF(T25=100%,'Sources and Basis Breakdown'!J2,'Sources and Basis Breakdown'!I2)</f>
        <v>30% PVC for Acquisition
DDA/QCT Building(s)</v>
      </c>
      <c r="AE7" s="1611"/>
      <c r="AF7" s="1611"/>
      <c r="AG7" s="1611"/>
      <c r="AH7" s="1611"/>
      <c r="AI7" s="1611" t="str">
        <f>IF(T25=100%,"",'Sources and Basis Breakdown'!J2)</f>
        <v>30% PVC for Acquisition
NON-DDA/
NON-QCT Building(s)</v>
      </c>
      <c r="AJ7" s="1611"/>
      <c r="AK7" s="1611"/>
      <c r="AL7" s="1611"/>
      <c r="AM7" s="1611"/>
    </row>
    <row r="8" spans="1:40" ht="12.9" customHeight="1">
      <c r="B8" s="204"/>
      <c r="T8" s="1611"/>
      <c r="U8" s="1611"/>
      <c r="V8" s="1611"/>
      <c r="W8" s="1611"/>
      <c r="X8" s="1611"/>
      <c r="Y8" s="1611"/>
      <c r="Z8" s="1611"/>
      <c r="AA8" s="1611"/>
      <c r="AB8" s="1611"/>
      <c r="AC8" s="1611"/>
      <c r="AD8" s="1611"/>
      <c r="AE8" s="1611"/>
      <c r="AF8" s="1611"/>
      <c r="AG8" s="1611"/>
      <c r="AH8" s="1611"/>
      <c r="AI8" s="1611"/>
      <c r="AJ8" s="1611"/>
      <c r="AK8" s="1611"/>
      <c r="AL8" s="1611"/>
      <c r="AM8" s="1611"/>
    </row>
    <row r="9" spans="1:40" ht="12.9" customHeight="1">
      <c r="B9" s="204"/>
      <c r="T9" s="1611"/>
      <c r="U9" s="1611"/>
      <c r="V9" s="1611"/>
      <c r="W9" s="1611"/>
      <c r="X9" s="1611"/>
      <c r="Y9" s="1611"/>
      <c r="Z9" s="1611"/>
      <c r="AA9" s="1611"/>
      <c r="AB9" s="1611"/>
      <c r="AC9" s="1611"/>
      <c r="AD9" s="1611"/>
      <c r="AE9" s="1611"/>
      <c r="AF9" s="1611"/>
      <c r="AG9" s="1611"/>
      <c r="AH9" s="1611"/>
      <c r="AI9" s="1611"/>
      <c r="AJ9" s="1611"/>
      <c r="AK9" s="1611"/>
      <c r="AL9" s="1611"/>
      <c r="AM9" s="1611"/>
    </row>
    <row r="10" spans="1:40" ht="12.9" customHeight="1">
      <c r="B10" s="53"/>
      <c r="C10" s="54"/>
      <c r="D10" s="54"/>
      <c r="E10" s="54"/>
      <c r="F10" s="54"/>
      <c r="G10" s="54"/>
      <c r="H10" s="54"/>
      <c r="I10" s="54"/>
      <c r="J10" s="54"/>
      <c r="K10" s="54"/>
      <c r="L10" s="54"/>
      <c r="M10" s="54"/>
      <c r="N10" s="54"/>
      <c r="O10" s="54"/>
      <c r="P10" s="54"/>
      <c r="Q10" s="54"/>
      <c r="R10" s="54"/>
      <c r="S10" s="54"/>
      <c r="T10" s="1611"/>
      <c r="U10" s="1611"/>
      <c r="V10" s="1611"/>
      <c r="W10" s="1611"/>
      <c r="X10" s="1611"/>
      <c r="Y10" s="1611"/>
      <c r="Z10" s="1611"/>
      <c r="AA10" s="1611"/>
      <c r="AB10" s="1611"/>
      <c r="AC10" s="1611"/>
      <c r="AD10" s="1611"/>
      <c r="AE10" s="1611"/>
      <c r="AF10" s="1611"/>
      <c r="AG10" s="1611"/>
      <c r="AH10" s="1611"/>
      <c r="AI10" s="1611"/>
      <c r="AJ10" s="1611"/>
      <c r="AK10" s="1611"/>
      <c r="AL10" s="1611"/>
      <c r="AM10" s="1611"/>
    </row>
    <row r="11" spans="1:40" ht="12.9" customHeight="1">
      <c r="B11" s="1183" t="s">
        <v>507</v>
      </c>
      <c r="C11" s="1184"/>
      <c r="D11" s="1184"/>
      <c r="E11" s="1184"/>
      <c r="F11" s="1184"/>
      <c r="G11" s="1184"/>
      <c r="H11" s="1184"/>
      <c r="I11" s="1184"/>
      <c r="J11" s="1184"/>
      <c r="K11" s="1184"/>
      <c r="L11" s="1184"/>
      <c r="M11" s="1184"/>
      <c r="N11" s="1184"/>
      <c r="O11" s="1184"/>
      <c r="P11" s="1184"/>
      <c r="Q11" s="1184"/>
      <c r="R11" s="1184"/>
      <c r="S11" s="1185"/>
      <c r="T11" s="1619">
        <f>IF('Sources and Basis Breakdown'!F105=0,'Sources and Basis Breakdown'!E105,'Sources and Basis Breakdown'!F105)</f>
        <v>22526999</v>
      </c>
      <c r="U11" s="1612"/>
      <c r="V11" s="1612"/>
      <c r="W11" s="1612"/>
      <c r="X11" s="1612"/>
      <c r="Y11" s="1628">
        <f>IF(Y7="",0,IF('Sources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0</v>
      </c>
      <c r="AE11" s="1612"/>
      <c r="AF11" s="1612"/>
      <c r="AG11" s="1612"/>
      <c r="AH11" s="1612"/>
      <c r="AI11" s="1612">
        <f>IF(AI7="",0,IF('Sources and Basis Breakdown'!I105+'Sources and Basis Breakdown'!J105='Sources and Basis Breakdown'!H105,'Sources and Basis Breakdown'!J105,0))</f>
        <v>0</v>
      </c>
      <c r="AJ11" s="1612"/>
      <c r="AK11" s="1612"/>
      <c r="AL11" s="1612"/>
      <c r="AM11" s="1612"/>
    </row>
    <row r="12" spans="1:40" ht="12.9" customHeight="1">
      <c r="B12" s="1613" t="s">
        <v>446</v>
      </c>
      <c r="C12" s="1030"/>
      <c r="D12" s="1030"/>
      <c r="E12" s="1030"/>
      <c r="F12" s="1030"/>
      <c r="G12" s="1030"/>
      <c r="H12" s="1030"/>
      <c r="I12" s="1030"/>
      <c r="J12" s="1030"/>
      <c r="K12" s="1030"/>
      <c r="L12" s="1030"/>
      <c r="M12" s="1030"/>
      <c r="N12" s="1030"/>
      <c r="O12" s="1030"/>
      <c r="P12" s="1030"/>
      <c r="Q12" s="1030"/>
      <c r="R12" s="1030"/>
      <c r="S12" s="1614"/>
      <c r="T12" s="1622"/>
      <c r="U12" s="1623"/>
      <c r="V12" s="1623"/>
      <c r="W12" s="1623"/>
      <c r="X12" s="1624"/>
      <c r="Y12" s="1622"/>
      <c r="Z12" s="1623"/>
      <c r="AA12" s="1623"/>
      <c r="AB12" s="1623"/>
      <c r="AC12" s="1624"/>
      <c r="AD12" s="1622"/>
      <c r="AE12" s="1623"/>
      <c r="AF12" s="1623"/>
      <c r="AG12" s="1623"/>
      <c r="AH12" s="1624"/>
      <c r="AI12" s="1622"/>
      <c r="AJ12" s="1623"/>
      <c r="AK12" s="1623"/>
      <c r="AL12" s="1623"/>
      <c r="AM12" s="1624"/>
    </row>
    <row r="13" spans="1:40" ht="12.9" customHeight="1">
      <c r="B13" s="8"/>
      <c r="C13" s="1615" t="s">
        <v>1711</v>
      </c>
      <c r="D13" s="1616"/>
      <c r="E13" s="1616"/>
      <c r="F13" s="1616"/>
      <c r="G13" s="1616"/>
      <c r="H13" s="1616"/>
      <c r="I13" s="1616"/>
      <c r="J13" s="1616"/>
      <c r="K13" s="1616"/>
      <c r="L13" s="1616"/>
      <c r="M13" s="1616"/>
      <c r="N13" s="1616"/>
      <c r="O13" s="1616"/>
      <c r="P13" s="1616"/>
      <c r="Q13" s="1616"/>
      <c r="R13" s="1616"/>
      <c r="S13" s="1617"/>
      <c r="T13" s="1620"/>
      <c r="U13" s="1621"/>
      <c r="V13" s="1621"/>
      <c r="W13" s="1621"/>
      <c r="X13" s="1621"/>
      <c r="Y13" s="1620"/>
      <c r="Z13" s="1621"/>
      <c r="AA13" s="1621"/>
      <c r="AB13" s="1621"/>
      <c r="AC13" s="1621"/>
      <c r="AD13" s="1621"/>
      <c r="AE13" s="1621"/>
      <c r="AF13" s="1621"/>
      <c r="AG13" s="1621"/>
      <c r="AH13" s="1621"/>
      <c r="AI13" s="1621"/>
      <c r="AJ13" s="1621"/>
      <c r="AK13" s="1621"/>
      <c r="AL13" s="1621"/>
      <c r="AM13" s="1621"/>
    </row>
    <row r="14" spans="1:40" ht="12.9" customHeight="1">
      <c r="B14" s="8"/>
      <c r="C14" s="1616" t="s">
        <v>767</v>
      </c>
      <c r="D14" s="1616"/>
      <c r="E14" s="1616"/>
      <c r="F14" s="1616"/>
      <c r="G14" s="1616"/>
      <c r="H14" s="1616"/>
      <c r="I14" s="1616"/>
      <c r="J14" s="1616"/>
      <c r="K14" s="1616"/>
      <c r="L14" s="1616"/>
      <c r="M14" s="1616"/>
      <c r="N14" s="1616"/>
      <c r="O14" s="1616"/>
      <c r="P14" s="1616"/>
      <c r="Q14" s="1616"/>
      <c r="R14" s="1616"/>
      <c r="S14" s="1617"/>
      <c r="T14" s="1211"/>
      <c r="U14" s="1065"/>
      <c r="V14" s="1065"/>
      <c r="W14" s="1065"/>
      <c r="X14" s="1065"/>
      <c r="Y14" s="1211"/>
      <c r="Z14" s="1065"/>
      <c r="AA14" s="1065"/>
      <c r="AB14" s="1065"/>
      <c r="AC14" s="1065"/>
      <c r="AD14" s="1065"/>
      <c r="AE14" s="1065"/>
      <c r="AF14" s="1065"/>
      <c r="AG14" s="1065"/>
      <c r="AH14" s="1065"/>
      <c r="AI14" s="1065"/>
      <c r="AJ14" s="1065"/>
      <c r="AK14" s="1065"/>
      <c r="AL14" s="1065"/>
      <c r="AM14" s="1065"/>
    </row>
    <row r="15" spans="1:40" ht="12.9" customHeight="1">
      <c r="B15" s="8"/>
      <c r="C15" s="1616" t="s">
        <v>768</v>
      </c>
      <c r="D15" s="1616"/>
      <c r="E15" s="1616"/>
      <c r="F15" s="1616"/>
      <c r="G15" s="1616"/>
      <c r="H15" s="1616"/>
      <c r="I15" s="1616"/>
      <c r="J15" s="1616"/>
      <c r="K15" s="1616"/>
      <c r="L15" s="1616"/>
      <c r="M15" s="1616"/>
      <c r="N15" s="1616"/>
      <c r="O15" s="1616"/>
      <c r="P15" s="1616"/>
      <c r="Q15" s="1616"/>
      <c r="R15" s="1616"/>
      <c r="S15" s="1617"/>
      <c r="T15" s="1211"/>
      <c r="U15" s="1065"/>
      <c r="V15" s="1065"/>
      <c r="W15" s="1065"/>
      <c r="X15" s="1065"/>
      <c r="Y15" s="1211"/>
      <c r="Z15" s="1065"/>
      <c r="AA15" s="1065"/>
      <c r="AB15" s="1065"/>
      <c r="AC15" s="1065"/>
      <c r="AD15" s="1065"/>
      <c r="AE15" s="1065"/>
      <c r="AF15" s="1065"/>
      <c r="AG15" s="1065"/>
      <c r="AH15" s="1065"/>
      <c r="AI15" s="1065"/>
      <c r="AJ15" s="1065"/>
      <c r="AK15" s="1065"/>
      <c r="AL15" s="1065"/>
      <c r="AM15" s="1065"/>
    </row>
    <row r="16" spans="1:40" ht="12.9" customHeight="1">
      <c r="B16" s="8"/>
      <c r="C16" s="1615" t="s">
        <v>1011</v>
      </c>
      <c r="D16" s="1615"/>
      <c r="E16" s="1615"/>
      <c r="F16" s="1615"/>
      <c r="G16" s="1615"/>
      <c r="H16" s="1615"/>
      <c r="I16" s="1615"/>
      <c r="J16" s="1615"/>
      <c r="K16" s="1615"/>
      <c r="L16" s="1615"/>
      <c r="M16" s="1615"/>
      <c r="N16" s="1615"/>
      <c r="O16" s="1615"/>
      <c r="P16" s="1615"/>
      <c r="Q16" s="1615"/>
      <c r="R16" s="1615"/>
      <c r="S16" s="1618"/>
      <c r="T16" s="1211"/>
      <c r="U16" s="1065"/>
      <c r="V16" s="1065"/>
      <c r="W16" s="1065"/>
      <c r="X16" s="1065"/>
      <c r="Y16" s="1211"/>
      <c r="Z16" s="1065"/>
      <c r="AA16" s="1065"/>
      <c r="AB16" s="1065"/>
      <c r="AC16" s="1065"/>
      <c r="AD16" s="1065"/>
      <c r="AE16" s="1065"/>
      <c r="AF16" s="1065"/>
      <c r="AG16" s="1065"/>
      <c r="AH16" s="1065"/>
      <c r="AI16" s="1065"/>
      <c r="AJ16" s="1065"/>
      <c r="AK16" s="1065"/>
      <c r="AL16" s="1065"/>
      <c r="AM16" s="1065"/>
    </row>
    <row r="17" spans="1:39" ht="12.9" customHeight="1">
      <c r="B17" s="8"/>
      <c r="C17" s="1616" t="s">
        <v>769</v>
      </c>
      <c r="D17" s="1616"/>
      <c r="E17" s="1616"/>
      <c r="F17" s="1616"/>
      <c r="G17" s="1616"/>
      <c r="H17" s="1616"/>
      <c r="I17" s="1616"/>
      <c r="J17" s="1616"/>
      <c r="K17" s="1616"/>
      <c r="L17" s="1616"/>
      <c r="M17" s="1616"/>
      <c r="N17" s="1616"/>
      <c r="O17" s="1616"/>
      <c r="P17" s="1616"/>
      <c r="Q17" s="1616"/>
      <c r="R17" s="1616"/>
      <c r="S17" s="1617"/>
      <c r="T17" s="1211"/>
      <c r="U17" s="1065"/>
      <c r="V17" s="1065"/>
      <c r="W17" s="1065"/>
      <c r="X17" s="1065"/>
      <c r="Y17" s="1211"/>
      <c r="Z17" s="1065"/>
      <c r="AA17" s="1065"/>
      <c r="AB17" s="1065"/>
      <c r="AC17" s="1065"/>
      <c r="AD17" s="1065"/>
      <c r="AE17" s="1065"/>
      <c r="AF17" s="1065"/>
      <c r="AG17" s="1065"/>
      <c r="AH17" s="1065"/>
      <c r="AI17" s="1065"/>
      <c r="AJ17" s="1065"/>
      <c r="AK17" s="1065"/>
      <c r="AL17" s="1065"/>
      <c r="AM17" s="1065"/>
    </row>
    <row r="18" spans="1:39" ht="12.9" customHeight="1">
      <c r="B18" s="941"/>
      <c r="C18" s="1592" t="s">
        <v>1216</v>
      </c>
      <c r="D18" s="1592"/>
      <c r="E18" s="1592"/>
      <c r="F18" s="1592"/>
      <c r="G18" s="1592"/>
      <c r="H18" s="1592"/>
      <c r="I18" s="1592"/>
      <c r="J18" s="1592"/>
      <c r="K18" s="1592"/>
      <c r="L18" s="1592"/>
      <c r="M18" s="1592"/>
      <c r="N18" s="1592"/>
      <c r="O18" s="1592"/>
      <c r="P18" s="1592"/>
      <c r="Q18" s="1592"/>
      <c r="R18" s="1592"/>
      <c r="S18" s="1593"/>
      <c r="T18" s="1209"/>
      <c r="U18" s="1210"/>
      <c r="V18" s="1210"/>
      <c r="W18" s="1210"/>
      <c r="X18" s="1211"/>
      <c r="Y18" s="1211"/>
      <c r="Z18" s="1065"/>
      <c r="AA18" s="1065"/>
      <c r="AB18" s="1065"/>
      <c r="AC18" s="1065"/>
      <c r="AD18" s="1065"/>
      <c r="AE18" s="1065"/>
      <c r="AF18" s="1065"/>
      <c r="AG18" s="1065"/>
      <c r="AH18" s="1065"/>
      <c r="AI18" s="1065"/>
      <c r="AJ18" s="1065"/>
      <c r="AK18" s="1065"/>
      <c r="AL18" s="1065"/>
      <c r="AM18" s="1065"/>
    </row>
    <row r="19" spans="1:39" ht="12.9" customHeight="1">
      <c r="B19" s="484"/>
      <c r="C19" s="1592" t="s">
        <v>1216</v>
      </c>
      <c r="D19" s="1592"/>
      <c r="E19" s="1592"/>
      <c r="F19" s="1592"/>
      <c r="G19" s="1592"/>
      <c r="H19" s="1592"/>
      <c r="I19" s="1592"/>
      <c r="J19" s="1592"/>
      <c r="K19" s="1592"/>
      <c r="L19" s="1592"/>
      <c r="M19" s="1592"/>
      <c r="N19" s="1592"/>
      <c r="O19" s="1592"/>
      <c r="P19" s="1592"/>
      <c r="Q19" s="1592"/>
      <c r="R19" s="1592"/>
      <c r="S19" s="1593"/>
      <c r="T19" s="1211"/>
      <c r="U19" s="1065"/>
      <c r="V19" s="1065"/>
      <c r="W19" s="1065"/>
      <c r="X19" s="1065"/>
      <c r="Y19" s="1211"/>
      <c r="Z19" s="1065"/>
      <c r="AA19" s="1065"/>
      <c r="AB19" s="1065"/>
      <c r="AC19" s="1065"/>
      <c r="AD19" s="1065"/>
      <c r="AE19" s="1065"/>
      <c r="AF19" s="1065"/>
      <c r="AG19" s="1065"/>
      <c r="AH19" s="1065"/>
      <c r="AI19" s="1065"/>
      <c r="AJ19" s="1065"/>
      <c r="AK19" s="1065"/>
      <c r="AL19" s="1065"/>
      <c r="AM19" s="1065"/>
    </row>
    <row r="20" spans="1:39" ht="12.9" customHeight="1">
      <c r="B20" s="1183" t="s">
        <v>770</v>
      </c>
      <c r="C20" s="1184"/>
      <c r="D20" s="1184"/>
      <c r="E20" s="1184"/>
      <c r="F20" s="1184"/>
      <c r="G20" s="1184"/>
      <c r="H20" s="1184"/>
      <c r="I20" s="1184"/>
      <c r="J20" s="1184"/>
      <c r="K20" s="1184"/>
      <c r="L20" s="1184"/>
      <c r="M20" s="1184"/>
      <c r="N20" s="1184"/>
      <c r="O20" s="1184"/>
      <c r="P20" s="1184"/>
      <c r="Q20" s="1184"/>
      <c r="R20" s="1184"/>
      <c r="S20" s="1185"/>
      <c r="T20" s="1604">
        <f>SUM(T13:X19)</f>
        <v>0</v>
      </c>
      <c r="U20" s="1203"/>
      <c r="V20" s="1203"/>
      <c r="W20" s="1203"/>
      <c r="X20" s="1203"/>
      <c r="Y20" s="1604">
        <f>SUM(Y13:AC19)</f>
        <v>0</v>
      </c>
      <c r="Z20" s="1203"/>
      <c r="AA20" s="1203"/>
      <c r="AB20" s="1203"/>
      <c r="AC20" s="1203"/>
      <c r="AD20" s="1203">
        <f>SUM(AD13:AH19)</f>
        <v>0</v>
      </c>
      <c r="AE20" s="1203"/>
      <c r="AF20" s="1203"/>
      <c r="AG20" s="1203"/>
      <c r="AH20" s="1203"/>
      <c r="AI20" s="1203">
        <f>SUM(AI13:AM19)</f>
        <v>0</v>
      </c>
      <c r="AJ20" s="1203"/>
      <c r="AK20" s="1203"/>
      <c r="AL20" s="1203"/>
      <c r="AM20" s="1203"/>
    </row>
    <row r="21" spans="1:39" ht="12.9" customHeight="1">
      <c r="B21" s="1183" t="s">
        <v>1710</v>
      </c>
      <c r="C21" s="1184"/>
      <c r="D21" s="1184"/>
      <c r="E21" s="1184"/>
      <c r="F21" s="1184"/>
      <c r="G21" s="1184"/>
      <c r="H21" s="1184"/>
      <c r="I21" s="1184"/>
      <c r="J21" s="1184"/>
      <c r="K21" s="1184"/>
      <c r="L21" s="1184"/>
      <c r="M21" s="1184"/>
      <c r="N21" s="1184"/>
      <c r="O21" s="1184"/>
      <c r="P21" s="1184"/>
      <c r="Q21" s="1184"/>
      <c r="R21" s="1184"/>
      <c r="S21" s="1185"/>
      <c r="T21" s="1211">
        <v>10900000</v>
      </c>
      <c r="U21" s="1065"/>
      <c r="V21" s="1065"/>
      <c r="W21" s="1065"/>
      <c r="X21" s="1065"/>
      <c r="Y21" s="1211"/>
      <c r="Z21" s="1065"/>
      <c r="AA21" s="1065"/>
      <c r="AB21" s="1065"/>
      <c r="AC21" s="1065"/>
      <c r="AD21" s="1211"/>
      <c r="AE21" s="1065"/>
      <c r="AF21" s="1065"/>
      <c r="AG21" s="1065"/>
      <c r="AH21" s="1065"/>
      <c r="AI21" s="1211"/>
      <c r="AJ21" s="1065"/>
      <c r="AK21" s="1065"/>
      <c r="AL21" s="1065"/>
      <c r="AM21" s="1065"/>
    </row>
    <row r="22" spans="1:39" ht="12.9" customHeight="1">
      <c r="B22" s="1183" t="s">
        <v>771</v>
      </c>
      <c r="C22" s="1184"/>
      <c r="D22" s="1184"/>
      <c r="E22" s="1184"/>
      <c r="F22" s="1184"/>
      <c r="G22" s="1184"/>
      <c r="H22" s="1184"/>
      <c r="I22" s="1184"/>
      <c r="J22" s="1184"/>
      <c r="K22" s="1184"/>
      <c r="L22" s="1184"/>
      <c r="M22" s="1184"/>
      <c r="N22" s="1184"/>
      <c r="O22" s="1184"/>
      <c r="P22" s="1184"/>
      <c r="Q22" s="1184"/>
      <c r="R22" s="1184"/>
      <c r="S22" s="1185"/>
      <c r="T22" s="1605">
        <f>(ABS(T20)+ABS(T21))*-1</f>
        <v>-10900000</v>
      </c>
      <c r="U22" s="1606"/>
      <c r="V22" s="1606"/>
      <c r="W22" s="1606"/>
      <c r="X22" s="1606"/>
      <c r="Y22" s="1605">
        <f t="shared" ref="Y22" si="0">(ABS(Y20)+ABS(Y21))*-1</f>
        <v>0</v>
      </c>
      <c r="Z22" s="1606"/>
      <c r="AA22" s="1606"/>
      <c r="AB22" s="1606"/>
      <c r="AC22" s="1606"/>
      <c r="AD22" s="1605">
        <f t="shared" ref="AD22" si="1">(ABS(AD20)+ABS(AD21))*-1</f>
        <v>0</v>
      </c>
      <c r="AE22" s="1606"/>
      <c r="AF22" s="1606"/>
      <c r="AG22" s="1606"/>
      <c r="AH22" s="1606"/>
      <c r="AI22" s="1605">
        <f t="shared" ref="AI22" si="2">(ABS(AI20)+ABS(AI21))*-1</f>
        <v>0</v>
      </c>
      <c r="AJ22" s="1606"/>
      <c r="AK22" s="1606"/>
      <c r="AL22" s="1606"/>
      <c r="AM22" s="1606"/>
    </row>
    <row r="23" spans="1:39" ht="12.9" customHeight="1">
      <c r="B23" s="1183" t="s">
        <v>1904</v>
      </c>
      <c r="C23" s="1184"/>
      <c r="D23" s="1184"/>
      <c r="E23" s="1184"/>
      <c r="F23" s="1184"/>
      <c r="G23" s="1184"/>
      <c r="H23" s="1184"/>
      <c r="I23" s="1184"/>
      <c r="J23" s="1184"/>
      <c r="K23" s="1184"/>
      <c r="L23" s="1184"/>
      <c r="M23" s="1184"/>
      <c r="N23" s="1184"/>
      <c r="O23" s="1184"/>
      <c r="P23" s="1184"/>
      <c r="Q23" s="1184"/>
      <c r="R23" s="1184"/>
      <c r="S23" s="1185"/>
      <c r="T23" s="1604">
        <f>T11+T22</f>
        <v>11626999</v>
      </c>
      <c r="U23" s="1203"/>
      <c r="V23" s="1203"/>
      <c r="W23" s="1203"/>
      <c r="X23" s="1203"/>
      <c r="Y23" s="1604">
        <f>Y11+Y22</f>
        <v>0</v>
      </c>
      <c r="Z23" s="1203"/>
      <c r="AA23" s="1203"/>
      <c r="AB23" s="1203"/>
      <c r="AC23" s="1203"/>
      <c r="AD23" s="1604">
        <f>IF(AD11=AD21,0,AD11)</f>
        <v>0</v>
      </c>
      <c r="AE23" s="1203"/>
      <c r="AF23" s="1203"/>
      <c r="AG23" s="1203"/>
      <c r="AH23" s="1203"/>
      <c r="AI23" s="1604">
        <f>IF(AI11=AI21,0,AI11)</f>
        <v>0</v>
      </c>
      <c r="AJ23" s="1203"/>
      <c r="AK23" s="1203"/>
      <c r="AL23" s="1203"/>
      <c r="AM23" s="1203"/>
    </row>
    <row r="24" spans="1:39" ht="12.9" customHeight="1">
      <c r="B24" s="1183" t="s">
        <v>1217</v>
      </c>
      <c r="C24" s="1184"/>
      <c r="D24" s="1184"/>
      <c r="E24" s="1184"/>
      <c r="F24" s="1184"/>
      <c r="G24" s="1184"/>
      <c r="H24" s="1184"/>
      <c r="I24" s="1184"/>
      <c r="J24" s="1184"/>
      <c r="K24" s="1184"/>
      <c r="L24" s="1184"/>
      <c r="M24" s="1184"/>
      <c r="N24" s="1184"/>
      <c r="O24" s="1184"/>
      <c r="P24" s="1184"/>
      <c r="Q24" s="1184"/>
      <c r="R24" s="1184"/>
      <c r="S24" s="1185"/>
      <c r="T24" s="1602">
        <f>Application!AJ1020</f>
        <v>19203871</v>
      </c>
      <c r="U24" s="1603"/>
      <c r="V24" s="1603"/>
      <c r="W24" s="1603"/>
      <c r="X24" s="1603"/>
      <c r="Y24" s="1603"/>
      <c r="Z24" s="1603"/>
      <c r="AA24" s="1603"/>
      <c r="AB24" s="1603"/>
      <c r="AC24" s="1603"/>
      <c r="AD24" s="1603"/>
      <c r="AE24" s="1603"/>
      <c r="AF24" s="1603"/>
      <c r="AG24" s="1603"/>
      <c r="AH24" s="1603"/>
      <c r="AI24" s="1603"/>
      <c r="AJ24" s="1603"/>
      <c r="AK24" s="1603"/>
      <c r="AL24" s="1603"/>
      <c r="AM24" s="1604"/>
    </row>
    <row r="25" spans="1:39" ht="12.9" customHeight="1">
      <c r="B25" s="1594" t="s">
        <v>1906</v>
      </c>
      <c r="C25" s="1595"/>
      <c r="D25" s="1595"/>
      <c r="E25" s="1595"/>
      <c r="F25" s="1595"/>
      <c r="G25" s="1595"/>
      <c r="H25" s="1595"/>
      <c r="I25" s="1595"/>
      <c r="J25" s="1595"/>
      <c r="K25" s="1595"/>
      <c r="L25" s="1595"/>
      <c r="M25" s="1595"/>
      <c r="N25" s="1595"/>
      <c r="O25" s="1595"/>
      <c r="P25" s="1595"/>
      <c r="Q25" s="1595"/>
      <c r="R25" s="1595"/>
      <c r="S25" s="1596"/>
      <c r="T25" s="1608">
        <f>IF(OR(AND(Application!T193="no",Application!T194="no",Application!T196="no",Application!Y211="no"),Application!T195="yes"),1,1.3)</f>
        <v>1.3</v>
      </c>
      <c r="U25" s="1609"/>
      <c r="V25" s="1609"/>
      <c r="W25" s="1609"/>
      <c r="X25" s="1609"/>
      <c r="Y25" s="1608">
        <v>1</v>
      </c>
      <c r="Z25" s="1609"/>
      <c r="AA25" s="1609"/>
      <c r="AB25" s="1609"/>
      <c r="AC25" s="1610"/>
      <c r="AD25" s="1608">
        <v>1</v>
      </c>
      <c r="AE25" s="1609"/>
      <c r="AF25" s="1609"/>
      <c r="AG25" s="1609"/>
      <c r="AH25" s="1610"/>
      <c r="AI25" s="1608">
        <v>1</v>
      </c>
      <c r="AJ25" s="1609"/>
      <c r="AK25" s="1609"/>
      <c r="AL25" s="1609"/>
      <c r="AM25" s="1610"/>
    </row>
    <row r="26" spans="1:39" ht="12.9" customHeight="1">
      <c r="B26" s="1183" t="s">
        <v>773</v>
      </c>
      <c r="C26" s="1184"/>
      <c r="D26" s="1184"/>
      <c r="E26" s="1184"/>
      <c r="F26" s="1184"/>
      <c r="G26" s="1184"/>
      <c r="H26" s="1184"/>
      <c r="I26" s="1184"/>
      <c r="J26" s="1184"/>
      <c r="K26" s="1184"/>
      <c r="L26" s="1184"/>
      <c r="M26" s="1184"/>
      <c r="N26" s="1184"/>
      <c r="O26" s="1184"/>
      <c r="P26" s="1184"/>
      <c r="Q26" s="1184"/>
      <c r="R26" s="1184"/>
      <c r="S26" s="1185"/>
      <c r="T26" s="1228">
        <f>T23*T25</f>
        <v>15115098.700000001</v>
      </c>
      <c r="U26" s="1607"/>
      <c r="V26" s="1607"/>
      <c r="W26" s="1607"/>
      <c r="X26" s="1607"/>
      <c r="Y26" s="1228">
        <f>Y23*Y25</f>
        <v>0</v>
      </c>
      <c r="Z26" s="1607"/>
      <c r="AA26" s="1607"/>
      <c r="AB26" s="1607"/>
      <c r="AC26" s="1607"/>
      <c r="AD26" s="1228">
        <f>AD23*AD25</f>
        <v>0</v>
      </c>
      <c r="AE26" s="1607"/>
      <c r="AF26" s="1607"/>
      <c r="AG26" s="1607"/>
      <c r="AH26" s="1607"/>
      <c r="AI26" s="1228">
        <f>AI23*AI25</f>
        <v>0</v>
      </c>
      <c r="AJ26" s="1607"/>
      <c r="AK26" s="1607"/>
      <c r="AL26" s="1607"/>
      <c r="AM26" s="1607"/>
    </row>
    <row r="27" spans="1:39" ht="12.9" customHeight="1">
      <c r="A27" s="4"/>
      <c r="B27" s="1597" t="s">
        <v>878</v>
      </c>
      <c r="C27" s="1598"/>
      <c r="D27" s="1598"/>
      <c r="E27" s="1598"/>
      <c r="F27" s="1598"/>
      <c r="G27" s="1598"/>
      <c r="H27" s="1598"/>
      <c r="I27" s="1598"/>
      <c r="J27" s="1598"/>
      <c r="K27" s="1598"/>
      <c r="L27" s="1598"/>
      <c r="M27" s="1598"/>
      <c r="N27" s="1598"/>
      <c r="O27" s="1598"/>
      <c r="P27" s="1598"/>
      <c r="Q27" s="1598"/>
      <c r="R27" s="1598"/>
      <c r="S27" s="1599"/>
      <c r="T27" s="1600">
        <f>Application!AG438</f>
        <v>1</v>
      </c>
      <c r="U27" s="1601"/>
      <c r="V27" s="1601"/>
      <c r="W27" s="1601"/>
      <c r="X27" s="1601"/>
      <c r="Y27" s="1600">
        <f>Application!AG438</f>
        <v>1</v>
      </c>
      <c r="Z27" s="1601"/>
      <c r="AA27" s="1601"/>
      <c r="AB27" s="1601"/>
      <c r="AC27" s="1601"/>
      <c r="AD27" s="1600">
        <f>Application!AG438</f>
        <v>1</v>
      </c>
      <c r="AE27" s="1601"/>
      <c r="AF27" s="1601"/>
      <c r="AG27" s="1601"/>
      <c r="AH27" s="1601"/>
      <c r="AI27" s="1600">
        <f>Application!AG438</f>
        <v>1</v>
      </c>
      <c r="AJ27" s="1601"/>
      <c r="AK27" s="1601"/>
      <c r="AL27" s="1601"/>
      <c r="AM27" s="1601"/>
    </row>
    <row r="28" spans="1:39" ht="12.9" customHeight="1">
      <c r="A28" s="3"/>
      <c r="B28" s="1183" t="s">
        <v>842</v>
      </c>
      <c r="C28" s="1184"/>
      <c r="D28" s="1184"/>
      <c r="E28" s="1184"/>
      <c r="F28" s="1184"/>
      <c r="G28" s="1184"/>
      <c r="H28" s="1184"/>
      <c r="I28" s="1184"/>
      <c r="J28" s="1184"/>
      <c r="K28" s="1184"/>
      <c r="L28" s="1184"/>
      <c r="M28" s="1184"/>
      <c r="N28" s="1184"/>
      <c r="O28" s="1184"/>
      <c r="P28" s="1184"/>
      <c r="Q28" s="1184"/>
      <c r="R28" s="1184"/>
      <c r="S28" s="1185"/>
      <c r="T28" s="1228">
        <f>IF(ISERROR((T26*T27)),0,(T26*T27))</f>
        <v>15115098.700000001</v>
      </c>
      <c r="U28" s="1607"/>
      <c r="V28" s="1607"/>
      <c r="W28" s="1607"/>
      <c r="X28" s="1607"/>
      <c r="Y28" s="1228">
        <f>IF(ISERROR((Y26*Y27)),0,(Y26*Y27))</f>
        <v>0</v>
      </c>
      <c r="Z28" s="1607"/>
      <c r="AA28" s="1607"/>
      <c r="AB28" s="1607"/>
      <c r="AC28" s="1607"/>
      <c r="AD28" s="1228">
        <f>IF(ISERROR((AD26*AD27)),0,(AD26*AD27))</f>
        <v>0</v>
      </c>
      <c r="AE28" s="1607"/>
      <c r="AF28" s="1607"/>
      <c r="AG28" s="1607"/>
      <c r="AH28" s="1607"/>
      <c r="AI28" s="1228">
        <f>IF(ISERROR((AI26*AI27)),0,(AI26*AI27))</f>
        <v>0</v>
      </c>
      <c r="AJ28" s="1607"/>
      <c r="AK28" s="1607"/>
      <c r="AL28" s="1607"/>
      <c r="AM28" s="1607"/>
    </row>
    <row r="29" spans="1:39" ht="12.9" customHeight="1">
      <c r="B29" s="1183" t="s">
        <v>622</v>
      </c>
      <c r="C29" s="1184"/>
      <c r="D29" s="1184"/>
      <c r="E29" s="1184"/>
      <c r="F29" s="1184"/>
      <c r="G29" s="1184"/>
      <c r="H29" s="1184"/>
      <c r="I29" s="1184"/>
      <c r="J29" s="1184"/>
      <c r="K29" s="1184"/>
      <c r="L29" s="1184"/>
      <c r="M29" s="1184"/>
      <c r="N29" s="1184"/>
      <c r="O29" s="1184"/>
      <c r="P29" s="1184"/>
      <c r="Q29" s="1184"/>
      <c r="R29" s="1184"/>
      <c r="S29" s="1185"/>
      <c r="T29" s="1602">
        <f>T28+Y28+AD28+AI28</f>
        <v>15115098.700000001</v>
      </c>
      <c r="U29" s="1603"/>
      <c r="V29" s="1603"/>
      <c r="W29" s="1603"/>
      <c r="X29" s="1603"/>
      <c r="Y29" s="1603"/>
      <c r="Z29" s="1603"/>
      <c r="AA29" s="1603"/>
      <c r="AB29" s="1603"/>
      <c r="AC29" s="1603"/>
      <c r="AD29" s="1603"/>
      <c r="AE29" s="1603"/>
      <c r="AF29" s="1603"/>
      <c r="AG29" s="1603"/>
      <c r="AH29" s="1603"/>
      <c r="AI29" s="1603"/>
      <c r="AJ29" s="1603"/>
      <c r="AK29" s="1603"/>
      <c r="AL29" s="1603"/>
      <c r="AM29" s="1604"/>
    </row>
    <row r="30" spans="1:39" ht="12.9" customHeight="1">
      <c r="B30" s="1638" t="s">
        <v>1905</v>
      </c>
      <c r="C30" s="1638"/>
      <c r="D30" s="1638"/>
      <c r="E30" s="1638"/>
      <c r="F30" s="1638"/>
      <c r="G30" s="1638"/>
      <c r="H30" s="1638"/>
      <c r="I30" s="1638"/>
      <c r="J30" s="1638"/>
      <c r="K30" s="1638"/>
      <c r="L30" s="1638"/>
      <c r="M30" s="1638"/>
      <c r="N30" s="1638"/>
      <c r="O30" s="1638"/>
      <c r="P30" s="1638"/>
      <c r="Q30" s="1638"/>
      <c r="R30" s="1638"/>
      <c r="S30" s="1638"/>
      <c r="T30" s="1638"/>
      <c r="U30" s="1638"/>
      <c r="V30" s="1638"/>
      <c r="W30" s="1638"/>
      <c r="X30" s="1638"/>
      <c r="Y30" s="1638"/>
      <c r="Z30" s="1638"/>
      <c r="AA30" s="1638"/>
      <c r="AB30" s="1638"/>
      <c r="AC30" s="1638"/>
      <c r="AD30" s="1638"/>
      <c r="AE30" s="1638"/>
      <c r="AF30" s="1638"/>
      <c r="AG30" s="1638"/>
      <c r="AH30" s="1638"/>
      <c r="AI30" s="1638"/>
      <c r="AJ30" s="1638"/>
      <c r="AK30" s="1638"/>
      <c r="AL30" s="1638"/>
      <c r="AM30" s="1638"/>
    </row>
    <row r="31" spans="1:39" ht="12.9" customHeight="1">
      <c r="B31" s="1639" t="s">
        <v>1907</v>
      </c>
      <c r="C31" s="1639"/>
      <c r="D31" s="1639"/>
      <c r="E31" s="1639"/>
      <c r="F31" s="1639"/>
      <c r="G31" s="1639"/>
      <c r="H31" s="1639"/>
      <c r="I31" s="1639"/>
      <c r="J31" s="1639"/>
      <c r="K31" s="1639"/>
      <c r="L31" s="1639"/>
      <c r="M31" s="1639"/>
      <c r="N31" s="1639"/>
      <c r="O31" s="1639"/>
      <c r="P31" s="1639"/>
      <c r="Q31" s="1639"/>
      <c r="R31" s="1639"/>
      <c r="S31" s="1639"/>
      <c r="T31" s="1639"/>
      <c r="U31" s="1639"/>
      <c r="V31" s="1639"/>
      <c r="W31" s="1639"/>
      <c r="X31" s="1639"/>
      <c r="Y31" s="1639"/>
      <c r="Z31" s="1639"/>
      <c r="AA31" s="1639"/>
      <c r="AB31" s="1639"/>
      <c r="AC31" s="1639"/>
      <c r="AD31" s="1639"/>
      <c r="AE31" s="1639"/>
      <c r="AF31" s="1639"/>
      <c r="AG31" s="1639"/>
      <c r="AH31" s="1639"/>
      <c r="AI31" s="1639"/>
      <c r="AJ31" s="1639"/>
      <c r="AK31" s="1639"/>
      <c r="AL31" s="1639"/>
      <c r="AM31" s="1639"/>
    </row>
    <row r="33" spans="1:44" ht="12.9" customHeight="1">
      <c r="C33" s="4"/>
      <c r="X33" s="62"/>
      <c r="Y33" s="181"/>
      <c r="Z33" s="181"/>
      <c r="AA33" s="181"/>
      <c r="AB33" s="181"/>
      <c r="AC33" s="181"/>
      <c r="AD33" s="181"/>
      <c r="AE33" s="181"/>
      <c r="AF33" s="181"/>
      <c r="AG33" s="181"/>
      <c r="AH33" s="181"/>
    </row>
    <row r="34" spans="1:44" ht="12.9" customHeight="1">
      <c r="A34" s="3" t="s">
        <v>8</v>
      </c>
      <c r="C34" s="3" t="s">
        <v>206</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11" t="s">
        <v>1604</v>
      </c>
      <c r="Z35" s="1611"/>
      <c r="AA35" s="1611"/>
      <c r="AB35" s="1611"/>
      <c r="AC35" s="1611"/>
      <c r="AD35" s="1499" t="s">
        <v>41</v>
      </c>
      <c r="AE35" s="1499"/>
      <c r="AF35" s="1499"/>
      <c r="AG35" s="1499"/>
      <c r="AH35" s="1499"/>
    </row>
    <row r="36" spans="1:44" ht="12.9" customHeight="1">
      <c r="B36" s="204"/>
      <c r="X36" s="71"/>
      <c r="Y36" s="1611"/>
      <c r="Z36" s="1611"/>
      <c r="AA36" s="1611"/>
      <c r="AB36" s="1611"/>
      <c r="AC36" s="1611"/>
      <c r="AD36" s="1499"/>
      <c r="AE36" s="1499"/>
      <c r="AF36" s="1499"/>
      <c r="AG36" s="1499"/>
      <c r="AH36" s="1499"/>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1"/>
      <c r="Z37" s="1611"/>
      <c r="AA37" s="1611"/>
      <c r="AB37" s="1611"/>
      <c r="AC37" s="1611"/>
      <c r="AD37" s="1499"/>
      <c r="AE37" s="1499"/>
      <c r="AF37" s="1499"/>
      <c r="AG37" s="1499"/>
      <c r="AH37" s="1499"/>
    </row>
    <row r="38" spans="1:44" ht="12.9" customHeight="1">
      <c r="A38" s="3"/>
      <c r="B38" s="1183" t="s">
        <v>842</v>
      </c>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5"/>
      <c r="Y38" s="1203">
        <f>IF(T24&gt;=(T23+Y23+AD23+AI23),T28+Y28,0)</f>
        <v>15115098.700000001</v>
      </c>
      <c r="Z38" s="1203"/>
      <c r="AA38" s="1203"/>
      <c r="AB38" s="1203"/>
      <c r="AC38" s="1203"/>
      <c r="AD38" s="1203">
        <f>IF(T24&gt;=(T23+Y23+AD23+AI23),AD28+AI28,0)</f>
        <v>0</v>
      </c>
      <c r="AE38" s="1203"/>
      <c r="AF38" s="1203"/>
      <c r="AG38" s="1203"/>
      <c r="AH38" s="1203"/>
    </row>
    <row r="39" spans="1:44" ht="12.9" customHeight="1">
      <c r="B39" s="1183" t="s">
        <v>1814</v>
      </c>
      <c r="C39" s="1184"/>
      <c r="D39" s="1184"/>
      <c r="E39" s="1184"/>
      <c r="F39" s="1184"/>
      <c r="G39" s="1184"/>
      <c r="H39" s="1184"/>
      <c r="I39" s="1184"/>
      <c r="J39" s="1184"/>
      <c r="K39" s="1184"/>
      <c r="L39" s="1184"/>
      <c r="M39" s="1184"/>
      <c r="N39" s="1184"/>
      <c r="O39" s="1184"/>
      <c r="P39" s="1184"/>
      <c r="Q39" s="1184"/>
      <c r="R39" s="1184"/>
      <c r="S39" s="1184"/>
      <c r="T39" s="1184"/>
      <c r="U39" s="1184"/>
      <c r="V39" s="1184"/>
      <c r="W39" s="1184"/>
      <c r="X39" s="1185"/>
      <c r="Y39" s="1642">
        <v>0.09</v>
      </c>
      <c r="Z39" s="1642"/>
      <c r="AA39" s="1642"/>
      <c r="AB39" s="1642"/>
      <c r="AC39" s="1642"/>
      <c r="AD39" s="1642">
        <v>0.04</v>
      </c>
      <c r="AE39" s="1642"/>
      <c r="AF39" s="1642"/>
      <c r="AG39" s="1642"/>
      <c r="AH39" s="1642"/>
    </row>
    <row r="40" spans="1:44" ht="12.9" customHeight="1">
      <c r="A40" s="3"/>
      <c r="B40" s="1183" t="s">
        <v>23</v>
      </c>
      <c r="C40" s="1184"/>
      <c r="D40" s="1184"/>
      <c r="E40" s="1184"/>
      <c r="F40" s="1184"/>
      <c r="G40" s="1184"/>
      <c r="H40" s="1184"/>
      <c r="I40" s="1184"/>
      <c r="J40" s="1184"/>
      <c r="K40" s="1184"/>
      <c r="L40" s="1184"/>
      <c r="M40" s="1184"/>
      <c r="N40" s="1184"/>
      <c r="O40" s="1184"/>
      <c r="P40" s="1184"/>
      <c r="Q40" s="1184"/>
      <c r="R40" s="1184"/>
      <c r="S40" s="1184"/>
      <c r="T40" s="1184"/>
      <c r="U40" s="1184"/>
      <c r="V40" s="1184"/>
      <c r="W40" s="1184"/>
      <c r="X40" s="1185"/>
      <c r="Y40" s="1203">
        <f>ROUND(Y38*Y39,0)</f>
        <v>1360359</v>
      </c>
      <c r="Z40" s="1203"/>
      <c r="AA40" s="1203"/>
      <c r="AB40" s="1203"/>
      <c r="AC40" s="1203"/>
      <c r="AD40" s="1604">
        <f>ROUND(AD38*AD39,0)</f>
        <v>0</v>
      </c>
      <c r="AE40" s="1203"/>
      <c r="AF40" s="1203"/>
      <c r="AG40" s="1203"/>
      <c r="AH40" s="1203"/>
    </row>
    <row r="41" spans="1:44" ht="12.9" customHeight="1">
      <c r="B41" s="1183" t="s">
        <v>616</v>
      </c>
      <c r="C41" s="1184"/>
      <c r="D41" s="1184"/>
      <c r="E41" s="1184"/>
      <c r="F41" s="1184"/>
      <c r="G41" s="1184"/>
      <c r="H41" s="1184"/>
      <c r="I41" s="1184"/>
      <c r="J41" s="1184"/>
      <c r="K41" s="1184"/>
      <c r="L41" s="1184"/>
      <c r="M41" s="1184"/>
      <c r="N41" s="1184"/>
      <c r="O41" s="1184"/>
      <c r="P41" s="1184"/>
      <c r="Q41" s="1184"/>
      <c r="R41" s="1184"/>
      <c r="S41" s="1184"/>
      <c r="T41" s="1184"/>
      <c r="U41" s="1184"/>
      <c r="V41" s="1184"/>
      <c r="W41" s="1184"/>
      <c r="X41" s="1185"/>
      <c r="Y41" s="1602">
        <f>IF(Application!Y211="No",'Basis &amp; Credits'!AR42,AR43)</f>
        <v>1360359</v>
      </c>
      <c r="Z41" s="1603"/>
      <c r="AA41" s="1603"/>
      <c r="AB41" s="1603"/>
      <c r="AC41" s="1603"/>
      <c r="AD41" s="1603"/>
      <c r="AE41" s="1603"/>
      <c r="AF41" s="1603"/>
      <c r="AG41" s="1603"/>
      <c r="AH41" s="1604"/>
    </row>
    <row r="42" spans="1:44" ht="12.9" customHeight="1">
      <c r="A42" s="3"/>
      <c r="B42" s="1636" t="s">
        <v>1815</v>
      </c>
      <c r="C42" s="1636"/>
      <c r="D42" s="1636"/>
      <c r="E42" s="1636"/>
      <c r="F42" s="1636"/>
      <c r="G42" s="1636"/>
      <c r="H42" s="1636"/>
      <c r="I42" s="1636"/>
      <c r="J42" s="1636"/>
      <c r="K42" s="1636"/>
      <c r="L42" s="1636"/>
      <c r="M42" s="1636"/>
      <c r="N42" s="1636"/>
      <c r="O42" s="1636"/>
      <c r="P42" s="1636"/>
      <c r="Q42" s="1636"/>
      <c r="R42" s="1636"/>
      <c r="S42" s="1636"/>
      <c r="T42" s="1636"/>
      <c r="U42" s="1636"/>
      <c r="V42" s="1636"/>
      <c r="W42" s="1636"/>
      <c r="X42" s="1636"/>
      <c r="Y42" s="1636"/>
      <c r="Z42" s="1636"/>
      <c r="AA42" s="1636"/>
      <c r="AB42" s="1636"/>
      <c r="AC42" s="1636"/>
      <c r="AD42" s="1636"/>
      <c r="AE42" s="1636"/>
      <c r="AF42" s="1636"/>
      <c r="AG42" s="1636"/>
      <c r="AH42" s="1636"/>
      <c r="AI42" s="26"/>
      <c r="AJ42" s="26"/>
      <c r="AK42" s="26"/>
      <c r="AL42" s="26"/>
      <c r="AM42" s="26"/>
      <c r="AN42" s="26"/>
      <c r="AR42">
        <f>IF((Y40+AD40)&gt;2500000,2500000,Y40+AD40)</f>
        <v>1360359</v>
      </c>
    </row>
    <row r="43" spans="1:44"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1360359</v>
      </c>
    </row>
    <row r="44" spans="1:44"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 customHeight="1">
      <c r="A45" s="3" t="s">
        <v>118</v>
      </c>
      <c r="C45" s="3" t="s">
        <v>252</v>
      </c>
    </row>
    <row r="46" spans="1:44" ht="12.9" customHeight="1">
      <c r="D46" s="3" t="s">
        <v>253</v>
      </c>
      <c r="AB46" s="1194">
        <f>'Sources and Uses Budget'!B104-(MAX(IF('Sources and Uses Budget'!B15="",0,'Sources and Uses Budget'!B15),IF(Application!AG387="",0,Application!AG387)))</f>
        <v>27975166</v>
      </c>
      <c r="AC46" s="1195"/>
      <c r="AD46" s="1195"/>
      <c r="AE46" s="1195"/>
      <c r="AF46" s="1196"/>
    </row>
    <row r="47" spans="1:44" ht="12.9" customHeight="1">
      <c r="D47" s="3" t="s">
        <v>836</v>
      </c>
      <c r="AB47" s="1194">
        <f>Application!AO633-MAX(IF('Sources and Uses Budget'!B15="",0,'Sources and Uses Budget'!B15),IF(Application!AG387="",0,Application!AG387))</f>
        <v>16277257</v>
      </c>
      <c r="AC47" s="1195"/>
      <c r="AD47" s="1195"/>
      <c r="AE47" s="1195"/>
      <c r="AF47" s="1196"/>
    </row>
    <row r="48" spans="1:44" ht="12.9" customHeight="1">
      <c r="D48" s="3" t="s">
        <v>377</v>
      </c>
      <c r="AB48" s="1194">
        <f>AB46-AB47</f>
        <v>11697909</v>
      </c>
      <c r="AC48" s="1195"/>
      <c r="AD48" s="1195"/>
      <c r="AE48" s="1195"/>
      <c r="AF48" s="1196"/>
    </row>
    <row r="49" spans="1:40" ht="12.9" customHeight="1">
      <c r="D49" s="3" t="s">
        <v>871</v>
      </c>
      <c r="AA49" s="34"/>
      <c r="AB49" s="1631">
        <f>0.86*0.99989992</f>
        <v>0.85991393120000004</v>
      </c>
      <c r="AC49" s="1632"/>
      <c r="AD49" s="1632"/>
      <c r="AE49" s="1632"/>
      <c r="AF49" s="1633"/>
    </row>
    <row r="50" spans="1:40" s="323" customFormat="1" ht="12.9" customHeight="1">
      <c r="A50"/>
      <c r="B50"/>
      <c r="C50"/>
      <c r="D50"/>
      <c r="E50" s="1637" t="s">
        <v>1950</v>
      </c>
      <c r="F50" s="1637"/>
      <c r="G50" s="1637"/>
      <c r="H50" s="1637"/>
      <c r="I50" s="1637"/>
      <c r="J50" s="1637"/>
      <c r="K50" s="1637"/>
      <c r="L50" s="1637"/>
      <c r="M50" s="1637"/>
      <c r="N50" s="1637"/>
      <c r="O50" s="1637"/>
      <c r="P50" s="1637"/>
      <c r="Q50" s="1637"/>
      <c r="R50" s="1637"/>
      <c r="S50" s="1637"/>
      <c r="T50" s="1637"/>
      <c r="U50" s="1637"/>
      <c r="V50" s="1637"/>
      <c r="W50" s="1637"/>
      <c r="X50" s="1637"/>
      <c r="Y50" s="1637"/>
      <c r="Z50" s="1637"/>
      <c r="AA50" s="354"/>
      <c r="AB50" s="354"/>
      <c r="AC50" s="354"/>
      <c r="AD50" s="354"/>
      <c r="AE50" s="354"/>
      <c r="AF50" s="354"/>
      <c r="AG50"/>
      <c r="AH50"/>
      <c r="AI50"/>
      <c r="AJ50"/>
      <c r="AK50"/>
      <c r="AL50"/>
      <c r="AM50"/>
      <c r="AN50"/>
    </row>
    <row r="51" spans="1:40" s="323" customFormat="1" ht="12.9" customHeight="1">
      <c r="A51"/>
      <c r="B51"/>
      <c r="C51"/>
      <c r="D51"/>
      <c r="E51" s="1637"/>
      <c r="F51" s="1637"/>
      <c r="G51" s="1637"/>
      <c r="H51" s="1637"/>
      <c r="I51" s="1637"/>
      <c r="J51" s="1637"/>
      <c r="K51" s="1637"/>
      <c r="L51" s="1637"/>
      <c r="M51" s="1637"/>
      <c r="N51" s="1637"/>
      <c r="O51" s="1637"/>
      <c r="P51" s="1637"/>
      <c r="Q51" s="1637"/>
      <c r="R51" s="1637"/>
      <c r="S51" s="1637"/>
      <c r="T51" s="1637"/>
      <c r="U51" s="1637"/>
      <c r="V51" s="1637"/>
      <c r="W51" s="1637"/>
      <c r="X51" s="1637"/>
      <c r="Y51" s="1637"/>
      <c r="Z51" s="1637"/>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4">
        <f>ROUND(IF(ISERROR((AB48/AB49)),0,(AB48/AB49)),0)</f>
        <v>13603581</v>
      </c>
      <c r="AC53" s="1195"/>
      <c r="AD53" s="1195"/>
      <c r="AE53" s="1195"/>
      <c r="AF53" s="1196"/>
    </row>
    <row r="54" spans="1:40" ht="12.9" customHeight="1">
      <c r="D54" s="3" t="s">
        <v>560</v>
      </c>
      <c r="AB54" s="1194">
        <f>(AB53/10)</f>
        <v>1360358.1</v>
      </c>
      <c r="AC54" s="1195"/>
      <c r="AD54" s="1195"/>
      <c r="AE54" s="1195"/>
      <c r="AF54" s="1196"/>
    </row>
    <row r="55" spans="1:40" ht="12.9" customHeight="1">
      <c r="D55" s="3" t="s">
        <v>340</v>
      </c>
      <c r="AB55" s="1194">
        <f>(IF((Y41&lt;AB54),Y41,AB54))</f>
        <v>1360358.1</v>
      </c>
      <c r="AC55" s="1195"/>
      <c r="AD55" s="1195"/>
      <c r="AE55" s="1195"/>
      <c r="AF55" s="1196"/>
    </row>
    <row r="56" spans="1:40" ht="12.9" customHeight="1">
      <c r="D56" s="3" t="s">
        <v>106</v>
      </c>
      <c r="AB56" s="1194">
        <f>ROUND((10*AB55*AB49),0)</f>
        <v>11697909</v>
      </c>
      <c r="AC56" s="1195"/>
      <c r="AD56" s="1195"/>
      <c r="AE56" s="1195"/>
      <c r="AF56" s="1196"/>
    </row>
    <row r="57" spans="1:40" ht="12.9" customHeight="1">
      <c r="D57" s="3"/>
      <c r="AB57" s="276"/>
      <c r="AC57" s="276"/>
      <c r="AD57" s="276"/>
      <c r="AE57" s="276"/>
      <c r="AF57" s="276"/>
    </row>
    <row r="58" spans="1:40" ht="12.9" customHeight="1">
      <c r="D58" s="3" t="s">
        <v>105</v>
      </c>
      <c r="AB58" s="1216">
        <f>AB48-AB56</f>
        <v>0</v>
      </c>
      <c r="AC58" s="1216"/>
      <c r="AD58" s="1216"/>
      <c r="AE58" s="1216"/>
      <c r="AF58" s="1216"/>
    </row>
    <row r="59" spans="1:40" ht="12.9" customHeight="1">
      <c r="D59" s="3"/>
      <c r="F59" s="16" t="str">
        <f>IF(AB58&gt;0,"FUNDING GAP MUST NOT EXCEED ZERO UNLESS REQUESTING STATE CREDITS","")</f>
        <v/>
      </c>
      <c r="G59" s="16"/>
      <c r="N59" s="16"/>
      <c r="AB59" s="276"/>
      <c r="AC59" s="276"/>
      <c r="AD59" s="276"/>
      <c r="AE59" s="276"/>
      <c r="AF59" s="276"/>
    </row>
    <row r="60" spans="1:40" ht="12.9" customHeight="1" thickBot="1">
      <c r="A60" s="1640" t="s">
        <v>1749</v>
      </c>
      <c r="B60" s="1640"/>
      <c r="C60" s="1640"/>
      <c r="D60" s="1640"/>
      <c r="E60" s="1640"/>
      <c r="F60" s="1640"/>
      <c r="G60" s="1640"/>
      <c r="H60" s="1640"/>
      <c r="I60" s="1640"/>
      <c r="J60" s="1640"/>
      <c r="K60" s="1640"/>
      <c r="L60" s="1640"/>
      <c r="M60" s="1640"/>
      <c r="N60" s="1640"/>
      <c r="O60" s="1640"/>
      <c r="P60" s="1640"/>
      <c r="Q60" s="1640"/>
      <c r="R60" s="1640"/>
      <c r="S60" s="1640"/>
      <c r="T60" s="1640"/>
      <c r="U60" s="1640"/>
      <c r="V60" s="1640"/>
      <c r="W60" s="1640"/>
      <c r="X60" s="1640"/>
      <c r="Y60" s="1640"/>
      <c r="Z60" s="1640"/>
      <c r="AA60" s="1640"/>
      <c r="AB60" s="1640"/>
      <c r="AC60" s="1640"/>
      <c r="AD60" s="1640"/>
      <c r="AE60" s="1640"/>
      <c r="AF60" s="1640"/>
      <c r="AG60" s="1640"/>
      <c r="AH60" s="1640"/>
      <c r="AI60" s="1640"/>
      <c r="AJ60" s="1640"/>
      <c r="AK60" s="1640"/>
      <c r="AL60" s="1640"/>
      <c r="AM60" s="1640"/>
      <c r="AN60" s="1640"/>
    </row>
    <row r="61" spans="1:40" ht="12.9" customHeight="1" thickTop="1">
      <c r="A61" s="1541"/>
      <c r="B61" s="1541"/>
      <c r="C61" s="1541"/>
      <c r="D61" s="1541"/>
      <c r="E61" s="1541"/>
      <c r="F61" s="1541"/>
      <c r="G61" s="1541"/>
      <c r="H61" s="1541"/>
      <c r="I61" s="1541"/>
      <c r="J61" s="1541"/>
      <c r="K61" s="1541"/>
      <c r="L61" s="1541"/>
      <c r="M61" s="1541"/>
      <c r="N61" s="1541"/>
      <c r="O61" s="1541"/>
      <c r="P61" s="1541"/>
      <c r="Q61" s="1541"/>
      <c r="R61" s="1541"/>
      <c r="S61" s="1541"/>
      <c r="T61" s="1541"/>
      <c r="U61" s="1541"/>
      <c r="V61" s="1541"/>
      <c r="W61" s="1541"/>
      <c r="X61" s="1541"/>
      <c r="Y61" s="1541"/>
      <c r="Z61" s="1541"/>
      <c r="AA61" s="1541"/>
      <c r="AB61" s="1541"/>
      <c r="AC61" s="1541"/>
      <c r="AD61" s="1541"/>
      <c r="AE61" s="1541"/>
      <c r="AF61" s="1541"/>
      <c r="AG61" s="1541"/>
      <c r="AH61" s="1541"/>
      <c r="AI61" s="1541"/>
      <c r="AJ61" s="1541"/>
      <c r="AK61" s="1541"/>
      <c r="AL61" s="1541"/>
      <c r="AM61" s="1541"/>
      <c r="AN61" s="1541"/>
    </row>
    <row r="62" spans="1:40" ht="12.9" customHeight="1">
      <c r="A62" s="3" t="s">
        <v>121</v>
      </c>
      <c r="C62" s="3" t="s">
        <v>508</v>
      </c>
      <c r="Y62" s="1170" t="s">
        <v>297</v>
      </c>
      <c r="Z62" s="1170"/>
      <c r="AA62" s="1170"/>
      <c r="AB62" s="1170"/>
      <c r="AC62" s="1170"/>
      <c r="AD62" s="1170" t="s">
        <v>41</v>
      </c>
      <c r="AE62" s="1170"/>
      <c r="AF62" s="1170"/>
      <c r="AG62" s="1170"/>
      <c r="AH62" s="1170"/>
    </row>
    <row r="63" spans="1:40" ht="12.9" customHeight="1">
      <c r="C63" s="3"/>
      <c r="D63" s="128" t="s">
        <v>1240</v>
      </c>
      <c r="E63" s="15"/>
      <c r="F63" s="15"/>
      <c r="G63" s="15"/>
      <c r="H63" s="15"/>
      <c r="I63" s="15"/>
      <c r="J63" s="15"/>
      <c r="K63" s="15"/>
      <c r="L63" s="15"/>
      <c r="M63" s="15"/>
      <c r="N63" s="15"/>
      <c r="O63" s="15"/>
      <c r="P63" s="15"/>
      <c r="Q63" s="15"/>
      <c r="R63" s="15"/>
      <c r="S63" s="15"/>
      <c r="T63" s="15"/>
      <c r="U63" s="15"/>
      <c r="V63" s="15"/>
      <c r="W63" s="15"/>
      <c r="X63" s="15"/>
      <c r="Y63" s="1607">
        <f>IF(AND(Application!T193="No",Application!T194="No"),T28,IF(OR(AND(T25=1.3,Application!T196="Yes",Application!D214="Special Needs"),T25=1),(T23*T27)+Y28,Y28))</f>
        <v>11626999</v>
      </c>
      <c r="Z63" s="1634"/>
      <c r="AA63" s="1634"/>
      <c r="AB63" s="1634"/>
      <c r="AC63" s="1634"/>
      <c r="AD63" s="1203">
        <f>IF(AND(T25=1.3,Application!D214="At-Risk"),AI28,IF(Application!D214&lt;&gt;"At-Risk",0,AD28))</f>
        <v>0</v>
      </c>
      <c r="AE63" s="1634"/>
      <c r="AF63" s="1634"/>
      <c r="AG63" s="1634"/>
      <c r="AH63" s="1634"/>
    </row>
    <row r="64" spans="1:40" ht="12.9" customHeight="1">
      <c r="C64" s="3"/>
      <c r="E64" s="1641" t="s">
        <v>1288</v>
      </c>
      <c r="F64" s="1641"/>
      <c r="G64" s="1641"/>
      <c r="H64" s="1641"/>
      <c r="I64" s="1641"/>
      <c r="J64" s="1641"/>
      <c r="K64" s="1641"/>
      <c r="L64" s="1641"/>
      <c r="M64" s="1641"/>
      <c r="N64" s="1641"/>
      <c r="O64" s="1641"/>
      <c r="P64" s="1641"/>
      <c r="Q64" s="1641"/>
      <c r="R64" s="1641"/>
      <c r="S64" s="1641"/>
      <c r="T64" s="1641"/>
      <c r="U64" s="1641"/>
      <c r="V64" s="1641"/>
      <c r="W64" s="1641"/>
      <c r="X64" s="1641"/>
      <c r="Y64" s="1641"/>
      <c r="Z64" s="1641"/>
      <c r="AA64" s="1641"/>
      <c r="AB64" s="1641"/>
      <c r="AC64" s="1641"/>
      <c r="AD64" s="1641"/>
      <c r="AE64" s="1641"/>
      <c r="AF64" s="1641"/>
      <c r="AG64" s="1641"/>
      <c r="AH64" s="1641"/>
    </row>
    <row r="65" spans="1:34" ht="21.75" customHeight="1">
      <c r="C65" s="3"/>
      <c r="E65" s="1641"/>
      <c r="F65" s="1641"/>
      <c r="G65" s="1641"/>
      <c r="H65" s="1641"/>
      <c r="I65" s="1641"/>
      <c r="J65" s="1641"/>
      <c r="K65" s="1641"/>
      <c r="L65" s="1641"/>
      <c r="M65" s="1641"/>
      <c r="N65" s="1641"/>
      <c r="O65" s="1641"/>
      <c r="P65" s="1641"/>
      <c r="Q65" s="1641"/>
      <c r="R65" s="1641"/>
      <c r="S65" s="1641"/>
      <c r="T65" s="1641"/>
      <c r="U65" s="1641"/>
      <c r="V65" s="1641"/>
      <c r="W65" s="1641"/>
      <c r="X65" s="1641"/>
      <c r="Y65" s="1641"/>
      <c r="Z65" s="1641"/>
      <c r="AA65" s="1641"/>
      <c r="AB65" s="1641"/>
      <c r="AC65" s="1641"/>
      <c r="AD65" s="1641"/>
      <c r="AE65" s="1641"/>
      <c r="AF65" s="1641"/>
      <c r="AG65" s="1641"/>
      <c r="AH65" s="1641"/>
    </row>
    <row r="66" spans="1:34" ht="12.9"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30">
        <f>IF(Application!W198="Yes",95%, 30%)</f>
        <v>0.3</v>
      </c>
      <c r="Z66" s="1630"/>
      <c r="AA66" s="1630"/>
      <c r="AB66" s="1630"/>
      <c r="AC66" s="1630"/>
      <c r="AD66" s="1630">
        <f>IF(Application!W198="Yes",95%, 13%)</f>
        <v>0.13</v>
      </c>
      <c r="AE66" s="1630"/>
      <c r="AF66" s="1630"/>
      <c r="AG66" s="1630"/>
      <c r="AH66" s="1630"/>
    </row>
    <row r="67" spans="1:34" ht="12.9" customHeight="1">
      <c r="C67" s="3"/>
      <c r="D67" s="3" t="s">
        <v>940</v>
      </c>
      <c r="Y67" s="1203">
        <f>ROUND(Y63*Y66,0)</f>
        <v>3488100</v>
      </c>
      <c r="Z67" s="1634"/>
      <c r="AA67" s="1634"/>
      <c r="AB67" s="1634"/>
      <c r="AC67" s="1634"/>
      <c r="AD67" s="1203" t="str">
        <f>IF(OR(Application!D211="At-Risk",Application!D211="At-Risk/Located in Rural Census Tract",Application!D214="At-Risk"),ROUND(AD63*AD66,0),"$0")</f>
        <v>$0</v>
      </c>
      <c r="AE67" s="1203"/>
      <c r="AF67" s="1203"/>
      <c r="AG67" s="1203"/>
      <c r="AH67" s="1203"/>
    </row>
    <row r="68" spans="1:34" ht="12.9" customHeight="1">
      <c r="C68" s="3"/>
      <c r="E68" s="796" t="s">
        <v>1908</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 customHeight="1">
      <c r="A69" s="3" t="s">
        <v>122</v>
      </c>
      <c r="C69" s="3" t="s">
        <v>254</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 customHeight="1">
      <c r="A70" s="3"/>
      <c r="C70" s="3"/>
      <c r="D70" s="3" t="s">
        <v>872</v>
      </c>
      <c r="AB70" s="1631"/>
      <c r="AC70" s="1632"/>
      <c r="AD70" s="1632"/>
      <c r="AE70" s="1632"/>
      <c r="AF70" s="1633"/>
    </row>
    <row r="71" spans="1:34" ht="12.9" customHeight="1">
      <c r="A71" s="3"/>
      <c r="C71" s="3"/>
      <c r="D71" s="3"/>
      <c r="E71" s="1635" t="s">
        <v>2247</v>
      </c>
      <c r="F71" s="1635"/>
      <c r="G71" s="1635"/>
      <c r="H71" s="1635"/>
      <c r="I71" s="1635"/>
      <c r="J71" s="1635"/>
      <c r="K71" s="1635"/>
      <c r="L71" s="1635"/>
      <c r="M71" s="1635"/>
      <c r="N71" s="1635"/>
      <c r="O71" s="1635"/>
      <c r="P71" s="1635"/>
      <c r="Q71" s="1635"/>
      <c r="R71" s="1635"/>
      <c r="S71" s="1635"/>
      <c r="T71" s="1635"/>
      <c r="U71" s="1635"/>
      <c r="V71" s="1635"/>
      <c r="W71" s="1635"/>
      <c r="X71" s="1635"/>
      <c r="Y71" s="1635"/>
      <c r="Z71" s="1635"/>
      <c r="AA71" s="253"/>
      <c r="AB71" s="253"/>
      <c r="AC71" s="253"/>
    </row>
    <row r="72" spans="1:34" ht="12.9" customHeight="1">
      <c r="A72" s="3"/>
      <c r="C72" s="3"/>
      <c r="D72" s="3"/>
      <c r="E72" s="1635"/>
      <c r="F72" s="1635"/>
      <c r="G72" s="1635"/>
      <c r="H72" s="1635"/>
      <c r="I72" s="1635"/>
      <c r="J72" s="1635"/>
      <c r="K72" s="1635"/>
      <c r="L72" s="1635"/>
      <c r="M72" s="1635"/>
      <c r="N72" s="1635"/>
      <c r="O72" s="1635"/>
      <c r="P72" s="1635"/>
      <c r="Q72" s="1635"/>
      <c r="R72" s="1635"/>
      <c r="S72" s="1635"/>
      <c r="T72" s="1635"/>
      <c r="U72" s="1635"/>
      <c r="V72" s="1635"/>
      <c r="W72" s="1635"/>
      <c r="X72" s="1635"/>
      <c r="Y72" s="1635"/>
      <c r="Z72" s="1635"/>
      <c r="AA72" s="253"/>
      <c r="AB72" s="253"/>
      <c r="AC72" s="253"/>
    </row>
    <row r="73" spans="1:34" ht="12.9" customHeight="1">
      <c r="A73" s="3"/>
      <c r="C73" s="3"/>
      <c r="D73" s="3"/>
      <c r="E73" s="1635"/>
      <c r="F73" s="1635"/>
      <c r="G73" s="1635"/>
      <c r="H73" s="1635"/>
      <c r="I73" s="1635"/>
      <c r="J73" s="1635"/>
      <c r="K73" s="1635"/>
      <c r="L73" s="1635"/>
      <c r="M73" s="1635"/>
      <c r="N73" s="1635"/>
      <c r="O73" s="1635"/>
      <c r="P73" s="1635"/>
      <c r="Q73" s="1635"/>
      <c r="R73" s="1635"/>
      <c r="S73" s="1635"/>
      <c r="T73" s="1635"/>
      <c r="U73" s="1635"/>
      <c r="V73" s="1635"/>
      <c r="W73" s="1635"/>
      <c r="X73" s="1635"/>
      <c r="Y73" s="1635"/>
      <c r="Z73" s="1635"/>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518">
        <f>ROUND(IF(ISERROR((AB58/AB70)),0,(AB58/AB70)),0)</f>
        <v>0</v>
      </c>
      <c r="AC75" s="1518"/>
      <c r="AD75" s="1518"/>
      <c r="AE75" s="1518"/>
      <c r="AF75" s="1518"/>
    </row>
    <row r="76" spans="1:34" ht="12.9" customHeight="1">
      <c r="C76" s="3"/>
      <c r="D76" s="3" t="s">
        <v>104</v>
      </c>
      <c r="AB76" s="1553">
        <f>IF((Y67+AD67&lt;AB75),Y67+AD67,AB75)</f>
        <v>0</v>
      </c>
      <c r="AC76" s="1554"/>
      <c r="AD76" s="1554"/>
      <c r="AE76" s="1554"/>
      <c r="AF76" s="1555"/>
    </row>
    <row r="77" spans="1:34" ht="12.9" customHeight="1">
      <c r="C77" s="3"/>
      <c r="D77" s="3" t="s">
        <v>941</v>
      </c>
      <c r="AB77" s="1629">
        <f>AB76*AB70</f>
        <v>0</v>
      </c>
      <c r="AC77" s="1629"/>
      <c r="AD77" s="1629"/>
      <c r="AE77" s="1629"/>
      <c r="AF77" s="1629"/>
    </row>
    <row r="78" spans="1:34" ht="12.9" customHeight="1">
      <c r="C78" s="3"/>
      <c r="D78" s="3"/>
      <c r="AB78" s="598"/>
      <c r="AC78" s="598"/>
      <c r="AD78" s="598"/>
      <c r="AE78" s="598"/>
      <c r="AF78" s="598"/>
    </row>
    <row r="79" spans="1:34" ht="12.9" customHeight="1">
      <c r="D79" s="3" t="s">
        <v>105</v>
      </c>
      <c r="AB79" s="1216">
        <f>AB48-(AB56+AB77)</f>
        <v>0</v>
      </c>
      <c r="AC79" s="1216"/>
      <c r="AD79" s="1216"/>
      <c r="AE79" s="1216"/>
      <c r="AF79" s="1216"/>
    </row>
    <row r="80" spans="1:34" ht="12.9" customHeight="1">
      <c r="F80" s="16"/>
      <c r="J80" s="16" t="str">
        <f>IF(AB79&gt;0,"FUNDING GAP MUST NOT EXCEED ZERO","")</f>
        <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N32" sqref="N32"/>
    </sheetView>
  </sheetViews>
  <sheetFormatPr defaultColWidth="8.88671875" defaultRowHeight="12" zeroHeight="1"/>
  <cols>
    <col min="1" max="1" width="32.5546875" style="483" customWidth="1"/>
    <col min="2" max="3" width="12.109375" style="481" customWidth="1"/>
    <col min="4" max="4" width="12.88671875" style="481" customWidth="1"/>
    <col min="5" max="6" width="12.6640625" style="481" customWidth="1"/>
    <col min="7" max="7" width="13.44140625" style="481" customWidth="1"/>
    <col min="8" max="9" width="12.109375" style="481" customWidth="1"/>
    <col min="10" max="10" width="12.109375" style="575" customWidth="1"/>
    <col min="11" max="11" width="7" style="581" customWidth="1"/>
    <col min="12" max="16384" width="8.88671875" style="481"/>
  </cols>
  <sheetData>
    <row r="1" spans="1:11" s="352" customFormat="1" ht="13.2">
      <c r="A1" s="1643" t="s">
        <v>1822</v>
      </c>
      <c r="B1" s="1644"/>
      <c r="C1" s="1644"/>
      <c r="D1" s="1644"/>
      <c r="E1" s="1644"/>
      <c r="F1" s="1644"/>
      <c r="G1" s="1644"/>
      <c r="H1" s="1644"/>
      <c r="I1" s="1644"/>
      <c r="J1" s="1645"/>
      <c r="K1" s="578"/>
    </row>
    <row r="2" spans="1:11" s="596" customFormat="1" ht="72">
      <c r="A2" s="594"/>
      <c r="B2" s="232" t="s">
        <v>1354</v>
      </c>
      <c r="C2" s="232" t="s">
        <v>1823</v>
      </c>
      <c r="D2" s="232" t="s">
        <v>1824</v>
      </c>
      <c r="E2" s="232" t="s">
        <v>1358</v>
      </c>
      <c r="F2" s="232" t="s">
        <v>1825</v>
      </c>
      <c r="G2" s="232" t="s">
        <v>1826</v>
      </c>
      <c r="H2" s="232" t="s">
        <v>1357</v>
      </c>
      <c r="I2" s="232" t="s">
        <v>1827</v>
      </c>
      <c r="J2" s="664" t="s">
        <v>1828</v>
      </c>
      <c r="K2" s="595"/>
    </row>
    <row r="3" spans="1:11" s="253" customFormat="1" ht="11.4">
      <c r="A3" s="235" t="s">
        <v>341</v>
      </c>
      <c r="B3" s="583"/>
      <c r="C3" s="583"/>
      <c r="D3" s="583"/>
      <c r="E3" s="583"/>
      <c r="F3" s="583"/>
      <c r="G3" s="583"/>
      <c r="H3" s="583"/>
      <c r="I3" s="583"/>
      <c r="J3" s="583"/>
      <c r="K3" s="579"/>
    </row>
    <row r="4" spans="1:11" s="253" customFormat="1" ht="13.2">
      <c r="A4" s="300" t="s">
        <v>66</v>
      </c>
      <c r="B4" s="584">
        <f>'Sources and Uses Budget'!C4</f>
        <v>4000000</v>
      </c>
      <c r="C4" s="585"/>
      <c r="D4" s="585"/>
      <c r="E4" s="586"/>
      <c r="F4" s="586"/>
      <c r="G4" s="586"/>
      <c r="H4" s="586"/>
      <c r="I4" s="586"/>
      <c r="J4" s="586"/>
      <c r="K4" s="579"/>
    </row>
    <row r="5" spans="1:11" s="253" customFormat="1" ht="13.2">
      <c r="A5" s="300" t="s">
        <v>67</v>
      </c>
      <c r="B5" s="584">
        <f>'Sources and Uses Budget'!C5</f>
        <v>0</v>
      </c>
      <c r="C5" s="585"/>
      <c r="D5" s="585"/>
      <c r="E5" s="586"/>
      <c r="F5" s="586"/>
      <c r="G5" s="586"/>
      <c r="H5" s="586"/>
      <c r="I5" s="586"/>
      <c r="J5" s="586"/>
      <c r="K5" s="579"/>
    </row>
    <row r="6" spans="1:11" s="253" customFormat="1" ht="11.4">
      <c r="A6" s="239" t="s">
        <v>342</v>
      </c>
      <c r="B6" s="584">
        <f>'Sources and Uses Budget'!C6</f>
        <v>0</v>
      </c>
      <c r="C6" s="585"/>
      <c r="D6" s="585"/>
      <c r="E6" s="586"/>
      <c r="F6" s="586"/>
      <c r="G6" s="586"/>
      <c r="H6" s="586"/>
      <c r="I6" s="586"/>
      <c r="J6" s="586"/>
      <c r="K6" s="579"/>
    </row>
    <row r="7" spans="1:11" s="253" customFormat="1" ht="11.4">
      <c r="A7" s="239" t="s">
        <v>281</v>
      </c>
      <c r="B7" s="584">
        <f>'Sources and Uses Budget'!C7</f>
        <v>0</v>
      </c>
      <c r="C7" s="585"/>
      <c r="D7" s="585"/>
      <c r="E7" s="586"/>
      <c r="F7" s="586"/>
      <c r="G7" s="586"/>
      <c r="H7" s="586"/>
      <c r="I7" s="586"/>
      <c r="J7" s="586"/>
      <c r="K7" s="579"/>
    </row>
    <row r="8" spans="1:11" s="253" customFormat="1" ht="13.8">
      <c r="A8" s="301" t="s">
        <v>703</v>
      </c>
      <c r="B8" s="584">
        <f>'Sources and Uses Budget'!C8</f>
        <v>4000000</v>
      </c>
      <c r="C8" s="584">
        <f>SUM(C4:C7)</f>
        <v>0</v>
      </c>
      <c r="D8" s="584">
        <f>SUM(D4:D7)</f>
        <v>0</v>
      </c>
      <c r="E8" s="586"/>
      <c r="F8" s="586"/>
      <c r="G8" s="586"/>
      <c r="H8" s="586"/>
      <c r="I8" s="586"/>
      <c r="J8" s="586"/>
      <c r="K8" s="579"/>
    </row>
    <row r="9" spans="1:11" s="253" customFormat="1" ht="11.4">
      <c r="A9" s="239" t="s">
        <v>1719</v>
      </c>
      <c r="B9" s="584">
        <f>'Sources and Uses Budget'!C9</f>
        <v>0</v>
      </c>
      <c r="C9" s="585"/>
      <c r="D9" s="585"/>
      <c r="E9" s="586"/>
      <c r="F9" s="586"/>
      <c r="G9" s="586"/>
      <c r="H9" s="584">
        <f>'Sources and Uses Budget'!T9</f>
        <v>0</v>
      </c>
      <c r="I9" s="585"/>
      <c r="J9" s="585"/>
      <c r="K9" s="579"/>
    </row>
    <row r="10" spans="1:11" s="253" customFormat="1" ht="13.2">
      <c r="A10" s="300" t="s">
        <v>68</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585</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710</v>
      </c>
      <c r="B12" s="584">
        <f>'Sources and Uses Budget'!C12</f>
        <v>4000000</v>
      </c>
      <c r="C12" s="584">
        <f>SUM(C8+C11)</f>
        <v>0</v>
      </c>
      <c r="D12" s="584">
        <f>SUM(D8+D11)</f>
        <v>0</v>
      </c>
      <c r="E12" s="586"/>
      <c r="F12" s="586"/>
      <c r="G12" s="586"/>
      <c r="H12" s="586"/>
      <c r="I12" s="586"/>
      <c r="J12" s="586"/>
      <c r="K12" s="579"/>
    </row>
    <row r="13" spans="1:11" s="253" customFormat="1" ht="11.4">
      <c r="A13" s="456" t="s">
        <v>1109</v>
      </c>
      <c r="B13" s="584">
        <f>'Sources and Uses Budget'!C13</f>
        <v>0</v>
      </c>
      <c r="C13" s="585"/>
      <c r="D13" s="585"/>
      <c r="E13" s="584">
        <f>'Sources and Uses Budget'!S13</f>
        <v>0</v>
      </c>
      <c r="F13" s="585"/>
      <c r="G13" s="585"/>
      <c r="H13" s="584">
        <f>'Sources and Uses Budget'!T13</f>
        <v>0</v>
      </c>
      <c r="I13" s="585"/>
      <c r="J13" s="585"/>
      <c r="K13" s="579"/>
    </row>
    <row r="14" spans="1:11" s="253" customFormat="1" ht="22.8">
      <c r="A14" s="239" t="s">
        <v>1140</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1680</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908</v>
      </c>
      <c r="B16" s="583"/>
      <c r="C16" s="583"/>
      <c r="D16" s="583"/>
      <c r="E16" s="583"/>
      <c r="F16" s="583"/>
      <c r="G16" s="583"/>
      <c r="H16" s="583"/>
      <c r="I16" s="583"/>
      <c r="J16" s="583"/>
      <c r="K16" s="579"/>
    </row>
    <row r="17" spans="1:11" s="253" customFormat="1" ht="11.4">
      <c r="A17" s="239" t="s">
        <v>909</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910</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911</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912</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913</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914</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915</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221</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916</v>
      </c>
      <c r="B26" s="584">
        <f>'Sources and Uses Budget'!C27</f>
        <v>0</v>
      </c>
      <c r="C26" s="585"/>
      <c r="D26" s="585"/>
      <c r="E26" s="584">
        <f>'Sources and Uses Budget'!S27</f>
        <v>0</v>
      </c>
      <c r="F26" s="585"/>
      <c r="G26" s="585"/>
      <c r="H26" s="584">
        <f>'Sources and Uses Budget'!T27</f>
        <v>0</v>
      </c>
      <c r="I26" s="585"/>
      <c r="J26" s="585"/>
      <c r="K26" s="579"/>
    </row>
    <row r="27" spans="1:11" s="253" customFormat="1" ht="11.4">
      <c r="A27" s="235" t="s">
        <v>917</v>
      </c>
      <c r="B27" s="583"/>
      <c r="C27" s="583"/>
      <c r="D27" s="583"/>
      <c r="E27" s="583"/>
      <c r="F27" s="583"/>
      <c r="G27" s="583"/>
      <c r="H27" s="583"/>
      <c r="I27" s="583"/>
      <c r="J27" s="583"/>
      <c r="K27" s="579"/>
    </row>
    <row r="28" spans="1:11" s="253" customFormat="1" ht="11.4">
      <c r="A28" s="239" t="s">
        <v>909</v>
      </c>
      <c r="B28" s="584">
        <f>'Sources and Uses Budget'!C29</f>
        <v>250000</v>
      </c>
      <c r="C28" s="585"/>
      <c r="D28" s="585"/>
      <c r="E28" s="584">
        <f>'Sources and Uses Budget'!S29</f>
        <v>250000</v>
      </c>
      <c r="F28" s="585"/>
      <c r="G28" s="585"/>
      <c r="H28" s="584">
        <f>'Sources and Uses Budget'!T29</f>
        <v>0</v>
      </c>
      <c r="I28" s="585"/>
      <c r="J28" s="585"/>
      <c r="K28" s="579"/>
    </row>
    <row r="29" spans="1:11" s="253" customFormat="1" ht="11.4">
      <c r="A29" s="239" t="s">
        <v>910</v>
      </c>
      <c r="B29" s="584">
        <f>'Sources and Uses Budget'!C30</f>
        <v>9450748</v>
      </c>
      <c r="C29" s="585"/>
      <c r="D29" s="585"/>
      <c r="E29" s="584">
        <f>'Sources and Uses Budget'!S30</f>
        <v>9450748</v>
      </c>
      <c r="F29" s="585"/>
      <c r="G29" s="585"/>
      <c r="H29" s="584">
        <f>'Sources and Uses Budget'!T30</f>
        <v>0</v>
      </c>
      <c r="I29" s="585"/>
      <c r="J29" s="585"/>
      <c r="K29" s="579"/>
    </row>
    <row r="30" spans="1:11" s="253" customFormat="1" ht="11.4">
      <c r="A30" s="239" t="s">
        <v>911</v>
      </c>
      <c r="B30" s="584">
        <f>'Sources and Uses Budget'!C31</f>
        <v>750000</v>
      </c>
      <c r="C30" s="585"/>
      <c r="D30" s="585"/>
      <c r="E30" s="584">
        <f>'Sources and Uses Budget'!S31</f>
        <v>750000</v>
      </c>
      <c r="F30" s="585"/>
      <c r="G30" s="585"/>
      <c r="H30" s="584">
        <f>'Sources and Uses Budget'!T31</f>
        <v>0</v>
      </c>
      <c r="I30" s="585"/>
      <c r="J30" s="585"/>
      <c r="K30" s="579"/>
    </row>
    <row r="31" spans="1:11" s="253" customFormat="1" ht="11.4">
      <c r="A31" s="239" t="s">
        <v>912</v>
      </c>
      <c r="B31" s="584">
        <f>'Sources and Uses Budget'!C32</f>
        <v>530000</v>
      </c>
      <c r="C31" s="585"/>
      <c r="D31" s="585"/>
      <c r="E31" s="584">
        <f>'Sources and Uses Budget'!S32</f>
        <v>530000</v>
      </c>
      <c r="F31" s="585"/>
      <c r="G31" s="585"/>
      <c r="H31" s="584">
        <f>'Sources and Uses Budget'!T32</f>
        <v>0</v>
      </c>
      <c r="I31" s="585"/>
      <c r="J31" s="585"/>
      <c r="K31" s="579"/>
    </row>
    <row r="32" spans="1:11" s="253" customFormat="1" ht="11.4">
      <c r="A32" s="239" t="s">
        <v>913</v>
      </c>
      <c r="B32" s="584">
        <f>'Sources and Uses Budget'!C33</f>
        <v>530000</v>
      </c>
      <c r="C32" s="585"/>
      <c r="D32" s="585"/>
      <c r="E32" s="584">
        <f>'Sources and Uses Budget'!S33</f>
        <v>530000</v>
      </c>
      <c r="F32" s="585"/>
      <c r="G32" s="585"/>
      <c r="H32" s="584">
        <f>'Sources and Uses Budget'!T33</f>
        <v>0</v>
      </c>
      <c r="I32" s="585"/>
      <c r="J32" s="585"/>
      <c r="K32" s="579"/>
    </row>
    <row r="33" spans="1:11" s="253" customFormat="1" ht="11.4">
      <c r="A33" s="239" t="s">
        <v>914</v>
      </c>
      <c r="B33" s="584">
        <f>'Sources and Uses Budget'!C34</f>
        <v>2799252</v>
      </c>
      <c r="C33" s="585"/>
      <c r="D33" s="585"/>
      <c r="E33" s="584">
        <f>'Sources and Uses Budget'!S34</f>
        <v>2799252</v>
      </c>
      <c r="F33" s="585"/>
      <c r="G33" s="585"/>
      <c r="H33" s="584">
        <f>'Sources and Uses Budget'!T34</f>
        <v>0</v>
      </c>
      <c r="I33" s="585"/>
      <c r="J33" s="585"/>
      <c r="K33" s="579"/>
    </row>
    <row r="34" spans="1:11" s="253" customFormat="1" ht="11.4">
      <c r="A34" s="239" t="s">
        <v>915</v>
      </c>
      <c r="B34" s="584">
        <f>'Sources and Uses Budget'!C35</f>
        <v>286200</v>
      </c>
      <c r="C34" s="585"/>
      <c r="D34" s="585"/>
      <c r="E34" s="584">
        <f>'Sources and Uses Budget'!S35</f>
        <v>286200</v>
      </c>
      <c r="F34" s="585"/>
      <c r="G34" s="585"/>
      <c r="H34" s="584">
        <f>'Sources and Uses Budget'!T35</f>
        <v>0</v>
      </c>
      <c r="I34" s="585"/>
      <c r="J34" s="585"/>
      <c r="K34" s="579"/>
    </row>
    <row r="35" spans="1:11" s="253" customFormat="1" ht="11.4">
      <c r="A35" s="239" t="str">
        <f>'Sources and Uses Budget'!$A36</f>
        <v>Third-party Construction Management</v>
      </c>
      <c r="B35" s="584">
        <f>'Sources and Uses Budget'!C36</f>
        <v>250000</v>
      </c>
      <c r="C35" s="585"/>
      <c r="D35" s="585"/>
      <c r="E35" s="584">
        <f>'Sources and Uses Budget'!S36</f>
        <v>250000</v>
      </c>
      <c r="F35" s="585"/>
      <c r="G35" s="585"/>
      <c r="H35" s="584">
        <f>'Sources and Uses Budget'!T36</f>
        <v>0</v>
      </c>
      <c r="I35" s="585"/>
      <c r="J35" s="585"/>
      <c r="K35" s="579"/>
    </row>
    <row r="36" spans="1:11" s="253" customFormat="1" ht="11.4">
      <c r="A36" s="239" t="str">
        <f>'Sources and Uses Budget'!$A37</f>
        <v>Other: P&amp;P Bond</v>
      </c>
      <c r="B36" s="584">
        <f>'Sources and Uses Budget'!C37</f>
        <v>143100</v>
      </c>
      <c r="C36" s="585"/>
      <c r="D36" s="585"/>
      <c r="E36" s="584">
        <f>'Sources and Uses Budget'!S37</f>
        <v>143100</v>
      </c>
      <c r="F36" s="585"/>
      <c r="G36" s="585"/>
      <c r="H36" s="584">
        <f>'Sources and Uses Budget'!T37</f>
        <v>0</v>
      </c>
      <c r="I36" s="585"/>
      <c r="J36" s="585"/>
      <c r="K36" s="579"/>
    </row>
    <row r="37" spans="1:11" s="253" customFormat="1">
      <c r="A37" s="243" t="s">
        <v>918</v>
      </c>
      <c r="B37" s="584">
        <f>'Sources and Uses Budget'!C38</f>
        <v>14989300</v>
      </c>
      <c r="C37" s="584">
        <f>SUM(C28:C36)</f>
        <v>0</v>
      </c>
      <c r="D37" s="584">
        <f>SUM(D28:D36)</f>
        <v>0</v>
      </c>
      <c r="E37" s="584">
        <f>'Sources and Uses Budget'!S38</f>
        <v>14989300</v>
      </c>
      <c r="F37" s="587">
        <f>SUM(F28:F36)</f>
        <v>0</v>
      </c>
      <c r="G37" s="587">
        <f>SUM(G28:G36)</f>
        <v>0</v>
      </c>
      <c r="H37" s="584">
        <f>'Sources and Uses Budget'!T38</f>
        <v>0</v>
      </c>
      <c r="I37" s="587">
        <f>SUM(I28:I36)</f>
        <v>0</v>
      </c>
      <c r="J37" s="587">
        <f>SUM(J28:J36)</f>
        <v>0</v>
      </c>
      <c r="K37" s="579"/>
    </row>
    <row r="38" spans="1:11" s="253" customFormat="1" ht="11.4">
      <c r="A38" s="235" t="s">
        <v>919</v>
      </c>
      <c r="B38" s="583"/>
      <c r="C38" s="583"/>
      <c r="D38" s="583"/>
      <c r="E38" s="583"/>
      <c r="F38" s="583"/>
      <c r="G38" s="583"/>
      <c r="H38" s="583"/>
      <c r="I38" s="583"/>
      <c r="J38" s="583"/>
      <c r="K38" s="579"/>
    </row>
    <row r="39" spans="1:11" s="253" customFormat="1" ht="11.4">
      <c r="A39" s="239" t="s">
        <v>920</v>
      </c>
      <c r="B39" s="584">
        <f>'Sources and Uses Budget'!C40</f>
        <v>600000</v>
      </c>
      <c r="C39" s="585"/>
      <c r="D39" s="585"/>
      <c r="E39" s="584">
        <f>'Sources and Uses Budget'!S40</f>
        <v>600000</v>
      </c>
      <c r="F39" s="585"/>
      <c r="G39" s="585"/>
      <c r="H39" s="584">
        <f>'Sources and Uses Budget'!T40</f>
        <v>0</v>
      </c>
      <c r="I39" s="585"/>
      <c r="J39" s="585"/>
      <c r="K39" s="579"/>
    </row>
    <row r="40" spans="1:11" s="253" customFormat="1" ht="11.4">
      <c r="A40" s="239" t="s">
        <v>921</v>
      </c>
      <c r="B40" s="584">
        <f>'Sources and Uses Budget'!C41</f>
        <v>0</v>
      </c>
      <c r="C40" s="585"/>
      <c r="D40" s="585"/>
      <c r="E40" s="584">
        <f>'Sources and Uses Budget'!S41</f>
        <v>0</v>
      </c>
      <c r="F40" s="585"/>
      <c r="G40" s="585"/>
      <c r="H40" s="584">
        <f>'Sources and Uses Budget'!T41</f>
        <v>0</v>
      </c>
      <c r="I40" s="585"/>
      <c r="J40" s="585"/>
      <c r="K40" s="579"/>
    </row>
    <row r="41" spans="1:11" s="253" customFormat="1">
      <c r="A41" s="243" t="s">
        <v>922</v>
      </c>
      <c r="B41" s="584">
        <f>'Sources and Uses Budget'!C42</f>
        <v>600000</v>
      </c>
      <c r="C41" s="584">
        <f>SUM(C38:C40)</f>
        <v>0</v>
      </c>
      <c r="D41" s="584">
        <f>SUM(D38:D40)</f>
        <v>0</v>
      </c>
      <c r="E41" s="584">
        <f>'Sources and Uses Budget'!S42</f>
        <v>600000</v>
      </c>
      <c r="F41" s="587">
        <f>SUM(F39:F40)</f>
        <v>0</v>
      </c>
      <c r="G41" s="587">
        <f>SUM(G39:G40)</f>
        <v>0</v>
      </c>
      <c r="H41" s="584">
        <f>'Sources and Uses Budget'!T42</f>
        <v>0</v>
      </c>
      <c r="I41" s="587">
        <f>SUM(I39:I40)</f>
        <v>0</v>
      </c>
      <c r="J41" s="587">
        <f>SUM(J39:J40)</f>
        <v>0</v>
      </c>
      <c r="K41" s="579"/>
    </row>
    <row r="42" spans="1:11" s="253" customFormat="1">
      <c r="A42" s="243" t="s">
        <v>923</v>
      </c>
      <c r="B42" s="584">
        <f>'Sources and Uses Budget'!C43</f>
        <v>150000</v>
      </c>
      <c r="C42" s="585"/>
      <c r="D42" s="585"/>
      <c r="E42" s="584">
        <f>'Sources and Uses Budget'!S43</f>
        <v>150000</v>
      </c>
      <c r="F42" s="585"/>
      <c r="G42" s="585"/>
      <c r="H42" s="584">
        <f>'Sources and Uses Budget'!T43</f>
        <v>0</v>
      </c>
      <c r="I42" s="585"/>
      <c r="J42" s="585"/>
      <c r="K42" s="579"/>
    </row>
    <row r="43" spans="1:11" s="253" customFormat="1" ht="11.4">
      <c r="A43" s="235" t="s">
        <v>924</v>
      </c>
      <c r="B43" s="583"/>
      <c r="C43" s="583"/>
      <c r="D43" s="583"/>
      <c r="E43" s="583"/>
      <c r="F43" s="583"/>
      <c r="G43" s="583"/>
      <c r="H43" s="583"/>
      <c r="I43" s="583"/>
      <c r="J43" s="583"/>
      <c r="K43" s="579"/>
    </row>
    <row r="44" spans="1:11" s="253" customFormat="1" ht="11.4">
      <c r="A44" s="239" t="s">
        <v>925</v>
      </c>
      <c r="B44" s="584">
        <f>'Sources and Uses Budget'!C45</f>
        <v>1360728</v>
      </c>
      <c r="C44" s="585"/>
      <c r="D44" s="585"/>
      <c r="E44" s="584">
        <f>'Sources and Uses Budget'!S45</f>
        <v>880931</v>
      </c>
      <c r="F44" s="585"/>
      <c r="G44" s="585"/>
      <c r="H44" s="584">
        <f>'Sources and Uses Budget'!T45</f>
        <v>0</v>
      </c>
      <c r="I44" s="585"/>
      <c r="J44" s="585"/>
      <c r="K44" s="579"/>
    </row>
    <row r="45" spans="1:11" s="253" customFormat="1" ht="11.4">
      <c r="A45" s="239" t="s">
        <v>926</v>
      </c>
      <c r="B45" s="584">
        <f>'Sources and Uses Budget'!C46</f>
        <v>228686</v>
      </c>
      <c r="C45" s="585"/>
      <c r="D45" s="585"/>
      <c r="E45" s="584">
        <f>'Sources and Uses Budget'!S46</f>
        <v>148051</v>
      </c>
      <c r="F45" s="585"/>
      <c r="G45" s="585"/>
      <c r="H45" s="584">
        <f>'Sources and Uses Budget'!T46</f>
        <v>0</v>
      </c>
      <c r="I45" s="585"/>
      <c r="J45" s="585"/>
      <c r="K45" s="579"/>
    </row>
    <row r="46" spans="1:11" s="253" customFormat="1" ht="12" customHeight="1">
      <c r="A46" s="239" t="s">
        <v>927</v>
      </c>
      <c r="B46" s="584">
        <f>'Sources and Uses Budget'!C47</f>
        <v>0</v>
      </c>
      <c r="C46" s="585"/>
      <c r="D46" s="585"/>
      <c r="E46" s="584">
        <f>'Sources and Uses Budget'!S47</f>
        <v>0</v>
      </c>
      <c r="F46" s="585"/>
      <c r="G46" s="585"/>
      <c r="H46" s="584">
        <f>'Sources and Uses Budget'!T47</f>
        <v>0</v>
      </c>
      <c r="I46" s="585"/>
      <c r="J46" s="585"/>
      <c r="K46" s="579"/>
    </row>
    <row r="47" spans="1:11" s="253" customFormat="1" ht="11.4">
      <c r="A47" s="239" t="s">
        <v>928</v>
      </c>
      <c r="B47" s="584">
        <f>'Sources and Uses Budget'!C48</f>
        <v>0</v>
      </c>
      <c r="C47" s="585"/>
      <c r="D47" s="585"/>
      <c r="E47" s="584">
        <f>'Sources and Uses Budget'!S48</f>
        <v>0</v>
      </c>
      <c r="F47" s="585"/>
      <c r="G47" s="585"/>
      <c r="H47" s="584">
        <f>'Sources and Uses Budget'!T48</f>
        <v>0</v>
      </c>
      <c r="I47" s="585"/>
      <c r="J47" s="585"/>
      <c r="K47" s="579"/>
    </row>
    <row r="48" spans="1:11" s="253" customFormat="1" ht="11.4">
      <c r="A48" s="239" t="s">
        <v>931</v>
      </c>
      <c r="B48" s="584">
        <f>'Sources and Uses Budget'!C49</f>
        <v>50000</v>
      </c>
      <c r="C48" s="585"/>
      <c r="D48" s="585"/>
      <c r="E48" s="584">
        <f>'Sources and Uses Budget'!S49</f>
        <v>25000</v>
      </c>
      <c r="F48" s="585"/>
      <c r="G48" s="585"/>
      <c r="H48" s="584">
        <f>'Sources and Uses Budget'!T49</f>
        <v>0</v>
      </c>
      <c r="I48" s="585"/>
      <c r="J48" s="585"/>
      <c r="K48" s="579"/>
    </row>
    <row r="49" spans="1:11" s="253" customFormat="1" ht="11.4">
      <c r="A49" s="239" t="s">
        <v>929</v>
      </c>
      <c r="B49" s="584">
        <f>'Sources and Uses Budget'!C50</f>
        <v>0</v>
      </c>
      <c r="C49" s="585"/>
      <c r="D49" s="585"/>
      <c r="E49" s="584">
        <f>'Sources and Uses Budget'!S50</f>
        <v>0</v>
      </c>
      <c r="F49" s="585"/>
      <c r="G49" s="585"/>
      <c r="H49" s="584">
        <f>'Sources and Uses Budget'!T50</f>
        <v>0</v>
      </c>
      <c r="I49" s="585"/>
      <c r="J49" s="585"/>
      <c r="K49" s="579"/>
    </row>
    <row r="50" spans="1:11" s="253" customFormat="1" ht="11.4">
      <c r="A50" s="239" t="s">
        <v>930</v>
      </c>
      <c r="B50" s="584">
        <f>'Sources and Uses Budget'!C51</f>
        <v>0</v>
      </c>
      <c r="C50" s="585"/>
      <c r="D50" s="585"/>
      <c r="E50" s="584">
        <f>'Sources and Uses Budget'!S51</f>
        <v>0</v>
      </c>
      <c r="F50" s="585"/>
      <c r="G50" s="585"/>
      <c r="H50" s="584">
        <f>'Sources and Uses Budget'!T51</f>
        <v>0</v>
      </c>
      <c r="I50" s="585"/>
      <c r="J50" s="585"/>
      <c r="K50" s="579"/>
    </row>
    <row r="51" spans="1:11" s="253" customFormat="1" ht="11.4">
      <c r="A51" s="239" t="str">
        <f>'Sources and Uses Budget'!$A52</f>
        <v>Other: (Specify)</v>
      </c>
      <c r="B51" s="584">
        <f>'Sources and Uses Budget'!C52</f>
        <v>0</v>
      </c>
      <c r="C51" s="585"/>
      <c r="D51" s="585"/>
      <c r="E51" s="584">
        <f>'Sources and Uses Budget'!S52</f>
        <v>0</v>
      </c>
      <c r="F51" s="585"/>
      <c r="G51" s="585"/>
      <c r="H51" s="584">
        <f>'Sources and Uses Budget'!T52</f>
        <v>0</v>
      </c>
      <c r="I51" s="585"/>
      <c r="J51" s="585"/>
      <c r="K51" s="579"/>
    </row>
    <row r="52" spans="1:11" s="577" customFormat="1">
      <c r="A52" s="243" t="s">
        <v>932</v>
      </c>
      <c r="B52" s="584">
        <f>'Sources and Uses Budget'!C53</f>
        <v>1639414</v>
      </c>
      <c r="C52" s="587">
        <f>SUM(C44:C51)</f>
        <v>0</v>
      </c>
      <c r="D52" s="587">
        <f>SUM(D44:D51)</f>
        <v>0</v>
      </c>
      <c r="E52" s="584">
        <f>'Sources and Uses Budget'!S53</f>
        <v>1053982</v>
      </c>
      <c r="F52" s="587">
        <f>SUM(F44:F51)</f>
        <v>0</v>
      </c>
      <c r="G52" s="587">
        <f>SUM(G44:G51)</f>
        <v>0</v>
      </c>
      <c r="H52" s="584">
        <f>'Sources and Uses Budget'!T53</f>
        <v>0</v>
      </c>
      <c r="I52" s="587">
        <f>SUM(I44:I51)</f>
        <v>0</v>
      </c>
      <c r="J52" s="587">
        <f>SUM(J44:J51)</f>
        <v>0</v>
      </c>
      <c r="K52" s="580"/>
    </row>
    <row r="53" spans="1:11" s="253" customFormat="1" ht="11.4">
      <c r="A53" s="235" t="s">
        <v>682</v>
      </c>
      <c r="B53" s="583"/>
      <c r="C53" s="583"/>
      <c r="D53" s="583"/>
      <c r="E53" s="583"/>
      <c r="F53" s="583"/>
      <c r="G53" s="583"/>
      <c r="H53" s="583"/>
      <c r="I53" s="583"/>
      <c r="J53" s="583"/>
      <c r="K53" s="579"/>
    </row>
    <row r="54" spans="1:11" s="253" customFormat="1" ht="11.4">
      <c r="A54" s="239" t="s">
        <v>933</v>
      </c>
      <c r="B54" s="584">
        <f>'Sources and Uses Budget'!C55</f>
        <v>50032</v>
      </c>
      <c r="C54" s="585"/>
      <c r="D54" s="585"/>
      <c r="E54" s="586"/>
      <c r="F54" s="586"/>
      <c r="G54" s="586"/>
      <c r="H54" s="586"/>
      <c r="I54" s="586"/>
      <c r="J54" s="586"/>
      <c r="K54" s="579"/>
    </row>
    <row r="55" spans="1:11" s="253" customFormat="1" ht="12" customHeight="1">
      <c r="A55" s="239" t="s">
        <v>927</v>
      </c>
      <c r="B55" s="584">
        <f>'Sources and Uses Budget'!C56</f>
        <v>0</v>
      </c>
      <c r="C55" s="585"/>
      <c r="D55" s="585"/>
      <c r="E55" s="586"/>
      <c r="F55" s="586"/>
      <c r="G55" s="586"/>
      <c r="H55" s="586"/>
      <c r="I55" s="586"/>
      <c r="J55" s="586"/>
      <c r="K55" s="579"/>
    </row>
    <row r="56" spans="1:11" s="253" customFormat="1" ht="11.4">
      <c r="A56" s="239" t="s">
        <v>931</v>
      </c>
      <c r="B56" s="584">
        <f>'Sources and Uses Budget'!C57</f>
        <v>10000</v>
      </c>
      <c r="C56" s="585"/>
      <c r="D56" s="585"/>
      <c r="E56" s="586"/>
      <c r="F56" s="586"/>
      <c r="G56" s="586"/>
      <c r="H56" s="586"/>
      <c r="I56" s="586"/>
      <c r="J56" s="586"/>
      <c r="K56" s="579"/>
    </row>
    <row r="57" spans="1:11" s="253" customFormat="1" ht="11.4">
      <c r="A57" s="239" t="s">
        <v>929</v>
      </c>
      <c r="B57" s="584">
        <f>'Sources and Uses Budget'!C58</f>
        <v>0</v>
      </c>
      <c r="C57" s="585"/>
      <c r="D57" s="585"/>
      <c r="E57" s="586"/>
      <c r="F57" s="586"/>
      <c r="G57" s="586"/>
      <c r="H57" s="586"/>
      <c r="I57" s="586"/>
      <c r="J57" s="586"/>
      <c r="K57" s="579"/>
    </row>
    <row r="58" spans="1:11" s="253" customFormat="1" ht="11.4">
      <c r="A58" s="239" t="s">
        <v>930</v>
      </c>
      <c r="B58" s="584">
        <f>'Sources and Uses Budget'!C59</f>
        <v>0</v>
      </c>
      <c r="C58" s="585"/>
      <c r="D58" s="585"/>
      <c r="E58" s="586"/>
      <c r="F58" s="586"/>
      <c r="G58" s="586"/>
      <c r="H58" s="586"/>
      <c r="I58" s="586"/>
      <c r="J58" s="586"/>
      <c r="K58" s="579"/>
    </row>
    <row r="59" spans="1:11" s="253" customFormat="1" ht="11.4">
      <c r="A59" s="239" t="str">
        <f>'Sources and Uses Budget'!$A60</f>
        <v>Other: (Specify)</v>
      </c>
      <c r="B59" s="584">
        <f>'Sources and Uses Budget'!C60</f>
        <v>0</v>
      </c>
      <c r="C59" s="585"/>
      <c r="D59" s="585"/>
      <c r="E59" s="586"/>
      <c r="F59" s="586"/>
      <c r="G59" s="586"/>
      <c r="H59" s="586"/>
      <c r="I59" s="586"/>
      <c r="J59" s="586"/>
      <c r="K59" s="579"/>
    </row>
    <row r="60" spans="1:11" s="253" customFormat="1" ht="13.95" customHeight="1">
      <c r="A60" s="243" t="s">
        <v>499</v>
      </c>
      <c r="B60" s="584">
        <f>'Sources and Uses Budget'!C61</f>
        <v>60032</v>
      </c>
      <c r="C60" s="584">
        <f>SUM(C54:C59)</f>
        <v>0</v>
      </c>
      <c r="D60" s="584">
        <f>SUM(D54:D59)</f>
        <v>0</v>
      </c>
      <c r="E60" s="586"/>
      <c r="F60" s="586"/>
      <c r="G60" s="586"/>
      <c r="H60" s="586"/>
      <c r="I60" s="586"/>
      <c r="J60" s="586"/>
      <c r="K60" s="579"/>
    </row>
    <row r="61" spans="1:11" s="253" customFormat="1" ht="11.4">
      <c r="A61" s="249" t="s">
        <v>500</v>
      </c>
      <c r="B61" s="584">
        <f>'Sources and Uses Budget'!C62</f>
        <v>21438746</v>
      </c>
      <c r="C61" s="584">
        <f>SUM(C8+C11+C13+C14+C15+C25+C26+C37+C41+C42+C52+C60)</f>
        <v>0</v>
      </c>
      <c r="D61" s="584">
        <f>SUM(D8+D11+D13+D14+D15+D25+D26+D37+D41+D42+D52+D60)</f>
        <v>0</v>
      </c>
      <c r="E61" s="584">
        <f>'Sources and Uses Budget'!S62</f>
        <v>16793282</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2.8">
      <c r="A62" s="235" t="s">
        <v>1952</v>
      </c>
      <c r="B62" s="583"/>
      <c r="C62" s="583"/>
      <c r="D62" s="583"/>
      <c r="E62" s="583"/>
      <c r="F62" s="583"/>
      <c r="G62" s="583"/>
      <c r="H62" s="583"/>
      <c r="I62" s="583"/>
      <c r="J62" s="583"/>
      <c r="K62" s="579"/>
    </row>
    <row r="63" spans="1:11" s="253" customFormat="1" ht="11.4">
      <c r="A63" s="239" t="s">
        <v>283</v>
      </c>
      <c r="B63" s="584">
        <f>'Sources and Uses Budget'!C64</f>
        <v>100000</v>
      </c>
      <c r="C63" s="585"/>
      <c r="D63" s="585"/>
      <c r="E63" s="584">
        <f>'Sources and Uses Budget'!S64</f>
        <v>55000</v>
      </c>
      <c r="F63" s="585"/>
      <c r="G63" s="585"/>
      <c r="H63" s="584">
        <f>'Sources and Uses Budget'!T64</f>
        <v>0</v>
      </c>
      <c r="I63" s="585"/>
      <c r="J63" s="585"/>
      <c r="K63" s="579"/>
    </row>
    <row r="64" spans="1:11" s="253" customFormat="1" ht="22.8">
      <c r="A64" s="239" t="s">
        <v>1953</v>
      </c>
      <c r="B64" s="584">
        <f>'Sources and Uses Budget'!C65</f>
        <v>250000</v>
      </c>
      <c r="C64" s="585"/>
      <c r="D64" s="585"/>
      <c r="E64" s="584">
        <f>'Sources and Uses Budget'!S65</f>
        <v>250000</v>
      </c>
      <c r="F64" s="585"/>
      <c r="G64" s="585"/>
      <c r="H64" s="584">
        <f>'Sources and Uses Budget'!T65</f>
        <v>0</v>
      </c>
      <c r="I64" s="585"/>
      <c r="J64" s="585"/>
      <c r="K64" s="579"/>
    </row>
    <row r="65" spans="1:11" s="253" customFormat="1" ht="22.8">
      <c r="A65" s="239" t="s">
        <v>1954</v>
      </c>
      <c r="B65" s="584">
        <f>'Sources and Uses Budget'!C66</f>
        <v>0</v>
      </c>
      <c r="C65" s="585"/>
      <c r="D65" s="585"/>
      <c r="E65" s="584">
        <f>'Sources and Uses Budget'!S66</f>
        <v>0</v>
      </c>
      <c r="F65" s="585"/>
      <c r="G65" s="585"/>
      <c r="H65" s="584">
        <f>'Sources and Uses Budget'!T66</f>
        <v>0</v>
      </c>
      <c r="I65" s="585"/>
      <c r="J65" s="585"/>
      <c r="K65" s="579"/>
    </row>
    <row r="66" spans="1:11" s="253" customFormat="1" ht="11.4">
      <c r="A66" s="239" t="s">
        <v>1955</v>
      </c>
      <c r="B66" s="584">
        <f>'Sources and Uses Budget'!C67</f>
        <v>0</v>
      </c>
      <c r="C66" s="585"/>
      <c r="D66" s="585"/>
      <c r="E66" s="584">
        <f>'Sources and Uses Budget'!S67</f>
        <v>0</v>
      </c>
      <c r="F66" s="585"/>
      <c r="G66" s="585"/>
      <c r="H66" s="584">
        <f>'Sources and Uses Budget'!T67</f>
        <v>0</v>
      </c>
      <c r="I66" s="585"/>
      <c r="J66" s="585"/>
      <c r="K66" s="579"/>
    </row>
    <row r="67" spans="1:11" s="253" customFormat="1" ht="11.4">
      <c r="A67" s="239" t="str">
        <f>'Sources and Uses Budget'!$A68</f>
        <v>Other: (Specify)</v>
      </c>
      <c r="B67" s="584">
        <f>'Sources and Uses Budget'!C68</f>
        <v>0</v>
      </c>
      <c r="C67" s="585"/>
      <c r="D67" s="585"/>
      <c r="E67" s="584">
        <f>'Sources and Uses Budget'!S68</f>
        <v>0</v>
      </c>
      <c r="F67" s="585"/>
      <c r="G67" s="585"/>
      <c r="H67" s="584">
        <f>'Sources and Uses Budget'!T68</f>
        <v>0</v>
      </c>
      <c r="I67" s="585"/>
      <c r="J67" s="585"/>
      <c r="K67" s="579"/>
    </row>
    <row r="68" spans="1:11" s="253" customFormat="1">
      <c r="A68" s="243" t="s">
        <v>1956</v>
      </c>
      <c r="B68" s="584">
        <f>'Sources and Uses Budget'!C69</f>
        <v>350000</v>
      </c>
      <c r="C68" s="584">
        <f>SUM(C62:C67)</f>
        <v>0</v>
      </c>
      <c r="D68" s="584">
        <f>SUM(D62:D67)</f>
        <v>0</v>
      </c>
      <c r="E68" s="584">
        <f>'Sources and Uses Budget'!S69</f>
        <v>305000</v>
      </c>
      <c r="F68" s="587">
        <f>SUM(F63:F67)</f>
        <v>0</v>
      </c>
      <c r="G68" s="587">
        <f>SUM(G63:G67)</f>
        <v>0</v>
      </c>
      <c r="H68" s="584">
        <f>'Sources and Uses Budget'!T69</f>
        <v>0</v>
      </c>
      <c r="I68" s="587">
        <f>SUM(I63:I67)</f>
        <v>0</v>
      </c>
      <c r="J68" s="587">
        <f>SUM(J63:J67)</f>
        <v>0</v>
      </c>
      <c r="K68" s="579"/>
    </row>
    <row r="69" spans="1:11" s="253" customFormat="1" ht="11.4">
      <c r="A69" s="235" t="s">
        <v>284</v>
      </c>
      <c r="B69" s="583"/>
      <c r="C69" s="583"/>
      <c r="D69" s="583"/>
      <c r="E69" s="583"/>
      <c r="F69" s="583"/>
      <c r="G69" s="583"/>
      <c r="H69" s="583"/>
      <c r="I69" s="583"/>
      <c r="J69" s="583"/>
      <c r="K69" s="579"/>
    </row>
    <row r="70" spans="1:11" s="253" customFormat="1" ht="11.4">
      <c r="A70" s="239" t="s">
        <v>285</v>
      </c>
      <c r="B70" s="584">
        <f>'Sources and Uses Budget'!C71</f>
        <v>0</v>
      </c>
      <c r="C70" s="585"/>
      <c r="D70" s="585"/>
      <c r="E70" s="586"/>
      <c r="F70" s="586"/>
      <c r="G70" s="586"/>
      <c r="H70" s="586"/>
      <c r="I70" s="586"/>
      <c r="J70" s="586"/>
      <c r="K70" s="579"/>
    </row>
    <row r="71" spans="1:11" s="253" customFormat="1" ht="11.4">
      <c r="A71" s="239" t="s">
        <v>286</v>
      </c>
      <c r="B71" s="584">
        <f>'Sources and Uses Budget'!C72</f>
        <v>0</v>
      </c>
      <c r="C71" s="585"/>
      <c r="D71" s="585"/>
      <c r="E71" s="586"/>
      <c r="F71" s="586"/>
      <c r="G71" s="586"/>
      <c r="H71" s="586"/>
      <c r="I71" s="586"/>
      <c r="J71" s="586"/>
      <c r="K71" s="579"/>
    </row>
    <row r="72" spans="1:11" s="253" customFormat="1" ht="11.4">
      <c r="A72" s="456" t="s">
        <v>1238</v>
      </c>
      <c r="B72" s="584">
        <f>'Sources and Uses Budget'!C73</f>
        <v>0</v>
      </c>
      <c r="C72" s="585"/>
      <c r="D72" s="585"/>
      <c r="E72" s="586"/>
      <c r="F72" s="586"/>
      <c r="G72" s="586"/>
      <c r="H72" s="586"/>
      <c r="I72" s="586"/>
      <c r="J72" s="586"/>
      <c r="K72" s="579"/>
    </row>
    <row r="73" spans="1:11" s="253" customFormat="1" ht="11.4">
      <c r="A73" s="239" t="s">
        <v>287</v>
      </c>
      <c r="B73" s="584">
        <f>'Sources and Uses Budget'!C74</f>
        <v>481988</v>
      </c>
      <c r="C73" s="585"/>
      <c r="D73" s="585"/>
      <c r="E73" s="586"/>
      <c r="F73" s="586"/>
      <c r="G73" s="586"/>
      <c r="H73" s="586"/>
      <c r="I73" s="586"/>
      <c r="J73" s="586"/>
      <c r="K73" s="579"/>
    </row>
    <row r="74" spans="1:11" s="253" customFormat="1" ht="11.4">
      <c r="A74" s="239" t="str">
        <f>'Sources and Uses Budget'!$A75</f>
        <v>Other: (Specify)</v>
      </c>
      <c r="B74" s="584">
        <f>'Sources and Uses Budget'!C75</f>
        <v>0</v>
      </c>
      <c r="C74" s="585"/>
      <c r="D74" s="585"/>
      <c r="E74" s="586"/>
      <c r="F74" s="586"/>
      <c r="G74" s="586"/>
      <c r="H74" s="586"/>
      <c r="I74" s="586"/>
      <c r="J74" s="586"/>
      <c r="K74" s="579"/>
    </row>
    <row r="75" spans="1:11" s="253" customFormat="1">
      <c r="A75" s="243" t="s">
        <v>288</v>
      </c>
      <c r="B75" s="584">
        <f>'Sources and Uses Budget'!C76</f>
        <v>481988</v>
      </c>
      <c r="C75" s="584">
        <f>SUM(C70:C74)</f>
        <v>0</v>
      </c>
      <c r="D75" s="584">
        <f>SUM(D70:D74)</f>
        <v>0</v>
      </c>
      <c r="E75" s="586"/>
      <c r="F75" s="586"/>
      <c r="G75" s="586"/>
      <c r="H75" s="586"/>
      <c r="I75" s="586"/>
      <c r="J75" s="586"/>
      <c r="K75" s="579"/>
    </row>
    <row r="76" spans="1:11" s="253" customFormat="1" ht="11.4">
      <c r="A76" s="235" t="s">
        <v>1742</v>
      </c>
      <c r="B76" s="583"/>
      <c r="C76" s="583"/>
      <c r="D76" s="583"/>
      <c r="E76" s="583"/>
      <c r="F76" s="583"/>
      <c r="G76" s="583"/>
      <c r="H76" s="583"/>
      <c r="I76" s="583"/>
      <c r="J76" s="583"/>
      <c r="K76" s="579"/>
    </row>
    <row r="77" spans="1:11" s="253" customFormat="1" ht="11.4">
      <c r="A77" s="239" t="s">
        <v>1743</v>
      </c>
      <c r="B77" s="584">
        <f>'Sources and Uses Budget'!C78</f>
        <v>1011717</v>
      </c>
      <c r="C77" s="585"/>
      <c r="D77" s="585"/>
      <c r="E77" s="584">
        <f>'Sources and Uses Budget'!S78</f>
        <v>1011717</v>
      </c>
      <c r="F77" s="585"/>
      <c r="G77" s="585"/>
      <c r="H77" s="584">
        <f>'Sources and Uses Budget'!T78</f>
        <v>0</v>
      </c>
      <c r="I77" s="585"/>
      <c r="J77" s="585"/>
      <c r="K77" s="579"/>
    </row>
    <row r="78" spans="1:11" s="253" customFormat="1" ht="11.4">
      <c r="A78" s="239" t="s">
        <v>537</v>
      </c>
      <c r="B78" s="584">
        <f>'Sources and Uses Budget'!C79</f>
        <v>250000</v>
      </c>
      <c r="C78" s="585"/>
      <c r="D78" s="585"/>
      <c r="E78" s="584">
        <f>'Sources and Uses Budget'!S79</f>
        <v>125000</v>
      </c>
      <c r="F78" s="585"/>
      <c r="G78" s="585"/>
      <c r="H78" s="584">
        <f>'Sources and Uses Budget'!T79</f>
        <v>0</v>
      </c>
      <c r="I78" s="585"/>
      <c r="J78" s="585"/>
      <c r="K78" s="579"/>
    </row>
    <row r="79" spans="1:11" s="253" customFormat="1">
      <c r="A79" s="243" t="s">
        <v>1741</v>
      </c>
      <c r="B79" s="584">
        <f>'Sources and Uses Budget'!C80</f>
        <v>1261717</v>
      </c>
      <c r="C79" s="667">
        <f>SUM(C77:C78)</f>
        <v>0</v>
      </c>
      <c r="D79" s="667">
        <f>SUM(D77:D78)</f>
        <v>0</v>
      </c>
      <c r="E79" s="584">
        <f>'Sources and Uses Budget'!S80</f>
        <v>1136717</v>
      </c>
      <c r="F79" s="667">
        <f>SUM(F77:F78)</f>
        <v>0</v>
      </c>
      <c r="G79" s="667">
        <f>SUM(G77:G78)</f>
        <v>0</v>
      </c>
      <c r="H79" s="584">
        <f>'Sources and Uses Budget'!T80</f>
        <v>0</v>
      </c>
      <c r="I79" s="667">
        <f>SUM(I77:I78)</f>
        <v>0</v>
      </c>
      <c r="J79" s="667">
        <f>SUM(J77:J78)</f>
        <v>0</v>
      </c>
      <c r="K79" s="579"/>
    </row>
    <row r="80" spans="1:11" s="253" customFormat="1" ht="11.4">
      <c r="A80" s="235" t="s">
        <v>514</v>
      </c>
      <c r="B80" s="583"/>
      <c r="C80" s="583"/>
      <c r="D80" s="583"/>
      <c r="E80" s="583"/>
      <c r="F80" s="583"/>
      <c r="G80" s="583"/>
      <c r="H80" s="583"/>
      <c r="I80" s="583"/>
      <c r="J80" s="583"/>
      <c r="K80" s="579"/>
    </row>
    <row r="81" spans="1:11" s="253" customFormat="1" ht="13.95" customHeight="1">
      <c r="A81" s="239" t="s">
        <v>2112</v>
      </c>
      <c r="B81" s="584">
        <f>'Sources and Uses Budget'!C82</f>
        <v>80715</v>
      </c>
      <c r="C81" s="585"/>
      <c r="D81" s="585"/>
      <c r="E81" s="586"/>
      <c r="F81" s="586"/>
      <c r="G81" s="586"/>
      <c r="H81" s="586"/>
      <c r="I81" s="586"/>
      <c r="J81" s="586"/>
      <c r="K81" s="579"/>
    </row>
    <row r="82" spans="1:11" s="253" customFormat="1" ht="11.4">
      <c r="A82" s="239" t="s">
        <v>515</v>
      </c>
      <c r="B82" s="584">
        <f>'Sources and Uses Budget'!C83</f>
        <v>0</v>
      </c>
      <c r="C82" s="585"/>
      <c r="D82" s="585"/>
      <c r="E82" s="584">
        <f>'Sources and Uses Budget'!S83</f>
        <v>0</v>
      </c>
      <c r="F82" s="585"/>
      <c r="G82" s="585"/>
      <c r="H82" s="584">
        <f>'Sources and Uses Budget'!T83</f>
        <v>0</v>
      </c>
      <c r="I82" s="585"/>
      <c r="J82" s="585"/>
      <c r="K82" s="579"/>
    </row>
    <row r="83" spans="1:11" s="253" customFormat="1" ht="11.4">
      <c r="A83" s="239" t="s">
        <v>516</v>
      </c>
      <c r="B83" s="584">
        <f>'Sources and Uses Budget'!C84</f>
        <v>728808</v>
      </c>
      <c r="C83" s="585"/>
      <c r="D83" s="585"/>
      <c r="E83" s="584">
        <f>'Sources and Uses Budget'!S84</f>
        <v>728808</v>
      </c>
      <c r="F83" s="585"/>
      <c r="G83" s="585"/>
      <c r="H83" s="584">
        <f>'Sources and Uses Budget'!T84</f>
        <v>0</v>
      </c>
      <c r="I83" s="585"/>
      <c r="J83" s="585"/>
      <c r="K83" s="579"/>
    </row>
    <row r="84" spans="1:11" s="253" customFormat="1" ht="11.4">
      <c r="A84" s="239" t="s">
        <v>517</v>
      </c>
      <c r="B84" s="584">
        <f>'Sources and Uses Budget'!C85</f>
        <v>603192</v>
      </c>
      <c r="C84" s="585"/>
      <c r="D84" s="585"/>
      <c r="E84" s="584">
        <f>'Sources and Uses Budget'!S85</f>
        <v>603192</v>
      </c>
      <c r="F84" s="585"/>
      <c r="G84" s="585"/>
      <c r="H84" s="584">
        <f>'Sources and Uses Budget'!T85</f>
        <v>0</v>
      </c>
      <c r="I84" s="585"/>
      <c r="J84" s="585"/>
      <c r="K84" s="579"/>
    </row>
    <row r="85" spans="1:11" s="253" customFormat="1" ht="11.4">
      <c r="A85" s="239" t="s">
        <v>518</v>
      </c>
      <c r="B85" s="584">
        <f>'Sources and Uses Budget'!C86</f>
        <v>0</v>
      </c>
      <c r="C85" s="585"/>
      <c r="D85" s="585"/>
      <c r="E85" s="584">
        <f>'Sources and Uses Budget'!S86</f>
        <v>0</v>
      </c>
      <c r="F85" s="585"/>
      <c r="G85" s="585"/>
      <c r="H85" s="584">
        <f>'Sources and Uses Budget'!T86</f>
        <v>0</v>
      </c>
      <c r="I85" s="585"/>
      <c r="J85" s="585"/>
      <c r="K85" s="579"/>
    </row>
    <row r="86" spans="1:11" s="253" customFormat="1" ht="11.4">
      <c r="A86" s="239" t="s">
        <v>519</v>
      </c>
      <c r="B86" s="584">
        <f>'Sources and Uses Budget'!C87</f>
        <v>50000</v>
      </c>
      <c r="C86" s="585"/>
      <c r="D86" s="585"/>
      <c r="E86" s="586"/>
      <c r="F86" s="586"/>
      <c r="G86" s="586"/>
      <c r="H86" s="586"/>
      <c r="I86" s="586"/>
      <c r="J86" s="586"/>
      <c r="K86" s="579"/>
    </row>
    <row r="87" spans="1:11" s="253" customFormat="1" ht="11.4">
      <c r="A87" s="239" t="s">
        <v>520</v>
      </c>
      <c r="B87" s="584">
        <f>'Sources and Uses Budget'!C88</f>
        <v>95000</v>
      </c>
      <c r="C87" s="585"/>
      <c r="D87" s="585"/>
      <c r="E87" s="584">
        <f>'Sources and Uses Budget'!S88</f>
        <v>95000</v>
      </c>
      <c r="F87" s="585"/>
      <c r="G87" s="585"/>
      <c r="H87" s="584">
        <f>'Sources and Uses Budget'!T88</f>
        <v>0</v>
      </c>
      <c r="I87" s="585"/>
      <c r="J87" s="585"/>
      <c r="K87" s="579"/>
    </row>
    <row r="88" spans="1:11" s="253" customFormat="1" ht="11.4">
      <c r="A88" s="239" t="s">
        <v>521</v>
      </c>
      <c r="B88" s="584">
        <f>'Sources and Uses Budget'!C89</f>
        <v>15000</v>
      </c>
      <c r="C88" s="585"/>
      <c r="D88" s="585"/>
      <c r="E88" s="584">
        <f>'Sources and Uses Budget'!S89</f>
        <v>15000</v>
      </c>
      <c r="F88" s="585"/>
      <c r="G88" s="585"/>
      <c r="H88" s="584">
        <f>'Sources and Uses Budget'!T89</f>
        <v>0</v>
      </c>
      <c r="I88" s="585"/>
      <c r="J88" s="585"/>
      <c r="K88" s="579"/>
    </row>
    <row r="89" spans="1:11" s="253" customFormat="1" ht="11.4">
      <c r="A89" s="239" t="s">
        <v>1314</v>
      </c>
      <c r="B89" s="584">
        <f>'Sources and Uses Budget'!C90</f>
        <v>55000</v>
      </c>
      <c r="C89" s="585"/>
      <c r="D89" s="585"/>
      <c r="E89" s="584">
        <f>'Sources and Uses Budget'!S90</f>
        <v>35000</v>
      </c>
      <c r="F89" s="585"/>
      <c r="G89" s="585"/>
      <c r="H89" s="584">
        <f>'Sources and Uses Budget'!T90</f>
        <v>0</v>
      </c>
      <c r="I89" s="585"/>
      <c r="J89" s="585"/>
      <c r="K89" s="579"/>
    </row>
    <row r="90" spans="1:11" s="253" customFormat="1" ht="11.4">
      <c r="A90" s="239" t="s">
        <v>1739</v>
      </c>
      <c r="B90" s="584">
        <f>'Sources and Uses Budget'!C91</f>
        <v>15000</v>
      </c>
      <c r="C90" s="585"/>
      <c r="D90" s="585"/>
      <c r="E90" s="584">
        <f>'Sources and Uses Budget'!S91</f>
        <v>15000</v>
      </c>
      <c r="F90" s="585"/>
      <c r="G90" s="585"/>
      <c r="H90" s="584">
        <f>'Sources and Uses Budget'!T91</f>
        <v>0</v>
      </c>
      <c r="I90" s="585"/>
      <c r="J90" s="585"/>
      <c r="K90" s="579"/>
    </row>
    <row r="91" spans="1:11" s="253" customFormat="1" ht="11.4">
      <c r="A91" s="239" t="str">
        <f>'Sources and Uses Budget'!$A92</f>
        <v>Other: (Specify)</v>
      </c>
      <c r="B91" s="584">
        <f>'Sources and Uses Budget'!C92</f>
        <v>0</v>
      </c>
      <c r="C91" s="585"/>
      <c r="D91" s="585"/>
      <c r="E91" s="584">
        <f>'Sources and Uses Budget'!S92</f>
        <v>0</v>
      </c>
      <c r="F91" s="585"/>
      <c r="G91" s="585"/>
      <c r="H91" s="584">
        <f>'Sources and Uses Budget'!T92</f>
        <v>0</v>
      </c>
      <c r="I91" s="585"/>
      <c r="J91" s="585"/>
      <c r="K91" s="579"/>
    </row>
    <row r="92" spans="1:11" s="253" customFormat="1" ht="11.4">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ht="11.4">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522</v>
      </c>
      <c r="B94" s="584">
        <f>'Sources and Uses Budget'!C95</f>
        <v>1642715</v>
      </c>
      <c r="C94" s="584">
        <f>SUM(C81:C93)</f>
        <v>0</v>
      </c>
      <c r="D94" s="584">
        <f>SUM(D81:D93)</f>
        <v>0</v>
      </c>
      <c r="E94" s="584">
        <f>'Sources and Uses Budget'!S95</f>
        <v>1492000</v>
      </c>
      <c r="F94" s="587">
        <f>SUM(F82:F85,F87:F93)</f>
        <v>0</v>
      </c>
      <c r="G94" s="587">
        <f>SUM(G82:G85,G87:G93)</f>
        <v>0</v>
      </c>
      <c r="H94" s="584">
        <f>'Sources and Uses Budget'!T95</f>
        <v>0</v>
      </c>
      <c r="I94" s="584">
        <f>SUM(I82:I85,I87:I93)</f>
        <v>0</v>
      </c>
      <c r="J94" s="584">
        <f>SUM(J82:J85,J87:J93)</f>
        <v>0</v>
      </c>
      <c r="K94" s="579"/>
    </row>
    <row r="95" spans="1:11" s="253" customFormat="1">
      <c r="A95" s="243" t="s">
        <v>1355</v>
      </c>
      <c r="B95" s="584">
        <f>'Sources and Uses Budget'!C96</f>
        <v>25175166</v>
      </c>
      <c r="C95" s="584">
        <f>SUM(C61+C68+C75+C79+C94)</f>
        <v>0</v>
      </c>
      <c r="D95" s="584">
        <f>SUM(D61+D68+D75+D79+D94)</f>
        <v>0</v>
      </c>
      <c r="E95" s="584">
        <f>'Sources and Uses Budget'!S96</f>
        <v>19726999</v>
      </c>
      <c r="F95" s="587">
        <f>SUM(+F61+F68+F79+F94)</f>
        <v>0</v>
      </c>
      <c r="G95" s="587">
        <f>SUM(+G61+G68+G79+G94)</f>
        <v>0</v>
      </c>
      <c r="H95" s="584">
        <f>'Sources and Uses Budget'!T96</f>
        <v>0</v>
      </c>
      <c r="I95" s="587">
        <f>SUM(I61+I68+I79+I94)</f>
        <v>0</v>
      </c>
      <c r="J95" s="587">
        <f>SUM(J61+J68+J79+J94)</f>
        <v>0</v>
      </c>
      <c r="K95" s="579"/>
    </row>
    <row r="96" spans="1:11" s="253" customFormat="1" ht="11.4">
      <c r="A96" s="235" t="s">
        <v>524</v>
      </c>
      <c r="B96" s="583"/>
      <c r="C96" s="583"/>
      <c r="D96" s="583"/>
      <c r="E96" s="583"/>
      <c r="F96" s="583"/>
      <c r="G96" s="583"/>
      <c r="H96" s="583"/>
      <c r="I96" s="583"/>
      <c r="J96" s="583"/>
      <c r="K96" s="579"/>
    </row>
    <row r="97" spans="1:11" s="253" customFormat="1" ht="11.4">
      <c r="A97" s="239" t="s">
        <v>525</v>
      </c>
      <c r="B97" s="584">
        <f>'Sources and Uses Budget'!C98</f>
        <v>2800000</v>
      </c>
      <c r="C97" s="585"/>
      <c r="D97" s="585"/>
      <c r="E97" s="584">
        <f>'Sources and Uses Budget'!S98</f>
        <v>2800000</v>
      </c>
      <c r="F97" s="585"/>
      <c r="G97" s="585"/>
      <c r="H97" s="584">
        <f>'Sources and Uses Budget'!T98</f>
        <v>0</v>
      </c>
      <c r="I97" s="585"/>
      <c r="J97" s="585"/>
      <c r="K97" s="579"/>
    </row>
    <row r="98" spans="1:11" s="253" customFormat="1" ht="11.4">
      <c r="A98" s="239" t="s">
        <v>1957</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526</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1239</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527</v>
      </c>
      <c r="B102" s="584">
        <f>'Sources and Uses Budget'!C103</f>
        <v>2800000</v>
      </c>
      <c r="C102" s="584">
        <f>SUM(C97:C101)</f>
        <v>0</v>
      </c>
      <c r="D102" s="584">
        <f>SUM(D97:D101)</f>
        <v>0</v>
      </c>
      <c r="E102" s="584">
        <f>'Sources and Uses Budget'!S103</f>
        <v>2800000</v>
      </c>
      <c r="F102" s="587">
        <f>SUM(F97:F101)</f>
        <v>0</v>
      </c>
      <c r="G102" s="587">
        <f>SUM(G97:G101)</f>
        <v>0</v>
      </c>
      <c r="H102" s="584">
        <f>'Sources and Uses Budget'!T103</f>
        <v>0</v>
      </c>
      <c r="I102" s="587">
        <f>SUM(I97:I101)</f>
        <v>0</v>
      </c>
      <c r="J102" s="587">
        <f>SUM(J97:J101)</f>
        <v>0</v>
      </c>
      <c r="K102" s="579"/>
    </row>
    <row r="103" spans="1:11" s="253" customFormat="1">
      <c r="A103" s="243" t="s">
        <v>1356</v>
      </c>
      <c r="B103" s="584">
        <f>'Sources and Uses Budget'!C104</f>
        <v>27975166</v>
      </c>
      <c r="C103" s="587">
        <f>SUM(C95+C102)</f>
        <v>0</v>
      </c>
      <c r="D103" s="587">
        <f>SUM(D95+D102)</f>
        <v>0</v>
      </c>
      <c r="E103" s="584">
        <f>'Sources and Uses Budget'!S104</f>
        <v>22526999</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22526999</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423" zoomScale="130" zoomScaleNormal="130" workbookViewId="0">
      <selection activeCell="T703" sqref="T703:Y703"/>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9"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26" t="s">
        <v>845</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row>
    <row r="2" spans="1:43" s="5" customFormat="1" ht="12.75"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1457</v>
      </c>
      <c r="AE4" s="1722" t="s">
        <v>363</v>
      </c>
      <c r="AF4" s="1722"/>
      <c r="AG4" s="1722"/>
      <c r="AH4" s="1722"/>
      <c r="AI4" s="1722"/>
      <c r="AJ4" s="1722"/>
      <c r="AK4" s="1722"/>
      <c r="AL4" s="18"/>
      <c r="AN4" s="671"/>
    </row>
    <row r="5" spans="1:43" s="3" customFormat="1" ht="12.9" customHeight="1">
      <c r="A5" s="63"/>
      <c r="AE5" s="18"/>
      <c r="AF5" s="18"/>
      <c r="AG5" s="18"/>
      <c r="AH5" s="18"/>
      <c r="AI5" s="18"/>
      <c r="AJ5" s="18"/>
      <c r="AK5" s="18"/>
      <c r="AL5" s="18"/>
      <c r="AN5" s="671"/>
    </row>
    <row r="6" spans="1:43" s="5" customFormat="1" ht="12.75" customHeight="1">
      <c r="A6" s="63"/>
      <c r="B6" s="63" t="s">
        <v>1458</v>
      </c>
      <c r="C6" s="3"/>
      <c r="D6" s="3"/>
      <c r="E6" s="3"/>
      <c r="F6" s="3"/>
      <c r="G6" s="3"/>
      <c r="H6" s="3"/>
      <c r="I6" s="3"/>
      <c r="J6" s="3"/>
      <c r="K6" s="3"/>
      <c r="L6" s="3"/>
      <c r="M6" s="3"/>
      <c r="N6" s="3"/>
      <c r="O6" s="3"/>
      <c r="P6" s="3"/>
      <c r="Q6" s="3"/>
      <c r="R6" s="3"/>
      <c r="S6" s="3"/>
      <c r="T6" s="3"/>
      <c r="U6" s="3"/>
      <c r="V6" s="3"/>
      <c r="W6" s="3"/>
      <c r="X6" s="3"/>
      <c r="Y6" s="3"/>
      <c r="Z6" s="3"/>
      <c r="AA6" s="3"/>
      <c r="AB6" s="3"/>
      <c r="AC6" s="3"/>
      <c r="AD6" s="3"/>
      <c r="AF6" s="1710" t="s">
        <v>853</v>
      </c>
      <c r="AG6" s="1710"/>
      <c r="AH6" s="1710"/>
      <c r="AI6" s="1710"/>
      <c r="AJ6" s="1710"/>
      <c r="AK6" s="1710"/>
      <c r="AL6" s="1710"/>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46" t="s">
        <v>2334</v>
      </c>
      <c r="C8" s="1646"/>
      <c r="D8" s="1646"/>
      <c r="E8" s="1646"/>
      <c r="F8" s="1646"/>
      <c r="G8" s="1646"/>
      <c r="H8" s="1646"/>
      <c r="I8" s="1646"/>
      <c r="J8" s="1646"/>
      <c r="K8" s="1646"/>
      <c r="L8" s="1646"/>
      <c r="M8" s="1646"/>
      <c r="N8" s="1646"/>
      <c r="O8" s="1646"/>
      <c r="P8" s="1646"/>
      <c r="Q8" s="1646"/>
      <c r="R8" s="1646"/>
      <c r="S8" s="1646"/>
      <c r="T8" s="1646"/>
      <c r="U8" s="1646"/>
      <c r="V8" s="1646"/>
      <c r="W8" s="1646"/>
      <c r="X8" s="1646"/>
      <c r="Y8" s="1646"/>
      <c r="Z8" s="1646"/>
      <c r="AA8" s="1646"/>
      <c r="AB8" s="1646"/>
      <c r="AC8" s="1646"/>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78</v>
      </c>
      <c r="AP9" s="470"/>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1241</v>
      </c>
      <c r="AP10" s="370">
        <v>5</v>
      </c>
    </row>
    <row r="11" spans="1:43" s="5" customFormat="1" ht="12.75" customHeight="1">
      <c r="A11" s="63"/>
      <c r="B11" s="1646" t="s">
        <v>1242</v>
      </c>
      <c r="C11" s="1646"/>
      <c r="D11" s="1646"/>
      <c r="E11" s="1646"/>
      <c r="F11" s="1646"/>
      <c r="G11" s="1646"/>
      <c r="H11" s="1646"/>
      <c r="I11" s="1646"/>
      <c r="J11" s="1646"/>
      <c r="K11" s="1646"/>
      <c r="L11" s="1646"/>
      <c r="M11" s="1646"/>
      <c r="N11" s="1646"/>
      <c r="O11" s="1646"/>
      <c r="P11" s="1646"/>
      <c r="Q11" s="1646"/>
      <c r="R11" s="1646"/>
      <c r="S11" s="1646"/>
      <c r="T11" s="1646"/>
      <c r="U11" s="1646"/>
      <c r="V11" s="1646"/>
      <c r="W11" s="1646"/>
      <c r="X11" s="1646"/>
      <c r="Y11" s="1646"/>
      <c r="Z11" s="1646"/>
      <c r="AA11" s="1646"/>
      <c r="AB11" s="1646"/>
      <c r="AC11" s="1646"/>
      <c r="AD11" s="1646"/>
      <c r="AE11" s="1646"/>
      <c r="AF11" s="1646"/>
      <c r="AG11" s="1646"/>
      <c r="AH11" s="1646"/>
      <c r="AI11" s="1646"/>
      <c r="AM11" s="3"/>
      <c r="AN11" s="670"/>
      <c r="AO11" s="361" t="s">
        <v>1242</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1243</v>
      </c>
      <c r="AB13" s="1808" t="s">
        <v>123</v>
      </c>
      <c r="AC13" s="1808"/>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1118</v>
      </c>
      <c r="AP14" s="370"/>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1244</v>
      </c>
      <c r="AP15" s="370">
        <v>5</v>
      </c>
    </row>
    <row r="16" spans="1:43" s="5" customFormat="1" ht="12.75" customHeight="1">
      <c r="A16" s="63"/>
      <c r="B16" s="1646" t="s">
        <v>1245</v>
      </c>
      <c r="C16" s="1646"/>
      <c r="D16" s="1646"/>
      <c r="E16" s="1646"/>
      <c r="F16" s="1646"/>
      <c r="G16" s="1646"/>
      <c r="H16" s="1646"/>
      <c r="I16" s="1646"/>
      <c r="J16" s="1646"/>
      <c r="K16" s="1646"/>
      <c r="L16" s="1646"/>
      <c r="M16" s="1646"/>
      <c r="N16" s="1646"/>
      <c r="O16" s="1646"/>
      <c r="P16" s="1646"/>
      <c r="Q16" s="1646"/>
      <c r="R16" s="1646"/>
      <c r="S16" s="1646"/>
      <c r="T16" s="1646"/>
      <c r="U16" s="1646"/>
      <c r="V16" s="1646"/>
      <c r="W16" s="1646"/>
      <c r="X16" s="1646"/>
      <c r="Y16" s="1646"/>
      <c r="Z16" s="1646"/>
      <c r="AA16" s="1646"/>
      <c r="AB16" s="1646"/>
      <c r="AC16" s="1646"/>
      <c r="AD16" s="1646"/>
      <c r="AE16" s="1646"/>
      <c r="AF16" s="1646"/>
      <c r="AG16" s="1646"/>
      <c r="AH16" s="1646"/>
      <c r="AI16" s="1646"/>
      <c r="AJ16" s="1646"/>
      <c r="AK16" s="491"/>
      <c r="AL16" s="491"/>
      <c r="AM16" s="491"/>
      <c r="AN16" s="670"/>
      <c r="AO16" s="361" t="s">
        <v>1245</v>
      </c>
      <c r="AP16" s="370">
        <v>7</v>
      </c>
    </row>
    <row r="17" spans="1:42" s="5" customFormat="1" ht="12.75" customHeight="1">
      <c r="B17" s="61" t="s">
        <v>1834</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2231</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3" t="s">
        <v>2206</v>
      </c>
      <c r="C20" s="1673"/>
      <c r="D20" s="1673"/>
      <c r="E20" s="1673"/>
      <c r="F20" s="1673"/>
      <c r="G20" s="1673"/>
      <c r="H20" s="1673"/>
      <c r="I20" s="1673"/>
      <c r="J20" s="1673"/>
      <c r="K20" s="1673"/>
      <c r="L20" s="1673"/>
      <c r="M20" s="1673"/>
      <c r="N20" s="1673"/>
      <c r="O20" s="1673"/>
      <c r="P20" s="1673"/>
      <c r="Q20" s="1673"/>
      <c r="R20" s="1673"/>
      <c r="S20" s="1673"/>
      <c r="T20" s="1673"/>
      <c r="U20" s="1673"/>
      <c r="V20" s="1673"/>
      <c r="W20" s="1673"/>
      <c r="X20" s="1673"/>
      <c r="Y20" s="1673"/>
      <c r="Z20" s="1673"/>
      <c r="AA20" s="1673"/>
      <c r="AB20" s="1673"/>
      <c r="AC20" s="1673"/>
      <c r="AD20" s="1673"/>
      <c r="AE20" s="1673"/>
      <c r="AF20" s="1673"/>
      <c r="AG20" s="1673"/>
      <c r="AH20" s="1673"/>
      <c r="AI20" s="1673"/>
      <c r="AJ20" s="1673"/>
      <c r="AK20" s="1673"/>
      <c r="AL20" s="103"/>
      <c r="AM20" s="27"/>
      <c r="AN20" s="670"/>
    </row>
    <row r="21" spans="1:42" s="5" customFormat="1" ht="12.75" customHeight="1">
      <c r="A21" s="27"/>
      <c r="B21" s="1673"/>
      <c r="C21" s="1673"/>
      <c r="D21" s="1673"/>
      <c r="E21" s="1673"/>
      <c r="F21" s="1673"/>
      <c r="G21" s="1673"/>
      <c r="H21" s="1673"/>
      <c r="I21" s="1673"/>
      <c r="J21" s="1673"/>
      <c r="K21" s="1673"/>
      <c r="L21" s="1673"/>
      <c r="M21" s="1673"/>
      <c r="N21" s="1673"/>
      <c r="O21" s="1673"/>
      <c r="P21" s="1673"/>
      <c r="Q21" s="1673"/>
      <c r="R21" s="1673"/>
      <c r="S21" s="1673"/>
      <c r="T21" s="1673"/>
      <c r="U21" s="1673"/>
      <c r="V21" s="1673"/>
      <c r="W21" s="1673"/>
      <c r="X21" s="1673"/>
      <c r="Y21" s="1673"/>
      <c r="Z21" s="1673"/>
      <c r="AA21" s="1673"/>
      <c r="AB21" s="1673"/>
      <c r="AC21" s="1673"/>
      <c r="AD21" s="1673"/>
      <c r="AE21" s="1673"/>
      <c r="AF21" s="1673"/>
      <c r="AG21" s="1673"/>
      <c r="AH21" s="1673"/>
      <c r="AI21" s="1673"/>
      <c r="AJ21" s="1673"/>
      <c r="AK21" s="1673"/>
      <c r="AL21" s="103"/>
      <c r="AM21" s="27"/>
      <c r="AN21" s="670"/>
      <c r="AP21" s="340"/>
    </row>
    <row r="22" spans="1:42" s="5" customFormat="1" ht="12.75" customHeight="1">
      <c r="A22" s="27"/>
      <c r="B22" s="1673"/>
      <c r="C22" s="1673"/>
      <c r="D22" s="1673"/>
      <c r="E22" s="1673"/>
      <c r="F22" s="1673"/>
      <c r="G22" s="1673"/>
      <c r="H22" s="1673"/>
      <c r="I22" s="1673"/>
      <c r="J22" s="1673"/>
      <c r="K22" s="1673"/>
      <c r="L22" s="1673"/>
      <c r="M22" s="1673"/>
      <c r="N22" s="1673"/>
      <c r="O22" s="1673"/>
      <c r="P22" s="1673"/>
      <c r="Q22" s="1673"/>
      <c r="R22" s="1673"/>
      <c r="S22" s="1673"/>
      <c r="T22" s="1673"/>
      <c r="U22" s="1673"/>
      <c r="V22" s="1673"/>
      <c r="W22" s="1673"/>
      <c r="X22" s="1673"/>
      <c r="Y22" s="1673"/>
      <c r="Z22" s="1673"/>
      <c r="AA22" s="1673"/>
      <c r="AB22" s="1673"/>
      <c r="AC22" s="1673"/>
      <c r="AD22" s="1673"/>
      <c r="AE22" s="1673"/>
      <c r="AF22" s="1673"/>
      <c r="AG22" s="1673"/>
      <c r="AH22" s="1673"/>
      <c r="AI22" s="1673"/>
      <c r="AJ22" s="1673"/>
      <c r="AK22" s="1673"/>
      <c r="AL22" s="103"/>
      <c r="AM22" s="27"/>
      <c r="AN22" s="670"/>
    </row>
    <row r="23" spans="1:42" s="4" customFormat="1" ht="12.75" customHeight="1">
      <c r="A23" s="27"/>
      <c r="B23" s="1673"/>
      <c r="C23" s="1673"/>
      <c r="D23" s="1673"/>
      <c r="E23" s="1673"/>
      <c r="F23" s="1673"/>
      <c r="G23" s="1673"/>
      <c r="H23" s="1673"/>
      <c r="I23" s="1673"/>
      <c r="J23" s="1673"/>
      <c r="K23" s="1673"/>
      <c r="L23" s="1673"/>
      <c r="M23" s="1673"/>
      <c r="N23" s="1673"/>
      <c r="O23" s="1673"/>
      <c r="P23" s="1673"/>
      <c r="Q23" s="1673"/>
      <c r="R23" s="1673"/>
      <c r="S23" s="1673"/>
      <c r="T23" s="1673"/>
      <c r="U23" s="1673"/>
      <c r="V23" s="1673"/>
      <c r="W23" s="1673"/>
      <c r="X23" s="1673"/>
      <c r="Y23" s="1673"/>
      <c r="Z23" s="1673"/>
      <c r="AA23" s="1673"/>
      <c r="AB23" s="1673"/>
      <c r="AC23" s="1673"/>
      <c r="AD23" s="1673"/>
      <c r="AE23" s="1673"/>
      <c r="AF23" s="1673"/>
      <c r="AG23" s="1673"/>
      <c r="AH23" s="1673"/>
      <c r="AI23" s="1673"/>
      <c r="AJ23" s="1673"/>
      <c r="AK23" s="1673"/>
      <c r="AL23" s="103"/>
      <c r="AM23" s="27"/>
      <c r="AN23" s="281"/>
    </row>
    <row r="24" spans="1:42" s="4" customFormat="1" ht="12.75" customHeight="1">
      <c r="A24" s="27"/>
      <c r="B24" s="1673"/>
      <c r="C24" s="1673"/>
      <c r="D24" s="1673"/>
      <c r="E24" s="1673"/>
      <c r="F24" s="1673"/>
      <c r="G24" s="1673"/>
      <c r="H24" s="1673"/>
      <c r="I24" s="1673"/>
      <c r="J24" s="1673"/>
      <c r="K24" s="1673"/>
      <c r="L24" s="1673"/>
      <c r="M24" s="1673"/>
      <c r="N24" s="1673"/>
      <c r="O24" s="1673"/>
      <c r="P24" s="1673"/>
      <c r="Q24" s="1673"/>
      <c r="R24" s="1673"/>
      <c r="S24" s="1673"/>
      <c r="T24" s="1673"/>
      <c r="U24" s="1673"/>
      <c r="V24" s="1673"/>
      <c r="W24" s="1673"/>
      <c r="X24" s="1673"/>
      <c r="Y24" s="1673"/>
      <c r="Z24" s="1673"/>
      <c r="AA24" s="1673"/>
      <c r="AB24" s="1673"/>
      <c r="AC24" s="1673"/>
      <c r="AD24" s="1673"/>
      <c r="AE24" s="1673"/>
      <c r="AF24" s="1673"/>
      <c r="AG24" s="1673"/>
      <c r="AH24" s="1673"/>
      <c r="AI24" s="1673"/>
      <c r="AJ24" s="1673"/>
      <c r="AK24" s="1673"/>
      <c r="AL24" s="103"/>
      <c r="AM24" s="27"/>
      <c r="AN24" s="672"/>
      <c r="AO24" s="91"/>
    </row>
    <row r="25" spans="1:42" s="4" customFormat="1" ht="12.75" customHeight="1">
      <c r="A25" s="27"/>
      <c r="B25" s="1673"/>
      <c r="C25" s="1673"/>
      <c r="D25" s="1673"/>
      <c r="E25" s="1673"/>
      <c r="F25" s="1673"/>
      <c r="G25" s="1673"/>
      <c r="H25" s="1673"/>
      <c r="I25" s="1673"/>
      <c r="J25" s="1673"/>
      <c r="K25" s="1673"/>
      <c r="L25" s="1673"/>
      <c r="M25" s="1673"/>
      <c r="N25" s="1673"/>
      <c r="O25" s="1673"/>
      <c r="P25" s="1673"/>
      <c r="Q25" s="1673"/>
      <c r="R25" s="1673"/>
      <c r="S25" s="1673"/>
      <c r="T25" s="1673"/>
      <c r="U25" s="1673"/>
      <c r="V25" s="1673"/>
      <c r="W25" s="1673"/>
      <c r="X25" s="1673"/>
      <c r="Y25" s="1673"/>
      <c r="Z25" s="1673"/>
      <c r="AA25" s="1673"/>
      <c r="AB25" s="1673"/>
      <c r="AC25" s="1673"/>
      <c r="AD25" s="1673"/>
      <c r="AE25" s="1673"/>
      <c r="AF25" s="1673"/>
      <c r="AG25" s="1673"/>
      <c r="AH25" s="1673"/>
      <c r="AI25" s="1673"/>
      <c r="AJ25" s="1673"/>
      <c r="AK25" s="1673"/>
      <c r="AL25" s="103"/>
      <c r="AM25" s="27"/>
      <c r="AN25" s="672"/>
    </row>
    <row r="26" spans="1:42" s="4" customFormat="1" ht="12.75" customHeight="1">
      <c r="A26" s="27"/>
      <c r="B26" s="1673"/>
      <c r="C26" s="1673"/>
      <c r="D26" s="1673"/>
      <c r="E26" s="1673"/>
      <c r="F26" s="1673"/>
      <c r="G26" s="1673"/>
      <c r="H26" s="1673"/>
      <c r="I26" s="1673"/>
      <c r="J26" s="1673"/>
      <c r="K26" s="1673"/>
      <c r="L26" s="1673"/>
      <c r="M26" s="1673"/>
      <c r="N26" s="1673"/>
      <c r="O26" s="1673"/>
      <c r="P26" s="1673"/>
      <c r="Q26" s="1673"/>
      <c r="R26" s="1673"/>
      <c r="S26" s="1673"/>
      <c r="T26" s="1673"/>
      <c r="U26" s="1673"/>
      <c r="V26" s="1673"/>
      <c r="W26" s="1673"/>
      <c r="X26" s="1673"/>
      <c r="Y26" s="1673"/>
      <c r="Z26" s="1673"/>
      <c r="AA26" s="1673"/>
      <c r="AB26" s="1673"/>
      <c r="AC26" s="1673"/>
      <c r="AD26" s="1673"/>
      <c r="AE26" s="1673"/>
      <c r="AF26" s="1673"/>
      <c r="AG26" s="1673"/>
      <c r="AH26" s="1673"/>
      <c r="AI26" s="1673"/>
      <c r="AJ26" s="1673"/>
      <c r="AK26" s="1673"/>
      <c r="AL26" s="103"/>
      <c r="AM26" s="27"/>
      <c r="AN26" s="281"/>
    </row>
    <row r="27" spans="1:42" s="4" customFormat="1" ht="12.75" customHeight="1">
      <c r="A27" s="27"/>
      <c r="B27" s="1673"/>
      <c r="C27" s="1673"/>
      <c r="D27" s="1673"/>
      <c r="E27" s="1673"/>
      <c r="F27" s="1673"/>
      <c r="G27" s="1673"/>
      <c r="H27" s="1673"/>
      <c r="I27" s="1673"/>
      <c r="J27" s="1673"/>
      <c r="K27" s="1673"/>
      <c r="L27" s="1673"/>
      <c r="M27" s="1673"/>
      <c r="N27" s="1673"/>
      <c r="O27" s="1673"/>
      <c r="P27" s="1673"/>
      <c r="Q27" s="1673"/>
      <c r="R27" s="1673"/>
      <c r="S27" s="1673"/>
      <c r="T27" s="1673"/>
      <c r="U27" s="1673"/>
      <c r="V27" s="1673"/>
      <c r="W27" s="1673"/>
      <c r="X27" s="1673"/>
      <c r="Y27" s="1673"/>
      <c r="Z27" s="1673"/>
      <c r="AA27" s="1673"/>
      <c r="AB27" s="1673"/>
      <c r="AC27" s="1673"/>
      <c r="AD27" s="1673"/>
      <c r="AE27" s="1673"/>
      <c r="AF27" s="1673"/>
      <c r="AG27" s="1673"/>
      <c r="AH27" s="1673"/>
      <c r="AI27" s="1673"/>
      <c r="AJ27" s="1673"/>
      <c r="AK27" s="1673"/>
      <c r="AL27" s="103"/>
      <c r="AM27" s="27"/>
      <c r="AN27" s="614"/>
    </row>
    <row r="28" spans="1:42" s="4" customFormat="1" ht="12.75" customHeight="1">
      <c r="A28" s="27"/>
      <c r="B28" s="1673"/>
      <c r="C28" s="1673"/>
      <c r="D28" s="1673"/>
      <c r="E28" s="1673"/>
      <c r="F28" s="1673"/>
      <c r="G28" s="1673"/>
      <c r="H28" s="1673"/>
      <c r="I28" s="1673"/>
      <c r="J28" s="1673"/>
      <c r="K28" s="1673"/>
      <c r="L28" s="1673"/>
      <c r="M28" s="1673"/>
      <c r="N28" s="1673"/>
      <c r="O28" s="1673"/>
      <c r="P28" s="1673"/>
      <c r="Q28" s="1673"/>
      <c r="R28" s="1673"/>
      <c r="S28" s="1673"/>
      <c r="T28" s="1673"/>
      <c r="U28" s="1673"/>
      <c r="V28" s="1673"/>
      <c r="W28" s="1673"/>
      <c r="X28" s="1673"/>
      <c r="Y28" s="1673"/>
      <c r="Z28" s="1673"/>
      <c r="AA28" s="1673"/>
      <c r="AB28" s="1673"/>
      <c r="AC28" s="1673"/>
      <c r="AD28" s="1673"/>
      <c r="AE28" s="1673"/>
      <c r="AF28" s="1673"/>
      <c r="AG28" s="1673"/>
      <c r="AH28" s="1673"/>
      <c r="AI28" s="1673"/>
      <c r="AJ28" s="1673"/>
      <c r="AK28" s="1673"/>
      <c r="AL28" s="103"/>
      <c r="AM28" s="27"/>
      <c r="AN28" s="614"/>
    </row>
    <row r="29" spans="1:42" s="4" customFormat="1" ht="31.65" customHeight="1">
      <c r="A29" s="27"/>
      <c r="B29" s="1673"/>
      <c r="C29" s="1673"/>
      <c r="D29" s="1673"/>
      <c r="E29" s="1673"/>
      <c r="F29" s="1673"/>
      <c r="G29" s="1673"/>
      <c r="H29" s="1673"/>
      <c r="I29" s="1673"/>
      <c r="J29" s="1673"/>
      <c r="K29" s="1673"/>
      <c r="L29" s="1673"/>
      <c r="M29" s="1673"/>
      <c r="N29" s="1673"/>
      <c r="O29" s="1673"/>
      <c r="P29" s="1673"/>
      <c r="Q29" s="1673"/>
      <c r="R29" s="1673"/>
      <c r="S29" s="1673"/>
      <c r="T29" s="1673"/>
      <c r="U29" s="1673"/>
      <c r="V29" s="1673"/>
      <c r="W29" s="1673"/>
      <c r="X29" s="1673"/>
      <c r="Y29" s="1673"/>
      <c r="Z29" s="1673"/>
      <c r="AA29" s="1673"/>
      <c r="AB29" s="1673"/>
      <c r="AC29" s="1673"/>
      <c r="AD29" s="1673"/>
      <c r="AE29" s="1673"/>
      <c r="AF29" s="1673"/>
      <c r="AG29" s="1673"/>
      <c r="AH29" s="1673"/>
      <c r="AI29" s="1673"/>
      <c r="AJ29" s="1673"/>
      <c r="AK29" s="1673"/>
      <c r="AL29" s="103"/>
      <c r="AM29" s="27"/>
      <c r="AN29" s="614"/>
    </row>
    <row r="30" spans="1:42" s="4" customFormat="1" ht="12.75" customHeight="1">
      <c r="A30" s="5"/>
      <c r="B30" s="1813"/>
      <c r="C30" s="1813"/>
      <c r="D30" s="1813"/>
      <c r="E30" s="1813"/>
      <c r="F30" s="1813"/>
      <c r="G30" s="1813"/>
      <c r="H30" s="1813"/>
      <c r="I30" s="1813"/>
      <c r="J30" s="1813"/>
      <c r="K30" s="1813"/>
      <c r="L30" s="1813"/>
      <c r="M30" s="1813"/>
      <c r="N30" s="1813"/>
      <c r="O30" s="1813"/>
      <c r="P30" s="1813"/>
      <c r="Q30" s="1813"/>
      <c r="R30" s="1813"/>
      <c r="S30" s="1813"/>
      <c r="T30" s="1813"/>
      <c r="U30" s="1813"/>
      <c r="V30" s="1813"/>
      <c r="W30" s="1813"/>
      <c r="X30" s="1813"/>
      <c r="Y30" s="1813"/>
      <c r="Z30" s="1813"/>
      <c r="AA30" s="1813"/>
      <c r="AB30" s="1813"/>
      <c r="AC30" s="1813"/>
      <c r="AD30" s="1813"/>
      <c r="AE30" s="1813"/>
      <c r="AF30" s="1813"/>
      <c r="AG30" s="1813"/>
      <c r="AH30" s="1813"/>
      <c r="AI30" s="1813"/>
      <c r="AJ30" s="1813"/>
      <c r="AK30" s="1813"/>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668">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8"/>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1459</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10" t="s">
        <v>60</v>
      </c>
      <c r="AG33" s="1710"/>
      <c r="AH33" s="1710"/>
      <c r="AI33" s="1710"/>
      <c r="AJ33" s="1710"/>
      <c r="AK33" s="1710"/>
      <c r="AL33" s="1710"/>
      <c r="AM33" s="27"/>
      <c r="AN33" s="614"/>
      <c r="AO33" s="361" t="s">
        <v>78</v>
      </c>
      <c r="AP33" s="361"/>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1247</v>
      </c>
      <c r="AP34" s="471">
        <v>2</v>
      </c>
    </row>
    <row r="35" spans="1:42" s="4" customFormat="1" ht="12.75" customHeight="1">
      <c r="A35" s="5"/>
      <c r="B35" s="1817" t="str">
        <f>Application!AA329</f>
        <v>Housing Authority of the County of Santa Barbara</v>
      </c>
      <c r="C35" s="1817"/>
      <c r="D35" s="1817"/>
      <c r="E35" s="1817"/>
      <c r="F35" s="1817"/>
      <c r="G35" s="1817"/>
      <c r="H35" s="1817"/>
      <c r="I35" s="1817"/>
      <c r="J35" s="1817"/>
      <c r="K35" s="1817"/>
      <c r="L35" s="1817"/>
      <c r="M35" s="1817"/>
      <c r="N35" s="1817"/>
      <c r="O35" s="1817"/>
      <c r="P35" s="1817"/>
      <c r="Q35" s="1817"/>
      <c r="R35" s="1817"/>
      <c r="S35" s="1817"/>
      <c r="T35" s="1817"/>
      <c r="U35" s="1817"/>
      <c r="V35" s="1817"/>
      <c r="W35" s="1817"/>
      <c r="X35" s="1817"/>
      <c r="Y35" s="1817"/>
      <c r="Z35" s="1817"/>
      <c r="AA35" s="1817"/>
      <c r="AB35" s="1817"/>
      <c r="AC35" s="1817"/>
      <c r="AM35" s="27"/>
      <c r="AN35" s="281"/>
      <c r="AO35" s="361" t="s">
        <v>1246</v>
      </c>
      <c r="AP35" s="471">
        <v>3</v>
      </c>
    </row>
    <row r="36" spans="1:42" s="4" customFormat="1" ht="12.75" customHeight="1">
      <c r="A36" s="5"/>
      <c r="AM36" s="27"/>
      <c r="AN36" s="281"/>
    </row>
    <row r="37" spans="1:42" s="4" customFormat="1" ht="12.75" customHeight="1">
      <c r="A37" s="5"/>
      <c r="B37" s="20" t="s">
        <v>1119</v>
      </c>
      <c r="AA37" s="3"/>
      <c r="AB37" s="3"/>
      <c r="AC37" s="3"/>
      <c r="AD37" s="3"/>
      <c r="AM37" s="27"/>
      <c r="AN37" s="281"/>
    </row>
    <row r="38" spans="1:42" s="4" customFormat="1" ht="12.75" customHeight="1">
      <c r="A38" s="5"/>
      <c r="B38" s="1646" t="s">
        <v>1246</v>
      </c>
      <c r="C38" s="1646"/>
      <c r="D38" s="1646"/>
      <c r="E38" s="1646"/>
      <c r="F38" s="1646"/>
      <c r="G38" s="1646"/>
      <c r="H38" s="1646"/>
      <c r="I38" s="1646"/>
      <c r="J38" s="1646"/>
      <c r="K38" s="1646"/>
      <c r="L38" s="1646"/>
      <c r="M38" s="1646"/>
      <c r="N38" s="1646"/>
      <c r="O38" s="1646"/>
      <c r="P38" s="1646"/>
      <c r="Q38" s="1646"/>
      <c r="R38" s="1646"/>
      <c r="S38" s="1646"/>
      <c r="T38" s="1646"/>
      <c r="U38" s="1646"/>
      <c r="V38" s="1646"/>
      <c r="W38" s="1646"/>
      <c r="X38" s="1646"/>
      <c r="Y38" s="1646"/>
      <c r="Z38" s="1646"/>
      <c r="AA38" s="1646"/>
      <c r="AB38" s="1646"/>
      <c r="AC38" s="1646"/>
      <c r="AM38" s="27"/>
      <c r="AN38" s="281"/>
      <c r="AO38" s="361" t="s">
        <v>1118</v>
      </c>
      <c r="AP38" s="361"/>
    </row>
    <row r="39" spans="1:42" s="4" customFormat="1" ht="12.75" customHeight="1">
      <c r="A39" s="5"/>
      <c r="AM39" s="27"/>
      <c r="AN39" s="281"/>
      <c r="AO39" s="361" t="s">
        <v>1276</v>
      </c>
      <c r="AP39" s="471">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646" t="s">
        <v>123</v>
      </c>
      <c r="AA40" s="1646"/>
      <c r="AB40" s="5"/>
      <c r="AM40" s="27"/>
      <c r="AN40" s="281"/>
      <c r="AO40" s="361" t="s">
        <v>1277</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6" t="s">
        <v>1277</v>
      </c>
      <c r="C43" s="1646"/>
      <c r="D43" s="1646"/>
      <c r="E43" s="1646"/>
      <c r="F43" s="1646"/>
      <c r="G43" s="1646"/>
      <c r="H43" s="1646"/>
      <c r="I43" s="1646"/>
      <c r="J43" s="1646"/>
      <c r="K43" s="1646"/>
      <c r="L43" s="1646"/>
      <c r="M43" s="1646"/>
      <c r="N43" s="1646"/>
      <c r="O43" s="1646"/>
      <c r="P43" s="1646"/>
      <c r="Q43" s="1646"/>
      <c r="R43" s="1646"/>
      <c r="S43" s="1646"/>
      <c r="T43" s="1646"/>
      <c r="U43" s="1646"/>
      <c r="V43" s="1646"/>
      <c r="W43" s="1646"/>
      <c r="X43" s="1646"/>
      <c r="Y43" s="1646"/>
      <c r="Z43" s="1646"/>
      <c r="AA43" s="1646"/>
      <c r="AB43" s="1646"/>
      <c r="AC43" s="1646"/>
      <c r="AM43" s="27"/>
      <c r="AN43" s="281"/>
    </row>
    <row r="44" spans="1:42" s="4" customFormat="1" ht="12.75" customHeight="1">
      <c r="A44" s="5"/>
      <c r="B44" s="20" t="s">
        <v>1842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69">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69"/>
      <c r="AL47" s="319"/>
      <c r="AM47" s="90"/>
      <c r="AN47" s="281"/>
    </row>
    <row r="48" spans="1:42" s="4" customFormat="1" ht="12.75" customHeight="1">
      <c r="A48" s="5"/>
      <c r="B48" s="42"/>
      <c r="R48" s="5"/>
      <c r="S48" s="42"/>
      <c r="AN48" s="281"/>
    </row>
    <row r="49" spans="1:46" s="4" customFormat="1" ht="12.75" customHeight="1">
      <c r="B49" s="1673" t="s">
        <v>1469</v>
      </c>
      <c r="C49" s="1673"/>
      <c r="D49" s="1673"/>
      <c r="E49" s="1673"/>
      <c r="F49" s="1673"/>
      <c r="G49" s="1673"/>
      <c r="H49" s="1673"/>
      <c r="I49" s="1673"/>
      <c r="J49" s="1673"/>
      <c r="K49" s="1673"/>
      <c r="L49" s="1673"/>
      <c r="M49" s="1673"/>
      <c r="N49" s="1673"/>
      <c r="O49" s="1673"/>
      <c r="P49" s="1673"/>
      <c r="Q49" s="1673"/>
      <c r="R49" s="1673"/>
      <c r="S49" s="1673"/>
      <c r="T49" s="1673"/>
      <c r="U49" s="1673"/>
      <c r="V49" s="1673"/>
      <c r="W49" s="1673"/>
      <c r="X49" s="1673"/>
      <c r="Y49" s="1673"/>
      <c r="Z49" s="1673"/>
      <c r="AA49" s="1673"/>
      <c r="AB49" s="1673"/>
      <c r="AC49" s="1673"/>
      <c r="AD49" s="1673"/>
      <c r="AE49" s="1673"/>
      <c r="AF49" s="1673"/>
      <c r="AG49" s="1673"/>
      <c r="AH49" s="1673"/>
      <c r="AI49" s="1673"/>
      <c r="AJ49" s="1673"/>
      <c r="AK49" s="1673"/>
      <c r="AL49" s="103"/>
      <c r="AM49" s="27"/>
      <c r="AN49" s="281"/>
    </row>
    <row r="50" spans="1:46" s="4" customFormat="1" ht="12.75" customHeight="1">
      <c r="A50" s="26"/>
      <c r="B50" s="1673"/>
      <c r="C50" s="1673"/>
      <c r="D50" s="1673"/>
      <c r="E50" s="1673"/>
      <c r="F50" s="1673"/>
      <c r="G50" s="1673"/>
      <c r="H50" s="1673"/>
      <c r="I50" s="1673"/>
      <c r="J50" s="1673"/>
      <c r="K50" s="1673"/>
      <c r="L50" s="1673"/>
      <c r="M50" s="1673"/>
      <c r="N50" s="1673"/>
      <c r="O50" s="1673"/>
      <c r="P50" s="1673"/>
      <c r="Q50" s="1673"/>
      <c r="R50" s="1673"/>
      <c r="S50" s="1673"/>
      <c r="T50" s="1673"/>
      <c r="U50" s="1673"/>
      <c r="V50" s="1673"/>
      <c r="W50" s="1673"/>
      <c r="X50" s="1673"/>
      <c r="Y50" s="1673"/>
      <c r="Z50" s="1673"/>
      <c r="AA50" s="1673"/>
      <c r="AB50" s="1673"/>
      <c r="AC50" s="1673"/>
      <c r="AD50" s="1673"/>
      <c r="AE50" s="1673"/>
      <c r="AF50" s="1673"/>
      <c r="AG50" s="1673"/>
      <c r="AH50" s="1673"/>
      <c r="AI50" s="1673"/>
      <c r="AJ50" s="1673"/>
      <c r="AK50" s="1673"/>
      <c r="AL50" s="103"/>
      <c r="AM50" s="27"/>
      <c r="AN50" s="281"/>
    </row>
    <row r="51" spans="1:46" s="4" customFormat="1" ht="12.75" customHeight="1">
      <c r="A51" s="26"/>
      <c r="B51" s="1673"/>
      <c r="C51" s="1673"/>
      <c r="D51" s="1673"/>
      <c r="E51" s="1673"/>
      <c r="F51" s="1673"/>
      <c r="G51" s="1673"/>
      <c r="H51" s="1673"/>
      <c r="I51" s="1673"/>
      <c r="J51" s="1673"/>
      <c r="K51" s="1673"/>
      <c r="L51" s="1673"/>
      <c r="M51" s="1673"/>
      <c r="N51" s="1673"/>
      <c r="O51" s="1673"/>
      <c r="P51" s="1673"/>
      <c r="Q51" s="1673"/>
      <c r="R51" s="1673"/>
      <c r="S51" s="1673"/>
      <c r="T51" s="1673"/>
      <c r="U51" s="1673"/>
      <c r="V51" s="1673"/>
      <c r="W51" s="1673"/>
      <c r="X51" s="1673"/>
      <c r="Y51" s="1673"/>
      <c r="Z51" s="1673"/>
      <c r="AA51" s="1673"/>
      <c r="AB51" s="1673"/>
      <c r="AC51" s="1673"/>
      <c r="AD51" s="1673"/>
      <c r="AE51" s="1673"/>
      <c r="AF51" s="1673"/>
      <c r="AG51" s="1673"/>
      <c r="AH51" s="1673"/>
      <c r="AI51" s="1673"/>
      <c r="AJ51" s="1673"/>
      <c r="AK51" s="1673"/>
      <c r="AL51" s="103"/>
      <c r="AM51" s="27"/>
      <c r="AN51" s="281"/>
    </row>
    <row r="52" spans="1:46" s="4" customFormat="1" ht="12.75" customHeight="1">
      <c r="A52" s="26"/>
      <c r="B52" s="1673"/>
      <c r="C52" s="1673"/>
      <c r="D52" s="1673"/>
      <c r="E52" s="1673"/>
      <c r="F52" s="1673"/>
      <c r="G52" s="1673"/>
      <c r="H52" s="1673"/>
      <c r="I52" s="1673"/>
      <c r="J52" s="1673"/>
      <c r="K52" s="1673"/>
      <c r="L52" s="1673"/>
      <c r="M52" s="1673"/>
      <c r="N52" s="1673"/>
      <c r="O52" s="1673"/>
      <c r="P52" s="1673"/>
      <c r="Q52" s="1673"/>
      <c r="R52" s="1673"/>
      <c r="S52" s="1673"/>
      <c r="T52" s="1673"/>
      <c r="U52" s="1673"/>
      <c r="V52" s="1673"/>
      <c r="W52" s="1673"/>
      <c r="X52" s="1673"/>
      <c r="Y52" s="1673"/>
      <c r="Z52" s="1673"/>
      <c r="AA52" s="1673"/>
      <c r="AB52" s="1673"/>
      <c r="AC52" s="1673"/>
      <c r="AD52" s="1673"/>
      <c r="AE52" s="1673"/>
      <c r="AF52" s="1673"/>
      <c r="AG52" s="1673"/>
      <c r="AH52" s="1673"/>
      <c r="AI52" s="1673"/>
      <c r="AJ52" s="1673"/>
      <c r="AK52" s="1673"/>
      <c r="AL52" s="103"/>
      <c r="AM52" s="27"/>
      <c r="AN52" s="281"/>
    </row>
    <row r="53" spans="1:46" s="4" customFormat="1" ht="12.75" customHeight="1">
      <c r="A53" s="26"/>
      <c r="B53" s="1673"/>
      <c r="C53" s="1673"/>
      <c r="D53" s="1673"/>
      <c r="E53" s="1673"/>
      <c r="F53" s="1673"/>
      <c r="G53" s="1673"/>
      <c r="H53" s="1673"/>
      <c r="I53" s="1673"/>
      <c r="J53" s="1673"/>
      <c r="K53" s="1673"/>
      <c r="L53" s="1673"/>
      <c r="M53" s="1673"/>
      <c r="N53" s="1673"/>
      <c r="O53" s="1673"/>
      <c r="P53" s="1673"/>
      <c r="Q53" s="1673"/>
      <c r="R53" s="1673"/>
      <c r="S53" s="1673"/>
      <c r="T53" s="1673"/>
      <c r="U53" s="1673"/>
      <c r="V53" s="1673"/>
      <c r="W53" s="1673"/>
      <c r="X53" s="1673"/>
      <c r="Y53" s="1673"/>
      <c r="Z53" s="1673"/>
      <c r="AA53" s="1673"/>
      <c r="AB53" s="1673"/>
      <c r="AC53" s="1673"/>
      <c r="AD53" s="1673"/>
      <c r="AE53" s="1673"/>
      <c r="AF53" s="1673"/>
      <c r="AG53" s="1673"/>
      <c r="AH53" s="1673"/>
      <c r="AI53" s="1673"/>
      <c r="AJ53" s="1673"/>
      <c r="AK53" s="1673"/>
      <c r="AL53" s="103"/>
      <c r="AM53" s="27"/>
      <c r="AN53" s="281"/>
    </row>
    <row r="54" spans="1:46" s="4" customFormat="1" ht="12.75" customHeight="1">
      <c r="A54" s="26"/>
      <c r="B54" s="1673"/>
      <c r="C54" s="1673"/>
      <c r="D54" s="1673"/>
      <c r="E54" s="1673"/>
      <c r="F54" s="1673"/>
      <c r="G54" s="1673"/>
      <c r="H54" s="1673"/>
      <c r="I54" s="1673"/>
      <c r="J54" s="1673"/>
      <c r="K54" s="1673"/>
      <c r="L54" s="1673"/>
      <c r="M54" s="1673"/>
      <c r="N54" s="1673"/>
      <c r="O54" s="1673"/>
      <c r="P54" s="1673"/>
      <c r="Q54" s="1673"/>
      <c r="R54" s="1673"/>
      <c r="S54" s="1673"/>
      <c r="T54" s="1673"/>
      <c r="U54" s="1673"/>
      <c r="V54" s="1673"/>
      <c r="W54" s="1673"/>
      <c r="X54" s="1673"/>
      <c r="Y54" s="1673"/>
      <c r="Z54" s="1673"/>
      <c r="AA54" s="1673"/>
      <c r="AB54" s="1673"/>
      <c r="AC54" s="1673"/>
      <c r="AD54" s="1673"/>
      <c r="AE54" s="1673"/>
      <c r="AF54" s="1673"/>
      <c r="AG54" s="1673"/>
      <c r="AH54" s="1673"/>
      <c r="AI54" s="1673"/>
      <c r="AJ54" s="1673"/>
      <c r="AK54" s="1673"/>
      <c r="AL54" s="103"/>
      <c r="AM54" s="27"/>
      <c r="AN54" s="281"/>
    </row>
    <row r="55" spans="1:46" s="4" customFormat="1" ht="33.450000000000003" customHeight="1">
      <c r="A55" s="26"/>
      <c r="B55" s="1673"/>
      <c r="C55" s="1673"/>
      <c r="D55" s="1673"/>
      <c r="E55" s="1673"/>
      <c r="F55" s="1673"/>
      <c r="G55" s="1673"/>
      <c r="H55" s="1673"/>
      <c r="I55" s="1673"/>
      <c r="J55" s="1673"/>
      <c r="K55" s="1673"/>
      <c r="L55" s="1673"/>
      <c r="M55" s="1673"/>
      <c r="N55" s="1673"/>
      <c r="O55" s="1673"/>
      <c r="P55" s="1673"/>
      <c r="Q55" s="1673"/>
      <c r="R55" s="1673"/>
      <c r="S55" s="1673"/>
      <c r="T55" s="1673"/>
      <c r="U55" s="1673"/>
      <c r="V55" s="1673"/>
      <c r="W55" s="1673"/>
      <c r="X55" s="1673"/>
      <c r="Y55" s="1673"/>
      <c r="Z55" s="1673"/>
      <c r="AA55" s="1673"/>
      <c r="AB55" s="1673"/>
      <c r="AC55" s="1673"/>
      <c r="AD55" s="1673"/>
      <c r="AE55" s="1673"/>
      <c r="AF55" s="1673"/>
      <c r="AG55" s="1673"/>
      <c r="AH55" s="1673"/>
      <c r="AI55" s="1673"/>
      <c r="AJ55" s="1673"/>
      <c r="AK55" s="1673"/>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3" t="s">
        <v>2199</v>
      </c>
      <c r="C57" s="1673"/>
      <c r="D57" s="1673"/>
      <c r="E57" s="1673"/>
      <c r="F57" s="1673"/>
      <c r="G57" s="1673"/>
      <c r="H57" s="1673"/>
      <c r="I57" s="1673"/>
      <c r="J57" s="1673"/>
      <c r="K57" s="1673"/>
      <c r="L57" s="1673"/>
      <c r="M57" s="1673"/>
      <c r="N57" s="1673"/>
      <c r="O57" s="1673"/>
      <c r="P57" s="1673"/>
      <c r="Q57" s="1673"/>
      <c r="R57" s="1673"/>
      <c r="S57" s="1673"/>
      <c r="T57" s="1673"/>
      <c r="U57" s="1673"/>
      <c r="V57" s="1673"/>
      <c r="W57" s="1673"/>
      <c r="X57" s="1673"/>
      <c r="Y57" s="1673"/>
      <c r="Z57" s="1673"/>
      <c r="AA57" s="1673"/>
      <c r="AB57" s="1673"/>
      <c r="AC57" s="1673"/>
      <c r="AD57" s="1673"/>
      <c r="AE57" s="1673"/>
      <c r="AF57" s="1673"/>
      <c r="AG57" s="1673"/>
      <c r="AH57" s="1673"/>
      <c r="AI57" s="1673"/>
      <c r="AJ57" s="1673"/>
      <c r="AK57" s="1673"/>
      <c r="AL57" s="103"/>
      <c r="AM57" s="27"/>
      <c r="AN57" s="281"/>
    </row>
    <row r="58" spans="1:46" s="4" customFormat="1" ht="12.75" customHeight="1">
      <c r="B58" s="1673"/>
      <c r="C58" s="1673"/>
      <c r="D58" s="1673"/>
      <c r="E58" s="1673"/>
      <c r="F58" s="1673"/>
      <c r="G58" s="1673"/>
      <c r="H58" s="1673"/>
      <c r="I58" s="1673"/>
      <c r="J58" s="1673"/>
      <c r="K58" s="1673"/>
      <c r="L58" s="1673"/>
      <c r="M58" s="1673"/>
      <c r="N58" s="1673"/>
      <c r="O58" s="1673"/>
      <c r="P58" s="1673"/>
      <c r="Q58" s="1673"/>
      <c r="R58" s="1673"/>
      <c r="S58" s="1673"/>
      <c r="T58" s="1673"/>
      <c r="U58" s="1673"/>
      <c r="V58" s="1673"/>
      <c r="W58" s="1673"/>
      <c r="X58" s="1673"/>
      <c r="Y58" s="1673"/>
      <c r="Z58" s="1673"/>
      <c r="AA58" s="1673"/>
      <c r="AB58" s="1673"/>
      <c r="AC58" s="1673"/>
      <c r="AD58" s="1673"/>
      <c r="AE58" s="1673"/>
      <c r="AF58" s="1673"/>
      <c r="AG58" s="1673"/>
      <c r="AH58" s="1673"/>
      <c r="AI58" s="1673"/>
      <c r="AJ58" s="1673"/>
      <c r="AK58" s="1673"/>
      <c r="AL58" s="103"/>
      <c r="AM58" s="27"/>
      <c r="AN58" s="281"/>
    </row>
    <row r="59" spans="1:46" s="4" customFormat="1" ht="22.95" customHeight="1">
      <c r="A59" s="426"/>
      <c r="B59" s="1673"/>
      <c r="C59" s="1673"/>
      <c r="D59" s="1673"/>
      <c r="E59" s="1673"/>
      <c r="F59" s="1673"/>
      <c r="G59" s="1673"/>
      <c r="H59" s="1673"/>
      <c r="I59" s="1673"/>
      <c r="J59" s="1673"/>
      <c r="K59" s="1673"/>
      <c r="L59" s="1673"/>
      <c r="M59" s="1673"/>
      <c r="N59" s="1673"/>
      <c r="O59" s="1673"/>
      <c r="P59" s="1673"/>
      <c r="Q59" s="1673"/>
      <c r="R59" s="1673"/>
      <c r="S59" s="1673"/>
      <c r="T59" s="1673"/>
      <c r="U59" s="1673"/>
      <c r="V59" s="1673"/>
      <c r="W59" s="1673"/>
      <c r="X59" s="1673"/>
      <c r="Y59" s="1673"/>
      <c r="Z59" s="1673"/>
      <c r="AA59" s="1673"/>
      <c r="AB59" s="1673"/>
      <c r="AC59" s="1673"/>
      <c r="AD59" s="1673"/>
      <c r="AE59" s="1673"/>
      <c r="AF59" s="1673"/>
      <c r="AG59" s="1673"/>
      <c r="AH59" s="1673"/>
      <c r="AI59" s="1673"/>
      <c r="AJ59" s="1673"/>
      <c r="AK59" s="1673"/>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1120</v>
      </c>
      <c r="AK61" s="1749">
        <f>$AJ$31+$AJ$47</f>
        <v>10</v>
      </c>
      <c r="AL61" s="1750"/>
      <c r="AM61" s="1751"/>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1460</v>
      </c>
      <c r="B64" s="102"/>
      <c r="C64" s="104"/>
      <c r="D64" s="105"/>
      <c r="E64" s="105"/>
      <c r="F64" s="105"/>
      <c r="G64" s="105"/>
      <c r="H64" s="105"/>
      <c r="I64" s="105"/>
      <c r="J64" s="105"/>
      <c r="Y64" s="106"/>
      <c r="Z64" s="106"/>
      <c r="AA64" s="106"/>
      <c r="AB64" s="106"/>
      <c r="AE64" s="1722" t="s">
        <v>363</v>
      </c>
      <c r="AF64" s="1722"/>
      <c r="AG64" s="1722"/>
      <c r="AH64" s="1722"/>
      <c r="AI64" s="1722"/>
      <c r="AJ64" s="1722"/>
      <c r="AK64" s="1722"/>
      <c r="AL64" s="18"/>
      <c r="AN64" s="281"/>
      <c r="AS64" s="4" t="s">
        <v>665</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662</v>
      </c>
      <c r="AT65" s="4">
        <v>10</v>
      </c>
    </row>
    <row r="66" spans="1:46" s="4" customFormat="1" ht="12.75" customHeight="1">
      <c r="B66" s="1646" t="s">
        <v>663</v>
      </c>
      <c r="C66" s="1646"/>
      <c r="D66" s="1646"/>
      <c r="E66" s="1646"/>
      <c r="F66" s="1646"/>
      <c r="G66" s="1646"/>
      <c r="H66" s="1646"/>
      <c r="I66" s="1646"/>
      <c r="J66" s="1646"/>
      <c r="K66" s="1646"/>
      <c r="AF66" s="1710" t="s">
        <v>937</v>
      </c>
      <c r="AG66" s="1710"/>
      <c r="AH66" s="1710"/>
      <c r="AI66" s="1710"/>
      <c r="AJ66" s="1710"/>
      <c r="AK66" s="1710"/>
      <c r="AL66" s="1710"/>
      <c r="AN66" s="281"/>
      <c r="AP66" s="4" t="s">
        <v>123</v>
      </c>
      <c r="AS66" s="4" t="s">
        <v>664</v>
      </c>
      <c r="AT66" s="4">
        <v>10</v>
      </c>
    </row>
    <row r="67" spans="1:46" s="4" customFormat="1" ht="12.75" customHeight="1">
      <c r="B67" s="1816" t="s">
        <v>1318</v>
      </c>
      <c r="C67" s="1816"/>
      <c r="D67" s="1816"/>
      <c r="E67" s="1816"/>
      <c r="F67" s="1816"/>
      <c r="G67" s="1816"/>
      <c r="H67" s="1816"/>
      <c r="I67" s="1816"/>
      <c r="J67" s="1816"/>
      <c r="K67" s="1816"/>
      <c r="L67" s="1816"/>
      <c r="M67" s="1816"/>
      <c r="N67" s="1816"/>
      <c r="O67" s="1816"/>
      <c r="P67" s="1816"/>
      <c r="Q67" s="1816"/>
      <c r="R67" s="1816"/>
      <c r="S67" s="1816"/>
      <c r="T67" s="1646" t="s">
        <v>123</v>
      </c>
      <c r="U67" s="1646"/>
      <c r="V67" s="1646"/>
      <c r="W67" s="1646"/>
      <c r="X67" s="1646"/>
      <c r="Y67" s="1646"/>
      <c r="Z67" s="1646"/>
      <c r="AA67" s="1646"/>
      <c r="AB67" s="1646"/>
      <c r="AC67" s="1646"/>
      <c r="AJ67" s="62"/>
      <c r="AK67" s="10"/>
      <c r="AL67" s="10"/>
      <c r="AM67" s="10"/>
      <c r="AN67" s="281"/>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269">
        <f>VLOOKUP($B$66,$AS$64:$AU$69,2,FALSE)</f>
        <v>10</v>
      </c>
      <c r="AL68" s="1270"/>
      <c r="AM68" s="1270"/>
      <c r="AN68" s="670"/>
      <c r="AP68" s="4" t="s">
        <v>1317</v>
      </c>
      <c r="AS68" s="4" t="s">
        <v>563</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614</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1461</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1462</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2" t="s">
        <v>976</v>
      </c>
      <c r="AF73" s="1722"/>
      <c r="AG73" s="1722"/>
      <c r="AH73" s="1722"/>
      <c r="AI73" s="1722"/>
      <c r="AJ73" s="1722"/>
      <c r="AK73" s="1722"/>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3" t="s">
        <v>2114</v>
      </c>
      <c r="C75" s="1673"/>
      <c r="D75" s="1673"/>
      <c r="E75" s="1673"/>
      <c r="F75" s="1673"/>
      <c r="G75" s="1673"/>
      <c r="H75" s="1673"/>
      <c r="I75" s="1673"/>
      <c r="J75" s="1673"/>
      <c r="K75" s="1673"/>
      <c r="L75" s="1673"/>
      <c r="M75" s="1673"/>
      <c r="N75" s="1673"/>
      <c r="O75" s="1673"/>
      <c r="P75" s="1673"/>
      <c r="Q75" s="1673"/>
      <c r="R75" s="1673"/>
      <c r="S75" s="1673"/>
      <c r="T75" s="1673"/>
      <c r="U75" s="1673"/>
      <c r="V75" s="1673"/>
      <c r="W75" s="1673"/>
      <c r="X75" s="1673"/>
      <c r="Y75" s="1673"/>
      <c r="Z75" s="1673"/>
      <c r="AA75" s="1673"/>
      <c r="AB75" s="1673"/>
      <c r="AC75" s="1673"/>
      <c r="AD75" s="1673"/>
      <c r="AE75" s="1673"/>
      <c r="AF75" s="1673"/>
      <c r="AG75" s="1673"/>
      <c r="AH75" s="1673"/>
      <c r="AI75" s="1673"/>
      <c r="AJ75" s="1673"/>
      <c r="AK75" s="1673"/>
      <c r="AL75" s="103"/>
      <c r="AM75" s="27"/>
      <c r="AN75" s="281"/>
    </row>
    <row r="76" spans="1:46" s="4" customFormat="1" ht="12.75" customHeight="1">
      <c r="A76" s="27"/>
      <c r="B76" s="1673"/>
      <c r="C76" s="1673"/>
      <c r="D76" s="1673"/>
      <c r="E76" s="1673"/>
      <c r="F76" s="1673"/>
      <c r="G76" s="1673"/>
      <c r="H76" s="1673"/>
      <c r="I76" s="1673"/>
      <c r="J76" s="1673"/>
      <c r="K76" s="1673"/>
      <c r="L76" s="1673"/>
      <c r="M76" s="1673"/>
      <c r="N76" s="1673"/>
      <c r="O76" s="1673"/>
      <c r="P76" s="1673"/>
      <c r="Q76" s="1673"/>
      <c r="R76" s="1673"/>
      <c r="S76" s="1673"/>
      <c r="T76" s="1673"/>
      <c r="U76" s="1673"/>
      <c r="V76" s="1673"/>
      <c r="W76" s="1673"/>
      <c r="X76" s="1673"/>
      <c r="Y76" s="1673"/>
      <c r="Z76" s="1673"/>
      <c r="AA76" s="1673"/>
      <c r="AB76" s="1673"/>
      <c r="AC76" s="1673"/>
      <c r="AD76" s="1673"/>
      <c r="AE76" s="1673"/>
      <c r="AF76" s="1673"/>
      <c r="AG76" s="1673"/>
      <c r="AH76" s="1673"/>
      <c r="AI76" s="1673"/>
      <c r="AJ76" s="1673"/>
      <c r="AK76" s="1673"/>
      <c r="AL76" s="103"/>
      <c r="AM76" s="27"/>
      <c r="AN76" s="281"/>
    </row>
    <row r="77" spans="1:46" s="4" customFormat="1" ht="12.75" customHeight="1">
      <c r="A77" s="27"/>
      <c r="B77" s="1673"/>
      <c r="C77" s="1673"/>
      <c r="D77" s="1673"/>
      <c r="E77" s="1673"/>
      <c r="F77" s="1673"/>
      <c r="G77" s="1673"/>
      <c r="H77" s="1673"/>
      <c r="I77" s="1673"/>
      <c r="J77" s="1673"/>
      <c r="K77" s="1673"/>
      <c r="L77" s="1673"/>
      <c r="M77" s="1673"/>
      <c r="N77" s="1673"/>
      <c r="O77" s="1673"/>
      <c r="P77" s="1673"/>
      <c r="Q77" s="1673"/>
      <c r="R77" s="1673"/>
      <c r="S77" s="1673"/>
      <c r="T77" s="1673"/>
      <c r="U77" s="1673"/>
      <c r="V77" s="1673"/>
      <c r="W77" s="1673"/>
      <c r="X77" s="1673"/>
      <c r="Y77" s="1673"/>
      <c r="Z77" s="1673"/>
      <c r="AA77" s="1673"/>
      <c r="AB77" s="1673"/>
      <c r="AC77" s="1673"/>
      <c r="AD77" s="1673"/>
      <c r="AE77" s="1673"/>
      <c r="AF77" s="1673"/>
      <c r="AG77" s="1673"/>
      <c r="AH77" s="1673"/>
      <c r="AI77" s="1673"/>
      <c r="AJ77" s="1673"/>
      <c r="AK77" s="1673"/>
      <c r="AL77" s="103"/>
      <c r="AM77" s="27"/>
      <c r="AN77" s="281"/>
    </row>
    <row r="78" spans="1:46" s="4" customFormat="1" ht="12.75" customHeight="1">
      <c r="A78" s="27"/>
      <c r="B78" s="1673"/>
      <c r="C78" s="1673"/>
      <c r="D78" s="1673"/>
      <c r="E78" s="1673"/>
      <c r="F78" s="1673"/>
      <c r="G78" s="1673"/>
      <c r="H78" s="1673"/>
      <c r="I78" s="1673"/>
      <c r="J78" s="1673"/>
      <c r="K78" s="1673"/>
      <c r="L78" s="1673"/>
      <c r="M78" s="1673"/>
      <c r="N78" s="1673"/>
      <c r="O78" s="1673"/>
      <c r="P78" s="1673"/>
      <c r="Q78" s="1673"/>
      <c r="R78" s="1673"/>
      <c r="S78" s="1673"/>
      <c r="T78" s="1673"/>
      <c r="U78" s="1673"/>
      <c r="V78" s="1673"/>
      <c r="W78" s="1673"/>
      <c r="X78" s="1673"/>
      <c r="Y78" s="1673"/>
      <c r="Z78" s="1673"/>
      <c r="AA78" s="1673"/>
      <c r="AB78" s="1673"/>
      <c r="AC78" s="1673"/>
      <c r="AD78" s="1673"/>
      <c r="AE78" s="1673"/>
      <c r="AF78" s="1673"/>
      <c r="AG78" s="1673"/>
      <c r="AH78" s="1673"/>
      <c r="AI78" s="1673"/>
      <c r="AJ78" s="1673"/>
      <c r="AK78" s="1673"/>
      <c r="AL78" s="103"/>
      <c r="AM78" s="27"/>
      <c r="AN78" s="281"/>
    </row>
    <row r="79" spans="1:46" s="4" customFormat="1" ht="12.75" customHeight="1">
      <c r="A79" s="27"/>
      <c r="B79" s="1673"/>
      <c r="C79" s="1673"/>
      <c r="D79" s="1673"/>
      <c r="E79" s="1673"/>
      <c r="F79" s="1673"/>
      <c r="G79" s="1673"/>
      <c r="H79" s="1673"/>
      <c r="I79" s="1673"/>
      <c r="J79" s="1673"/>
      <c r="K79" s="1673"/>
      <c r="L79" s="1673"/>
      <c r="M79" s="1673"/>
      <c r="N79" s="1673"/>
      <c r="O79" s="1673"/>
      <c r="P79" s="1673"/>
      <c r="Q79" s="1673"/>
      <c r="R79" s="1673"/>
      <c r="S79" s="1673"/>
      <c r="T79" s="1673"/>
      <c r="U79" s="1673"/>
      <c r="V79" s="1673"/>
      <c r="W79" s="1673"/>
      <c r="X79" s="1673"/>
      <c r="Y79" s="1673"/>
      <c r="Z79" s="1673"/>
      <c r="AA79" s="1673"/>
      <c r="AB79" s="1673"/>
      <c r="AC79" s="1673"/>
      <c r="AD79" s="1673"/>
      <c r="AE79" s="1673"/>
      <c r="AF79" s="1673"/>
      <c r="AG79" s="1673"/>
      <c r="AH79" s="1673"/>
      <c r="AI79" s="1673"/>
      <c r="AJ79" s="1673"/>
      <c r="AK79" s="1673"/>
      <c r="AL79" s="103"/>
      <c r="AM79" s="27"/>
      <c r="AN79" s="281"/>
    </row>
    <row r="80" spans="1:46" s="4" customFormat="1" ht="12.75" customHeight="1">
      <c r="A80" s="27"/>
      <c r="B80" s="1673"/>
      <c r="C80" s="1673"/>
      <c r="D80" s="1673"/>
      <c r="E80" s="1673"/>
      <c r="F80" s="1673"/>
      <c r="G80" s="1673"/>
      <c r="H80" s="1673"/>
      <c r="I80" s="1673"/>
      <c r="J80" s="1673"/>
      <c r="K80" s="1673"/>
      <c r="L80" s="1673"/>
      <c r="M80" s="1673"/>
      <c r="N80" s="1673"/>
      <c r="O80" s="1673"/>
      <c r="P80" s="1673"/>
      <c r="Q80" s="1673"/>
      <c r="R80" s="1673"/>
      <c r="S80" s="1673"/>
      <c r="T80" s="1673"/>
      <c r="U80" s="1673"/>
      <c r="V80" s="1673"/>
      <c r="W80" s="1673"/>
      <c r="X80" s="1673"/>
      <c r="Y80" s="1673"/>
      <c r="Z80" s="1673"/>
      <c r="AA80" s="1673"/>
      <c r="AB80" s="1673"/>
      <c r="AC80" s="1673"/>
      <c r="AD80" s="1673"/>
      <c r="AE80" s="1673"/>
      <c r="AF80" s="1673"/>
      <c r="AG80" s="1673"/>
      <c r="AH80" s="1673"/>
      <c r="AI80" s="1673"/>
      <c r="AJ80" s="1673"/>
      <c r="AK80" s="1673"/>
      <c r="AL80" s="103"/>
      <c r="AM80" s="27"/>
      <c r="AN80" s="281"/>
    </row>
    <row r="81" spans="1:42" ht="12.75" customHeight="1">
      <c r="A81" s="27"/>
      <c r="B81" s="1673"/>
      <c r="C81" s="1673"/>
      <c r="D81" s="1673"/>
      <c r="E81" s="1673"/>
      <c r="F81" s="1673"/>
      <c r="G81" s="1673"/>
      <c r="H81" s="1673"/>
      <c r="I81" s="1673"/>
      <c r="J81" s="1673"/>
      <c r="K81" s="1673"/>
      <c r="L81" s="1673"/>
      <c r="M81" s="1673"/>
      <c r="N81" s="1673"/>
      <c r="O81" s="1673"/>
      <c r="P81" s="1673"/>
      <c r="Q81" s="1673"/>
      <c r="R81" s="1673"/>
      <c r="S81" s="1673"/>
      <c r="T81" s="1673"/>
      <c r="U81" s="1673"/>
      <c r="V81" s="1673"/>
      <c r="W81" s="1673"/>
      <c r="X81" s="1673"/>
      <c r="Y81" s="1673"/>
      <c r="Z81" s="1673"/>
      <c r="AA81" s="1673"/>
      <c r="AB81" s="1673"/>
      <c r="AC81" s="1673"/>
      <c r="AD81" s="1673"/>
      <c r="AE81" s="1673"/>
      <c r="AF81" s="1673"/>
      <c r="AG81" s="1673"/>
      <c r="AH81" s="1673"/>
      <c r="AI81" s="1673"/>
      <c r="AJ81" s="1673"/>
      <c r="AK81" s="1673"/>
      <c r="AL81" s="103"/>
      <c r="AM81" s="27"/>
    </row>
    <row r="82" spans="1:42" s="4" customFormat="1" ht="12.75" customHeight="1">
      <c r="B82" s="1673"/>
      <c r="C82" s="1673"/>
      <c r="D82" s="1673"/>
      <c r="E82" s="1673"/>
      <c r="F82" s="1673"/>
      <c r="G82" s="1673"/>
      <c r="H82" s="1673"/>
      <c r="I82" s="1673"/>
      <c r="J82" s="1673"/>
      <c r="K82" s="1673"/>
      <c r="L82" s="1673"/>
      <c r="M82" s="1673"/>
      <c r="N82" s="1673"/>
      <c r="O82" s="1673"/>
      <c r="P82" s="1673"/>
      <c r="Q82" s="1673"/>
      <c r="R82" s="1673"/>
      <c r="S82" s="1673"/>
      <c r="T82" s="1673"/>
      <c r="U82" s="1673"/>
      <c r="V82" s="1673"/>
      <c r="W82" s="1673"/>
      <c r="X82" s="1673"/>
      <c r="Y82" s="1673"/>
      <c r="Z82" s="1673"/>
      <c r="AA82" s="1673"/>
      <c r="AB82" s="1673"/>
      <c r="AC82" s="1673"/>
      <c r="AD82" s="1673"/>
      <c r="AE82" s="1673"/>
      <c r="AF82" s="1673"/>
      <c r="AG82" s="1673"/>
      <c r="AH82" s="1673"/>
      <c r="AI82" s="1673"/>
      <c r="AJ82" s="1673"/>
      <c r="AK82" s="1673"/>
      <c r="AL82" s="103"/>
      <c r="AN82" s="281"/>
    </row>
    <row r="83" spans="1:42" s="4" customFormat="1" ht="12.75" customHeight="1">
      <c r="B83" s="1673"/>
      <c r="C83" s="1673"/>
      <c r="D83" s="1673"/>
      <c r="E83" s="1673"/>
      <c r="F83" s="1673"/>
      <c r="G83" s="1673"/>
      <c r="H83" s="1673"/>
      <c r="I83" s="1673"/>
      <c r="J83" s="1673"/>
      <c r="K83" s="1673"/>
      <c r="L83" s="1673"/>
      <c r="M83" s="1673"/>
      <c r="N83" s="1673"/>
      <c r="O83" s="1673"/>
      <c r="P83" s="1673"/>
      <c r="Q83" s="1673"/>
      <c r="R83" s="1673"/>
      <c r="S83" s="1673"/>
      <c r="T83" s="1673"/>
      <c r="U83" s="1673"/>
      <c r="V83" s="1673"/>
      <c r="W83" s="1673"/>
      <c r="X83" s="1673"/>
      <c r="Y83" s="1673"/>
      <c r="Z83" s="1673"/>
      <c r="AA83" s="1673"/>
      <c r="AB83" s="1673"/>
      <c r="AC83" s="1673"/>
      <c r="AD83" s="1673"/>
      <c r="AE83" s="1673"/>
      <c r="AF83" s="1673"/>
      <c r="AG83" s="1673"/>
      <c r="AH83" s="1673"/>
      <c r="AI83" s="1673"/>
      <c r="AJ83" s="1673"/>
      <c r="AK83" s="1673"/>
      <c r="AL83" s="103"/>
      <c r="AN83" s="281"/>
    </row>
    <row r="84" spans="1:42" s="4" customFormat="1" ht="14.4" customHeight="1">
      <c r="B84" s="1673"/>
      <c r="C84" s="1673"/>
      <c r="D84" s="1673"/>
      <c r="E84" s="1673"/>
      <c r="F84" s="1673"/>
      <c r="G84" s="1673"/>
      <c r="H84" s="1673"/>
      <c r="I84" s="1673"/>
      <c r="J84" s="1673"/>
      <c r="K84" s="1673"/>
      <c r="L84" s="1673"/>
      <c r="M84" s="1673"/>
      <c r="N84" s="1673"/>
      <c r="O84" s="1673"/>
      <c r="P84" s="1673"/>
      <c r="Q84" s="1673"/>
      <c r="R84" s="1673"/>
      <c r="S84" s="1673"/>
      <c r="T84" s="1673"/>
      <c r="U84" s="1673"/>
      <c r="V84" s="1673"/>
      <c r="W84" s="1673"/>
      <c r="X84" s="1673"/>
      <c r="Y84" s="1673"/>
      <c r="Z84" s="1673"/>
      <c r="AA84" s="1673"/>
      <c r="AB84" s="1673"/>
      <c r="AC84" s="1673"/>
      <c r="AD84" s="1673"/>
      <c r="AE84" s="1673"/>
      <c r="AF84" s="1673"/>
      <c r="AG84" s="1673"/>
      <c r="AH84" s="1673"/>
      <c r="AI84" s="1673"/>
      <c r="AJ84" s="1673"/>
      <c r="AK84" s="1673"/>
      <c r="AL84" s="103"/>
      <c r="AN84" s="281"/>
    </row>
    <row r="85" spans="1:42" s="4" customFormat="1" ht="12.75" customHeight="1">
      <c r="B85" s="1673"/>
      <c r="C85" s="1673"/>
      <c r="D85" s="1673"/>
      <c r="E85" s="1673"/>
      <c r="F85" s="1673"/>
      <c r="G85" s="1673"/>
      <c r="H85" s="1673"/>
      <c r="I85" s="1673"/>
      <c r="J85" s="1673"/>
      <c r="K85" s="1673"/>
      <c r="L85" s="1673"/>
      <c r="M85" s="1673"/>
      <c r="N85" s="1673"/>
      <c r="O85" s="1673"/>
      <c r="P85" s="1673"/>
      <c r="Q85" s="1673"/>
      <c r="R85" s="1673"/>
      <c r="S85" s="1673"/>
      <c r="T85" s="1673"/>
      <c r="U85" s="1673"/>
      <c r="V85" s="1673"/>
      <c r="W85" s="1673"/>
      <c r="X85" s="1673"/>
      <c r="Y85" s="1673"/>
      <c r="Z85" s="1673"/>
      <c r="AA85" s="1673"/>
      <c r="AB85" s="1673"/>
      <c r="AC85" s="1673"/>
      <c r="AD85" s="1673"/>
      <c r="AE85" s="1673"/>
      <c r="AF85" s="1673"/>
      <c r="AG85" s="1673"/>
      <c r="AH85" s="1673"/>
      <c r="AI85" s="1673"/>
      <c r="AJ85" s="1673"/>
      <c r="AK85" s="1673"/>
      <c r="AN85" s="281"/>
    </row>
    <row r="86" spans="1:42" s="4" customFormat="1" ht="12.75" customHeight="1">
      <c r="B86" s="26" t="s">
        <v>1266</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1279</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580</v>
      </c>
      <c r="E90" s="426" t="s">
        <v>1319</v>
      </c>
      <c r="F90" s="27"/>
      <c r="G90" s="27"/>
      <c r="H90" s="27"/>
      <c r="I90" s="27"/>
      <c r="J90" s="27"/>
      <c r="K90" s="27"/>
      <c r="L90" s="27"/>
      <c r="M90" s="27"/>
      <c r="N90" s="27"/>
      <c r="O90" s="27"/>
      <c r="P90" s="27"/>
      <c r="Q90" s="27"/>
      <c r="R90" s="27"/>
      <c r="S90" s="27"/>
      <c r="T90" s="27"/>
      <c r="U90" s="27"/>
      <c r="V90" s="27"/>
      <c r="W90" s="27"/>
      <c r="X90" s="27"/>
      <c r="Y90" s="27"/>
      <c r="Z90" s="27"/>
      <c r="AA90" s="27"/>
      <c r="AB90" s="27"/>
      <c r="AF90" s="1710" t="s">
        <v>853</v>
      </c>
      <c r="AG90" s="1710"/>
      <c r="AH90" s="1710"/>
      <c r="AI90" s="1710"/>
      <c r="AJ90" s="1710"/>
      <c r="AK90" s="1710"/>
      <c r="AL90" s="1710"/>
      <c r="AN90" s="281"/>
    </row>
    <row r="91" spans="1:42" s="4" customFormat="1" ht="12.75" customHeight="1">
      <c r="C91" s="19"/>
      <c r="D91" s="26"/>
      <c r="E91" s="426"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2243</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196</v>
      </c>
      <c r="E95" s="426" t="s">
        <v>1248</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10" t="s">
        <v>57</v>
      </c>
      <c r="AG95" s="1710"/>
      <c r="AH95" s="1710"/>
      <c r="AI95" s="1710"/>
      <c r="AJ95" s="1710"/>
      <c r="AK95" s="1710"/>
      <c r="AL95" s="1710"/>
      <c r="AN95" s="281"/>
    </row>
    <row r="96" spans="1:42" s="4" customFormat="1" ht="12.75" customHeight="1">
      <c r="B96" s="5"/>
      <c r="C96" s="115"/>
      <c r="D96" s="26"/>
      <c r="E96" s="426" t="s">
        <v>1323</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123</v>
      </c>
      <c r="AP96" s="472">
        <v>0</v>
      </c>
    </row>
    <row r="97" spans="1:53" s="4" customFormat="1" ht="12.75" customHeight="1">
      <c r="B97" s="42"/>
      <c r="C97" s="45"/>
      <c r="D97" s="26"/>
      <c r="E97" s="426" t="s">
        <v>1324</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580</v>
      </c>
      <c r="AP97" s="4">
        <f>7*$AP$93</f>
        <v>7</v>
      </c>
    </row>
    <row r="98" spans="1:53" s="4" customFormat="1" ht="12.75" customHeight="1">
      <c r="B98" s="42"/>
      <c r="C98" s="45"/>
      <c r="D98" s="26"/>
      <c r="E98" s="426" t="s">
        <v>1325</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196</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889</v>
      </c>
      <c r="AP99" s="4">
        <v>5</v>
      </c>
    </row>
    <row r="100" spans="1:53" s="4" customFormat="1" ht="12.75" customHeight="1">
      <c r="B100" s="5"/>
      <c r="C100" s="45"/>
      <c r="D100" s="26" t="s">
        <v>889</v>
      </c>
      <c r="E100" s="426" t="s">
        <v>1249</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10" t="s">
        <v>58</v>
      </c>
      <c r="AG100" s="1710"/>
      <c r="AH100" s="1710"/>
      <c r="AI100" s="1710"/>
      <c r="AJ100" s="1710"/>
      <c r="AK100" s="1710"/>
      <c r="AL100" s="1710"/>
      <c r="AN100" s="281"/>
      <c r="AO100" s="26" t="s">
        <v>730</v>
      </c>
      <c r="AP100" s="4">
        <v>4</v>
      </c>
    </row>
    <row r="101" spans="1:53" s="4" customFormat="1" ht="12.75" customHeight="1">
      <c r="B101" s="5"/>
      <c r="C101" s="115"/>
      <c r="D101" s="26"/>
      <c r="E101" s="426" t="s">
        <v>1326</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731</v>
      </c>
      <c r="AP101" s="4">
        <v>3</v>
      </c>
    </row>
    <row r="102" spans="1:53" s="4" customFormat="1" ht="12.75" customHeight="1">
      <c r="B102" s="5"/>
      <c r="C102" s="115"/>
      <c r="D102" s="26"/>
      <c r="E102" s="426" t="s">
        <v>1324</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1325</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2242</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2244</v>
      </c>
    </row>
    <row r="105" spans="1:53" s="4" customFormat="1" ht="12.75" customHeight="1">
      <c r="B105" s="5"/>
      <c r="C105" s="45"/>
      <c r="D105" s="26" t="s">
        <v>730</v>
      </c>
      <c r="E105" s="426" t="s">
        <v>1248</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10" t="s">
        <v>59</v>
      </c>
      <c r="AG105" s="1710"/>
      <c r="AH105" s="1710"/>
      <c r="AI105" s="1710"/>
      <c r="AJ105" s="1710"/>
      <c r="AK105" s="1710"/>
      <c r="AL105" s="1710"/>
      <c r="AN105" s="281"/>
    </row>
    <row r="106" spans="1:53" s="4" customFormat="1" ht="12.75" customHeight="1">
      <c r="B106" s="5"/>
      <c r="C106" s="115"/>
      <c r="D106" s="26"/>
      <c r="E106" s="426" t="s">
        <v>1327</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1328</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2218</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2099</v>
      </c>
    </row>
    <row r="109" spans="1:53" s="4" customFormat="1" ht="12.75" customHeight="1">
      <c r="B109" s="5"/>
      <c r="C109" s="45"/>
      <c r="D109" s="26" t="s">
        <v>731</v>
      </c>
      <c r="E109" s="426" t="s">
        <v>1249</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10" t="s">
        <v>60</v>
      </c>
      <c r="AG109" s="1710"/>
      <c r="AH109" s="1710"/>
      <c r="AI109" s="1710"/>
      <c r="AJ109" s="1710"/>
      <c r="AK109" s="1710"/>
      <c r="AL109" s="1710"/>
      <c r="AN109" s="281"/>
      <c r="AO109" s="4" t="s">
        <v>2100</v>
      </c>
    </row>
    <row r="110" spans="1:53" s="4" customFormat="1" ht="12.75" customHeight="1">
      <c r="B110" s="5"/>
      <c r="C110" s="45"/>
      <c r="D110" s="26"/>
      <c r="E110" s="426" t="s">
        <v>1329</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146</v>
      </c>
      <c r="E112" s="116"/>
      <c r="F112" s="116"/>
      <c r="G112" s="116"/>
      <c r="H112" s="1811" t="s">
        <v>580</v>
      </c>
      <c r="I112" s="1811"/>
      <c r="J112" s="116"/>
      <c r="K112" s="116"/>
      <c r="L112" s="116"/>
      <c r="M112" s="937" t="s">
        <v>2098</v>
      </c>
      <c r="R112" s="1815"/>
      <c r="S112" s="1815"/>
      <c r="T112" s="1815"/>
      <c r="U112" s="1815"/>
      <c r="V112" s="1815"/>
      <c r="W112" s="1815"/>
      <c r="Y112" s="1091" t="str">
        <f>IF(AND(H112="(i)",NOT(Application!AF411&gt;25)),AO103,IF(AND(H112="(iv)",OR(R112=AO108,R112=AO109),NOT(AP94)),AO104,""))</f>
        <v/>
      </c>
      <c r="Z112" s="1091"/>
      <c r="AA112" s="1091"/>
      <c r="AB112" s="1091"/>
      <c r="AC112" s="1091"/>
      <c r="AD112" s="1091"/>
      <c r="AE112" s="1091"/>
      <c r="AF112" s="1091"/>
      <c r="AG112" s="1091"/>
      <c r="AH112" s="1091"/>
      <c r="AI112" s="1091"/>
      <c r="AJ112" s="1091"/>
      <c r="AK112" s="1091"/>
      <c r="AL112" s="1091"/>
      <c r="AM112" s="1648"/>
      <c r="AN112" s="957"/>
    </row>
    <row r="113" spans="1:47" s="4" customFormat="1" ht="12.75" customHeight="1">
      <c r="B113" s="5"/>
      <c r="C113" s="115"/>
      <c r="E113" s="116"/>
      <c r="F113" s="116"/>
      <c r="G113" s="116"/>
      <c r="H113" s="116"/>
      <c r="I113" s="116"/>
      <c r="J113" s="116"/>
      <c r="K113" s="116"/>
      <c r="L113" s="116"/>
      <c r="M113" s="116"/>
      <c r="Y113" s="1091"/>
      <c r="Z113" s="1091"/>
      <c r="AA113" s="1091"/>
      <c r="AB113" s="1091"/>
      <c r="AC113" s="1091"/>
      <c r="AD113" s="1091"/>
      <c r="AE113" s="1091"/>
      <c r="AF113" s="1091"/>
      <c r="AG113" s="1091"/>
      <c r="AH113" s="1091"/>
      <c r="AI113" s="1091"/>
      <c r="AJ113" s="1091"/>
      <c r="AK113" s="1091"/>
      <c r="AL113" s="1091"/>
      <c r="AM113" s="1648"/>
      <c r="AN113" s="957"/>
    </row>
    <row r="114" spans="1:47" s="4" customFormat="1" ht="12.75" customHeight="1">
      <c r="B114" s="5"/>
      <c r="C114" s="115"/>
      <c r="D114" s="4" t="s">
        <v>1835</v>
      </c>
      <c r="E114" s="116"/>
      <c r="F114" s="116"/>
      <c r="G114" s="116"/>
      <c r="H114" s="116"/>
      <c r="I114" s="116"/>
      <c r="J114" s="116"/>
      <c r="K114" s="116"/>
      <c r="L114" s="116"/>
      <c r="M114" s="116"/>
      <c r="AN114" s="281"/>
      <c r="AP114" s="472"/>
      <c r="AU114" s="472"/>
    </row>
    <row r="115" spans="1:47" s="4" customFormat="1" ht="12.75" customHeight="1">
      <c r="B115" s="5"/>
      <c r="C115" s="115"/>
      <c r="D115" s="4" t="s">
        <v>2245</v>
      </c>
      <c r="E115" s="116"/>
      <c r="F115" s="116"/>
      <c r="G115" s="116"/>
      <c r="H115" s="116"/>
      <c r="I115" s="116"/>
      <c r="J115" s="116"/>
      <c r="K115" s="116"/>
      <c r="L115" s="116"/>
      <c r="M115" s="116"/>
      <c r="AN115" s="281"/>
    </row>
    <row r="116" spans="1:47" s="4" customFormat="1" ht="12.75" customHeight="1">
      <c r="B116" s="5"/>
      <c r="C116" s="115"/>
      <c r="D116" s="1649" t="s">
        <v>2246</v>
      </c>
      <c r="E116" s="1649"/>
      <c r="F116" s="1649"/>
      <c r="G116" s="1649"/>
      <c r="H116" s="1649"/>
      <c r="I116" s="1649"/>
      <c r="J116" s="1649"/>
      <c r="K116" s="1649"/>
      <c r="L116" s="1649"/>
      <c r="M116" s="1649"/>
      <c r="N116" s="1649"/>
      <c r="O116" s="1649"/>
      <c r="P116" s="1649"/>
      <c r="Q116" s="1649"/>
      <c r="R116" s="1649"/>
      <c r="S116" s="1649"/>
      <c r="T116" s="1649"/>
      <c r="U116" s="1649"/>
      <c r="V116" s="1649"/>
      <c r="W116" s="1649"/>
      <c r="X116" s="1649"/>
      <c r="Y116" s="1649"/>
      <c r="Z116" s="1649"/>
      <c r="AA116" s="1649"/>
      <c r="AB116" s="1649"/>
      <c r="AC116" s="1649"/>
      <c r="AD116" s="1649"/>
      <c r="AE116" s="1649"/>
      <c r="AF116" s="1649"/>
      <c r="AG116" s="1649"/>
      <c r="AH116" s="1649"/>
      <c r="AN116" s="281"/>
      <c r="AO116" s="4" t="s">
        <v>123</v>
      </c>
      <c r="AP116" s="472">
        <v>0</v>
      </c>
    </row>
    <row r="117" spans="1:47" s="4" customFormat="1" ht="12.75" customHeight="1">
      <c r="B117" s="5"/>
      <c r="C117" s="115"/>
      <c r="D117" s="1649"/>
      <c r="E117" s="1649"/>
      <c r="F117" s="1649"/>
      <c r="G117" s="1649"/>
      <c r="H117" s="1649"/>
      <c r="I117" s="1649"/>
      <c r="J117" s="1649"/>
      <c r="K117" s="1649"/>
      <c r="L117" s="1649"/>
      <c r="M117" s="1649"/>
      <c r="N117" s="1649"/>
      <c r="O117" s="1649"/>
      <c r="P117" s="1649"/>
      <c r="Q117" s="1649"/>
      <c r="R117" s="1649"/>
      <c r="S117" s="1649"/>
      <c r="T117" s="1649"/>
      <c r="U117" s="1649"/>
      <c r="V117" s="1649"/>
      <c r="W117" s="1649"/>
      <c r="X117" s="1649"/>
      <c r="Y117" s="1649"/>
      <c r="Z117" s="1649"/>
      <c r="AA117" s="1649"/>
      <c r="AB117" s="1649"/>
      <c r="AC117" s="1649"/>
      <c r="AD117" s="1649"/>
      <c r="AE117" s="1649"/>
      <c r="AF117" s="1649"/>
      <c r="AG117" s="1649"/>
      <c r="AH117" s="1649"/>
      <c r="AN117" s="281"/>
      <c r="AO117" s="4" t="s">
        <v>1470</v>
      </c>
      <c r="AP117" s="4">
        <v>3</v>
      </c>
    </row>
    <row r="118" spans="1:47" s="4" customFormat="1" ht="12.75" customHeight="1">
      <c r="B118" s="5"/>
      <c r="C118" s="115"/>
      <c r="E118" s="4" t="s">
        <v>146</v>
      </c>
      <c r="F118" s="116"/>
      <c r="G118" s="116"/>
      <c r="H118" s="1814" t="s">
        <v>123</v>
      </c>
      <c r="I118" s="1814"/>
      <c r="J118" s="1814"/>
      <c r="K118" s="1814"/>
      <c r="L118" s="1814"/>
      <c r="M118" s="1814"/>
      <c r="N118" s="1814"/>
      <c r="O118" s="1814"/>
      <c r="P118" s="1814"/>
      <c r="Q118" s="1814"/>
      <c r="R118" s="1814"/>
      <c r="S118" s="1814"/>
      <c r="T118" s="1814"/>
      <c r="U118" s="1814"/>
      <c r="V118" s="1814"/>
      <c r="W118" s="1814"/>
      <c r="X118" s="1814"/>
      <c r="Y118" s="1814"/>
      <c r="Z118" s="1814"/>
      <c r="AA118" s="1814"/>
      <c r="AB118" s="1814"/>
      <c r="AC118" s="1814"/>
      <c r="AD118" s="1814"/>
      <c r="AE118" s="1814"/>
      <c r="AN118" s="281"/>
      <c r="AO118" s="4" t="s">
        <v>1471</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46" t="s">
        <v>123</v>
      </c>
      <c r="C120" s="1646"/>
      <c r="D120" s="49"/>
      <c r="E120" s="1673" t="s">
        <v>1768</v>
      </c>
      <c r="F120" s="1673"/>
      <c r="G120" s="1673"/>
      <c r="H120" s="1673"/>
      <c r="I120" s="1673"/>
      <c r="J120" s="1673"/>
      <c r="K120" s="1673"/>
      <c r="L120" s="1673"/>
      <c r="M120" s="1673"/>
      <c r="N120" s="1673"/>
      <c r="O120" s="1673"/>
      <c r="P120" s="1673"/>
      <c r="Q120" s="1673"/>
      <c r="R120" s="1673"/>
      <c r="S120" s="1673"/>
      <c r="T120" s="1673"/>
      <c r="U120" s="1673"/>
      <c r="V120" s="1673"/>
      <c r="W120" s="1673"/>
      <c r="X120" s="1673"/>
      <c r="Y120" s="1673"/>
      <c r="Z120" s="1673"/>
      <c r="AA120" s="1673"/>
      <c r="AB120" s="1673"/>
      <c r="AC120" s="1673"/>
      <c r="AD120" s="1673"/>
      <c r="AE120" s="1673"/>
      <c r="AF120" s="1673"/>
      <c r="AG120" s="1673"/>
      <c r="AH120" s="49"/>
      <c r="AI120" s="49"/>
      <c r="AJ120" s="49"/>
      <c r="AK120" s="49"/>
      <c r="AL120" s="49"/>
      <c r="AN120" s="281"/>
    </row>
    <row r="121" spans="1:47" s="4" customFormat="1" ht="12.75" customHeight="1">
      <c r="B121" s="5"/>
      <c r="C121" s="115"/>
      <c r="D121" s="49"/>
      <c r="E121" s="1673"/>
      <c r="F121" s="1673"/>
      <c r="G121" s="1673"/>
      <c r="H121" s="1673"/>
      <c r="I121" s="1673"/>
      <c r="J121" s="1673"/>
      <c r="K121" s="1673"/>
      <c r="L121" s="1673"/>
      <c r="M121" s="1673"/>
      <c r="N121" s="1673"/>
      <c r="O121" s="1673"/>
      <c r="P121" s="1673"/>
      <c r="Q121" s="1673"/>
      <c r="R121" s="1673"/>
      <c r="S121" s="1673"/>
      <c r="T121" s="1673"/>
      <c r="U121" s="1673"/>
      <c r="V121" s="1673"/>
      <c r="W121" s="1673"/>
      <c r="X121" s="1673"/>
      <c r="Y121" s="1673"/>
      <c r="Z121" s="1673"/>
      <c r="AA121" s="1673"/>
      <c r="AB121" s="1673"/>
      <c r="AC121" s="1673"/>
      <c r="AD121" s="1673"/>
      <c r="AE121" s="1673"/>
      <c r="AF121" s="1673"/>
      <c r="AG121" s="1673"/>
      <c r="AH121" s="49"/>
      <c r="AI121" s="49"/>
      <c r="AJ121" s="49"/>
      <c r="AK121" s="49"/>
      <c r="AL121" s="49"/>
      <c r="AN121" s="281"/>
    </row>
    <row r="122" spans="1:47" s="4" customFormat="1" ht="12.75" customHeight="1">
      <c r="B122" s="5"/>
      <c r="C122" s="115"/>
      <c r="D122" s="49"/>
      <c r="E122" s="1673"/>
      <c r="F122" s="1673"/>
      <c r="G122" s="1673"/>
      <c r="H122" s="1673"/>
      <c r="I122" s="1673"/>
      <c r="J122" s="1673"/>
      <c r="K122" s="1673"/>
      <c r="L122" s="1673"/>
      <c r="M122" s="1673"/>
      <c r="N122" s="1673"/>
      <c r="O122" s="1673"/>
      <c r="P122" s="1673"/>
      <c r="Q122" s="1673"/>
      <c r="R122" s="1673"/>
      <c r="S122" s="1673"/>
      <c r="T122" s="1673"/>
      <c r="U122" s="1673"/>
      <c r="V122" s="1673"/>
      <c r="W122" s="1673"/>
      <c r="X122" s="1673"/>
      <c r="Y122" s="1673"/>
      <c r="Z122" s="1673"/>
      <c r="AA122" s="1673"/>
      <c r="AB122" s="1673"/>
      <c r="AC122" s="1673"/>
      <c r="AD122" s="1673"/>
      <c r="AE122" s="1673"/>
      <c r="AF122" s="1673"/>
      <c r="AG122" s="1673"/>
      <c r="AH122" s="49"/>
      <c r="AI122" s="49"/>
      <c r="AJ122" s="49"/>
      <c r="AK122" s="49"/>
      <c r="AL122" s="49"/>
      <c r="AN122" s="281"/>
    </row>
    <row r="123" spans="1:47" s="4" customFormat="1" ht="12.75" customHeight="1">
      <c r="B123" s="5"/>
      <c r="C123" s="115"/>
      <c r="D123" s="299"/>
      <c r="E123" s="1813"/>
      <c r="F123" s="1813"/>
      <c r="G123" s="1813"/>
      <c r="H123" s="1813"/>
      <c r="I123" s="1813"/>
      <c r="J123" s="1813"/>
      <c r="K123" s="1813"/>
      <c r="L123" s="1813"/>
      <c r="M123" s="1813"/>
      <c r="N123" s="1813"/>
      <c r="O123" s="1813"/>
      <c r="P123" s="1813"/>
      <c r="Q123" s="1813"/>
      <c r="R123" s="1813"/>
      <c r="S123" s="1813"/>
      <c r="T123" s="1813"/>
      <c r="U123" s="1813"/>
      <c r="V123" s="1813"/>
      <c r="W123" s="1813"/>
      <c r="X123" s="1813"/>
      <c r="Y123" s="1813"/>
      <c r="Z123" s="1813"/>
      <c r="AA123" s="1813"/>
      <c r="AB123" s="1813"/>
      <c r="AC123" s="1813"/>
      <c r="AD123" s="1813"/>
      <c r="AE123" s="1813"/>
      <c r="AF123" s="1813"/>
      <c r="AG123" s="1813"/>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1278</v>
      </c>
      <c r="AJ124" s="1269">
        <f>VLOOKUP($H$112,$AO$96:$AP$101,2,FALSE)+IF(R112=AO108,0,VLOOKUP($H$118,$AO$116:$AP$118,2,FALSE))</f>
        <v>7</v>
      </c>
      <c r="AK124" s="1271"/>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580</v>
      </c>
      <c r="E128" s="1812" t="s">
        <v>1836</v>
      </c>
      <c r="F128" s="1812"/>
      <c r="G128" s="1812"/>
      <c r="H128" s="1812"/>
      <c r="I128" s="1812"/>
      <c r="J128" s="1812"/>
      <c r="K128" s="1812"/>
      <c r="L128" s="1812"/>
      <c r="M128" s="1812"/>
      <c r="N128" s="1812"/>
      <c r="O128" s="1812"/>
      <c r="P128" s="1812"/>
      <c r="Q128" s="1812"/>
      <c r="R128" s="1812"/>
      <c r="S128" s="1812"/>
      <c r="T128" s="1812"/>
      <c r="U128" s="1812"/>
      <c r="V128" s="1812"/>
      <c r="W128" s="1812"/>
      <c r="X128" s="1812"/>
      <c r="Y128" s="1812"/>
      <c r="Z128" s="1812"/>
      <c r="AA128" s="1812"/>
      <c r="AB128" s="1812"/>
      <c r="AC128" s="1812"/>
      <c r="AD128" s="1812"/>
      <c r="AF128" s="1710" t="s">
        <v>60</v>
      </c>
      <c r="AG128" s="1710"/>
      <c r="AH128" s="1710"/>
      <c r="AI128" s="1710"/>
      <c r="AJ128" s="1710"/>
      <c r="AK128" s="1710"/>
      <c r="AL128" s="1710"/>
      <c r="AM128" s="4"/>
      <c r="AN128" s="298"/>
      <c r="AO128" s="4" t="str">
        <f>S133</f>
        <v>N/A</v>
      </c>
    </row>
    <row r="129" spans="1:42" s="4" customFormat="1" ht="12.75" customHeight="1">
      <c r="A129" s="120"/>
      <c r="B129" s="5"/>
      <c r="C129" s="115"/>
      <c r="D129" s="26"/>
      <c r="E129" s="1812"/>
      <c r="F129" s="1812"/>
      <c r="G129" s="1812"/>
      <c r="H129" s="1812"/>
      <c r="I129" s="1812"/>
      <c r="J129" s="1812"/>
      <c r="K129" s="1812"/>
      <c r="L129" s="1812"/>
      <c r="M129" s="1812"/>
      <c r="N129" s="1812"/>
      <c r="O129" s="1812"/>
      <c r="P129" s="1812"/>
      <c r="Q129" s="1812"/>
      <c r="R129" s="1812"/>
      <c r="S129" s="1812"/>
      <c r="T129" s="1812"/>
      <c r="U129" s="1812"/>
      <c r="V129" s="1812"/>
      <c r="W129" s="1812"/>
      <c r="X129" s="1812"/>
      <c r="Y129" s="1812"/>
      <c r="Z129" s="1812"/>
      <c r="AA129" s="1812"/>
      <c r="AB129" s="1812"/>
      <c r="AC129" s="1812"/>
      <c r="AD129" s="1812"/>
      <c r="AF129" s="5"/>
      <c r="AN129" s="281"/>
    </row>
    <row r="130" spans="1:42" s="4" customFormat="1" ht="12.75" customHeight="1">
      <c r="B130" s="5"/>
      <c r="C130" s="45"/>
      <c r="D130" s="26"/>
      <c r="E130" s="1812"/>
      <c r="F130" s="1812"/>
      <c r="G130" s="1812"/>
      <c r="H130" s="1812"/>
      <c r="I130" s="1812"/>
      <c r="J130" s="1812"/>
      <c r="K130" s="1812"/>
      <c r="L130" s="1812"/>
      <c r="M130" s="1812"/>
      <c r="N130" s="1812"/>
      <c r="O130" s="1812"/>
      <c r="P130" s="1812"/>
      <c r="Q130" s="1812"/>
      <c r="R130" s="1812"/>
      <c r="S130" s="1812"/>
      <c r="T130" s="1812"/>
      <c r="U130" s="1812"/>
      <c r="V130" s="1812"/>
      <c r="W130" s="1812"/>
      <c r="X130" s="1812"/>
      <c r="Y130" s="1812"/>
      <c r="Z130" s="1812"/>
      <c r="AA130" s="1812"/>
      <c r="AB130" s="1812"/>
      <c r="AC130" s="1812"/>
      <c r="AD130" s="1812"/>
      <c r="AF130" s="5"/>
      <c r="AN130" s="281"/>
    </row>
    <row r="131" spans="1:42" s="4" customFormat="1" ht="12.75" customHeight="1">
      <c r="A131" s="35"/>
      <c r="B131" s="102"/>
      <c r="C131" s="121"/>
      <c r="D131" s="26"/>
      <c r="E131" s="1812"/>
      <c r="F131" s="1812"/>
      <c r="G131" s="1812"/>
      <c r="H131" s="1812"/>
      <c r="I131" s="1812"/>
      <c r="J131" s="1812"/>
      <c r="K131" s="1812"/>
      <c r="L131" s="1812"/>
      <c r="M131" s="1812"/>
      <c r="N131" s="1812"/>
      <c r="O131" s="1812"/>
      <c r="P131" s="1812"/>
      <c r="Q131" s="1812"/>
      <c r="R131" s="1812"/>
      <c r="S131" s="1812"/>
      <c r="T131" s="1812"/>
      <c r="U131" s="1812"/>
      <c r="V131" s="1812"/>
      <c r="W131" s="1812"/>
      <c r="X131" s="1812"/>
      <c r="Y131" s="1812"/>
      <c r="Z131" s="1812"/>
      <c r="AA131" s="1812"/>
      <c r="AB131" s="1812"/>
      <c r="AC131" s="1812"/>
      <c r="AD131" s="1812"/>
      <c r="AE131" s="19"/>
      <c r="AF131" s="102"/>
      <c r="AG131" s="19"/>
      <c r="AH131" s="19"/>
      <c r="AI131" s="19"/>
      <c r="AJ131" s="19"/>
      <c r="AN131" s="281"/>
    </row>
    <row r="132" spans="1:42" s="4" customFormat="1" ht="22.95" customHeight="1">
      <c r="B132" s="102"/>
      <c r="C132" s="121"/>
      <c r="D132" s="26"/>
      <c r="E132" s="1812"/>
      <c r="F132" s="1812"/>
      <c r="G132" s="1812"/>
      <c r="H132" s="1812"/>
      <c r="I132" s="1812"/>
      <c r="J132" s="1812"/>
      <c r="K132" s="1812"/>
      <c r="L132" s="1812"/>
      <c r="M132" s="1812"/>
      <c r="N132" s="1812"/>
      <c r="O132" s="1812"/>
      <c r="P132" s="1812"/>
      <c r="Q132" s="1812"/>
      <c r="R132" s="1812"/>
      <c r="S132" s="1812"/>
      <c r="T132" s="1812"/>
      <c r="U132" s="1812"/>
      <c r="V132" s="1812"/>
      <c r="W132" s="1812"/>
      <c r="X132" s="1812"/>
      <c r="Y132" s="1812"/>
      <c r="Z132" s="1812"/>
      <c r="AA132" s="1812"/>
      <c r="AB132" s="1812"/>
      <c r="AC132" s="1812"/>
      <c r="AD132" s="1812"/>
      <c r="AE132" s="19"/>
      <c r="AF132" s="102"/>
      <c r="AG132" s="19"/>
      <c r="AH132" s="19"/>
      <c r="AI132" s="19"/>
      <c r="AJ132" s="19"/>
      <c r="AN132" s="281"/>
    </row>
    <row r="133" spans="1:42" s="4" customFormat="1" ht="12.75" customHeight="1">
      <c r="B133" s="102"/>
      <c r="C133" s="45"/>
      <c r="D133" s="26"/>
      <c r="E133" s="19" t="s">
        <v>101</v>
      </c>
      <c r="F133" s="683"/>
      <c r="G133" s="683"/>
      <c r="H133" s="683"/>
      <c r="I133" s="683"/>
      <c r="J133" s="683"/>
      <c r="K133" s="683"/>
      <c r="L133" s="683"/>
      <c r="M133" s="683"/>
      <c r="N133" s="683"/>
      <c r="O133" s="683"/>
      <c r="P133" s="683"/>
      <c r="Q133" s="683"/>
      <c r="R133" s="683"/>
      <c r="S133" s="1809" t="s">
        <v>123</v>
      </c>
      <c r="T133" s="1809"/>
      <c r="U133" s="683"/>
      <c r="V133" s="683"/>
      <c r="W133" s="683"/>
      <c r="X133" s="683"/>
      <c r="Y133" s="683"/>
      <c r="Z133" s="683"/>
      <c r="AA133" s="683"/>
      <c r="AB133" s="683"/>
      <c r="AC133" s="683"/>
      <c r="AD133" s="683"/>
      <c r="AF133" s="102"/>
      <c r="AG133" s="19"/>
      <c r="AH133" s="19"/>
      <c r="AI133" s="19"/>
      <c r="AJ133" s="19"/>
      <c r="AN133" s="281"/>
      <c r="AO133" s="4" t="s">
        <v>123</v>
      </c>
      <c r="AP133" s="472">
        <v>0</v>
      </c>
    </row>
    <row r="134" spans="1:42" s="4" customFormat="1" ht="12.75" customHeight="1">
      <c r="B134" s="102"/>
      <c r="C134" s="121"/>
      <c r="W134" s="19"/>
      <c r="X134" s="19"/>
      <c r="Y134" s="19"/>
      <c r="Z134" s="19"/>
      <c r="AA134" s="19"/>
      <c r="AB134" s="19"/>
      <c r="AN134" s="281"/>
      <c r="AO134" s="4" t="s">
        <v>580</v>
      </c>
      <c r="AP134" s="472">
        <v>3</v>
      </c>
    </row>
    <row r="135" spans="1:42" s="4" customFormat="1" ht="12.75" customHeight="1">
      <c r="B135" s="5"/>
      <c r="C135" s="45"/>
      <c r="D135" s="26" t="s">
        <v>196</v>
      </c>
      <c r="E135" s="344" t="s">
        <v>1250</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10" t="s">
        <v>102</v>
      </c>
      <c r="AG135" s="1710"/>
      <c r="AH135" s="1710"/>
      <c r="AI135" s="1710"/>
      <c r="AJ135" s="1710"/>
      <c r="AK135" s="1710"/>
      <c r="AL135" s="1710"/>
      <c r="AN135" s="281"/>
      <c r="AO135" s="4" t="s">
        <v>196</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146</v>
      </c>
      <c r="E137" s="116"/>
      <c r="F137" s="116"/>
      <c r="G137" s="116"/>
      <c r="H137" s="1811" t="s">
        <v>580</v>
      </c>
      <c r="I137" s="1811"/>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644</v>
      </c>
      <c r="AJ139" s="1269">
        <f>VLOOKUP($H$137,$AO$133:$AP$135,2,FALSE)</f>
        <v>3</v>
      </c>
      <c r="AK139" s="1271"/>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123</v>
      </c>
      <c r="AP140" s="472">
        <v>0</v>
      </c>
    </row>
    <row r="141" spans="1:42" s="4" customFormat="1" ht="12.75" customHeight="1">
      <c r="B141" s="5"/>
      <c r="C141" s="3" t="s">
        <v>93</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580</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196</v>
      </c>
      <c r="AP142" s="472">
        <v>2</v>
      </c>
    </row>
    <row r="143" spans="1:42" s="4" customFormat="1" ht="12.75" customHeight="1">
      <c r="D143" s="26" t="s">
        <v>580</v>
      </c>
      <c r="E143" s="19" t="s">
        <v>935</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10" t="s">
        <v>60</v>
      </c>
      <c r="AG143" s="1710"/>
      <c r="AH143" s="1710"/>
      <c r="AI143" s="1710"/>
      <c r="AJ143" s="1710"/>
      <c r="AK143" s="1710"/>
      <c r="AL143" s="1710"/>
      <c r="AN143" s="281"/>
    </row>
    <row r="144" spans="1:42" s="4" customFormat="1" ht="12.75" customHeight="1">
      <c r="D144" s="26"/>
      <c r="E144" s="19" t="s">
        <v>936</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196</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10" t="s">
        <v>102</v>
      </c>
      <c r="AG146" s="1710"/>
      <c r="AH146" s="1710"/>
      <c r="AI146" s="1710"/>
      <c r="AJ146" s="1710"/>
      <c r="AK146" s="1710"/>
      <c r="AL146" s="1710"/>
      <c r="AN146" s="281"/>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146</v>
      </c>
      <c r="E149" s="116"/>
      <c r="F149" s="116"/>
      <c r="G149" s="116"/>
      <c r="H149" s="1811" t="s">
        <v>123</v>
      </c>
      <c r="I149" s="1811"/>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645</v>
      </c>
      <c r="AJ151" s="1269">
        <f>VLOOKUP(H149,AO140:AP142,2,FALSE)</f>
        <v>0</v>
      </c>
      <c r="AK151" s="1271"/>
      <c r="AL151" s="10"/>
      <c r="AN151" s="281"/>
    </row>
    <row r="152" spans="1:42" s="4" customFormat="1" ht="12.75" customHeight="1">
      <c r="B152" s="5"/>
      <c r="C152" s="45"/>
      <c r="AN152" s="281"/>
    </row>
    <row r="153" spans="1:42" s="4" customFormat="1" ht="12.75" customHeight="1">
      <c r="C153" s="3" t="s">
        <v>306</v>
      </c>
      <c r="AN153" s="281"/>
    </row>
    <row r="154" spans="1:42" s="4" customFormat="1" ht="12.75" customHeight="1">
      <c r="C154" s="3"/>
      <c r="D154" s="269" t="s">
        <v>1121</v>
      </c>
      <c r="AN154" s="281"/>
    </row>
    <row r="155" spans="1:42" s="4" customFormat="1" ht="12.75" customHeight="1">
      <c r="C155" s="3"/>
      <c r="AN155" s="281"/>
    </row>
    <row r="156" spans="1:42" s="4" customFormat="1" ht="12.75" customHeight="1">
      <c r="C156" s="3"/>
      <c r="D156" s="26" t="s">
        <v>580</v>
      </c>
      <c r="E156" s="1673" t="s">
        <v>745</v>
      </c>
      <c r="F156" s="1673"/>
      <c r="G156" s="1673"/>
      <c r="H156" s="1673"/>
      <c r="I156" s="1673"/>
      <c r="J156" s="1673"/>
      <c r="K156" s="1673"/>
      <c r="L156" s="1673"/>
      <c r="M156" s="1673"/>
      <c r="N156" s="1673"/>
      <c r="O156" s="1673"/>
      <c r="P156" s="1673"/>
      <c r="Q156" s="1673"/>
      <c r="R156" s="1673"/>
      <c r="S156" s="1673"/>
      <c r="T156" s="1673"/>
      <c r="U156" s="1673"/>
      <c r="V156" s="1673"/>
      <c r="W156" s="1673"/>
      <c r="X156" s="1673"/>
      <c r="Y156" s="1673"/>
      <c r="Z156" s="1673"/>
      <c r="AA156" s="1673"/>
      <c r="AB156" s="1673"/>
      <c r="AC156" s="1673"/>
      <c r="AE156" s="342"/>
      <c r="AF156" s="1468" t="s">
        <v>58</v>
      </c>
      <c r="AG156" s="1468"/>
      <c r="AH156" s="1468"/>
      <c r="AI156" s="1468"/>
      <c r="AJ156" s="1468"/>
      <c r="AK156" s="1468"/>
      <c r="AL156" s="1468"/>
      <c r="AN156" s="281"/>
    </row>
    <row r="157" spans="1:42" s="4" customFormat="1" ht="12.75" customHeight="1">
      <c r="C157" s="3"/>
      <c r="E157" s="1673"/>
      <c r="F157" s="1673"/>
      <c r="G157" s="1673"/>
      <c r="H157" s="1673"/>
      <c r="I157" s="1673"/>
      <c r="J157" s="1673"/>
      <c r="K157" s="1673"/>
      <c r="L157" s="1673"/>
      <c r="M157" s="1673"/>
      <c r="N157" s="1673"/>
      <c r="O157" s="1673"/>
      <c r="P157" s="1673"/>
      <c r="Q157" s="1673"/>
      <c r="R157" s="1673"/>
      <c r="S157" s="1673"/>
      <c r="T157" s="1673"/>
      <c r="U157" s="1673"/>
      <c r="V157" s="1673"/>
      <c r="W157" s="1673"/>
      <c r="X157" s="1673"/>
      <c r="Y157" s="1673"/>
      <c r="Z157" s="1673"/>
      <c r="AA157" s="1673"/>
      <c r="AB157" s="1673"/>
      <c r="AC157" s="1673"/>
      <c r="AE157" s="342"/>
      <c r="AF157" s="342"/>
      <c r="AG157" s="342"/>
      <c r="AH157" s="342"/>
      <c r="AI157" s="342"/>
      <c r="AJ157" s="342"/>
      <c r="AK157" s="342"/>
      <c r="AL157" s="342"/>
      <c r="AN157" s="281"/>
    </row>
    <row r="158" spans="1:42" s="4" customFormat="1" ht="12.75" customHeight="1">
      <c r="C158" s="3"/>
      <c r="D158" s="26"/>
      <c r="E158" s="1673"/>
      <c r="F158" s="1673"/>
      <c r="G158" s="1673"/>
      <c r="H158" s="1673"/>
      <c r="I158" s="1673"/>
      <c r="J158" s="1673"/>
      <c r="K158" s="1673"/>
      <c r="L158" s="1673"/>
      <c r="M158" s="1673"/>
      <c r="N158" s="1673"/>
      <c r="O158" s="1673"/>
      <c r="P158" s="1673"/>
      <c r="Q158" s="1673"/>
      <c r="R158" s="1673"/>
      <c r="S158" s="1673"/>
      <c r="T158" s="1673"/>
      <c r="U158" s="1673"/>
      <c r="V158" s="1673"/>
      <c r="W158" s="1673"/>
      <c r="X158" s="1673"/>
      <c r="Y158" s="1673"/>
      <c r="Z158" s="1673"/>
      <c r="AA158" s="1673"/>
      <c r="AB158" s="1673"/>
      <c r="AC158" s="1673"/>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196</v>
      </c>
      <c r="E160" s="1673" t="s">
        <v>1712</v>
      </c>
      <c r="F160" s="1673"/>
      <c r="G160" s="1673"/>
      <c r="H160" s="1673"/>
      <c r="I160" s="1673"/>
      <c r="J160" s="1673"/>
      <c r="K160" s="1673"/>
      <c r="L160" s="1673"/>
      <c r="M160" s="1673"/>
      <c r="N160" s="1673"/>
      <c r="O160" s="1673"/>
      <c r="P160" s="1673"/>
      <c r="Q160" s="1673"/>
      <c r="R160" s="1673"/>
      <c r="S160" s="1673"/>
      <c r="T160" s="1673"/>
      <c r="U160" s="1673"/>
      <c r="V160" s="1673"/>
      <c r="W160" s="1673"/>
      <c r="X160" s="1673"/>
      <c r="Y160" s="1673"/>
      <c r="Z160" s="1673"/>
      <c r="AA160" s="1673"/>
      <c r="AB160" s="1673"/>
      <c r="AC160" s="1673"/>
      <c r="AE160" s="342"/>
      <c r="AF160" s="1468" t="s">
        <v>59</v>
      </c>
      <c r="AG160" s="1468"/>
      <c r="AH160" s="1468"/>
      <c r="AI160" s="1468"/>
      <c r="AJ160" s="1468"/>
      <c r="AK160" s="1468"/>
      <c r="AL160" s="1468"/>
      <c r="AN160" s="281"/>
    </row>
    <row r="161" spans="1:42" s="4" customFormat="1" ht="12.75" customHeight="1">
      <c r="C161" s="3"/>
      <c r="E161" s="1673"/>
      <c r="F161" s="1673"/>
      <c r="G161" s="1673"/>
      <c r="H161" s="1673"/>
      <c r="I161" s="1673"/>
      <c r="J161" s="1673"/>
      <c r="K161" s="1673"/>
      <c r="L161" s="1673"/>
      <c r="M161" s="1673"/>
      <c r="N161" s="1673"/>
      <c r="O161" s="1673"/>
      <c r="P161" s="1673"/>
      <c r="Q161" s="1673"/>
      <c r="R161" s="1673"/>
      <c r="S161" s="1673"/>
      <c r="T161" s="1673"/>
      <c r="U161" s="1673"/>
      <c r="V161" s="1673"/>
      <c r="W161" s="1673"/>
      <c r="X161" s="1673"/>
      <c r="Y161" s="1673"/>
      <c r="Z161" s="1673"/>
      <c r="AA161" s="1673"/>
      <c r="AB161" s="1673"/>
      <c r="AC161" s="1673"/>
      <c r="AE161" s="342"/>
      <c r="AF161" s="342"/>
      <c r="AG161" s="342"/>
      <c r="AH161" s="342"/>
      <c r="AI161" s="342"/>
      <c r="AJ161" s="342"/>
      <c r="AK161" s="342"/>
      <c r="AL161" s="342"/>
      <c r="AN161" s="281"/>
    </row>
    <row r="162" spans="1:42" s="4" customFormat="1" ht="15" customHeight="1">
      <c r="C162" s="3"/>
      <c r="D162" s="26"/>
      <c r="E162" s="1673"/>
      <c r="F162" s="1673"/>
      <c r="G162" s="1673"/>
      <c r="H162" s="1673"/>
      <c r="I162" s="1673"/>
      <c r="J162" s="1673"/>
      <c r="K162" s="1673"/>
      <c r="L162" s="1673"/>
      <c r="M162" s="1673"/>
      <c r="N162" s="1673"/>
      <c r="O162" s="1673"/>
      <c r="P162" s="1673"/>
      <c r="Q162" s="1673"/>
      <c r="R162" s="1673"/>
      <c r="S162" s="1673"/>
      <c r="T162" s="1673"/>
      <c r="U162" s="1673"/>
      <c r="V162" s="1673"/>
      <c r="W162" s="1673"/>
      <c r="X162" s="1673"/>
      <c r="Y162" s="1673"/>
      <c r="Z162" s="1673"/>
      <c r="AA162" s="1673"/>
      <c r="AB162" s="1673"/>
      <c r="AC162" s="1673"/>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889</v>
      </c>
      <c r="E164" s="1673" t="s">
        <v>1713</v>
      </c>
      <c r="F164" s="1673"/>
      <c r="G164" s="1673"/>
      <c r="H164" s="1673"/>
      <c r="I164" s="1673"/>
      <c r="J164" s="1673"/>
      <c r="K164" s="1673"/>
      <c r="L164" s="1673"/>
      <c r="M164" s="1673"/>
      <c r="N164" s="1673"/>
      <c r="O164" s="1673"/>
      <c r="P164" s="1673"/>
      <c r="Q164" s="1673"/>
      <c r="R164" s="1673"/>
      <c r="S164" s="1673"/>
      <c r="T164" s="1673"/>
      <c r="U164" s="1673"/>
      <c r="V164" s="1673"/>
      <c r="W164" s="1673"/>
      <c r="X164" s="1673"/>
      <c r="Y164" s="1673"/>
      <c r="Z164" s="1673"/>
      <c r="AA164" s="1673"/>
      <c r="AB164" s="1673"/>
      <c r="AC164" s="1673"/>
      <c r="AE164" s="342"/>
      <c r="AF164" s="1468" t="s">
        <v>60</v>
      </c>
      <c r="AG164" s="1468"/>
      <c r="AH164" s="1468"/>
      <c r="AI164" s="1468"/>
      <c r="AJ164" s="1468"/>
      <c r="AK164" s="1468"/>
      <c r="AL164" s="1468"/>
      <c r="AN164" s="281"/>
    </row>
    <row r="165" spans="1:42" s="4" customFormat="1" ht="12.75" customHeight="1">
      <c r="B165" s="5"/>
      <c r="C165" s="45"/>
      <c r="E165" s="1673"/>
      <c r="F165" s="1673"/>
      <c r="G165" s="1673"/>
      <c r="H165" s="1673"/>
      <c r="I165" s="1673"/>
      <c r="J165" s="1673"/>
      <c r="K165" s="1673"/>
      <c r="L165" s="1673"/>
      <c r="M165" s="1673"/>
      <c r="N165" s="1673"/>
      <c r="O165" s="1673"/>
      <c r="P165" s="1673"/>
      <c r="Q165" s="1673"/>
      <c r="R165" s="1673"/>
      <c r="S165" s="1673"/>
      <c r="T165" s="1673"/>
      <c r="U165" s="1673"/>
      <c r="V165" s="1673"/>
      <c r="W165" s="1673"/>
      <c r="X165" s="1673"/>
      <c r="Y165" s="1673"/>
      <c r="Z165" s="1673"/>
      <c r="AA165" s="1673"/>
      <c r="AB165" s="1673"/>
      <c r="AC165" s="1673"/>
      <c r="AE165" s="1468"/>
      <c r="AF165" s="1468"/>
      <c r="AG165" s="1468"/>
      <c r="AH165" s="1468"/>
      <c r="AI165" s="1468"/>
      <c r="AJ165" s="1468"/>
      <c r="AK165" s="1468"/>
      <c r="AL165" s="967"/>
      <c r="AN165" s="281"/>
    </row>
    <row r="166" spans="1:42" s="4" customFormat="1" ht="12.75" customHeight="1">
      <c r="A166" s="120"/>
      <c r="D166" s="26"/>
      <c r="E166" s="1673"/>
      <c r="F166" s="1673"/>
      <c r="G166" s="1673"/>
      <c r="H166" s="1673"/>
      <c r="I166" s="1673"/>
      <c r="J166" s="1673"/>
      <c r="K166" s="1673"/>
      <c r="L166" s="1673"/>
      <c r="M166" s="1673"/>
      <c r="N166" s="1673"/>
      <c r="O166" s="1673"/>
      <c r="P166" s="1673"/>
      <c r="Q166" s="1673"/>
      <c r="R166" s="1673"/>
      <c r="S166" s="1673"/>
      <c r="T166" s="1673"/>
      <c r="U166" s="1673"/>
      <c r="V166" s="1673"/>
      <c r="W166" s="1673"/>
      <c r="X166" s="1673"/>
      <c r="Y166" s="1673"/>
      <c r="Z166" s="1673"/>
      <c r="AA166" s="1673"/>
      <c r="AB166" s="1673"/>
      <c r="AC166" s="1673"/>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730</v>
      </c>
      <c r="E168" s="1673" t="s">
        <v>1714</v>
      </c>
      <c r="F168" s="1673"/>
      <c r="G168" s="1673"/>
      <c r="H168" s="1673"/>
      <c r="I168" s="1673"/>
      <c r="J168" s="1673"/>
      <c r="K168" s="1673"/>
      <c r="L168" s="1673"/>
      <c r="M168" s="1673"/>
      <c r="N168" s="1673"/>
      <c r="O168" s="1673"/>
      <c r="P168" s="1673"/>
      <c r="Q168" s="1673"/>
      <c r="R168" s="1673"/>
      <c r="S168" s="1673"/>
      <c r="T168" s="1673"/>
      <c r="U168" s="1673"/>
      <c r="V168" s="1673"/>
      <c r="W168" s="1673"/>
      <c r="X168" s="1673"/>
      <c r="Y168" s="1673"/>
      <c r="Z168" s="1673"/>
      <c r="AA168" s="1673"/>
      <c r="AB168" s="1673"/>
      <c r="AC168" s="1673"/>
      <c r="AE168" s="342"/>
      <c r="AF168" s="1468" t="s">
        <v>59</v>
      </c>
      <c r="AG168" s="1468"/>
      <c r="AH168" s="1468"/>
      <c r="AI168" s="1468"/>
      <c r="AJ168" s="1468"/>
      <c r="AK168" s="1468"/>
      <c r="AL168" s="1468"/>
      <c r="AN168" s="281"/>
    </row>
    <row r="169" spans="1:42" s="4" customFormat="1" ht="12.75" customHeight="1">
      <c r="A169" s="111"/>
      <c r="B169" s="5"/>
      <c r="C169" s="126"/>
      <c r="D169" s="26"/>
      <c r="E169" s="1673"/>
      <c r="F169" s="1673"/>
      <c r="G169" s="1673"/>
      <c r="H169" s="1673"/>
      <c r="I169" s="1673"/>
      <c r="J169" s="1673"/>
      <c r="K169" s="1673"/>
      <c r="L169" s="1673"/>
      <c r="M169" s="1673"/>
      <c r="N169" s="1673"/>
      <c r="O169" s="1673"/>
      <c r="P169" s="1673"/>
      <c r="Q169" s="1673"/>
      <c r="R169" s="1673"/>
      <c r="S169" s="1673"/>
      <c r="T169" s="1673"/>
      <c r="U169" s="1673"/>
      <c r="V169" s="1673"/>
      <c r="W169" s="1673"/>
      <c r="X169" s="1673"/>
      <c r="Y169" s="1673"/>
      <c r="Z169" s="1673"/>
      <c r="AA169" s="1673"/>
      <c r="AB169" s="1673"/>
      <c r="AC169" s="1673"/>
      <c r="AE169" s="967"/>
      <c r="AF169" s="967"/>
      <c r="AG169" s="967"/>
      <c r="AH169" s="967"/>
      <c r="AI169" s="967"/>
      <c r="AJ169" s="967"/>
      <c r="AK169" s="967"/>
      <c r="AL169" s="967"/>
      <c r="AM169" s="20"/>
      <c r="AN169" s="281"/>
      <c r="AO169" s="4" t="s">
        <v>123</v>
      </c>
      <c r="AP169" s="472">
        <v>0</v>
      </c>
    </row>
    <row r="170" spans="1:42" s="4" customFormat="1" ht="12.75" customHeight="1">
      <c r="A170" s="111"/>
      <c r="B170" s="5"/>
      <c r="C170" s="126"/>
      <c r="D170" s="26"/>
      <c r="E170" s="1673"/>
      <c r="F170" s="1673"/>
      <c r="G170" s="1673"/>
      <c r="H170" s="1673"/>
      <c r="I170" s="1673"/>
      <c r="J170" s="1673"/>
      <c r="K170" s="1673"/>
      <c r="L170" s="1673"/>
      <c r="M170" s="1673"/>
      <c r="N170" s="1673"/>
      <c r="O170" s="1673"/>
      <c r="P170" s="1673"/>
      <c r="Q170" s="1673"/>
      <c r="R170" s="1673"/>
      <c r="S170" s="1673"/>
      <c r="T170" s="1673"/>
      <c r="U170" s="1673"/>
      <c r="V170" s="1673"/>
      <c r="W170" s="1673"/>
      <c r="X170" s="1673"/>
      <c r="Y170" s="1673"/>
      <c r="Z170" s="1673"/>
      <c r="AA170" s="1673"/>
      <c r="AB170" s="1673"/>
      <c r="AC170" s="1673"/>
      <c r="AE170" s="967"/>
      <c r="AF170" s="967"/>
      <c r="AG170" s="967"/>
      <c r="AH170" s="967"/>
      <c r="AI170" s="967"/>
      <c r="AJ170" s="967"/>
      <c r="AK170" s="967"/>
      <c r="AL170" s="967"/>
      <c r="AM170" s="20"/>
      <c r="AN170" s="281"/>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196</v>
      </c>
      <c r="AP171" s="127">
        <v>4</v>
      </c>
    </row>
    <row r="172" spans="1:42" s="4" customFormat="1" ht="12.75" customHeight="1">
      <c r="B172" s="5"/>
      <c r="C172" s="45"/>
      <c r="D172" s="26" t="s">
        <v>731</v>
      </c>
      <c r="E172" s="1673" t="s">
        <v>1715</v>
      </c>
      <c r="F172" s="1673"/>
      <c r="G172" s="1673"/>
      <c r="H172" s="1673"/>
      <c r="I172" s="1673"/>
      <c r="J172" s="1673"/>
      <c r="K172" s="1673"/>
      <c r="L172" s="1673"/>
      <c r="M172" s="1673"/>
      <c r="N172" s="1673"/>
      <c r="O172" s="1673"/>
      <c r="P172" s="1673"/>
      <c r="Q172" s="1673"/>
      <c r="R172" s="1673"/>
      <c r="S172" s="1673"/>
      <c r="T172" s="1673"/>
      <c r="U172" s="1673"/>
      <c r="V172" s="1673"/>
      <c r="W172" s="1673"/>
      <c r="X172" s="1673"/>
      <c r="Y172" s="1673"/>
      <c r="Z172" s="1673"/>
      <c r="AA172" s="1673"/>
      <c r="AB172" s="1673"/>
      <c r="AC172" s="1673"/>
      <c r="AE172" s="342"/>
      <c r="AF172" s="1468" t="s">
        <v>60</v>
      </c>
      <c r="AG172" s="1468"/>
      <c r="AH172" s="1468"/>
      <c r="AI172" s="1468"/>
      <c r="AJ172" s="1468"/>
      <c r="AK172" s="1468"/>
      <c r="AL172" s="1468"/>
      <c r="AM172" s="20"/>
      <c r="AN172" s="281"/>
      <c r="AO172" s="26" t="s">
        <v>889</v>
      </c>
      <c r="AP172" s="4">
        <v>3</v>
      </c>
    </row>
    <row r="173" spans="1:42" s="4" customFormat="1" ht="12.75" customHeight="1">
      <c r="B173" s="5"/>
      <c r="C173" s="45"/>
      <c r="D173" s="26"/>
      <c r="E173" s="1673"/>
      <c r="F173" s="1673"/>
      <c r="G173" s="1673"/>
      <c r="H173" s="1673"/>
      <c r="I173" s="1673"/>
      <c r="J173" s="1673"/>
      <c r="K173" s="1673"/>
      <c r="L173" s="1673"/>
      <c r="M173" s="1673"/>
      <c r="N173" s="1673"/>
      <c r="O173" s="1673"/>
      <c r="P173" s="1673"/>
      <c r="Q173" s="1673"/>
      <c r="R173" s="1673"/>
      <c r="S173" s="1673"/>
      <c r="T173" s="1673"/>
      <c r="U173" s="1673"/>
      <c r="V173" s="1673"/>
      <c r="W173" s="1673"/>
      <c r="X173" s="1673"/>
      <c r="Y173" s="1673"/>
      <c r="Z173" s="1673"/>
      <c r="AA173" s="1673"/>
      <c r="AB173" s="1673"/>
      <c r="AC173" s="1673"/>
      <c r="AE173" s="342"/>
      <c r="AF173" s="357"/>
      <c r="AG173" s="342"/>
      <c r="AH173" s="342"/>
      <c r="AI173" s="342"/>
      <c r="AJ173" s="342"/>
      <c r="AK173" s="342"/>
      <c r="AL173" s="342"/>
      <c r="AM173" s="20"/>
      <c r="AN173" s="281"/>
      <c r="AO173" s="26" t="s">
        <v>730</v>
      </c>
      <c r="AP173" s="127">
        <v>4</v>
      </c>
    </row>
    <row r="174" spans="1:42" s="4" customFormat="1" ht="12.75" customHeight="1">
      <c r="B174" s="5"/>
      <c r="C174" s="45"/>
      <c r="D174" s="26"/>
      <c r="E174" s="1673"/>
      <c r="F174" s="1673"/>
      <c r="G174" s="1673"/>
      <c r="H174" s="1673"/>
      <c r="I174" s="1673"/>
      <c r="J174" s="1673"/>
      <c r="K174" s="1673"/>
      <c r="L174" s="1673"/>
      <c r="M174" s="1673"/>
      <c r="N174" s="1673"/>
      <c r="O174" s="1673"/>
      <c r="P174" s="1673"/>
      <c r="Q174" s="1673"/>
      <c r="R174" s="1673"/>
      <c r="S174" s="1673"/>
      <c r="T174" s="1673"/>
      <c r="U174" s="1673"/>
      <c r="V174" s="1673"/>
      <c r="W174" s="1673"/>
      <c r="X174" s="1673"/>
      <c r="Y174" s="1673"/>
      <c r="Z174" s="1673"/>
      <c r="AA174" s="1673"/>
      <c r="AB174" s="1673"/>
      <c r="AC174" s="1673"/>
      <c r="AE174" s="342"/>
      <c r="AF174" s="357"/>
      <c r="AG174" s="342"/>
      <c r="AH174" s="342"/>
      <c r="AI174" s="342"/>
      <c r="AJ174" s="342"/>
      <c r="AK174" s="342"/>
      <c r="AL174" s="342"/>
      <c r="AM174" s="20"/>
      <c r="AN174" s="281"/>
      <c r="AO174" s="26" t="s">
        <v>731</v>
      </c>
      <c r="AP174" s="4">
        <v>3</v>
      </c>
    </row>
    <row r="175" spans="1:42" s="4" customFormat="1" ht="12.75" customHeight="1">
      <c r="B175" s="5"/>
      <c r="C175" s="45"/>
      <c r="D175" s="26"/>
      <c r="AE175" s="342"/>
      <c r="AF175" s="342"/>
      <c r="AG175" s="342"/>
      <c r="AH175" s="342"/>
      <c r="AI175" s="342"/>
      <c r="AJ175" s="342"/>
      <c r="AK175" s="342"/>
      <c r="AL175" s="342"/>
      <c r="AM175" s="20"/>
      <c r="AN175" s="281"/>
      <c r="AO175" s="26" t="s">
        <v>279</v>
      </c>
      <c r="AP175" s="4">
        <v>2</v>
      </c>
    </row>
    <row r="176" spans="1:42" s="4" customFormat="1" ht="12.75" customHeight="1">
      <c r="A176" s="120"/>
      <c r="B176" s="5"/>
      <c r="C176" s="45"/>
      <c r="D176" s="26" t="s">
        <v>279</v>
      </c>
      <c r="E176" s="1673" t="s">
        <v>1472</v>
      </c>
      <c r="F176" s="1673"/>
      <c r="G176" s="1673"/>
      <c r="H176" s="1673"/>
      <c r="I176" s="1673"/>
      <c r="J176" s="1673"/>
      <c r="K176" s="1673"/>
      <c r="L176" s="1673"/>
      <c r="M176" s="1673"/>
      <c r="N176" s="1673"/>
      <c r="O176" s="1673"/>
      <c r="P176" s="1673"/>
      <c r="Q176" s="1673"/>
      <c r="R176" s="1673"/>
      <c r="S176" s="1673"/>
      <c r="T176" s="1673"/>
      <c r="U176" s="1673"/>
      <c r="V176" s="1673"/>
      <c r="W176" s="1673"/>
      <c r="X176" s="1673"/>
      <c r="Y176" s="1673"/>
      <c r="Z176" s="1673"/>
      <c r="AA176" s="1673"/>
      <c r="AB176" s="1673"/>
      <c r="AC176" s="1673"/>
      <c r="AE176" s="342"/>
      <c r="AF176" s="1468" t="s">
        <v>102</v>
      </c>
      <c r="AG176" s="1468"/>
      <c r="AH176" s="1468"/>
      <c r="AI176" s="1468"/>
      <c r="AJ176" s="1468"/>
      <c r="AK176" s="1468"/>
      <c r="AL176" s="1468"/>
      <c r="AM176" s="20"/>
      <c r="AN176" s="281"/>
      <c r="AO176" s="26" t="s">
        <v>280</v>
      </c>
      <c r="AP176" s="4">
        <v>1</v>
      </c>
    </row>
    <row r="177" spans="1:61" s="4" customFormat="1" ht="22.95" customHeight="1">
      <c r="A177" s="120"/>
      <c r="B177" s="5"/>
      <c r="C177" s="45"/>
      <c r="D177" s="26"/>
      <c r="E177" s="1673"/>
      <c r="F177" s="1673"/>
      <c r="G177" s="1673"/>
      <c r="H177" s="1673"/>
      <c r="I177" s="1673"/>
      <c r="J177" s="1673"/>
      <c r="K177" s="1673"/>
      <c r="L177" s="1673"/>
      <c r="M177" s="1673"/>
      <c r="N177" s="1673"/>
      <c r="O177" s="1673"/>
      <c r="P177" s="1673"/>
      <c r="Q177" s="1673"/>
      <c r="R177" s="1673"/>
      <c r="S177" s="1673"/>
      <c r="T177" s="1673"/>
      <c r="U177" s="1673"/>
      <c r="V177" s="1673"/>
      <c r="W177" s="1673"/>
      <c r="X177" s="1673"/>
      <c r="Y177" s="1673"/>
      <c r="Z177" s="1673"/>
      <c r="AA177" s="1673"/>
      <c r="AB177" s="1673"/>
      <c r="AC177" s="1673"/>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280</v>
      </c>
      <c r="E179" s="1673" t="s">
        <v>1473</v>
      </c>
      <c r="F179" s="1673"/>
      <c r="G179" s="1673"/>
      <c r="H179" s="1673"/>
      <c r="I179" s="1673"/>
      <c r="J179" s="1673"/>
      <c r="K179" s="1673"/>
      <c r="L179" s="1673"/>
      <c r="M179" s="1673"/>
      <c r="N179" s="1673"/>
      <c r="O179" s="1673"/>
      <c r="P179" s="1673"/>
      <c r="Q179" s="1673"/>
      <c r="R179" s="1673"/>
      <c r="S179" s="1673"/>
      <c r="T179" s="1673"/>
      <c r="U179" s="1673"/>
      <c r="V179" s="1673"/>
      <c r="W179" s="1673"/>
      <c r="X179" s="1673"/>
      <c r="Y179" s="1673"/>
      <c r="Z179" s="1673"/>
      <c r="AA179" s="1673"/>
      <c r="AB179" s="1673"/>
      <c r="AC179" s="1673"/>
      <c r="AE179" s="342"/>
      <c r="AF179" s="1468" t="s">
        <v>317</v>
      </c>
      <c r="AG179" s="1468"/>
      <c r="AH179" s="1468"/>
      <c r="AI179" s="1468"/>
      <c r="AJ179" s="1468"/>
      <c r="AK179" s="1468"/>
      <c r="AL179" s="1468"/>
      <c r="AM179" s="20"/>
      <c r="AN179" s="281"/>
    </row>
    <row r="180" spans="1:61" s="4" customFormat="1" ht="22.95" customHeight="1">
      <c r="A180" s="120"/>
      <c r="B180" s="5"/>
      <c r="C180" s="45"/>
      <c r="D180" s="26"/>
      <c r="E180" s="1673"/>
      <c r="F180" s="1673"/>
      <c r="G180" s="1673"/>
      <c r="H180" s="1673"/>
      <c r="I180" s="1673"/>
      <c r="J180" s="1673"/>
      <c r="K180" s="1673"/>
      <c r="L180" s="1673"/>
      <c r="M180" s="1673"/>
      <c r="N180" s="1673"/>
      <c r="O180" s="1673"/>
      <c r="P180" s="1673"/>
      <c r="Q180" s="1673"/>
      <c r="R180" s="1673"/>
      <c r="S180" s="1673"/>
      <c r="T180" s="1673"/>
      <c r="U180" s="1673"/>
      <c r="V180" s="1673"/>
      <c r="W180" s="1673"/>
      <c r="X180" s="1673"/>
      <c r="Y180" s="1673"/>
      <c r="Z180" s="1673"/>
      <c r="AA180" s="1673"/>
      <c r="AB180" s="1673"/>
      <c r="AC180" s="1673"/>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146</v>
      </c>
      <c r="E182" s="116"/>
      <c r="F182" s="116"/>
      <c r="G182" s="116"/>
      <c r="H182" s="1811" t="s">
        <v>580</v>
      </c>
      <c r="I182" s="1811"/>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704</v>
      </c>
      <c r="AJ184" s="1269">
        <f>VLOOKUP($H$182,$AO$169:$AP$176,2,FALSE)</f>
        <v>5</v>
      </c>
      <c r="AK184" s="1271"/>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2207</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580</v>
      </c>
      <c r="E188" s="1647" t="s">
        <v>2309</v>
      </c>
      <c r="F188" s="1647"/>
      <c r="G188" s="1647"/>
      <c r="H188" s="1647"/>
      <c r="I188" s="1647"/>
      <c r="J188" s="1647"/>
      <c r="K188" s="1647"/>
      <c r="L188" s="1647"/>
      <c r="M188" s="1647"/>
      <c r="N188" s="1647"/>
      <c r="O188" s="1647"/>
      <c r="P188" s="1647"/>
      <c r="Q188" s="1647"/>
      <c r="R188" s="1647"/>
      <c r="S188" s="1647"/>
      <c r="T188" s="1647"/>
      <c r="U188" s="1647"/>
      <c r="V188" s="1647"/>
      <c r="W188" s="1647"/>
      <c r="X188" s="1647"/>
      <c r="Y188" s="1647"/>
      <c r="Z188" s="1647"/>
      <c r="AA188" s="1647"/>
      <c r="AB188" s="1647"/>
      <c r="AD188" s="5"/>
      <c r="AF188" s="1305" t="s">
        <v>60</v>
      </c>
      <c r="AG188" s="1305"/>
      <c r="AH188" s="1305"/>
      <c r="AI188" s="1305"/>
      <c r="AJ188" s="1305"/>
      <c r="AK188" s="1305"/>
      <c r="AL188" s="1305"/>
      <c r="AN188" s="281"/>
    </row>
    <row r="189" spans="1:61" s="4" customFormat="1" ht="12.75" customHeight="1">
      <c r="A189" s="120"/>
      <c r="B189" s="5"/>
      <c r="C189" s="130"/>
      <c r="D189" s="26"/>
      <c r="E189" s="1647"/>
      <c r="F189" s="1647"/>
      <c r="G189" s="1647"/>
      <c r="H189" s="1647"/>
      <c r="I189" s="1647"/>
      <c r="J189" s="1647"/>
      <c r="K189" s="1647"/>
      <c r="L189" s="1647"/>
      <c r="M189" s="1647"/>
      <c r="N189" s="1647"/>
      <c r="O189" s="1647"/>
      <c r="P189" s="1647"/>
      <c r="Q189" s="1647"/>
      <c r="R189" s="1647"/>
      <c r="S189" s="1647"/>
      <c r="T189" s="1647"/>
      <c r="U189" s="1647"/>
      <c r="V189" s="1647"/>
      <c r="W189" s="1647"/>
      <c r="X189" s="1647"/>
      <c r="Y189" s="1647"/>
      <c r="Z189" s="1647"/>
      <c r="AA189" s="1647"/>
      <c r="AB189" s="1647"/>
      <c r="AD189" s="5"/>
      <c r="AF189" s="1305"/>
      <c r="AG189" s="1305"/>
      <c r="AH189" s="1305"/>
      <c r="AI189" s="1305"/>
      <c r="AJ189" s="1305"/>
      <c r="AK189" s="1305"/>
      <c r="AL189" s="1305"/>
      <c r="AN189" s="281"/>
    </row>
    <row r="190" spans="1:61" s="4" customFormat="1" ht="12.75" customHeight="1">
      <c r="A190" s="120"/>
      <c r="B190" s="5"/>
      <c r="C190" s="130"/>
      <c r="D190" s="26"/>
      <c r="AD190" s="5"/>
      <c r="AN190" s="281"/>
      <c r="AO190" s="4" t="s">
        <v>123</v>
      </c>
      <c r="AP190" s="35">
        <v>0</v>
      </c>
    </row>
    <row r="191" spans="1:61" s="4" customFormat="1" ht="12.75" customHeight="1">
      <c r="C191" s="45"/>
      <c r="D191" s="26" t="s">
        <v>196</v>
      </c>
      <c r="E191" s="1673" t="s">
        <v>2232</v>
      </c>
      <c r="F191" s="1673"/>
      <c r="G191" s="1673"/>
      <c r="H191" s="1673"/>
      <c r="I191" s="1673"/>
      <c r="J191" s="1673"/>
      <c r="K191" s="1673"/>
      <c r="L191" s="1673"/>
      <c r="M191" s="1673"/>
      <c r="N191" s="1673"/>
      <c r="O191" s="1673"/>
      <c r="P191" s="1673"/>
      <c r="Q191" s="1673"/>
      <c r="R191" s="1673"/>
      <c r="S191" s="1673"/>
      <c r="T191" s="1673"/>
      <c r="U191" s="1673"/>
      <c r="V191" s="1673"/>
      <c r="W191" s="1673"/>
      <c r="X191" s="1673"/>
      <c r="Y191" s="1673"/>
      <c r="Z191" s="1673"/>
      <c r="AA191" s="1673"/>
      <c r="AB191" s="1673"/>
      <c r="AF191" s="1468" t="s">
        <v>60</v>
      </c>
      <c r="AG191" s="1468"/>
      <c r="AH191" s="1468"/>
      <c r="AI191" s="1468"/>
      <c r="AJ191" s="1468"/>
      <c r="AK191" s="1468"/>
      <c r="AL191" s="1468"/>
      <c r="AN191" s="281"/>
      <c r="AO191" s="26" t="s">
        <v>580</v>
      </c>
      <c r="AP191" s="4">
        <v>3</v>
      </c>
    </row>
    <row r="192" spans="1:61" s="4" customFormat="1" ht="12.75" customHeight="1">
      <c r="B192" s="5"/>
      <c r="C192" s="121"/>
      <c r="E192" s="1673"/>
      <c r="F192" s="1673"/>
      <c r="G192" s="1673"/>
      <c r="H192" s="1673"/>
      <c r="I192" s="1673"/>
      <c r="J192" s="1673"/>
      <c r="K192" s="1673"/>
      <c r="L192" s="1673"/>
      <c r="M192" s="1673"/>
      <c r="N192" s="1673"/>
      <c r="O192" s="1673"/>
      <c r="P192" s="1673"/>
      <c r="Q192" s="1673"/>
      <c r="R192" s="1673"/>
      <c r="S192" s="1673"/>
      <c r="T192" s="1673"/>
      <c r="U192" s="1673"/>
      <c r="V192" s="1673"/>
      <c r="W192" s="1673"/>
      <c r="X192" s="1673"/>
      <c r="Y192" s="1673"/>
      <c r="Z192" s="1673"/>
      <c r="AA192" s="1673"/>
      <c r="AB192" s="1673"/>
      <c r="AE192" s="19"/>
      <c r="AF192" s="1468"/>
      <c r="AG192" s="1468"/>
      <c r="AH192" s="1468"/>
      <c r="AI192" s="1468"/>
      <c r="AJ192" s="1468"/>
      <c r="AK192" s="1468"/>
      <c r="AL192" s="1468"/>
      <c r="AN192" s="281"/>
      <c r="AO192" s="26" t="s">
        <v>196</v>
      </c>
      <c r="AP192" s="26">
        <f>3*$AO$197</f>
        <v>0</v>
      </c>
    </row>
    <row r="193" spans="1:53" s="4" customFormat="1" ht="12.75" customHeight="1">
      <c r="B193" s="5"/>
      <c r="C193" s="121"/>
      <c r="E193" s="1673"/>
      <c r="F193" s="1673"/>
      <c r="G193" s="1673"/>
      <c r="H193" s="1673"/>
      <c r="I193" s="1673"/>
      <c r="J193" s="1673"/>
      <c r="K193" s="1673"/>
      <c r="L193" s="1673"/>
      <c r="M193" s="1673"/>
      <c r="N193" s="1673"/>
      <c r="O193" s="1673"/>
      <c r="P193" s="1673"/>
      <c r="Q193" s="1673"/>
      <c r="R193" s="1673"/>
      <c r="S193" s="1673"/>
      <c r="T193" s="1673"/>
      <c r="U193" s="1673"/>
      <c r="V193" s="1673"/>
      <c r="W193" s="1673"/>
      <c r="X193" s="1673"/>
      <c r="Y193" s="1673"/>
      <c r="Z193" s="1673"/>
      <c r="AA193" s="1673"/>
      <c r="AB193" s="1673"/>
      <c r="AE193" s="19"/>
      <c r="AF193" s="102"/>
      <c r="AG193" s="19"/>
      <c r="AH193" s="19"/>
      <c r="AI193" s="19"/>
      <c r="AJ193" s="19"/>
      <c r="AK193" s="19"/>
      <c r="AL193" s="19"/>
      <c r="AN193" s="281"/>
      <c r="AO193" s="4" t="s">
        <v>889</v>
      </c>
      <c r="AP193" s="26">
        <f>2*$AO$197</f>
        <v>0</v>
      </c>
    </row>
    <row r="194" spans="1:53" s="4" customFormat="1" ht="6.75" customHeight="1">
      <c r="B194" s="5"/>
      <c r="C194" s="121"/>
      <c r="E194" s="1673"/>
      <c r="F194" s="1673"/>
      <c r="G194" s="1673"/>
      <c r="H194" s="1673"/>
      <c r="I194" s="1673"/>
      <c r="J194" s="1673"/>
      <c r="K194" s="1673"/>
      <c r="L194" s="1673"/>
      <c r="M194" s="1673"/>
      <c r="N194" s="1673"/>
      <c r="O194" s="1673"/>
      <c r="P194" s="1673"/>
      <c r="Q194" s="1673"/>
      <c r="R194" s="1673"/>
      <c r="S194" s="1673"/>
      <c r="T194" s="1673"/>
      <c r="U194" s="1673"/>
      <c r="V194" s="1673"/>
      <c r="W194" s="1673"/>
      <c r="X194" s="1673"/>
      <c r="Y194" s="1673"/>
      <c r="Z194" s="1673"/>
      <c r="AA194" s="1673"/>
      <c r="AB194" s="1673"/>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889</v>
      </c>
      <c r="E196" s="1673" t="s">
        <v>2233</v>
      </c>
      <c r="F196" s="1673"/>
      <c r="G196" s="1673"/>
      <c r="H196" s="1673"/>
      <c r="I196" s="1673"/>
      <c r="J196" s="1673"/>
      <c r="K196" s="1673"/>
      <c r="L196" s="1673"/>
      <c r="M196" s="1673"/>
      <c r="N196" s="1673"/>
      <c r="O196" s="1673"/>
      <c r="P196" s="1673"/>
      <c r="Q196" s="1673"/>
      <c r="R196" s="1673"/>
      <c r="S196" s="1673"/>
      <c r="T196" s="1673"/>
      <c r="U196" s="1673"/>
      <c r="V196" s="1673"/>
      <c r="W196" s="1673"/>
      <c r="X196" s="1673"/>
      <c r="Y196" s="1673"/>
      <c r="Z196" s="1673"/>
      <c r="AA196" s="1673"/>
      <c r="AB196" s="1673"/>
      <c r="AF196" s="1468" t="s">
        <v>102</v>
      </c>
      <c r="AG196" s="1468"/>
      <c r="AH196" s="1468"/>
      <c r="AI196" s="1468"/>
      <c r="AJ196" s="1468"/>
      <c r="AK196" s="1468"/>
      <c r="AL196" s="1468"/>
      <c r="AN196" s="281"/>
      <c r="AY196" s="4" t="s">
        <v>2234</v>
      </c>
      <c r="AZ196" s="959">
        <f>Application!AC215</f>
        <v>34</v>
      </c>
    </row>
    <row r="197" spans="1:53" s="4" customFormat="1" ht="12.75" customHeight="1">
      <c r="B197" s="5"/>
      <c r="C197" s="45"/>
      <c r="E197" s="1673"/>
      <c r="F197" s="1673"/>
      <c r="G197" s="1673"/>
      <c r="H197" s="1673"/>
      <c r="I197" s="1673"/>
      <c r="J197" s="1673"/>
      <c r="K197" s="1673"/>
      <c r="L197" s="1673"/>
      <c r="M197" s="1673"/>
      <c r="N197" s="1673"/>
      <c r="O197" s="1673"/>
      <c r="P197" s="1673"/>
      <c r="Q197" s="1673"/>
      <c r="R197" s="1673"/>
      <c r="S197" s="1673"/>
      <c r="T197" s="1673"/>
      <c r="U197" s="1673"/>
      <c r="V197" s="1673"/>
      <c r="W197" s="1673"/>
      <c r="X197" s="1673"/>
      <c r="Y197" s="1673"/>
      <c r="Z197" s="1673"/>
      <c r="AA197" s="1673"/>
      <c r="AB197" s="1673"/>
      <c r="AD197" s="5"/>
      <c r="AE197" s="19"/>
      <c r="AF197" s="1468"/>
      <c r="AG197" s="1468"/>
      <c r="AH197" s="1468"/>
      <c r="AI197" s="1468"/>
      <c r="AJ197" s="1468"/>
      <c r="AK197" s="1468"/>
      <c r="AL197" s="1468"/>
      <c r="AN197" s="281"/>
      <c r="AO197" s="127" t="b">
        <f>IF(OR(Application!D214="Special Needs",Application!D211="At-Risk and Special Needs"),IF(BA203&gt;=0.25,TRUE,FALSE),IF(AZ203&gt;=0.25,TRUE,FALSE))</f>
        <v>0</v>
      </c>
      <c r="AY197" s="4" t="s">
        <v>2235</v>
      </c>
      <c r="AZ197" s="959">
        <f>Application!G730</f>
        <v>34</v>
      </c>
    </row>
    <row r="198" spans="1:53" s="4" customFormat="1" ht="12.75" customHeight="1">
      <c r="B198" s="5"/>
      <c r="C198" s="45"/>
      <c r="E198" s="1673"/>
      <c r="F198" s="1673"/>
      <c r="G198" s="1673"/>
      <c r="H198" s="1673"/>
      <c r="I198" s="1673"/>
      <c r="J198" s="1673"/>
      <c r="K198" s="1673"/>
      <c r="L198" s="1673"/>
      <c r="M198" s="1673"/>
      <c r="N198" s="1673"/>
      <c r="O198" s="1673"/>
      <c r="P198" s="1673"/>
      <c r="Q198" s="1673"/>
      <c r="R198" s="1673"/>
      <c r="S198" s="1673"/>
      <c r="T198" s="1673"/>
      <c r="U198" s="1673"/>
      <c r="V198" s="1673"/>
      <c r="W198" s="1673"/>
      <c r="X198" s="1673"/>
      <c r="Y198" s="1673"/>
      <c r="Z198" s="1673"/>
      <c r="AA198" s="1673"/>
      <c r="AB198" s="1673"/>
      <c r="AD198" s="5"/>
      <c r="AE198" s="19"/>
      <c r="AN198" s="281"/>
      <c r="AY198" s="4" t="s">
        <v>2237</v>
      </c>
      <c r="AZ198" s="4">
        <f>Application!CC626</f>
        <v>0</v>
      </c>
    </row>
    <row r="199" spans="1:53" customFormat="1" ht="12.75" customHeight="1">
      <c r="A199" s="4"/>
      <c r="B199" s="5"/>
      <c r="C199" s="45"/>
      <c r="D199" s="4"/>
      <c r="E199" s="1673"/>
      <c r="F199" s="1673"/>
      <c r="G199" s="1673"/>
      <c r="H199" s="1673"/>
      <c r="I199" s="1673"/>
      <c r="J199" s="1673"/>
      <c r="K199" s="1673"/>
      <c r="L199" s="1673"/>
      <c r="M199" s="1673"/>
      <c r="N199" s="1673"/>
      <c r="O199" s="1673"/>
      <c r="P199" s="1673"/>
      <c r="Q199" s="1673"/>
      <c r="R199" s="1673"/>
      <c r="S199" s="1673"/>
      <c r="T199" s="1673"/>
      <c r="U199" s="1673"/>
      <c r="V199" s="1673"/>
      <c r="W199" s="1673"/>
      <c r="X199" s="1673"/>
      <c r="Y199" s="1673"/>
      <c r="Z199" s="1673"/>
      <c r="AA199" s="1673"/>
      <c r="AB199" s="1673"/>
      <c r="AC199" s="4"/>
      <c r="AD199" s="5"/>
      <c r="AE199" s="19"/>
      <c r="AF199" s="19"/>
      <c r="AG199" s="19"/>
      <c r="AH199" s="19"/>
      <c r="AI199" s="19"/>
      <c r="AJ199" s="4"/>
      <c r="AK199" s="4"/>
      <c r="AL199" s="4"/>
      <c r="AM199" s="4"/>
      <c r="AN199" s="204"/>
      <c r="AY199" s="4" t="s">
        <v>2238</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12" t="s">
        <v>2291</v>
      </c>
      <c r="F201" s="1712"/>
      <c r="G201" s="1712"/>
      <c r="H201" s="1712"/>
      <c r="I201" s="1712"/>
      <c r="J201" s="1712"/>
      <c r="K201" s="1712"/>
      <c r="L201" s="1712"/>
      <c r="M201" s="1712"/>
      <c r="N201" s="1712"/>
      <c r="O201" s="1712"/>
      <c r="P201" s="1712"/>
      <c r="Q201" s="1712"/>
      <c r="R201" s="1712"/>
      <c r="S201" s="1712"/>
      <c r="T201" s="1712"/>
      <c r="U201" s="1712"/>
      <c r="V201" s="1712"/>
      <c r="W201" s="1712"/>
      <c r="X201" s="1712"/>
      <c r="Y201" s="1712"/>
      <c r="Z201" s="1712"/>
      <c r="AA201" s="1712"/>
      <c r="AB201" s="1712"/>
      <c r="AC201" s="4"/>
      <c r="AD201" s="5"/>
      <c r="AE201" s="19"/>
      <c r="AF201" s="19"/>
      <c r="AG201" s="19"/>
      <c r="AH201" s="19"/>
      <c r="AI201" s="19"/>
      <c r="AJ201" s="4"/>
      <c r="AK201" s="4"/>
      <c r="AL201" s="4"/>
      <c r="AM201" s="4"/>
      <c r="AN201" s="204"/>
      <c r="AY201" s="4" t="s">
        <v>2239</v>
      </c>
      <c r="AZ201">
        <f>Application!CM626</f>
        <v>0</v>
      </c>
    </row>
    <row r="202" spans="1:53" customFormat="1" ht="12.75" customHeight="1">
      <c r="A202" s="4"/>
      <c r="B202" s="5"/>
      <c r="C202" s="45"/>
      <c r="D202" s="4"/>
      <c r="E202" s="1712"/>
      <c r="F202" s="1712"/>
      <c r="G202" s="1712"/>
      <c r="H202" s="1712"/>
      <c r="I202" s="1712"/>
      <c r="J202" s="1712"/>
      <c r="K202" s="1712"/>
      <c r="L202" s="1712"/>
      <c r="M202" s="1712"/>
      <c r="N202" s="1712"/>
      <c r="O202" s="1712"/>
      <c r="P202" s="1712"/>
      <c r="Q202" s="1712"/>
      <c r="R202" s="1712"/>
      <c r="S202" s="1712"/>
      <c r="T202" s="1712"/>
      <c r="U202" s="1712"/>
      <c r="V202" s="1712"/>
      <c r="W202" s="1712"/>
      <c r="X202" s="1712"/>
      <c r="Y202" s="1712"/>
      <c r="Z202" s="1712"/>
      <c r="AA202" s="1712"/>
      <c r="AB202" s="1712"/>
      <c r="AC202" s="4"/>
      <c r="AD202" s="5"/>
      <c r="AE202" s="19"/>
      <c r="AF202" s="19"/>
      <c r="AG202" s="19"/>
      <c r="AH202" s="19"/>
      <c r="AI202" s="19"/>
      <c r="AJ202" s="4"/>
      <c r="AK202" s="4"/>
      <c r="AL202" s="4"/>
      <c r="AM202" s="4"/>
      <c r="AN202" s="204"/>
      <c r="AY202" s="4" t="s">
        <v>2240</v>
      </c>
      <c r="AZ202">
        <f>AZ198+AZ199+AZ201</f>
        <v>0</v>
      </c>
    </row>
    <row r="203" spans="1:53" customFormat="1" ht="18" customHeight="1">
      <c r="A203" s="4"/>
      <c r="B203" s="5"/>
      <c r="C203" s="45"/>
      <c r="D203" s="4"/>
      <c r="E203" s="1712"/>
      <c r="F203" s="1712"/>
      <c r="G203" s="1712"/>
      <c r="H203" s="1712"/>
      <c r="I203" s="1712"/>
      <c r="J203" s="1712"/>
      <c r="K203" s="1712"/>
      <c r="L203" s="1712"/>
      <c r="M203" s="1712"/>
      <c r="N203" s="1712"/>
      <c r="O203" s="1712"/>
      <c r="P203" s="1712"/>
      <c r="Q203" s="1712"/>
      <c r="R203" s="1712"/>
      <c r="S203" s="1712"/>
      <c r="T203" s="1712"/>
      <c r="U203" s="1712"/>
      <c r="V203" s="1712"/>
      <c r="W203" s="1712"/>
      <c r="X203" s="1712"/>
      <c r="Y203" s="1712"/>
      <c r="Z203" s="1712"/>
      <c r="AA203" s="1712"/>
      <c r="AB203" s="1712"/>
      <c r="AC203" s="4"/>
      <c r="AD203" s="5"/>
      <c r="AE203" s="19"/>
      <c r="AF203" s="19"/>
      <c r="AG203" s="19"/>
      <c r="AH203" s="19"/>
      <c r="AI203" s="19"/>
      <c r="AJ203" s="4"/>
      <c r="AK203" s="4"/>
      <c r="AL203" s="4"/>
      <c r="AM203" s="4"/>
      <c r="AN203" s="204"/>
      <c r="AY203" s="4" t="s">
        <v>2241</v>
      </c>
      <c r="AZ203">
        <f>IFERROR(AZ202/AZ197,0)</f>
        <v>0</v>
      </c>
      <c r="BA203">
        <f>IFERROR(AZ202/(AZ197-AZ196),0)</f>
        <v>0</v>
      </c>
    </row>
    <row r="204" spans="1:53" customFormat="1" ht="12.75" customHeight="1">
      <c r="A204" s="4"/>
      <c r="B204" s="5"/>
      <c r="C204" s="45"/>
      <c r="D204" s="4" t="s">
        <v>146</v>
      </c>
      <c r="E204" s="116"/>
      <c r="F204" s="116"/>
      <c r="G204" s="116"/>
      <c r="H204" s="1811" t="s">
        <v>123</v>
      </c>
      <c r="I204" s="1811"/>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2200</v>
      </c>
      <c r="AJ206" s="1269">
        <f>VLOOKUP($H$204,$AO$190:$AP$193,2,FALSE)</f>
        <v>0</v>
      </c>
      <c r="AK206" s="1271"/>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580</v>
      </c>
      <c r="E210" s="1810" t="s">
        <v>1253</v>
      </c>
      <c r="F210" s="1810"/>
      <c r="G210" s="1810"/>
      <c r="H210" s="1810"/>
      <c r="I210" s="1810"/>
      <c r="J210" s="1810"/>
      <c r="K210" s="1810"/>
      <c r="L210" s="1810"/>
      <c r="M210" s="1810"/>
      <c r="N210" s="1810"/>
      <c r="O210" s="1810"/>
      <c r="P210" s="1810"/>
      <c r="Q210" s="1810"/>
      <c r="R210" s="1810"/>
      <c r="S210" s="1810"/>
      <c r="T210" s="1810"/>
      <c r="U210" s="1810"/>
      <c r="V210" s="1810"/>
      <c r="W210" s="1810"/>
      <c r="X210" s="1810"/>
      <c r="Y210" s="1810"/>
      <c r="Z210" s="1810"/>
      <c r="AA210" s="1810"/>
      <c r="AB210" s="1810"/>
      <c r="AC210" s="4"/>
      <c r="AD210" s="4"/>
      <c r="AF210" s="1710" t="s">
        <v>60</v>
      </c>
      <c r="AG210" s="1710"/>
      <c r="AH210" s="1710"/>
      <c r="AI210" s="1710"/>
      <c r="AJ210" s="1710"/>
      <c r="AK210" s="1710"/>
      <c r="AL210" s="1710"/>
      <c r="AM210" s="4"/>
      <c r="AN210" s="204"/>
      <c r="AO210" s="4" t="s">
        <v>123</v>
      </c>
      <c r="AP210" s="472">
        <v>0</v>
      </c>
    </row>
    <row r="211" spans="1:52" customFormat="1" ht="11.85" customHeight="1">
      <c r="A211" s="4"/>
      <c r="B211" s="5"/>
      <c r="C211" s="115"/>
      <c r="D211" s="26"/>
      <c r="E211" s="1810"/>
      <c r="F211" s="1810"/>
      <c r="G211" s="1810"/>
      <c r="H211" s="1810"/>
      <c r="I211" s="1810"/>
      <c r="J211" s="1810"/>
      <c r="K211" s="1810"/>
      <c r="L211" s="1810"/>
      <c r="M211" s="1810"/>
      <c r="N211" s="1810"/>
      <c r="O211" s="1810"/>
      <c r="P211" s="1810"/>
      <c r="Q211" s="1810"/>
      <c r="R211" s="1810"/>
      <c r="S211" s="1810"/>
      <c r="T211" s="1810"/>
      <c r="U211" s="1810"/>
      <c r="V211" s="1810"/>
      <c r="W211" s="1810"/>
      <c r="X211" s="1810"/>
      <c r="Y211" s="1810"/>
      <c r="Z211" s="1810"/>
      <c r="AA211" s="1810"/>
      <c r="AB211" s="1810"/>
      <c r="AC211" s="4"/>
      <c r="AD211" s="4"/>
      <c r="AE211" s="4"/>
      <c r="AM211" s="4"/>
      <c r="AN211" s="204"/>
      <c r="AO211" s="26" t="s">
        <v>580</v>
      </c>
      <c r="AP211" s="4">
        <v>3</v>
      </c>
    </row>
    <row r="212" spans="1:52" customFormat="1" ht="13.95" customHeight="1">
      <c r="A212" s="4"/>
      <c r="B212" s="42"/>
      <c r="C212" s="45"/>
      <c r="D212" s="26"/>
      <c r="E212" s="1810"/>
      <c r="F212" s="1810"/>
      <c r="G212" s="1810"/>
      <c r="H212" s="1810"/>
      <c r="I212" s="1810"/>
      <c r="J212" s="1810"/>
      <c r="K212" s="1810"/>
      <c r="L212" s="1810"/>
      <c r="M212" s="1810"/>
      <c r="N212" s="1810"/>
      <c r="O212" s="1810"/>
      <c r="P212" s="1810"/>
      <c r="Q212" s="1810"/>
      <c r="R212" s="1810"/>
      <c r="S212" s="1810"/>
      <c r="T212" s="1810"/>
      <c r="U212" s="1810"/>
      <c r="V212" s="1810"/>
      <c r="W212" s="1810"/>
      <c r="X212" s="1810"/>
      <c r="Y212" s="1810"/>
      <c r="Z212" s="1810"/>
      <c r="AA212" s="1810"/>
      <c r="AB212" s="1810"/>
      <c r="AC212" s="4"/>
      <c r="AD212" s="4"/>
      <c r="AE212" s="19"/>
      <c r="AM212" s="4"/>
      <c r="AN212" s="204"/>
      <c r="AO212" s="26" t="s">
        <v>196</v>
      </c>
      <c r="AP212" s="4">
        <v>2</v>
      </c>
    </row>
    <row r="213" spans="1:52" customFormat="1" ht="13.95" customHeight="1">
      <c r="A213" s="4"/>
      <c r="B213" s="5"/>
      <c r="C213" s="45"/>
      <c r="D213" s="26" t="s">
        <v>196</v>
      </c>
      <c r="E213" s="1875" t="s">
        <v>1254</v>
      </c>
      <c r="F213" s="1875"/>
      <c r="G213" s="1875"/>
      <c r="H213" s="1875"/>
      <c r="I213" s="1875"/>
      <c r="J213" s="1875"/>
      <c r="K213" s="1875"/>
      <c r="L213" s="1875"/>
      <c r="M213" s="1875"/>
      <c r="N213" s="1875"/>
      <c r="O213" s="1875"/>
      <c r="P213" s="1875"/>
      <c r="Q213" s="1875"/>
      <c r="R213" s="1875"/>
      <c r="S213" s="1875"/>
      <c r="T213" s="1875"/>
      <c r="U213" s="1875"/>
      <c r="V213" s="1875"/>
      <c r="W213" s="1875"/>
      <c r="X213" s="1875"/>
      <c r="Y213" s="1875"/>
      <c r="Z213" s="1875"/>
      <c r="AA213" s="1875"/>
      <c r="AB213" s="1875"/>
      <c r="AC213" s="4"/>
      <c r="AD213" s="4"/>
      <c r="AF213" s="1710" t="s">
        <v>102</v>
      </c>
      <c r="AG213" s="1710"/>
      <c r="AH213" s="1710"/>
      <c r="AI213" s="1710"/>
      <c r="AJ213" s="1710"/>
      <c r="AK213" s="1710"/>
      <c r="AL213" s="1710"/>
      <c r="AM213" s="4"/>
      <c r="AN213" s="673"/>
      <c r="AP213" s="21"/>
    </row>
    <row r="214" spans="1:52" customFormat="1" ht="12.75" customHeight="1">
      <c r="A214" s="4"/>
      <c r="B214" s="5"/>
      <c r="C214" s="115"/>
      <c r="D214" s="4"/>
      <c r="E214" s="1875"/>
      <c r="F214" s="1875"/>
      <c r="G214" s="1875"/>
      <c r="H214" s="1875"/>
      <c r="I214" s="1875"/>
      <c r="J214" s="1875"/>
      <c r="K214" s="1875"/>
      <c r="L214" s="1875"/>
      <c r="M214" s="1875"/>
      <c r="N214" s="1875"/>
      <c r="O214" s="1875"/>
      <c r="P214" s="1875"/>
      <c r="Q214" s="1875"/>
      <c r="R214" s="1875"/>
      <c r="S214" s="1875"/>
      <c r="T214" s="1875"/>
      <c r="U214" s="1875"/>
      <c r="V214" s="1875"/>
      <c r="W214" s="1875"/>
      <c r="X214" s="1875"/>
      <c r="Y214" s="1875"/>
      <c r="Z214" s="1875"/>
      <c r="AA214" s="1875"/>
      <c r="AB214" s="1875"/>
      <c r="AC214" s="4"/>
      <c r="AD214" s="5"/>
      <c r="AE214" s="4"/>
      <c r="AF214" s="4"/>
      <c r="AG214" s="4"/>
      <c r="AH214" s="4"/>
      <c r="AI214" s="4"/>
      <c r="AJ214" s="4"/>
      <c r="AK214" s="4"/>
      <c r="AL214" s="4"/>
      <c r="AM214" s="4"/>
      <c r="AN214" s="204"/>
      <c r="AP214" s="21"/>
      <c r="AQ214" s="21"/>
    </row>
    <row r="215" spans="1:52" customFormat="1" ht="13.95" customHeight="1">
      <c r="A215" s="4"/>
      <c r="B215" s="5"/>
      <c r="C215" s="115"/>
      <c r="D215" s="4"/>
      <c r="E215" s="1875"/>
      <c r="F215" s="1875"/>
      <c r="G215" s="1875"/>
      <c r="H215" s="1875"/>
      <c r="I215" s="1875"/>
      <c r="J215" s="1875"/>
      <c r="K215" s="1875"/>
      <c r="L215" s="1875"/>
      <c r="M215" s="1875"/>
      <c r="N215" s="1875"/>
      <c r="O215" s="1875"/>
      <c r="P215" s="1875"/>
      <c r="Q215" s="1875"/>
      <c r="R215" s="1875"/>
      <c r="S215" s="1875"/>
      <c r="T215" s="1875"/>
      <c r="U215" s="1875"/>
      <c r="V215" s="1875"/>
      <c r="W215" s="1875"/>
      <c r="X215" s="1875"/>
      <c r="Y215" s="1875"/>
      <c r="Z215" s="1875"/>
      <c r="AA215" s="1875"/>
      <c r="AB215" s="1875"/>
      <c r="AC215" s="4"/>
      <c r="AD215" s="5"/>
      <c r="AE215" s="4"/>
      <c r="AF215" s="4"/>
      <c r="AG215" s="4"/>
      <c r="AH215" s="4"/>
      <c r="AI215" s="4"/>
      <c r="AJ215" s="4"/>
      <c r="AK215" s="4"/>
      <c r="AL215" s="4"/>
      <c r="AM215" s="4"/>
      <c r="AN215" s="204"/>
      <c r="AP215" s="21"/>
      <c r="AQ215" s="21"/>
    </row>
    <row r="216" spans="1:52" customFormat="1" ht="13.95" customHeight="1">
      <c r="A216" s="4"/>
      <c r="B216" s="5"/>
      <c r="C216" s="115"/>
      <c r="D216" s="4" t="s">
        <v>146</v>
      </c>
      <c r="E216" s="116"/>
      <c r="F216" s="116"/>
      <c r="G216" s="116"/>
      <c r="H216" s="1811" t="s">
        <v>123</v>
      </c>
      <c r="I216" s="1811"/>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303</v>
      </c>
      <c r="AJ218" s="1269">
        <f>VLOOKUP($H$216,$AO$210:$AP$212,2,FALSE)</f>
        <v>0</v>
      </c>
      <c r="AK218" s="1271"/>
      <c r="AL218" s="10"/>
      <c r="AM218" s="4"/>
      <c r="AN218" s="204"/>
      <c r="AP218" s="1269"/>
      <c r="AQ218" s="1271"/>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1488</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580</v>
      </c>
      <c r="E222" s="1673" t="s">
        <v>1489</v>
      </c>
      <c r="F222" s="1673"/>
      <c r="G222" s="1673"/>
      <c r="H222" s="1673"/>
      <c r="I222" s="1673"/>
      <c r="J222" s="1673"/>
      <c r="K222" s="1673"/>
      <c r="L222" s="1673"/>
      <c r="M222" s="1673"/>
      <c r="N222" s="1673"/>
      <c r="O222" s="1673"/>
      <c r="P222" s="1673"/>
      <c r="Q222" s="1673"/>
      <c r="R222" s="1673"/>
      <c r="S222" s="1673"/>
      <c r="T222" s="1673"/>
      <c r="U222" s="1673"/>
      <c r="V222" s="1673"/>
      <c r="W222" s="1673"/>
      <c r="X222" s="1673"/>
      <c r="Y222" s="1673"/>
      <c r="Z222" s="1673"/>
      <c r="AA222" s="1673"/>
      <c r="AB222" s="1673"/>
      <c r="AC222" s="4"/>
      <c r="AD222" s="4"/>
      <c r="AF222" s="1710" t="s">
        <v>60</v>
      </c>
      <c r="AG222" s="1710"/>
      <c r="AH222" s="1710"/>
      <c r="AI222" s="1710"/>
      <c r="AJ222" s="1710"/>
      <c r="AK222" s="1710"/>
      <c r="AL222" s="1710"/>
      <c r="AM222" s="4"/>
      <c r="AN222" s="204"/>
      <c r="AO222" s="38"/>
      <c r="AP222" s="21"/>
      <c r="AT222" s="21"/>
      <c r="AU222" s="21"/>
      <c r="AV222" s="21"/>
      <c r="AW222" s="21"/>
      <c r="AX222" s="21"/>
      <c r="AY222" s="21"/>
      <c r="AZ222" s="21"/>
    </row>
    <row r="223" spans="1:52" customFormat="1">
      <c r="A223" s="4"/>
      <c r="B223" s="5"/>
      <c r="C223" s="115"/>
      <c r="D223" s="26"/>
      <c r="E223" s="1673"/>
      <c r="F223" s="1673"/>
      <c r="G223" s="1673"/>
      <c r="H223" s="1673"/>
      <c r="I223" s="1673"/>
      <c r="J223" s="1673"/>
      <c r="K223" s="1673"/>
      <c r="L223" s="1673"/>
      <c r="M223" s="1673"/>
      <c r="N223" s="1673"/>
      <c r="O223" s="1673"/>
      <c r="P223" s="1673"/>
      <c r="Q223" s="1673"/>
      <c r="R223" s="1673"/>
      <c r="S223" s="1673"/>
      <c r="T223" s="1673"/>
      <c r="U223" s="1673"/>
      <c r="V223" s="1673"/>
      <c r="W223" s="1673"/>
      <c r="X223" s="1673"/>
      <c r="Y223" s="1673"/>
      <c r="Z223" s="1673"/>
      <c r="AA223" s="1673"/>
      <c r="AB223" s="1673"/>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196</v>
      </c>
      <c r="E225" s="1673" t="s">
        <v>881</v>
      </c>
      <c r="F225" s="1673"/>
      <c r="G225" s="1673"/>
      <c r="H225" s="1673"/>
      <c r="I225" s="1673"/>
      <c r="J225" s="1673"/>
      <c r="K225" s="1673"/>
      <c r="L225" s="1673"/>
      <c r="M225" s="1673"/>
      <c r="N225" s="1673"/>
      <c r="O225" s="1673"/>
      <c r="P225" s="1673"/>
      <c r="Q225" s="1673"/>
      <c r="R225" s="1673"/>
      <c r="S225" s="1673"/>
      <c r="T225" s="1673"/>
      <c r="U225" s="1673"/>
      <c r="V225" s="1673"/>
      <c r="W225" s="1673"/>
      <c r="X225" s="1673"/>
      <c r="Y225" s="1673"/>
      <c r="Z225" s="1673"/>
      <c r="AA225" s="1673"/>
      <c r="AB225" s="1673"/>
      <c r="AC225" s="4"/>
      <c r="AD225" s="4"/>
      <c r="AF225" s="1710" t="s">
        <v>102</v>
      </c>
      <c r="AG225" s="1710"/>
      <c r="AH225" s="1710"/>
      <c r="AI225" s="1710"/>
      <c r="AJ225" s="1710"/>
      <c r="AK225" s="1710"/>
      <c r="AL225" s="1710"/>
      <c r="AM225" s="4"/>
      <c r="AN225" s="204"/>
      <c r="AO225" s="4" t="s">
        <v>123</v>
      </c>
      <c r="AP225" s="472">
        <v>0</v>
      </c>
      <c r="AT225" s="21"/>
      <c r="AU225" s="21"/>
      <c r="AV225" s="21"/>
      <c r="AW225" s="21"/>
      <c r="AX225" s="21"/>
      <c r="AY225" s="21"/>
      <c r="AZ225" s="21"/>
    </row>
    <row r="226" spans="1:82" customFormat="1">
      <c r="A226" s="4"/>
      <c r="B226" s="5"/>
      <c r="C226" s="115"/>
      <c r="D226" s="4"/>
      <c r="E226" s="1673"/>
      <c r="F226" s="1673"/>
      <c r="G226" s="1673"/>
      <c r="H226" s="1673"/>
      <c r="I226" s="1673"/>
      <c r="J226" s="1673"/>
      <c r="K226" s="1673"/>
      <c r="L226" s="1673"/>
      <c r="M226" s="1673"/>
      <c r="N226" s="1673"/>
      <c r="O226" s="1673"/>
      <c r="P226" s="1673"/>
      <c r="Q226" s="1673"/>
      <c r="R226" s="1673"/>
      <c r="S226" s="1673"/>
      <c r="T226" s="1673"/>
      <c r="U226" s="1673"/>
      <c r="V226" s="1673"/>
      <c r="W226" s="1673"/>
      <c r="X226" s="1673"/>
      <c r="Y226" s="1673"/>
      <c r="Z226" s="1673"/>
      <c r="AA226" s="1673"/>
      <c r="AB226" s="1673"/>
      <c r="AC226" s="4"/>
      <c r="AD226" s="5"/>
      <c r="AE226" s="4"/>
      <c r="AF226" s="4"/>
      <c r="AG226" s="4"/>
      <c r="AH226" s="4"/>
      <c r="AI226" s="4"/>
      <c r="AJ226" s="4"/>
      <c r="AK226" s="4"/>
      <c r="AL226" s="4"/>
      <c r="AM226" s="4"/>
      <c r="AN226" s="204"/>
      <c r="AO226" s="26" t="s">
        <v>580</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196</v>
      </c>
      <c r="AP227" s="4">
        <v>2</v>
      </c>
      <c r="AT227" s="21"/>
      <c r="AU227" s="21"/>
      <c r="AV227" s="21"/>
      <c r="AW227" s="21"/>
      <c r="AX227" s="21"/>
      <c r="AY227" s="21"/>
      <c r="AZ227" s="21"/>
    </row>
    <row r="228" spans="1:82" customFormat="1" ht="12.75" customHeight="1">
      <c r="A228" s="4"/>
      <c r="B228" s="5"/>
      <c r="C228" s="115"/>
      <c r="D228" s="4" t="s">
        <v>146</v>
      </c>
      <c r="E228" s="116"/>
      <c r="F228" s="116"/>
      <c r="G228" s="116"/>
      <c r="H228" s="1811" t="s">
        <v>196</v>
      </c>
      <c r="I228" s="1811"/>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304</v>
      </c>
      <c r="AJ230" s="1269">
        <f>VLOOKUP($H$228,$AO$225:$AP$227,2,FALSE)</f>
        <v>2</v>
      </c>
      <c r="AK230" s="1271"/>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673" t="s">
        <v>1122</v>
      </c>
      <c r="F234" s="1673"/>
      <c r="G234" s="1673"/>
      <c r="H234" s="1673"/>
      <c r="I234" s="1673"/>
      <c r="J234" s="1673"/>
      <c r="K234" s="1673"/>
      <c r="L234" s="1673"/>
      <c r="M234" s="1673"/>
      <c r="N234" s="1673"/>
      <c r="O234" s="1673"/>
      <c r="P234" s="1673"/>
      <c r="Q234" s="1673"/>
      <c r="R234" s="1673"/>
      <c r="S234" s="1673"/>
      <c r="T234" s="1673"/>
      <c r="U234" s="1673"/>
      <c r="V234" s="1673"/>
      <c r="W234" s="1673"/>
      <c r="X234" s="1673"/>
      <c r="Y234" s="1673"/>
      <c r="Z234" s="1673"/>
      <c r="AA234" s="1673"/>
      <c r="AB234" s="1673"/>
      <c r="AC234" s="4"/>
      <c r="AD234" s="4"/>
      <c r="AF234" s="1710" t="s">
        <v>60</v>
      </c>
      <c r="AG234" s="1710"/>
      <c r="AH234" s="1710"/>
      <c r="AI234" s="1710"/>
      <c r="AJ234" s="1710"/>
      <c r="AK234" s="1710"/>
      <c r="AL234" s="1710"/>
      <c r="AM234" s="4"/>
      <c r="AN234" s="204"/>
      <c r="AT234" s="21"/>
      <c r="AU234" s="21"/>
      <c r="AV234" s="21"/>
      <c r="AW234" s="21"/>
      <c r="AX234" s="21"/>
      <c r="AY234" s="21"/>
      <c r="AZ234" s="21"/>
    </row>
    <row r="235" spans="1:82" customFormat="1">
      <c r="A235" s="4"/>
      <c r="B235" s="5"/>
      <c r="C235" s="115"/>
      <c r="D235" s="26"/>
      <c r="E235" s="1673"/>
      <c r="F235" s="1673"/>
      <c r="G235" s="1673"/>
      <c r="H235" s="1673"/>
      <c r="I235" s="1673"/>
      <c r="J235" s="1673"/>
      <c r="K235" s="1673"/>
      <c r="L235" s="1673"/>
      <c r="M235" s="1673"/>
      <c r="N235" s="1673"/>
      <c r="O235" s="1673"/>
      <c r="P235" s="1673"/>
      <c r="Q235" s="1673"/>
      <c r="R235" s="1673"/>
      <c r="S235" s="1673"/>
      <c r="T235" s="1673"/>
      <c r="U235" s="1673"/>
      <c r="V235" s="1673"/>
      <c r="W235" s="1673"/>
      <c r="X235" s="1673"/>
      <c r="Y235" s="1673"/>
      <c r="Z235" s="1673"/>
      <c r="AA235" s="1673"/>
      <c r="AB235" s="1673"/>
      <c r="AC235" s="4"/>
      <c r="AD235" s="4"/>
      <c r="AL235" s="4"/>
      <c r="AM235" s="4"/>
      <c r="AN235" s="204"/>
    </row>
    <row r="236" spans="1:82" customFormat="1" ht="12.75" customHeight="1">
      <c r="A236" s="4"/>
      <c r="B236" s="5"/>
      <c r="C236" s="115"/>
      <c r="D236" s="26"/>
      <c r="E236" s="1673"/>
      <c r="F236" s="1673"/>
      <c r="G236" s="1673"/>
      <c r="H236" s="1673"/>
      <c r="I236" s="1673"/>
      <c r="J236" s="1673"/>
      <c r="K236" s="1673"/>
      <c r="L236" s="1673"/>
      <c r="M236" s="1673"/>
      <c r="N236" s="1673"/>
      <c r="O236" s="1673"/>
      <c r="P236" s="1673"/>
      <c r="Q236" s="1673"/>
      <c r="R236" s="1673"/>
      <c r="S236" s="1673"/>
      <c r="T236" s="1673"/>
      <c r="U236" s="1673"/>
      <c r="V236" s="1673"/>
      <c r="W236" s="1673"/>
      <c r="X236" s="1673"/>
      <c r="Y236" s="1673"/>
      <c r="Z236" s="1673"/>
      <c r="AA236" s="1673"/>
      <c r="AB236" s="1673"/>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196</v>
      </c>
      <c r="E238" s="1673" t="s">
        <v>1123</v>
      </c>
      <c r="F238" s="1673"/>
      <c r="G238" s="1673"/>
      <c r="H238" s="1673"/>
      <c r="I238" s="1673"/>
      <c r="J238" s="1673"/>
      <c r="K238" s="1673"/>
      <c r="L238" s="1673"/>
      <c r="M238" s="1673"/>
      <c r="N238" s="1673"/>
      <c r="O238" s="1673"/>
      <c r="P238" s="1673"/>
      <c r="Q238" s="1673"/>
      <c r="R238" s="1673"/>
      <c r="S238" s="1673"/>
      <c r="T238" s="1673"/>
      <c r="U238" s="1673"/>
      <c r="V238" s="1673"/>
      <c r="W238" s="1673"/>
      <c r="X238" s="1673"/>
      <c r="Y238" s="1673"/>
      <c r="Z238" s="1673"/>
      <c r="AA238" s="1673"/>
      <c r="AB238" s="343"/>
      <c r="AC238" s="4"/>
      <c r="AD238" s="4"/>
      <c r="AF238" s="1710" t="s">
        <v>102</v>
      </c>
      <c r="AG238" s="1710"/>
      <c r="AH238" s="1710"/>
      <c r="AI238" s="1710"/>
      <c r="AJ238" s="1710"/>
      <c r="AK238" s="1710"/>
      <c r="AL238" s="1710"/>
      <c r="AM238" s="4"/>
      <c r="AN238" s="204"/>
      <c r="AO238" s="38"/>
      <c r="AP238" s="21"/>
    </row>
    <row r="239" spans="1:82" customFormat="1">
      <c r="A239" s="4"/>
      <c r="B239" s="5"/>
      <c r="C239" s="45"/>
      <c r="D239" s="4"/>
      <c r="E239" s="1673"/>
      <c r="F239" s="1673"/>
      <c r="G239" s="1673"/>
      <c r="H239" s="1673"/>
      <c r="I239" s="1673"/>
      <c r="J239" s="1673"/>
      <c r="K239" s="1673"/>
      <c r="L239" s="1673"/>
      <c r="M239" s="1673"/>
      <c r="N239" s="1673"/>
      <c r="O239" s="1673"/>
      <c r="P239" s="1673"/>
      <c r="Q239" s="1673"/>
      <c r="R239" s="1673"/>
      <c r="S239" s="1673"/>
      <c r="T239" s="1673"/>
      <c r="U239" s="1673"/>
      <c r="V239" s="1673"/>
      <c r="W239" s="1673"/>
      <c r="X239" s="1673"/>
      <c r="Y239" s="1673"/>
      <c r="Z239" s="1673"/>
      <c r="AA239" s="1673"/>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3"/>
      <c r="F240" s="1673"/>
      <c r="G240" s="1673"/>
      <c r="H240" s="1673"/>
      <c r="I240" s="1673"/>
      <c r="J240" s="1673"/>
      <c r="K240" s="1673"/>
      <c r="L240" s="1673"/>
      <c r="M240" s="1673"/>
      <c r="N240" s="1673"/>
      <c r="O240" s="1673"/>
      <c r="P240" s="1673"/>
      <c r="Q240" s="1673"/>
      <c r="R240" s="1673"/>
      <c r="S240" s="1673"/>
      <c r="T240" s="1673"/>
      <c r="U240" s="1673"/>
      <c r="V240" s="1673"/>
      <c r="W240" s="1673"/>
      <c r="X240" s="1673"/>
      <c r="Y240" s="1673"/>
      <c r="Z240" s="1673"/>
      <c r="AA240" s="1673"/>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146</v>
      </c>
      <c r="E242" s="116"/>
      <c r="F242" s="116"/>
      <c r="G242" s="116"/>
      <c r="H242" s="1811" t="s">
        <v>123</v>
      </c>
      <c r="I242" s="1811"/>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861</v>
      </c>
      <c r="AJ244" s="1269">
        <f>VLOOKUP($H$242,$AO$225:$AP$227,2,FALSE)</f>
        <v>0</v>
      </c>
      <c r="AK244" s="1271"/>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123</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673" t="s">
        <v>316</v>
      </c>
      <c r="F248" s="1673"/>
      <c r="G248" s="1673"/>
      <c r="H248" s="1673"/>
      <c r="I248" s="1673"/>
      <c r="J248" s="1673"/>
      <c r="K248" s="1673"/>
      <c r="L248" s="1673"/>
      <c r="M248" s="1673"/>
      <c r="N248" s="1673"/>
      <c r="O248" s="1673"/>
      <c r="P248" s="1673"/>
      <c r="Q248" s="1673"/>
      <c r="R248" s="1673"/>
      <c r="S248" s="1673"/>
      <c r="T248" s="1673"/>
      <c r="U248" s="1673"/>
      <c r="V248" s="1673"/>
      <c r="W248" s="1673"/>
      <c r="X248" s="1673"/>
      <c r="Y248" s="1673"/>
      <c r="Z248" s="1673"/>
      <c r="AA248" s="1673"/>
      <c r="AB248" s="1673"/>
      <c r="AC248" s="4"/>
      <c r="AD248" s="4"/>
      <c r="AF248" s="1710" t="s">
        <v>102</v>
      </c>
      <c r="AG248" s="1710"/>
      <c r="AH248" s="1710"/>
      <c r="AI248" s="1710"/>
      <c r="AJ248" s="1710"/>
      <c r="AK248" s="1710"/>
      <c r="AL248" s="1710"/>
      <c r="AM248" s="4"/>
      <c r="AN248" s="669"/>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3"/>
      <c r="F249" s="1673"/>
      <c r="G249" s="1673"/>
      <c r="H249" s="1673"/>
      <c r="I249" s="1673"/>
      <c r="J249" s="1673"/>
      <c r="K249" s="1673"/>
      <c r="L249" s="1673"/>
      <c r="M249" s="1673"/>
      <c r="N249" s="1673"/>
      <c r="O249" s="1673"/>
      <c r="P249" s="1673"/>
      <c r="Q249" s="1673"/>
      <c r="R249" s="1673"/>
      <c r="S249" s="1673"/>
      <c r="T249" s="1673"/>
      <c r="U249" s="1673"/>
      <c r="V249" s="1673"/>
      <c r="W249" s="1673"/>
      <c r="X249" s="1673"/>
      <c r="Y249" s="1673"/>
      <c r="Z249" s="1673"/>
      <c r="AA249" s="1673"/>
      <c r="AB249" s="1673"/>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196</v>
      </c>
      <c r="E251" s="1673" t="s">
        <v>1255</v>
      </c>
      <c r="F251" s="1673"/>
      <c r="G251" s="1673"/>
      <c r="H251" s="1673"/>
      <c r="I251" s="1673"/>
      <c r="J251" s="1673"/>
      <c r="K251" s="1673"/>
      <c r="L251" s="1673"/>
      <c r="M251" s="1673"/>
      <c r="N251" s="1673"/>
      <c r="O251" s="1673"/>
      <c r="P251" s="1673"/>
      <c r="Q251" s="1673"/>
      <c r="R251" s="1673"/>
      <c r="S251" s="1673"/>
      <c r="T251" s="1673"/>
      <c r="U251" s="1673"/>
      <c r="V251" s="1673"/>
      <c r="W251" s="1673"/>
      <c r="X251" s="1673"/>
      <c r="Y251" s="1673"/>
      <c r="Z251" s="1673"/>
      <c r="AA251" s="1673"/>
      <c r="AB251" s="1673"/>
      <c r="AC251" s="4"/>
      <c r="AD251" s="4"/>
      <c r="AF251" s="1710" t="s">
        <v>317</v>
      </c>
      <c r="AG251" s="1710"/>
      <c r="AH251" s="1710"/>
      <c r="AI251" s="1710"/>
      <c r="AJ251" s="1710"/>
      <c r="AK251" s="1710"/>
      <c r="AL251" s="1710"/>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3"/>
      <c r="F252" s="1673"/>
      <c r="G252" s="1673"/>
      <c r="H252" s="1673"/>
      <c r="I252" s="1673"/>
      <c r="J252" s="1673"/>
      <c r="K252" s="1673"/>
      <c r="L252" s="1673"/>
      <c r="M252" s="1673"/>
      <c r="N252" s="1673"/>
      <c r="O252" s="1673"/>
      <c r="P252" s="1673"/>
      <c r="Q252" s="1673"/>
      <c r="R252" s="1673"/>
      <c r="S252" s="1673"/>
      <c r="T252" s="1673"/>
      <c r="U252" s="1673"/>
      <c r="V252" s="1673"/>
      <c r="W252" s="1673"/>
      <c r="X252" s="1673"/>
      <c r="Y252" s="1673"/>
      <c r="Z252" s="1673"/>
      <c r="AA252" s="1673"/>
      <c r="AB252" s="1673"/>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6"/>
      <c r="F254" s="116"/>
      <c r="G254" s="116"/>
      <c r="H254" s="1811" t="s">
        <v>196</v>
      </c>
      <c r="I254" s="1811"/>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77</v>
      </c>
      <c r="AJ256" s="1269">
        <f>VLOOKUP($H$254,$AO$246:$AP$248,2,FALSE)</f>
        <v>1</v>
      </c>
      <c r="AK256" s="1271"/>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65" customHeight="1">
      <c r="A260" s="4"/>
      <c r="B260" s="102"/>
      <c r="C260" s="137"/>
      <c r="D260" s="26" t="s">
        <v>580</v>
      </c>
      <c r="E260" s="1673" t="s">
        <v>1948</v>
      </c>
      <c r="F260" s="1673"/>
      <c r="G260" s="1673"/>
      <c r="H260" s="1673"/>
      <c r="I260" s="1673"/>
      <c r="J260" s="1673"/>
      <c r="K260" s="1673"/>
      <c r="L260" s="1673"/>
      <c r="M260" s="1673"/>
      <c r="N260" s="1673"/>
      <c r="O260" s="1673"/>
      <c r="P260" s="1673"/>
      <c r="Q260" s="1673"/>
      <c r="R260" s="1673"/>
      <c r="S260" s="1673"/>
      <c r="T260" s="1673"/>
      <c r="U260" s="1673"/>
      <c r="V260" s="1673"/>
      <c r="W260" s="1673"/>
      <c r="X260" s="1673"/>
      <c r="Y260" s="1673"/>
      <c r="Z260" s="1673"/>
      <c r="AA260" s="1673"/>
      <c r="AB260" s="1673"/>
      <c r="AC260" s="1673"/>
      <c r="AD260" s="1673"/>
      <c r="AF260" s="1710" t="s">
        <v>102</v>
      </c>
      <c r="AG260" s="1710"/>
      <c r="AH260" s="1710"/>
      <c r="AI260" s="1710"/>
      <c r="AJ260" s="1710"/>
      <c r="AK260" s="1710"/>
      <c r="AL260" s="1710"/>
      <c r="AM260" s="104"/>
      <c r="AN260" s="204"/>
      <c r="AO260" s="4" t="s">
        <v>123</v>
      </c>
      <c r="AP260" s="472">
        <v>0</v>
      </c>
    </row>
    <row r="261" spans="1:82" customFormat="1">
      <c r="A261" s="4"/>
      <c r="B261" s="102"/>
      <c r="C261" s="137"/>
      <c r="D261" s="26"/>
      <c r="E261" s="1673"/>
      <c r="F261" s="1673"/>
      <c r="G261" s="1673"/>
      <c r="H261" s="1673"/>
      <c r="I261" s="1673"/>
      <c r="J261" s="1673"/>
      <c r="K261" s="1673"/>
      <c r="L261" s="1673"/>
      <c r="M261" s="1673"/>
      <c r="N261" s="1673"/>
      <c r="O261" s="1673"/>
      <c r="P261" s="1673"/>
      <c r="Q261" s="1673"/>
      <c r="R261" s="1673"/>
      <c r="S261" s="1673"/>
      <c r="T261" s="1673"/>
      <c r="U261" s="1673"/>
      <c r="V261" s="1673"/>
      <c r="W261" s="1673"/>
      <c r="X261" s="1673"/>
      <c r="Y261" s="1673"/>
      <c r="Z261" s="1673"/>
      <c r="AA261" s="1673"/>
      <c r="AB261" s="1673"/>
      <c r="AC261" s="1673"/>
      <c r="AD261" s="1673"/>
      <c r="AL261" s="108"/>
      <c r="AM261" s="104"/>
      <c r="AN261" s="669"/>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73"/>
      <c r="F262" s="1673"/>
      <c r="G262" s="1673"/>
      <c r="H262" s="1673"/>
      <c r="I262" s="1673"/>
      <c r="J262" s="1673"/>
      <c r="K262" s="1673"/>
      <c r="L262" s="1673"/>
      <c r="M262" s="1673"/>
      <c r="N262" s="1673"/>
      <c r="O262" s="1673"/>
      <c r="P262" s="1673"/>
      <c r="Q262" s="1673"/>
      <c r="R262" s="1673"/>
      <c r="S262" s="1673"/>
      <c r="T262" s="1673"/>
      <c r="U262" s="1673"/>
      <c r="V262" s="1673"/>
      <c r="W262" s="1673"/>
      <c r="X262" s="1673"/>
      <c r="Y262" s="1673"/>
      <c r="Z262" s="1673"/>
      <c r="AA262" s="1673"/>
      <c r="AB262" s="1673"/>
      <c r="AC262" s="1673"/>
      <c r="AD262" s="1673"/>
      <c r="AE262" s="108"/>
      <c r="AF262" s="108"/>
      <c r="AG262" s="108"/>
      <c r="AH262" s="108"/>
      <c r="AI262" s="108"/>
      <c r="AJ262" s="108"/>
      <c r="AK262" s="108"/>
      <c r="AL262" s="108"/>
      <c r="AM262" s="104"/>
      <c r="AN262" s="669"/>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196</v>
      </c>
      <c r="E264" s="1880" t="s">
        <v>1949</v>
      </c>
      <c r="F264" s="1880"/>
      <c r="G264" s="1880"/>
      <c r="H264" s="1880"/>
      <c r="I264" s="1880"/>
      <c r="J264" s="1880"/>
      <c r="K264" s="1880"/>
      <c r="L264" s="1880"/>
      <c r="M264" s="1880"/>
      <c r="N264" s="1880"/>
      <c r="O264" s="1880"/>
      <c r="P264" s="1880"/>
      <c r="Q264" s="1880"/>
      <c r="R264" s="1880"/>
      <c r="S264" s="1880"/>
      <c r="T264" s="1880"/>
      <c r="U264" s="1880"/>
      <c r="V264" s="1880"/>
      <c r="W264" s="1880"/>
      <c r="X264" s="1880"/>
      <c r="Y264" s="1880"/>
      <c r="Z264" s="1880"/>
      <c r="AA264" s="1880"/>
      <c r="AB264" s="1880"/>
      <c r="AC264" s="1880"/>
      <c r="AD264" s="1880"/>
      <c r="AF264" s="1710" t="s">
        <v>60</v>
      </c>
      <c r="AG264" s="1710"/>
      <c r="AH264" s="1710"/>
      <c r="AI264" s="1710"/>
      <c r="AJ264" s="1710"/>
      <c r="AK264" s="1710"/>
      <c r="AL264" s="1710"/>
      <c r="AM264" s="104"/>
      <c r="AN264" s="281"/>
    </row>
    <row r="265" spans="1:82" s="4" customFormat="1" ht="12.75" customHeight="1">
      <c r="B265" s="102"/>
      <c r="C265" s="137"/>
      <c r="D265" s="26"/>
      <c r="E265" s="1880"/>
      <c r="F265" s="1880"/>
      <c r="G265" s="1880"/>
      <c r="H265" s="1880"/>
      <c r="I265" s="1880"/>
      <c r="J265" s="1880"/>
      <c r="K265" s="1880"/>
      <c r="L265" s="1880"/>
      <c r="M265" s="1880"/>
      <c r="N265" s="1880"/>
      <c r="O265" s="1880"/>
      <c r="P265" s="1880"/>
      <c r="Q265" s="1880"/>
      <c r="R265" s="1880"/>
      <c r="S265" s="1880"/>
      <c r="T265" s="1880"/>
      <c r="U265" s="1880"/>
      <c r="V265" s="1880"/>
      <c r="W265" s="1880"/>
      <c r="X265" s="1880"/>
      <c r="Y265" s="1880"/>
      <c r="Z265" s="1880"/>
      <c r="AA265" s="1880"/>
      <c r="AB265" s="1880"/>
      <c r="AC265" s="1880"/>
      <c r="AD265" s="1880"/>
      <c r="AE265" s="108"/>
      <c r="AF265" s="108"/>
      <c r="AG265" s="108"/>
      <c r="AH265" s="108"/>
      <c r="AI265" s="108"/>
      <c r="AJ265" s="108"/>
      <c r="AK265" s="108"/>
      <c r="AL265" s="108"/>
      <c r="AM265" s="104"/>
      <c r="AN265" s="281"/>
    </row>
    <row r="266" spans="1:82" s="4" customFormat="1" ht="12.75" customHeight="1">
      <c r="B266" s="102"/>
      <c r="C266" s="137"/>
      <c r="D266" s="26"/>
      <c r="E266" s="1880"/>
      <c r="F266" s="1880"/>
      <c r="G266" s="1880"/>
      <c r="H266" s="1880"/>
      <c r="I266" s="1880"/>
      <c r="J266" s="1880"/>
      <c r="K266" s="1880"/>
      <c r="L266" s="1880"/>
      <c r="M266" s="1880"/>
      <c r="N266" s="1880"/>
      <c r="O266" s="1880"/>
      <c r="P266" s="1880"/>
      <c r="Q266" s="1880"/>
      <c r="R266" s="1880"/>
      <c r="S266" s="1880"/>
      <c r="T266" s="1880"/>
      <c r="U266" s="1880"/>
      <c r="V266" s="1880"/>
      <c r="W266" s="1880"/>
      <c r="X266" s="1880"/>
      <c r="Y266" s="1880"/>
      <c r="Z266" s="1880"/>
      <c r="AA266" s="1880"/>
      <c r="AB266" s="1880"/>
      <c r="AC266" s="1880"/>
      <c r="AD266" s="1880"/>
      <c r="AE266" s="108"/>
      <c r="AF266" s="108"/>
      <c r="AG266" s="108"/>
      <c r="AH266" s="108"/>
      <c r="AI266" s="108"/>
      <c r="AJ266" s="108"/>
      <c r="AK266" s="108"/>
      <c r="AL266" s="108"/>
      <c r="AM266" s="104"/>
      <c r="AN266" s="281"/>
    </row>
    <row r="267" spans="1:82" s="4" customFormat="1" ht="12.75" customHeight="1">
      <c r="B267" s="102"/>
      <c r="C267" s="137"/>
      <c r="D267" s="26"/>
      <c r="E267" s="1880"/>
      <c r="F267" s="1880"/>
      <c r="G267" s="1880"/>
      <c r="H267" s="1880"/>
      <c r="I267" s="1880"/>
      <c r="J267" s="1880"/>
      <c r="K267" s="1880"/>
      <c r="L267" s="1880"/>
      <c r="M267" s="1880"/>
      <c r="N267" s="1880"/>
      <c r="O267" s="1880"/>
      <c r="P267" s="1880"/>
      <c r="Q267" s="1880"/>
      <c r="R267" s="1880"/>
      <c r="S267" s="1880"/>
      <c r="T267" s="1880"/>
      <c r="U267" s="1880"/>
      <c r="V267" s="1880"/>
      <c r="W267" s="1880"/>
      <c r="X267" s="1880"/>
      <c r="Y267" s="1880"/>
      <c r="Z267" s="1880"/>
      <c r="AA267" s="1880"/>
      <c r="AB267" s="1880"/>
      <c r="AC267" s="1880"/>
      <c r="AD267" s="1880"/>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146</v>
      </c>
      <c r="E269" s="116"/>
      <c r="F269" s="116"/>
      <c r="G269" s="116"/>
      <c r="H269" s="1811" t="s">
        <v>580</v>
      </c>
      <c r="I269" s="1811"/>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201</v>
      </c>
      <c r="AJ271" s="1269">
        <f>VLOOKUP($H$269,$AO$260:$AP$262,2,FALSE)</f>
        <v>2</v>
      </c>
      <c r="AK271" s="1271"/>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1631</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123</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65" customHeight="1">
      <c r="A275" s="4"/>
      <c r="B275" s="102"/>
      <c r="C275" s="137"/>
      <c r="D275" s="26" t="s">
        <v>580</v>
      </c>
      <c r="E275" s="1673" t="s">
        <v>2208</v>
      </c>
      <c r="F275" s="1673"/>
      <c r="G275" s="1673"/>
      <c r="H275" s="1673"/>
      <c r="I275" s="1673"/>
      <c r="J275" s="1673"/>
      <c r="K275" s="1673"/>
      <c r="L275" s="1673"/>
      <c r="M275" s="1673"/>
      <c r="N275" s="1673"/>
      <c r="O275" s="1673"/>
      <c r="P275" s="1673"/>
      <c r="Q275" s="1673"/>
      <c r="R275" s="1673"/>
      <c r="S275" s="1673"/>
      <c r="T275" s="1673"/>
      <c r="U275" s="1673"/>
      <c r="V275" s="1673"/>
      <c r="W275" s="1673"/>
      <c r="X275" s="1673"/>
      <c r="Y275" s="1673"/>
      <c r="Z275" s="1673"/>
      <c r="AA275" s="1673"/>
      <c r="AB275" s="1673"/>
      <c r="AC275" s="1673"/>
      <c r="AD275" s="1673"/>
      <c r="AF275" s="1710" t="s">
        <v>1632</v>
      </c>
      <c r="AG275" s="1710"/>
      <c r="AH275" s="1710"/>
      <c r="AI275" s="1710"/>
      <c r="AJ275" s="1710"/>
      <c r="AK275" s="1710"/>
      <c r="AL275" s="1710"/>
      <c r="AM275" s="104"/>
      <c r="AN275" s="204"/>
      <c r="AO275" s="26" t="s">
        <v>107</v>
      </c>
      <c r="AP275" s="4">
        <v>8</v>
      </c>
      <c r="AT275" s="428"/>
      <c r="AU275" s="428"/>
      <c r="AV275" s="428"/>
      <c r="AW275" s="428"/>
      <c r="AX275" s="428"/>
      <c r="AY275" s="428"/>
      <c r="AZ275" s="428"/>
    </row>
    <row r="276" spans="1:82" customFormat="1">
      <c r="A276" s="4"/>
      <c r="B276" s="102"/>
      <c r="C276" s="137"/>
      <c r="D276" s="26"/>
      <c r="E276" s="1673"/>
      <c r="F276" s="1673"/>
      <c r="G276" s="1673"/>
      <c r="H276" s="1673"/>
      <c r="I276" s="1673"/>
      <c r="J276" s="1673"/>
      <c r="K276" s="1673"/>
      <c r="L276" s="1673"/>
      <c r="M276" s="1673"/>
      <c r="N276" s="1673"/>
      <c r="O276" s="1673"/>
      <c r="P276" s="1673"/>
      <c r="Q276" s="1673"/>
      <c r="R276" s="1673"/>
      <c r="S276" s="1673"/>
      <c r="T276" s="1673"/>
      <c r="U276" s="1673"/>
      <c r="V276" s="1673"/>
      <c r="W276" s="1673"/>
      <c r="X276" s="1673"/>
      <c r="Y276" s="1673"/>
      <c r="Z276" s="1673"/>
      <c r="AA276" s="1673"/>
      <c r="AB276" s="1673"/>
      <c r="AC276" s="1673"/>
      <c r="AD276" s="1673"/>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3"/>
      <c r="F277" s="1673"/>
      <c r="G277" s="1673"/>
      <c r="H277" s="1673"/>
      <c r="I277" s="1673"/>
      <c r="J277" s="1673"/>
      <c r="K277" s="1673"/>
      <c r="L277" s="1673"/>
      <c r="M277" s="1673"/>
      <c r="N277" s="1673"/>
      <c r="O277" s="1673"/>
      <c r="P277" s="1673"/>
      <c r="Q277" s="1673"/>
      <c r="R277" s="1673"/>
      <c r="S277" s="1673"/>
      <c r="T277" s="1673"/>
      <c r="U277" s="1673"/>
      <c r="V277" s="1673"/>
      <c r="W277" s="1673"/>
      <c r="X277" s="1673"/>
      <c r="Y277" s="1673"/>
      <c r="Z277" s="1673"/>
      <c r="AA277" s="1673"/>
      <c r="AB277" s="1673"/>
      <c r="AC277" s="1673"/>
      <c r="AD277" s="1673"/>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146</v>
      </c>
      <c r="E279" s="116"/>
      <c r="F279" s="116"/>
      <c r="G279" s="116"/>
      <c r="H279" s="1811" t="s">
        <v>123</v>
      </c>
      <c r="I279" s="1811"/>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1721</v>
      </c>
      <c r="AJ281" s="1269">
        <f>VLOOKUP($H$279,$AO$274:$AP$275,2,FALSE)</f>
        <v>0</v>
      </c>
      <c r="AK281" s="1271"/>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9">
        <f>$AJ$124+$AJ$139+$AJ$151+$AJ$184+$AJ$206+$AJ$218+$AJ$230+$AJ$244+$AJ$256+$AJ$271+AJ281</f>
        <v>20</v>
      </c>
      <c r="AL283" s="1270"/>
      <c r="AM283" s="1271"/>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86</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88</v>
      </c>
      <c r="C287" s="41"/>
      <c r="D287" s="41"/>
      <c r="E287" s="41"/>
      <c r="F287" s="41"/>
      <c r="G287"/>
      <c r="H287" s="1104" t="s">
        <v>2435</v>
      </c>
      <c r="I287" s="1108"/>
      <c r="J287" s="1108"/>
      <c r="K287" s="1108"/>
      <c r="L287" s="1108"/>
      <c r="M287" s="1108"/>
      <c r="N287" s="1108"/>
      <c r="O287" s="1108"/>
      <c r="P287" s="1108"/>
      <c r="Q287" s="1108"/>
      <c r="R287" s="1108"/>
      <c r="S287"/>
      <c r="T287" s="41" t="s">
        <v>88</v>
      </c>
      <c r="U287"/>
      <c r="V287" s="41"/>
      <c r="W287" s="41"/>
      <c r="X287" s="41"/>
      <c r="Y287" s="41"/>
      <c r="Z287"/>
      <c r="AA287" s="1108" t="s">
        <v>2467</v>
      </c>
      <c r="AB287" s="1108"/>
      <c r="AC287" s="1108"/>
      <c r="AD287" s="1108"/>
      <c r="AE287" s="1108"/>
      <c r="AF287" s="1108"/>
      <c r="AG287" s="1108"/>
      <c r="AH287" s="1108"/>
      <c r="AI287" s="1108"/>
      <c r="AJ287" s="1108"/>
      <c r="AK287" s="1108"/>
      <c r="AL287" s="10"/>
      <c r="AN287" s="281"/>
      <c r="AP287" t="s">
        <v>90</v>
      </c>
    </row>
    <row r="288" spans="1:82" s="4" customFormat="1" ht="12.75" customHeight="1">
      <c r="B288" s="41" t="s">
        <v>698</v>
      </c>
      <c r="C288" s="41"/>
      <c r="D288" s="41"/>
      <c r="E288" s="41"/>
      <c r="F288" s="41"/>
      <c r="G288"/>
      <c r="H288" s="1268" t="s">
        <v>2440</v>
      </c>
      <c r="I288" s="1260"/>
      <c r="J288" s="1260"/>
      <c r="K288" s="1260"/>
      <c r="L288" s="1260"/>
      <c r="M288" s="1260"/>
      <c r="N288" s="1260"/>
      <c r="O288" s="1260"/>
      <c r="P288" s="1260"/>
      <c r="Q288" s="1260"/>
      <c r="R288" s="1260"/>
      <c r="S288"/>
      <c r="T288" s="41" t="s">
        <v>698</v>
      </c>
      <c r="U288"/>
      <c r="V288" s="41"/>
      <c r="W288" s="41"/>
      <c r="X288" s="41"/>
      <c r="Y288" s="41"/>
      <c r="Z288"/>
      <c r="AA288" s="1260"/>
      <c r="AB288" s="1260"/>
      <c r="AC288" s="1260"/>
      <c r="AD288" s="1260"/>
      <c r="AE288" s="1260"/>
      <c r="AF288" s="1260"/>
      <c r="AG288" s="1260"/>
      <c r="AH288" s="1260"/>
      <c r="AI288" s="1260"/>
      <c r="AJ288" s="1260"/>
      <c r="AK288" s="1260"/>
      <c r="AL288" s="10"/>
      <c r="AN288" s="281"/>
      <c r="AP288" t="s">
        <v>91</v>
      </c>
    </row>
    <row r="289" spans="1:42" s="4" customFormat="1" ht="12.75" customHeight="1">
      <c r="B289" s="41" t="s">
        <v>98</v>
      </c>
      <c r="C289" s="41"/>
      <c r="D289" s="41"/>
      <c r="E289" s="41"/>
      <c r="F289" s="41"/>
      <c r="G289"/>
      <c r="H289" s="1268" t="s">
        <v>2439</v>
      </c>
      <c r="I289" s="1260"/>
      <c r="J289" s="1260"/>
      <c r="K289" s="1260"/>
      <c r="L289" s="1260"/>
      <c r="M289" s="1260"/>
      <c r="N289" s="1260"/>
      <c r="O289" s="1260"/>
      <c r="P289" s="1260"/>
      <c r="Q289" s="1260"/>
      <c r="R289" s="1260"/>
      <c r="S289"/>
      <c r="T289" s="41" t="s">
        <v>98</v>
      </c>
      <c r="U289"/>
      <c r="V289" s="41"/>
      <c r="W289" s="41"/>
      <c r="X289" s="41"/>
      <c r="Y289" s="41"/>
      <c r="Z289"/>
      <c r="AA289" s="1260"/>
      <c r="AB289" s="1260"/>
      <c r="AC289" s="1260"/>
      <c r="AD289" s="1260"/>
      <c r="AE289" s="1260"/>
      <c r="AF289" s="1260"/>
      <c r="AG289" s="1260"/>
      <c r="AH289" s="1260"/>
      <c r="AI289" s="1260"/>
      <c r="AJ289" s="1260"/>
      <c r="AK289" s="1260"/>
      <c r="AL289" s="10"/>
      <c r="AN289" s="281"/>
      <c r="AO289" s="211"/>
      <c r="AP289" t="s">
        <v>92</v>
      </c>
    </row>
    <row r="290" spans="1:42" s="4" customFormat="1" ht="12.75" customHeight="1">
      <c r="B290" s="41" t="s">
        <v>373</v>
      </c>
      <c r="C290" s="41"/>
      <c r="D290" s="41"/>
      <c r="E290" s="41"/>
      <c r="F290" s="41"/>
      <c r="G290"/>
      <c r="H290" s="1260"/>
      <c r="I290" s="1260"/>
      <c r="J290" s="1260"/>
      <c r="K290" s="1260"/>
      <c r="L290" s="1260"/>
      <c r="M290" s="1260"/>
      <c r="N290" s="1260"/>
      <c r="O290" s="1260"/>
      <c r="P290" s="1260"/>
      <c r="Q290" s="1260"/>
      <c r="R290" s="1260"/>
      <c r="S290"/>
      <c r="T290" s="41" t="s">
        <v>373</v>
      </c>
      <c r="U290"/>
      <c r="V290" s="41"/>
      <c r="W290" s="41"/>
      <c r="X290" s="41"/>
      <c r="Y290" s="41"/>
      <c r="Z290"/>
      <c r="AA290" s="1260"/>
      <c r="AB290" s="1260"/>
      <c r="AC290" s="1260"/>
      <c r="AD290" s="1260"/>
      <c r="AE290" s="1260"/>
      <c r="AF290" s="1260"/>
      <c r="AG290" s="1260"/>
      <c r="AH290" s="1260"/>
      <c r="AI290" s="1260"/>
      <c r="AJ290" s="1260"/>
      <c r="AK290" s="1260"/>
      <c r="AL290" s="10"/>
      <c r="AN290" s="281"/>
      <c r="AO290" s="211"/>
      <c r="AP290" t="s">
        <v>346</v>
      </c>
    </row>
    <row r="291" spans="1:42" s="4" customFormat="1" ht="12.75" customHeight="1">
      <c r="B291" s="41" t="s">
        <v>374</v>
      </c>
      <c r="C291" s="41"/>
      <c r="D291" s="41"/>
      <c r="E291" s="41"/>
      <c r="F291" s="41"/>
      <c r="G291" s="41"/>
      <c r="H291" s="1477" t="s">
        <v>2436</v>
      </c>
      <c r="I291" s="1406"/>
      <c r="J291" s="1406"/>
      <c r="K291" s="1406"/>
      <c r="L291" s="1406"/>
      <c r="M291" s="1406"/>
      <c r="N291" s="5" t="s">
        <v>817</v>
      </c>
      <c r="O291" s="5"/>
      <c r="P291" s="1395"/>
      <c r="Q291" s="1395"/>
      <c r="R291" s="1395"/>
      <c r="S291" s="41"/>
      <c r="T291" s="41" t="s">
        <v>374</v>
      </c>
      <c r="U291"/>
      <c r="V291" s="41"/>
      <c r="W291" s="41"/>
      <c r="X291" s="41"/>
      <c r="Y291" s="41"/>
      <c r="Z291"/>
      <c r="AA291" s="1406"/>
      <c r="AB291" s="1406"/>
      <c r="AC291" s="1406"/>
      <c r="AD291" s="1406"/>
      <c r="AE291" s="1406"/>
      <c r="AF291" s="1406"/>
      <c r="AG291" s="5" t="s">
        <v>817</v>
      </c>
      <c r="AH291" s="5"/>
      <c r="AI291" s="1395"/>
      <c r="AJ291" s="1395"/>
      <c r="AK291" s="1395"/>
      <c r="AL291" s="10"/>
      <c r="AN291" s="281"/>
      <c r="AO291" s="211"/>
      <c r="AP291" t="s">
        <v>2315</v>
      </c>
    </row>
    <row r="292" spans="1:42" s="4" customFormat="1" ht="12.75" customHeight="1">
      <c r="B292" s="41" t="s">
        <v>87</v>
      </c>
      <c r="C292" s="41"/>
      <c r="D292" s="41"/>
      <c r="E292" s="41"/>
      <c r="F292" s="41"/>
      <c r="G292" s="41"/>
      <c r="H292" s="1260" t="s">
        <v>90</v>
      </c>
      <c r="I292" s="1260"/>
      <c r="J292" s="1260"/>
      <c r="K292" s="1260"/>
      <c r="L292" s="1260"/>
      <c r="M292" s="1260"/>
      <c r="N292" s="1260"/>
      <c r="O292" s="1260"/>
      <c r="P292" s="1260"/>
      <c r="Q292" s="1260"/>
      <c r="R292" s="1260"/>
      <c r="S292" s="41"/>
      <c r="T292" s="41" t="s">
        <v>87</v>
      </c>
      <c r="U292"/>
      <c r="V292" s="41"/>
      <c r="W292" s="41"/>
      <c r="X292" s="41"/>
      <c r="Y292" s="41"/>
      <c r="Z292"/>
      <c r="AA292" s="1260"/>
      <c r="AB292" s="1260"/>
      <c r="AC292" s="1260"/>
      <c r="AD292" s="1260"/>
      <c r="AE292" s="1260"/>
      <c r="AF292" s="1260"/>
      <c r="AG292" s="1260"/>
      <c r="AH292" s="1260"/>
      <c r="AI292" s="1260"/>
      <c r="AJ292" s="1260"/>
      <c r="AK292" s="1260"/>
      <c r="AL292" s="10"/>
      <c r="AN292" s="281"/>
      <c r="AO292" s="211"/>
      <c r="AP292" t="s">
        <v>99</v>
      </c>
    </row>
    <row r="293" spans="1:42" s="4" customFormat="1" ht="12.75" customHeight="1">
      <c r="B293" s="41" t="s">
        <v>89</v>
      </c>
      <c r="C293" s="41"/>
      <c r="D293" s="41"/>
      <c r="E293" s="41"/>
      <c r="F293" s="41"/>
      <c r="G293" s="41"/>
      <c r="H293" s="1268" t="s">
        <v>2437</v>
      </c>
      <c r="I293" s="1260"/>
      <c r="J293" s="1260"/>
      <c r="K293" s="1260"/>
      <c r="L293" s="1260"/>
      <c r="M293" s="1260"/>
      <c r="N293" s="1260"/>
      <c r="O293" s="1260"/>
      <c r="P293" s="1260"/>
      <c r="Q293" s="1260"/>
      <c r="R293" s="1260"/>
      <c r="S293" s="41"/>
      <c r="T293" s="41" t="s">
        <v>89</v>
      </c>
      <c r="U293"/>
      <c r="V293" s="41"/>
      <c r="W293" s="41"/>
      <c r="X293" s="41"/>
      <c r="Y293" s="41"/>
      <c r="Z293"/>
      <c r="AA293" s="1260"/>
      <c r="AB293" s="1260"/>
      <c r="AC293" s="1260"/>
      <c r="AD293" s="1260"/>
      <c r="AE293" s="1260"/>
      <c r="AF293" s="1260"/>
      <c r="AG293" s="1260"/>
      <c r="AH293" s="1260"/>
      <c r="AI293" s="1260"/>
      <c r="AJ293" s="1260"/>
      <c r="AK293" s="1260"/>
      <c r="AL293" s="10"/>
      <c r="AN293" s="281"/>
      <c r="AP293" t="s">
        <v>96</v>
      </c>
    </row>
    <row r="294" spans="1:42" s="4" customFormat="1" ht="12.75" customHeight="1">
      <c r="B294" s="41" t="s">
        <v>100</v>
      </c>
      <c r="C294" s="41"/>
      <c r="D294" s="41"/>
      <c r="E294" s="41"/>
      <c r="F294" s="41"/>
      <c r="G294" s="41"/>
      <c r="H294" s="1699" t="s">
        <v>2438</v>
      </c>
      <c r="I294" s="1672"/>
      <c r="J294" s="1672"/>
      <c r="K294" s="1672"/>
      <c r="L294" s="1672"/>
      <c r="M294" s="1672"/>
      <c r="N294" s="1672"/>
      <c r="O294" s="1672"/>
      <c r="P294" s="1672"/>
      <c r="Q294" s="1672"/>
      <c r="R294" s="1672"/>
      <c r="S294" s="41"/>
      <c r="T294" s="41" t="s">
        <v>100</v>
      </c>
      <c r="U294" s="41"/>
      <c r="V294" s="41"/>
      <c r="W294" s="41"/>
      <c r="X294" s="41"/>
      <c r="Y294" s="41"/>
      <c r="Z294" s="12"/>
      <c r="AA294" s="1672"/>
      <c r="AB294" s="1672"/>
      <c r="AC294" s="1672"/>
      <c r="AD294" s="1672"/>
      <c r="AE294" s="1672"/>
      <c r="AF294" s="1672"/>
      <c r="AG294" s="1672"/>
      <c r="AH294" s="1672"/>
      <c r="AI294" s="1672"/>
      <c r="AJ294" s="1672"/>
      <c r="AK294" s="1672"/>
      <c r="AL294" s="10"/>
      <c r="AN294" s="281"/>
      <c r="AP294" t="s">
        <v>97</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94</v>
      </c>
    </row>
    <row r="296" spans="1:42" s="4" customFormat="1" ht="12.75" customHeight="1">
      <c r="B296" s="41" t="s">
        <v>88</v>
      </c>
      <c r="C296" s="41"/>
      <c r="D296" s="41"/>
      <c r="E296" s="41"/>
      <c r="F296" s="41"/>
      <c r="G296"/>
      <c r="H296" s="1104" t="s">
        <v>2441</v>
      </c>
      <c r="I296" s="1108"/>
      <c r="J296" s="1108"/>
      <c r="K296" s="1108"/>
      <c r="L296" s="1108"/>
      <c r="M296" s="1108"/>
      <c r="N296" s="1108"/>
      <c r="O296" s="1108"/>
      <c r="P296" s="1108"/>
      <c r="Q296" s="1108"/>
      <c r="R296" s="1108"/>
      <c r="S296"/>
      <c r="T296" s="41" t="s">
        <v>88</v>
      </c>
      <c r="U296"/>
      <c r="V296" s="41"/>
      <c r="W296" s="41"/>
      <c r="X296" s="41"/>
      <c r="Y296" s="41"/>
      <c r="Z296"/>
      <c r="AA296" s="1108"/>
      <c r="AB296" s="1108"/>
      <c r="AC296" s="1108"/>
      <c r="AD296" s="1108"/>
      <c r="AE296" s="1108"/>
      <c r="AF296" s="1108"/>
      <c r="AG296" s="1108"/>
      <c r="AH296" s="1108"/>
      <c r="AI296" s="1108"/>
      <c r="AJ296" s="1108"/>
      <c r="AK296" s="1108"/>
      <c r="AL296" s="10"/>
      <c r="AN296" s="281"/>
      <c r="AP296" t="s">
        <v>95</v>
      </c>
    </row>
    <row r="297" spans="1:42" s="20" customFormat="1" ht="12.75" customHeight="1">
      <c r="A297" s="4"/>
      <c r="B297" s="41" t="s">
        <v>698</v>
      </c>
      <c r="C297" s="41"/>
      <c r="D297" s="41"/>
      <c r="E297" s="41"/>
      <c r="F297" s="41"/>
      <c r="G297"/>
      <c r="H297" s="1260" t="s">
        <v>2442</v>
      </c>
      <c r="I297" s="1260"/>
      <c r="J297" s="1260"/>
      <c r="K297" s="1260"/>
      <c r="L297" s="1260"/>
      <c r="M297" s="1260"/>
      <c r="N297" s="1260"/>
      <c r="O297" s="1260"/>
      <c r="P297" s="1260"/>
      <c r="Q297" s="1260"/>
      <c r="R297" s="1260"/>
      <c r="S297"/>
      <c r="T297" s="41" t="s">
        <v>698</v>
      </c>
      <c r="U297"/>
      <c r="V297" s="41"/>
      <c r="W297" s="41"/>
      <c r="X297" s="41"/>
      <c r="Y297" s="41"/>
      <c r="Z297"/>
      <c r="AA297" s="1260"/>
      <c r="AB297" s="1260"/>
      <c r="AC297" s="1260"/>
      <c r="AD297" s="1260"/>
      <c r="AE297" s="1260"/>
      <c r="AF297" s="1260"/>
      <c r="AG297" s="1260"/>
      <c r="AH297" s="1260"/>
      <c r="AI297" s="1260"/>
      <c r="AJ297" s="1260"/>
      <c r="AK297" s="1260"/>
      <c r="AL297" s="10"/>
      <c r="AM297" s="4"/>
      <c r="AN297" s="281"/>
      <c r="AO297" s="4"/>
      <c r="AP297" s="48" t="s">
        <v>347</v>
      </c>
    </row>
    <row r="298" spans="1:42" s="20" customFormat="1" ht="12.75" customHeight="1">
      <c r="A298" s="4"/>
      <c r="B298" s="41" t="s">
        <v>98</v>
      </c>
      <c r="C298" s="41"/>
      <c r="D298" s="41"/>
      <c r="E298" s="41"/>
      <c r="F298" s="41"/>
      <c r="G298"/>
      <c r="H298" s="1260" t="s">
        <v>2443</v>
      </c>
      <c r="I298" s="1260"/>
      <c r="J298" s="1260"/>
      <c r="K298" s="1260"/>
      <c r="L298" s="1260"/>
      <c r="M298" s="1260"/>
      <c r="N298" s="1260"/>
      <c r="O298" s="1260"/>
      <c r="P298" s="1260"/>
      <c r="Q298" s="1260"/>
      <c r="R298" s="1260"/>
      <c r="S298"/>
      <c r="T298" s="41" t="s">
        <v>98</v>
      </c>
      <c r="U298"/>
      <c r="V298" s="41"/>
      <c r="W298" s="41"/>
      <c r="X298" s="41"/>
      <c r="Y298" s="41"/>
      <c r="Z298"/>
      <c r="AA298" s="1260"/>
      <c r="AB298" s="1260"/>
      <c r="AC298" s="1260"/>
      <c r="AD298" s="1260"/>
      <c r="AE298" s="1260"/>
      <c r="AF298" s="1260"/>
      <c r="AG298" s="1260"/>
      <c r="AH298" s="1260"/>
      <c r="AI298" s="1260"/>
      <c r="AJ298" s="1260"/>
      <c r="AK298" s="1260"/>
      <c r="AL298" s="10"/>
      <c r="AM298" s="4"/>
      <c r="AN298" s="281"/>
      <c r="AO298" s="4"/>
    </row>
    <row r="299" spans="1:42" s="4" customFormat="1" ht="12.75" customHeight="1">
      <c r="B299" s="41" t="s">
        <v>373</v>
      </c>
      <c r="C299" s="41"/>
      <c r="D299" s="41"/>
      <c r="E299" s="41"/>
      <c r="F299" s="41"/>
      <c r="G299"/>
      <c r="H299" s="1260" t="s">
        <v>2444</v>
      </c>
      <c r="I299" s="1260"/>
      <c r="J299" s="1260"/>
      <c r="K299" s="1260"/>
      <c r="L299" s="1260"/>
      <c r="M299" s="1260"/>
      <c r="N299" s="1260"/>
      <c r="O299" s="1260"/>
      <c r="P299" s="1260"/>
      <c r="Q299" s="1260"/>
      <c r="R299" s="1260"/>
      <c r="S299"/>
      <c r="T299" s="41" t="s">
        <v>373</v>
      </c>
      <c r="U299"/>
      <c r="V299" s="41"/>
      <c r="W299" s="41"/>
      <c r="X299" s="41"/>
      <c r="Y299" s="41"/>
      <c r="Z299"/>
      <c r="AA299" s="1260"/>
      <c r="AB299" s="1260"/>
      <c r="AC299" s="1260"/>
      <c r="AD299" s="1260"/>
      <c r="AE299" s="1260"/>
      <c r="AF299" s="1260"/>
      <c r="AG299" s="1260"/>
      <c r="AH299" s="1260"/>
      <c r="AI299" s="1260"/>
      <c r="AJ299" s="1260"/>
      <c r="AK299" s="1260"/>
      <c r="AL299" s="10"/>
      <c r="AN299" s="281"/>
    </row>
    <row r="300" spans="1:42" s="4" customFormat="1" ht="12.75" customHeight="1">
      <c r="B300" s="41" t="s">
        <v>374</v>
      </c>
      <c r="C300" s="41"/>
      <c r="D300" s="41"/>
      <c r="E300" s="41"/>
      <c r="F300" s="41"/>
      <c r="G300" s="41"/>
      <c r="H300" s="1477" t="s">
        <v>2445</v>
      </c>
      <c r="I300" s="1406"/>
      <c r="J300" s="1406"/>
      <c r="K300" s="1406"/>
      <c r="L300" s="1406"/>
      <c r="M300" s="1406"/>
      <c r="N300" s="5" t="s">
        <v>817</v>
      </c>
      <c r="O300" s="5"/>
      <c r="P300" s="1395">
        <v>801</v>
      </c>
      <c r="Q300" s="1395"/>
      <c r="R300" s="1395"/>
      <c r="S300" s="41"/>
      <c r="T300" s="41" t="s">
        <v>374</v>
      </c>
      <c r="U300"/>
      <c r="V300" s="41"/>
      <c r="W300" s="41"/>
      <c r="X300" s="41"/>
      <c r="Y300" s="41"/>
      <c r="Z300"/>
      <c r="AA300" s="1406"/>
      <c r="AB300" s="1406"/>
      <c r="AC300" s="1406"/>
      <c r="AD300" s="1406"/>
      <c r="AE300" s="1406"/>
      <c r="AF300" s="1406"/>
      <c r="AG300" s="5" t="s">
        <v>817</v>
      </c>
      <c r="AH300" s="5"/>
      <c r="AI300" s="1395"/>
      <c r="AJ300" s="1395"/>
      <c r="AK300" s="1395"/>
      <c r="AL300" s="10"/>
      <c r="AN300" s="281"/>
    </row>
    <row r="301" spans="1:42" s="4" customFormat="1" ht="12.75" customHeight="1">
      <c r="B301" s="41" t="s">
        <v>87</v>
      </c>
      <c r="C301" s="41"/>
      <c r="D301" s="41"/>
      <c r="E301" s="41"/>
      <c r="F301" s="41"/>
      <c r="G301" s="41"/>
      <c r="H301" s="1260" t="s">
        <v>91</v>
      </c>
      <c r="I301" s="1260"/>
      <c r="J301" s="1260"/>
      <c r="K301" s="1260"/>
      <c r="L301" s="1260"/>
      <c r="M301" s="1260"/>
      <c r="N301" s="1260"/>
      <c r="O301" s="1260"/>
      <c r="P301" s="1260"/>
      <c r="Q301" s="1260"/>
      <c r="R301" s="1260"/>
      <c r="S301" s="41"/>
      <c r="T301" s="41" t="s">
        <v>87</v>
      </c>
      <c r="U301"/>
      <c r="V301" s="41"/>
      <c r="W301" s="41"/>
      <c r="X301" s="41"/>
      <c r="Y301" s="41"/>
      <c r="Z301"/>
      <c r="AA301" s="1260"/>
      <c r="AB301" s="1260"/>
      <c r="AC301" s="1260"/>
      <c r="AD301" s="1260"/>
      <c r="AE301" s="1260"/>
      <c r="AF301" s="1260"/>
      <c r="AG301" s="1260"/>
      <c r="AH301" s="1260"/>
      <c r="AI301" s="1260"/>
      <c r="AJ301" s="1260"/>
      <c r="AK301" s="1260"/>
      <c r="AL301" s="10"/>
      <c r="AN301" s="281"/>
    </row>
    <row r="302" spans="1:42" s="4" customFormat="1" ht="12.75" customHeight="1">
      <c r="B302" s="41" t="s">
        <v>89</v>
      </c>
      <c r="C302" s="41"/>
      <c r="D302" s="41"/>
      <c r="E302" s="41"/>
      <c r="F302" s="41"/>
      <c r="G302" s="41"/>
      <c r="H302" s="1260" t="s">
        <v>2450</v>
      </c>
      <c r="I302" s="1260"/>
      <c r="J302" s="1260"/>
      <c r="K302" s="1260"/>
      <c r="L302" s="1260"/>
      <c r="M302" s="1260"/>
      <c r="N302" s="1260"/>
      <c r="O302" s="1260"/>
      <c r="P302" s="1260"/>
      <c r="Q302" s="1260"/>
      <c r="R302" s="1260"/>
      <c r="S302" s="41"/>
      <c r="T302" s="41" t="s">
        <v>89</v>
      </c>
      <c r="U302"/>
      <c r="V302" s="41"/>
      <c r="W302" s="41"/>
      <c r="X302" s="41"/>
      <c r="Y302" s="41"/>
      <c r="Z302"/>
      <c r="AA302" s="1260"/>
      <c r="AB302" s="1260"/>
      <c r="AC302" s="1260"/>
      <c r="AD302" s="1260"/>
      <c r="AE302" s="1260"/>
      <c r="AF302" s="1260"/>
      <c r="AG302" s="1260"/>
      <c r="AH302" s="1260"/>
      <c r="AI302" s="1260"/>
      <c r="AJ302" s="1260"/>
      <c r="AK302" s="1260"/>
      <c r="AL302" s="10"/>
      <c r="AN302" s="281"/>
    </row>
    <row r="303" spans="1:42" s="4" customFormat="1" ht="12.75" customHeight="1">
      <c r="B303" s="41" t="s">
        <v>100</v>
      </c>
      <c r="C303" s="41"/>
      <c r="D303" s="41"/>
      <c r="E303" s="41"/>
      <c r="F303" s="41"/>
      <c r="G303" s="41"/>
      <c r="H303" s="1672" t="s">
        <v>2438</v>
      </c>
      <c r="I303" s="1672"/>
      <c r="J303" s="1672"/>
      <c r="K303" s="1672"/>
      <c r="L303" s="1672"/>
      <c r="M303" s="1672"/>
      <c r="N303" s="1672"/>
      <c r="O303" s="1672"/>
      <c r="P303" s="1672"/>
      <c r="Q303" s="1672"/>
      <c r="R303" s="1672"/>
      <c r="S303" s="41"/>
      <c r="T303" s="41" t="s">
        <v>100</v>
      </c>
      <c r="U303" s="41"/>
      <c r="V303" s="41"/>
      <c r="W303" s="41"/>
      <c r="X303" s="41"/>
      <c r="Y303" s="41"/>
      <c r="Z303" s="12"/>
      <c r="AA303" s="1672"/>
      <c r="AB303" s="1672"/>
      <c r="AC303" s="1672"/>
      <c r="AD303" s="1672"/>
      <c r="AE303" s="1672"/>
      <c r="AF303" s="1672"/>
      <c r="AG303" s="1672"/>
      <c r="AH303" s="1672"/>
      <c r="AI303" s="1672"/>
      <c r="AJ303" s="1672"/>
      <c r="AK303" s="1672"/>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88</v>
      </c>
      <c r="C305" s="41"/>
      <c r="D305" s="41"/>
      <c r="E305" s="41"/>
      <c r="F305" s="41"/>
      <c r="G305"/>
      <c r="H305" s="1108" t="s">
        <v>2451</v>
      </c>
      <c r="I305" s="1108"/>
      <c r="J305" s="1108"/>
      <c r="K305" s="1108"/>
      <c r="L305" s="1108"/>
      <c r="M305" s="1108"/>
      <c r="N305" s="1108"/>
      <c r="O305" s="1108"/>
      <c r="P305" s="1108"/>
      <c r="Q305" s="1108"/>
      <c r="R305" s="1108"/>
      <c r="S305"/>
      <c r="T305" s="41" t="s">
        <v>88</v>
      </c>
      <c r="U305"/>
      <c r="V305" s="41"/>
      <c r="W305" s="41"/>
      <c r="X305" s="41"/>
      <c r="Y305" s="41"/>
      <c r="Z305"/>
      <c r="AA305" s="1108"/>
      <c r="AB305" s="1108"/>
      <c r="AC305" s="1108"/>
      <c r="AD305" s="1108"/>
      <c r="AE305" s="1108"/>
      <c r="AF305" s="1108"/>
      <c r="AG305" s="1108"/>
      <c r="AH305" s="1108"/>
      <c r="AI305" s="1108"/>
      <c r="AJ305" s="1108"/>
      <c r="AK305" s="1108"/>
      <c r="AL305" s="10"/>
      <c r="AN305" s="281"/>
    </row>
    <row r="306" spans="2:40" s="4" customFormat="1" ht="12.75" customHeight="1">
      <c r="B306" s="41" t="s">
        <v>698</v>
      </c>
      <c r="C306" s="41"/>
      <c r="D306" s="41"/>
      <c r="E306" s="41"/>
      <c r="F306" s="41"/>
      <c r="G306"/>
      <c r="H306" s="1260" t="s">
        <v>2452</v>
      </c>
      <c r="I306" s="1260"/>
      <c r="J306" s="1260"/>
      <c r="K306" s="1260"/>
      <c r="L306" s="1260"/>
      <c r="M306" s="1260"/>
      <c r="N306" s="1260"/>
      <c r="O306" s="1260"/>
      <c r="P306" s="1260"/>
      <c r="Q306" s="1260"/>
      <c r="R306" s="1260"/>
      <c r="S306"/>
      <c r="T306" s="41" t="s">
        <v>698</v>
      </c>
      <c r="U306"/>
      <c r="V306" s="41"/>
      <c r="W306" s="41"/>
      <c r="X306" s="41"/>
      <c r="Y306" s="41"/>
      <c r="Z306"/>
      <c r="AA306" s="1260"/>
      <c r="AB306" s="1260"/>
      <c r="AC306" s="1260"/>
      <c r="AD306" s="1260"/>
      <c r="AE306" s="1260"/>
      <c r="AF306" s="1260"/>
      <c r="AG306" s="1260"/>
      <c r="AH306" s="1260"/>
      <c r="AI306" s="1260"/>
      <c r="AJ306" s="1260"/>
      <c r="AK306" s="1260"/>
      <c r="AL306" s="10"/>
      <c r="AN306" s="281"/>
    </row>
    <row r="307" spans="2:40" s="4" customFormat="1" ht="12.75" customHeight="1">
      <c r="B307" s="41" t="s">
        <v>98</v>
      </c>
      <c r="C307" s="41"/>
      <c r="D307" s="41"/>
      <c r="E307" s="41"/>
      <c r="F307" s="41"/>
      <c r="G307"/>
      <c r="H307" s="1260" t="s">
        <v>2453</v>
      </c>
      <c r="I307" s="1260"/>
      <c r="J307" s="1260"/>
      <c r="K307" s="1260"/>
      <c r="L307" s="1260"/>
      <c r="M307" s="1260"/>
      <c r="N307" s="1260"/>
      <c r="O307" s="1260"/>
      <c r="P307" s="1260"/>
      <c r="Q307" s="1260"/>
      <c r="R307" s="1260"/>
      <c r="S307"/>
      <c r="T307" s="41" t="s">
        <v>98</v>
      </c>
      <c r="U307"/>
      <c r="V307" s="41"/>
      <c r="W307" s="41"/>
      <c r="X307" s="41"/>
      <c r="Y307" s="41"/>
      <c r="Z307"/>
      <c r="AA307" s="1260"/>
      <c r="AB307" s="1260"/>
      <c r="AC307" s="1260"/>
      <c r="AD307" s="1260"/>
      <c r="AE307" s="1260"/>
      <c r="AF307" s="1260"/>
      <c r="AG307" s="1260"/>
      <c r="AH307" s="1260"/>
      <c r="AI307" s="1260"/>
      <c r="AJ307" s="1260"/>
      <c r="AK307" s="1260"/>
      <c r="AL307" s="10"/>
      <c r="AN307" s="281"/>
    </row>
    <row r="308" spans="2:40" s="4" customFormat="1" ht="12.75" customHeight="1">
      <c r="B308" s="41" t="s">
        <v>373</v>
      </c>
      <c r="C308" s="41"/>
      <c r="D308" s="41"/>
      <c r="E308" s="41"/>
      <c r="F308" s="41"/>
      <c r="G308"/>
      <c r="H308" s="1260"/>
      <c r="I308" s="1260"/>
      <c r="J308" s="1260"/>
      <c r="K308" s="1260"/>
      <c r="L308" s="1260"/>
      <c r="M308" s="1260"/>
      <c r="N308" s="1260"/>
      <c r="O308" s="1260"/>
      <c r="P308" s="1260"/>
      <c r="Q308" s="1260"/>
      <c r="R308" s="1260"/>
      <c r="S308"/>
      <c r="T308" s="41" t="s">
        <v>373</v>
      </c>
      <c r="U308"/>
      <c r="V308" s="41"/>
      <c r="W308" s="41"/>
      <c r="X308" s="41"/>
      <c r="Y308" s="41"/>
      <c r="Z308"/>
      <c r="AA308" s="1260"/>
      <c r="AB308" s="1260"/>
      <c r="AC308" s="1260"/>
      <c r="AD308" s="1260"/>
      <c r="AE308" s="1260"/>
      <c r="AF308" s="1260"/>
      <c r="AG308" s="1260"/>
      <c r="AH308" s="1260"/>
      <c r="AI308" s="1260"/>
      <c r="AJ308" s="1260"/>
      <c r="AK308" s="1260"/>
      <c r="AL308" s="10"/>
      <c r="AN308" s="281"/>
    </row>
    <row r="309" spans="2:40" s="4" customFormat="1" ht="12.75" customHeight="1">
      <c r="B309" s="41" t="s">
        <v>374</v>
      </c>
      <c r="C309" s="41"/>
      <c r="D309" s="41"/>
      <c r="E309" s="41"/>
      <c r="F309" s="41"/>
      <c r="G309" s="41"/>
      <c r="H309" s="1477" t="s">
        <v>2454</v>
      </c>
      <c r="I309" s="1406"/>
      <c r="J309" s="1406"/>
      <c r="K309" s="1406"/>
      <c r="L309" s="1406"/>
      <c r="M309" s="1406"/>
      <c r="N309" s="5" t="s">
        <v>817</v>
      </c>
      <c r="O309" s="5"/>
      <c r="P309" s="1395"/>
      <c r="Q309" s="1395"/>
      <c r="R309" s="1395"/>
      <c r="S309" s="41"/>
      <c r="T309" s="41" t="s">
        <v>374</v>
      </c>
      <c r="U309"/>
      <c r="V309" s="41"/>
      <c r="W309" s="41"/>
      <c r="X309" s="41"/>
      <c r="Y309" s="41"/>
      <c r="Z309"/>
      <c r="AA309" s="1406"/>
      <c r="AB309" s="1406"/>
      <c r="AC309" s="1406"/>
      <c r="AD309" s="1406"/>
      <c r="AE309" s="1406"/>
      <c r="AF309" s="1406"/>
      <c r="AG309" s="5" t="s">
        <v>817</v>
      </c>
      <c r="AH309" s="5"/>
      <c r="AI309" s="1395"/>
      <c r="AJ309" s="1395"/>
      <c r="AK309" s="1395"/>
      <c r="AL309" s="10"/>
      <c r="AN309" s="281"/>
    </row>
    <row r="310" spans="2:40" s="4" customFormat="1" ht="12.75" customHeight="1">
      <c r="B310" s="41" t="s">
        <v>87</v>
      </c>
      <c r="C310" s="41"/>
      <c r="D310" s="41"/>
      <c r="E310" s="41"/>
      <c r="F310" s="41"/>
      <c r="G310" s="41"/>
      <c r="H310" s="1260" t="s">
        <v>346</v>
      </c>
      <c r="I310" s="1260"/>
      <c r="J310" s="1260"/>
      <c r="K310" s="1260"/>
      <c r="L310" s="1260"/>
      <c r="M310" s="1260"/>
      <c r="N310" s="1260"/>
      <c r="O310" s="1260"/>
      <c r="P310" s="1260"/>
      <c r="Q310" s="1260"/>
      <c r="R310" s="1260"/>
      <c r="S310" s="41"/>
      <c r="T310" s="41" t="s">
        <v>87</v>
      </c>
      <c r="U310"/>
      <c r="V310" s="41"/>
      <c r="W310" s="41"/>
      <c r="X310" s="41"/>
      <c r="Y310" s="41"/>
      <c r="Z310"/>
      <c r="AA310" s="1260"/>
      <c r="AB310" s="1260"/>
      <c r="AC310" s="1260"/>
      <c r="AD310" s="1260"/>
      <c r="AE310" s="1260"/>
      <c r="AF310" s="1260"/>
      <c r="AG310" s="1260"/>
      <c r="AH310" s="1260"/>
      <c r="AI310" s="1260"/>
      <c r="AJ310" s="1260"/>
      <c r="AK310" s="1260"/>
      <c r="AL310" s="10"/>
      <c r="AN310" s="281"/>
    </row>
    <row r="311" spans="2:40" s="4" customFormat="1" ht="12.75" customHeight="1">
      <c r="B311" s="41" t="s">
        <v>89</v>
      </c>
      <c r="C311" s="41"/>
      <c r="D311" s="41"/>
      <c r="E311" s="41"/>
      <c r="F311" s="41"/>
      <c r="G311" s="41"/>
      <c r="H311" s="1260" t="s">
        <v>2458</v>
      </c>
      <c r="I311" s="1260"/>
      <c r="J311" s="1260"/>
      <c r="K311" s="1260"/>
      <c r="L311" s="1260"/>
      <c r="M311" s="1260"/>
      <c r="N311" s="1260"/>
      <c r="O311" s="1260"/>
      <c r="P311" s="1260"/>
      <c r="Q311" s="1260"/>
      <c r="R311" s="1260"/>
      <c r="S311" s="41"/>
      <c r="T311" s="41" t="s">
        <v>89</v>
      </c>
      <c r="U311"/>
      <c r="V311" s="41"/>
      <c r="W311" s="41"/>
      <c r="X311" s="41"/>
      <c r="Y311" s="41"/>
      <c r="Z311"/>
      <c r="AA311" s="1260"/>
      <c r="AB311" s="1260"/>
      <c r="AC311" s="1260"/>
      <c r="AD311" s="1260"/>
      <c r="AE311" s="1260"/>
      <c r="AF311" s="1260"/>
      <c r="AG311" s="1260"/>
      <c r="AH311" s="1260"/>
      <c r="AI311" s="1260"/>
      <c r="AJ311" s="1260"/>
      <c r="AK311" s="1260"/>
      <c r="AL311" s="10"/>
      <c r="AN311" s="281"/>
    </row>
    <row r="312" spans="2:40" s="4" customFormat="1" ht="12.75" customHeight="1">
      <c r="B312" s="41" t="s">
        <v>100</v>
      </c>
      <c r="C312" s="41"/>
      <c r="D312" s="41"/>
      <c r="E312" s="41"/>
      <c r="F312" s="41"/>
      <c r="G312" s="41"/>
      <c r="H312" s="1672" t="s">
        <v>2456</v>
      </c>
      <c r="I312" s="1672"/>
      <c r="J312" s="1672"/>
      <c r="K312" s="1672"/>
      <c r="L312" s="1672"/>
      <c r="M312" s="1672"/>
      <c r="N312" s="1672"/>
      <c r="O312" s="1672"/>
      <c r="P312" s="1672"/>
      <c r="Q312" s="1672"/>
      <c r="R312" s="1672"/>
      <c r="S312" s="41"/>
      <c r="T312" s="41" t="s">
        <v>100</v>
      </c>
      <c r="U312" s="41"/>
      <c r="V312" s="41"/>
      <c r="W312" s="41"/>
      <c r="X312" s="41"/>
      <c r="Y312" s="41"/>
      <c r="Z312" s="12"/>
      <c r="AA312" s="1672"/>
      <c r="AB312" s="1672"/>
      <c r="AC312" s="1672"/>
      <c r="AD312" s="1672"/>
      <c r="AE312" s="1672"/>
      <c r="AF312" s="1672"/>
      <c r="AG312" s="1672"/>
      <c r="AH312" s="1672"/>
      <c r="AI312" s="1672"/>
      <c r="AJ312" s="1672"/>
      <c r="AK312" s="1672"/>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88</v>
      </c>
      <c r="C314" s="41"/>
      <c r="D314" s="41"/>
      <c r="E314" s="41"/>
      <c r="F314" s="41"/>
      <c r="G314"/>
      <c r="H314" s="1108" t="s">
        <v>2463</v>
      </c>
      <c r="I314" s="1108"/>
      <c r="J314" s="1108"/>
      <c r="K314" s="1108"/>
      <c r="L314" s="1108"/>
      <c r="M314" s="1108"/>
      <c r="N314" s="1108"/>
      <c r="O314" s="1108"/>
      <c r="P314" s="1108"/>
      <c r="Q314" s="1108"/>
      <c r="R314" s="1108"/>
      <c r="S314"/>
      <c r="T314" s="41" t="s">
        <v>88</v>
      </c>
      <c r="U314"/>
      <c r="V314" s="41"/>
      <c r="W314" s="41"/>
      <c r="X314" s="41"/>
      <c r="Y314" s="41"/>
      <c r="Z314"/>
      <c r="AA314" s="1108"/>
      <c r="AB314" s="1108"/>
      <c r="AC314" s="1108"/>
      <c r="AD314" s="1108"/>
      <c r="AE314" s="1108"/>
      <c r="AF314" s="1108"/>
      <c r="AG314" s="1108"/>
      <c r="AH314" s="1108"/>
      <c r="AI314" s="1108"/>
      <c r="AJ314" s="1108"/>
      <c r="AK314" s="1108"/>
      <c r="AL314" s="10"/>
      <c r="AN314" s="281"/>
    </row>
    <row r="315" spans="2:40" s="4" customFormat="1" ht="12.75" customHeight="1">
      <c r="B315" s="41" t="s">
        <v>698</v>
      </c>
      <c r="C315" s="41"/>
      <c r="D315" s="41"/>
      <c r="E315" s="41"/>
      <c r="F315" s="41"/>
      <c r="G315"/>
      <c r="H315" s="1260" t="s">
        <v>2464</v>
      </c>
      <c r="I315" s="1260"/>
      <c r="J315" s="1260"/>
      <c r="K315" s="1260"/>
      <c r="L315" s="1260"/>
      <c r="M315" s="1260"/>
      <c r="N315" s="1260"/>
      <c r="O315" s="1260"/>
      <c r="P315" s="1260"/>
      <c r="Q315" s="1260"/>
      <c r="R315" s="1260"/>
      <c r="S315"/>
      <c r="T315" s="41" t="s">
        <v>698</v>
      </c>
      <c r="U315"/>
      <c r="V315" s="41"/>
      <c r="W315" s="41"/>
      <c r="X315" s="41"/>
      <c r="Y315" s="41"/>
      <c r="Z315"/>
      <c r="AA315" s="1260"/>
      <c r="AB315" s="1260"/>
      <c r="AC315" s="1260"/>
      <c r="AD315" s="1260"/>
      <c r="AE315" s="1260"/>
      <c r="AF315" s="1260"/>
      <c r="AG315" s="1260"/>
      <c r="AH315" s="1260"/>
      <c r="AI315" s="1260"/>
      <c r="AJ315" s="1260"/>
      <c r="AK315" s="1260"/>
      <c r="AL315" s="10"/>
      <c r="AN315" s="281"/>
    </row>
    <row r="316" spans="2:40" s="4" customFormat="1" ht="12.75" customHeight="1">
      <c r="B316" s="41" t="s">
        <v>98</v>
      </c>
      <c r="C316" s="41"/>
      <c r="D316" s="41"/>
      <c r="E316" s="41"/>
      <c r="F316" s="41"/>
      <c r="G316"/>
      <c r="H316" s="1260" t="s">
        <v>2443</v>
      </c>
      <c r="I316" s="1260"/>
      <c r="J316" s="1260"/>
      <c r="K316" s="1260"/>
      <c r="L316" s="1260"/>
      <c r="M316" s="1260"/>
      <c r="N316" s="1260"/>
      <c r="O316" s="1260"/>
      <c r="P316" s="1260"/>
      <c r="Q316" s="1260"/>
      <c r="R316" s="1260"/>
      <c r="S316"/>
      <c r="T316" s="41" t="s">
        <v>98</v>
      </c>
      <c r="U316"/>
      <c r="V316" s="41"/>
      <c r="W316" s="41"/>
      <c r="X316" s="41"/>
      <c r="Y316" s="41"/>
      <c r="Z316"/>
      <c r="AA316" s="1260"/>
      <c r="AB316" s="1260"/>
      <c r="AC316" s="1260"/>
      <c r="AD316" s="1260"/>
      <c r="AE316" s="1260"/>
      <c r="AF316" s="1260"/>
      <c r="AG316" s="1260"/>
      <c r="AH316" s="1260"/>
      <c r="AI316" s="1260"/>
      <c r="AJ316" s="1260"/>
      <c r="AK316" s="1260"/>
      <c r="AL316" s="10"/>
      <c r="AN316" s="281"/>
    </row>
    <row r="317" spans="2:40" s="4" customFormat="1" ht="12.75" customHeight="1">
      <c r="B317" s="41" t="s">
        <v>373</v>
      </c>
      <c r="C317" s="41"/>
      <c r="D317" s="41"/>
      <c r="E317" s="41"/>
      <c r="F317" s="41"/>
      <c r="G317"/>
      <c r="H317" s="1260"/>
      <c r="I317" s="1260"/>
      <c r="J317" s="1260"/>
      <c r="K317" s="1260"/>
      <c r="L317" s="1260"/>
      <c r="M317" s="1260"/>
      <c r="N317" s="1260"/>
      <c r="O317" s="1260"/>
      <c r="P317" s="1260"/>
      <c r="Q317" s="1260"/>
      <c r="R317" s="1260"/>
      <c r="S317"/>
      <c r="T317" s="41" t="s">
        <v>373</v>
      </c>
      <c r="U317"/>
      <c r="V317" s="41"/>
      <c r="W317" s="41"/>
      <c r="X317" s="41"/>
      <c r="Y317" s="41"/>
      <c r="Z317"/>
      <c r="AA317" s="1260"/>
      <c r="AB317" s="1260"/>
      <c r="AC317" s="1260"/>
      <c r="AD317" s="1260"/>
      <c r="AE317" s="1260"/>
      <c r="AF317" s="1260"/>
      <c r="AG317" s="1260"/>
      <c r="AH317" s="1260"/>
      <c r="AI317" s="1260"/>
      <c r="AJ317" s="1260"/>
      <c r="AK317" s="1260"/>
      <c r="AL317" s="10"/>
      <c r="AN317" s="281"/>
    </row>
    <row r="318" spans="2:40" s="4" customFormat="1" ht="12.75" customHeight="1">
      <c r="B318" s="41" t="s">
        <v>374</v>
      </c>
      <c r="C318" s="41"/>
      <c r="D318" s="41"/>
      <c r="E318" s="41"/>
      <c r="F318" s="41"/>
      <c r="G318" s="41"/>
      <c r="H318" s="1477" t="s">
        <v>2465</v>
      </c>
      <c r="I318" s="1406"/>
      <c r="J318" s="1406"/>
      <c r="K318" s="1406"/>
      <c r="L318" s="1406"/>
      <c r="M318" s="1406"/>
      <c r="N318" s="5" t="s">
        <v>817</v>
      </c>
      <c r="O318" s="5"/>
      <c r="P318" s="1395"/>
      <c r="Q318" s="1395"/>
      <c r="R318" s="1395"/>
      <c r="S318" s="41"/>
      <c r="T318" s="41" t="s">
        <v>374</v>
      </c>
      <c r="U318"/>
      <c r="V318" s="41"/>
      <c r="W318" s="41"/>
      <c r="X318" s="41"/>
      <c r="Y318" s="41"/>
      <c r="Z318"/>
      <c r="AA318" s="1406"/>
      <c r="AB318" s="1406"/>
      <c r="AC318" s="1406"/>
      <c r="AD318" s="1406"/>
      <c r="AE318" s="1406"/>
      <c r="AF318" s="1406"/>
      <c r="AG318" s="5" t="s">
        <v>817</v>
      </c>
      <c r="AH318" s="5"/>
      <c r="AI318" s="1395"/>
      <c r="AJ318" s="1395"/>
      <c r="AK318" s="1395"/>
      <c r="AL318" s="10"/>
      <c r="AN318" s="281"/>
    </row>
    <row r="319" spans="2:40" s="4" customFormat="1" ht="12.75" customHeight="1">
      <c r="B319" s="41" t="s">
        <v>87</v>
      </c>
      <c r="C319" s="41"/>
      <c r="D319" s="41"/>
      <c r="E319" s="41"/>
      <c r="F319" s="41"/>
      <c r="G319" s="41"/>
      <c r="H319" s="1260" t="s">
        <v>97</v>
      </c>
      <c r="I319" s="1260"/>
      <c r="J319" s="1260"/>
      <c r="K319" s="1260"/>
      <c r="L319" s="1260"/>
      <c r="M319" s="1260"/>
      <c r="N319" s="1260"/>
      <c r="O319" s="1260"/>
      <c r="P319" s="1260"/>
      <c r="Q319" s="1260"/>
      <c r="R319" s="1260"/>
      <c r="S319" s="41"/>
      <c r="T319" s="41" t="s">
        <v>87</v>
      </c>
      <c r="U319"/>
      <c r="V319" s="41"/>
      <c r="W319" s="41"/>
      <c r="X319" s="41"/>
      <c r="Y319" s="41"/>
      <c r="Z319"/>
      <c r="AA319" s="1260"/>
      <c r="AB319" s="1260"/>
      <c r="AC319" s="1260"/>
      <c r="AD319" s="1260"/>
      <c r="AE319" s="1260"/>
      <c r="AF319" s="1260"/>
      <c r="AG319" s="1260"/>
      <c r="AH319" s="1260"/>
      <c r="AI319" s="1260"/>
      <c r="AJ319" s="1260"/>
      <c r="AK319" s="1260"/>
      <c r="AL319" s="10"/>
      <c r="AN319" s="281"/>
    </row>
    <row r="320" spans="2:40" s="4" customFormat="1" ht="12.75" customHeight="1">
      <c r="B320" s="41" t="s">
        <v>89</v>
      </c>
      <c r="C320" s="41"/>
      <c r="D320" s="41"/>
      <c r="E320" s="41"/>
      <c r="F320" s="41"/>
      <c r="G320" s="41"/>
      <c r="H320" s="1260" t="s">
        <v>2466</v>
      </c>
      <c r="I320" s="1260"/>
      <c r="J320" s="1260"/>
      <c r="K320" s="1260"/>
      <c r="L320" s="1260"/>
      <c r="M320" s="1260"/>
      <c r="N320" s="1260"/>
      <c r="O320" s="1260"/>
      <c r="P320" s="1260"/>
      <c r="Q320" s="1260"/>
      <c r="R320" s="1260"/>
      <c r="S320" s="41"/>
      <c r="T320" s="41" t="s">
        <v>89</v>
      </c>
      <c r="U320"/>
      <c r="V320" s="41"/>
      <c r="W320" s="41"/>
      <c r="X320" s="41"/>
      <c r="Y320" s="41"/>
      <c r="Z320"/>
      <c r="AA320" s="1260"/>
      <c r="AB320" s="1260"/>
      <c r="AC320" s="1260"/>
      <c r="AD320" s="1260"/>
      <c r="AE320" s="1260"/>
      <c r="AF320" s="1260"/>
      <c r="AG320" s="1260"/>
      <c r="AH320" s="1260"/>
      <c r="AI320" s="1260"/>
      <c r="AJ320" s="1260"/>
      <c r="AK320" s="1260"/>
      <c r="AL320" s="10"/>
      <c r="AN320" s="281"/>
    </row>
    <row r="321" spans="1:76" s="4" customFormat="1" ht="12.75" customHeight="1">
      <c r="B321" s="41" t="s">
        <v>100</v>
      </c>
      <c r="C321" s="41"/>
      <c r="D321" s="41"/>
      <c r="E321" s="41"/>
      <c r="F321" s="41"/>
      <c r="G321" s="41"/>
      <c r="H321" s="1672" t="s">
        <v>2456</v>
      </c>
      <c r="I321" s="1672"/>
      <c r="J321" s="1672"/>
      <c r="K321" s="1672"/>
      <c r="L321" s="1672"/>
      <c r="M321" s="1672"/>
      <c r="N321" s="1672"/>
      <c r="O321" s="1672"/>
      <c r="P321" s="1672"/>
      <c r="Q321" s="1672"/>
      <c r="R321" s="1672"/>
      <c r="S321" s="41"/>
      <c r="T321" s="41" t="s">
        <v>100</v>
      </c>
      <c r="U321" s="41"/>
      <c r="V321" s="41"/>
      <c r="W321" s="41"/>
      <c r="X321" s="41"/>
      <c r="Y321" s="41"/>
      <c r="Z321" s="12"/>
      <c r="AA321" s="1672"/>
      <c r="AB321" s="1672"/>
      <c r="AC321" s="1672"/>
      <c r="AD321" s="1672"/>
      <c r="AE321" s="1672"/>
      <c r="AF321" s="1672"/>
      <c r="AG321" s="1672"/>
      <c r="AH321" s="1672"/>
      <c r="AI321" s="1672"/>
      <c r="AJ321" s="1672"/>
      <c r="AK321" s="1672"/>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88</v>
      </c>
      <c r="C323" s="41"/>
      <c r="D323" s="41"/>
      <c r="E323" s="41"/>
      <c r="F323" s="41"/>
      <c r="G323"/>
      <c r="H323" s="1108" t="s">
        <v>2459</v>
      </c>
      <c r="I323" s="1108"/>
      <c r="J323" s="1108"/>
      <c r="K323" s="1108"/>
      <c r="L323" s="1108"/>
      <c r="M323" s="1108"/>
      <c r="N323" s="1108"/>
      <c r="O323" s="1108"/>
      <c r="P323" s="1108"/>
      <c r="Q323" s="1108"/>
      <c r="R323" s="1108"/>
      <c r="S323"/>
      <c r="T323" s="41" t="s">
        <v>88</v>
      </c>
      <c r="U323"/>
      <c r="V323" s="41"/>
      <c r="W323" s="41"/>
      <c r="X323" s="41"/>
      <c r="Y323" s="41"/>
      <c r="Z323"/>
      <c r="AA323" s="1108"/>
      <c r="AB323" s="1108"/>
      <c r="AC323" s="1108"/>
      <c r="AD323" s="1108"/>
      <c r="AE323" s="1108"/>
      <c r="AF323" s="1108"/>
      <c r="AG323" s="1108"/>
      <c r="AH323" s="1108"/>
      <c r="AI323" s="1108"/>
      <c r="AJ323" s="1108"/>
      <c r="AK323" s="1108"/>
      <c r="AL323" s="41"/>
      <c r="AN323" s="281"/>
    </row>
    <row r="324" spans="1:76" s="4" customFormat="1" ht="12.75" customHeight="1">
      <c r="B324" s="41" t="s">
        <v>698</v>
      </c>
      <c r="C324" s="41"/>
      <c r="D324" s="41"/>
      <c r="E324" s="41"/>
      <c r="F324" s="41"/>
      <c r="G324"/>
      <c r="H324" s="1260" t="s">
        <v>2460</v>
      </c>
      <c r="I324" s="1260"/>
      <c r="J324" s="1260"/>
      <c r="K324" s="1260"/>
      <c r="L324" s="1260"/>
      <c r="M324" s="1260"/>
      <c r="N324" s="1260"/>
      <c r="O324" s="1260"/>
      <c r="P324" s="1260"/>
      <c r="Q324" s="1260"/>
      <c r="R324" s="1260"/>
      <c r="S324"/>
      <c r="T324" s="41" t="s">
        <v>698</v>
      </c>
      <c r="U324"/>
      <c r="V324" s="41"/>
      <c r="W324" s="41"/>
      <c r="X324" s="41"/>
      <c r="Y324" s="41"/>
      <c r="Z324"/>
      <c r="AA324" s="1260"/>
      <c r="AB324" s="1260"/>
      <c r="AC324" s="1260"/>
      <c r="AD324" s="1260"/>
      <c r="AE324" s="1260"/>
      <c r="AF324" s="1260"/>
      <c r="AG324" s="1260"/>
      <c r="AH324" s="1260"/>
      <c r="AI324" s="1260"/>
      <c r="AJ324" s="1260"/>
      <c r="AK324" s="1260"/>
      <c r="AL324" s="41"/>
      <c r="AN324" s="281"/>
    </row>
    <row r="325" spans="1:76" s="4" customFormat="1" ht="18" customHeight="1">
      <c r="B325" s="41" t="s">
        <v>98</v>
      </c>
      <c r="C325" s="41"/>
      <c r="D325" s="41"/>
      <c r="E325" s="41"/>
      <c r="F325" s="41"/>
      <c r="G325"/>
      <c r="H325" s="1260" t="s">
        <v>2453</v>
      </c>
      <c r="I325" s="1260"/>
      <c r="J325" s="1260"/>
      <c r="K325" s="1260"/>
      <c r="L325" s="1260"/>
      <c r="M325" s="1260"/>
      <c r="N325" s="1260"/>
      <c r="O325" s="1260"/>
      <c r="P325" s="1260"/>
      <c r="Q325" s="1260"/>
      <c r="R325" s="1260"/>
      <c r="S325"/>
      <c r="T325" s="41" t="s">
        <v>98</v>
      </c>
      <c r="U325"/>
      <c r="V325" s="41"/>
      <c r="W325" s="41"/>
      <c r="X325" s="41"/>
      <c r="Y325" s="41"/>
      <c r="Z325"/>
      <c r="AA325" s="1260"/>
      <c r="AB325" s="1260"/>
      <c r="AC325" s="1260"/>
      <c r="AD325" s="1260"/>
      <c r="AE325" s="1260"/>
      <c r="AF325" s="1260"/>
      <c r="AG325" s="1260"/>
      <c r="AH325" s="1260"/>
      <c r="AI325" s="1260"/>
      <c r="AJ325" s="1260"/>
      <c r="AK325" s="1260"/>
      <c r="AL325" s="41"/>
      <c r="AN325" s="281"/>
    </row>
    <row r="326" spans="1:76" s="4" customFormat="1" ht="12.75" customHeight="1">
      <c r="B326" s="41" t="s">
        <v>373</v>
      </c>
      <c r="C326" s="41"/>
      <c r="D326" s="41"/>
      <c r="E326" s="41"/>
      <c r="F326" s="41"/>
      <c r="G326"/>
      <c r="H326" s="1260"/>
      <c r="I326" s="1260"/>
      <c r="J326" s="1260"/>
      <c r="K326" s="1260"/>
      <c r="L326" s="1260"/>
      <c r="M326" s="1260"/>
      <c r="N326" s="1260"/>
      <c r="O326" s="1260"/>
      <c r="P326" s="1260"/>
      <c r="Q326" s="1260"/>
      <c r="R326" s="1260"/>
      <c r="S326"/>
      <c r="T326" s="41" t="s">
        <v>373</v>
      </c>
      <c r="U326"/>
      <c r="V326" s="41"/>
      <c r="W326" s="41"/>
      <c r="X326" s="41"/>
      <c r="Y326" s="41"/>
      <c r="Z326"/>
      <c r="AA326" s="1260"/>
      <c r="AB326" s="1260"/>
      <c r="AC326" s="1260"/>
      <c r="AD326" s="1260"/>
      <c r="AE326" s="1260"/>
      <c r="AF326" s="1260"/>
      <c r="AG326" s="1260"/>
      <c r="AH326" s="1260"/>
      <c r="AI326" s="1260"/>
      <c r="AJ326" s="1260"/>
      <c r="AK326" s="1260"/>
      <c r="AL326" s="41"/>
      <c r="AN326" s="281"/>
    </row>
    <row r="327" spans="1:76" s="4" customFormat="1" ht="12.75" customHeight="1">
      <c r="B327" s="41" t="s">
        <v>374</v>
      </c>
      <c r="C327" s="41"/>
      <c r="D327" s="41"/>
      <c r="E327" s="41"/>
      <c r="F327" s="41"/>
      <c r="G327" s="41"/>
      <c r="H327" s="1406" t="s">
        <v>2461</v>
      </c>
      <c r="I327" s="1406"/>
      <c r="J327" s="1406"/>
      <c r="K327" s="1406"/>
      <c r="L327" s="1406"/>
      <c r="M327" s="1406"/>
      <c r="N327" s="5" t="s">
        <v>817</v>
      </c>
      <c r="O327" s="5"/>
      <c r="P327" s="1395"/>
      <c r="Q327" s="1395"/>
      <c r="R327" s="1395"/>
      <c r="S327" s="41"/>
      <c r="T327" s="41" t="s">
        <v>374</v>
      </c>
      <c r="U327"/>
      <c r="V327" s="41"/>
      <c r="W327" s="41"/>
      <c r="X327" s="41"/>
      <c r="Y327" s="41"/>
      <c r="Z327"/>
      <c r="AA327" s="1406"/>
      <c r="AB327" s="1406"/>
      <c r="AC327" s="1406"/>
      <c r="AD327" s="1406"/>
      <c r="AE327" s="1406"/>
      <c r="AF327" s="1406"/>
      <c r="AG327" s="5" t="s">
        <v>817</v>
      </c>
      <c r="AH327" s="5"/>
      <c r="AI327" s="1395"/>
      <c r="AJ327" s="1395"/>
      <c r="AK327" s="1395"/>
      <c r="AL327" s="41"/>
      <c r="AN327" s="281"/>
    </row>
    <row r="328" spans="1:76" s="4" customFormat="1" ht="12.75" customHeight="1">
      <c r="B328" s="41" t="s">
        <v>87</v>
      </c>
      <c r="C328" s="41"/>
      <c r="D328" s="41"/>
      <c r="E328" s="41"/>
      <c r="F328" s="41"/>
      <c r="G328" s="41"/>
      <c r="H328" s="1260" t="s">
        <v>95</v>
      </c>
      <c r="I328" s="1260"/>
      <c r="J328" s="1260"/>
      <c r="K328" s="1260"/>
      <c r="L328" s="1260"/>
      <c r="M328" s="1260"/>
      <c r="N328" s="1260"/>
      <c r="O328" s="1260"/>
      <c r="P328" s="1260"/>
      <c r="Q328" s="1260"/>
      <c r="R328" s="1260"/>
      <c r="S328" s="41"/>
      <c r="T328" s="41" t="s">
        <v>87</v>
      </c>
      <c r="U328"/>
      <c r="V328" s="41"/>
      <c r="W328" s="41"/>
      <c r="X328" s="41"/>
      <c r="Y328" s="41"/>
      <c r="Z328"/>
      <c r="AA328" s="1260"/>
      <c r="AB328" s="1260"/>
      <c r="AC328" s="1260"/>
      <c r="AD328" s="1260"/>
      <c r="AE328" s="1260"/>
      <c r="AF328" s="1260"/>
      <c r="AG328" s="1260"/>
      <c r="AH328" s="1260"/>
      <c r="AI328" s="1260"/>
      <c r="AJ328" s="1260"/>
      <c r="AK328" s="1260"/>
      <c r="AL328" s="41"/>
      <c r="AN328" s="281"/>
    </row>
    <row r="329" spans="1:76" s="4" customFormat="1" ht="12.75" customHeight="1">
      <c r="B329" s="41" t="s">
        <v>89</v>
      </c>
      <c r="C329" s="41"/>
      <c r="D329" s="41"/>
      <c r="E329" s="41"/>
      <c r="F329" s="41"/>
      <c r="G329" s="41"/>
      <c r="H329" s="1260" t="s">
        <v>2462</v>
      </c>
      <c r="I329" s="1260"/>
      <c r="J329" s="1260"/>
      <c r="K329" s="1260"/>
      <c r="L329" s="1260"/>
      <c r="M329" s="1260"/>
      <c r="N329" s="1260"/>
      <c r="O329" s="1260"/>
      <c r="P329" s="1260"/>
      <c r="Q329" s="1260"/>
      <c r="R329" s="1260"/>
      <c r="S329" s="41"/>
      <c r="T329" s="41" t="s">
        <v>89</v>
      </c>
      <c r="U329"/>
      <c r="V329" s="41"/>
      <c r="W329" s="41"/>
      <c r="X329" s="41"/>
      <c r="Y329" s="41"/>
      <c r="Z329"/>
      <c r="AA329" s="1260"/>
      <c r="AB329" s="1260"/>
      <c r="AC329" s="1260"/>
      <c r="AD329" s="1260"/>
      <c r="AE329" s="1260"/>
      <c r="AF329" s="1260"/>
      <c r="AG329" s="1260"/>
      <c r="AH329" s="1260"/>
      <c r="AI329" s="1260"/>
      <c r="AJ329" s="1260"/>
      <c r="AK329" s="1260"/>
      <c r="AL329" s="41"/>
      <c r="AN329" s="281"/>
    </row>
    <row r="330" spans="1:76" s="4" customFormat="1" ht="12.75" customHeight="1">
      <c r="B330" s="41" t="s">
        <v>100</v>
      </c>
      <c r="C330" s="41"/>
      <c r="D330" s="41"/>
      <c r="E330" s="41"/>
      <c r="F330" s="41"/>
      <c r="G330" s="41"/>
      <c r="H330" s="1672" t="s">
        <v>2455</v>
      </c>
      <c r="I330" s="1672"/>
      <c r="J330" s="1672"/>
      <c r="K330" s="1672"/>
      <c r="L330" s="1672"/>
      <c r="M330" s="1672"/>
      <c r="N330" s="1672"/>
      <c r="O330" s="1672"/>
      <c r="P330" s="1672"/>
      <c r="Q330" s="1672"/>
      <c r="R330" s="1672"/>
      <c r="S330" s="41"/>
      <c r="T330" s="41" t="s">
        <v>100</v>
      </c>
      <c r="U330" s="41"/>
      <c r="V330" s="41"/>
      <c r="W330" s="41"/>
      <c r="X330" s="41"/>
      <c r="Y330" s="41"/>
      <c r="Z330" s="12"/>
      <c r="AA330" s="1672"/>
      <c r="AB330" s="1672"/>
      <c r="AC330" s="1672"/>
      <c r="AD330" s="1672"/>
      <c r="AE330" s="1672"/>
      <c r="AF330" s="1672"/>
      <c r="AG330" s="1672"/>
      <c r="AH330" s="1672"/>
      <c r="AI330" s="1672"/>
      <c r="AJ330" s="1672"/>
      <c r="AK330" s="1672"/>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1463</v>
      </c>
      <c r="C333" s="5"/>
      <c r="AC333" s="3"/>
      <c r="AE333" s="1722" t="s">
        <v>363</v>
      </c>
      <c r="AF333" s="1722"/>
      <c r="AG333" s="1722"/>
      <c r="AH333" s="1722"/>
      <c r="AI333" s="1722"/>
      <c r="AJ333" s="1722"/>
      <c r="AK333" s="1722"/>
      <c r="AL333" s="3"/>
      <c r="AM333" s="827"/>
      <c r="AN333" s="3"/>
    </row>
    <row r="334" spans="1:76" s="4" customFormat="1" ht="12.75" customHeight="1">
      <c r="A334" s="3"/>
      <c r="B334" s="5"/>
      <c r="C334" s="1713" t="s">
        <v>1837</v>
      </c>
      <c r="D334" s="1713"/>
      <c r="E334" s="1713"/>
      <c r="F334" s="1713"/>
      <c r="G334" s="1713"/>
      <c r="H334" s="1713"/>
      <c r="I334" s="1713"/>
      <c r="J334" s="1713"/>
      <c r="K334" s="1713"/>
      <c r="L334" s="1713"/>
      <c r="M334" s="1713"/>
      <c r="N334" s="1713"/>
      <c r="O334" s="1713"/>
      <c r="P334" s="1713"/>
      <c r="Q334" s="1713"/>
      <c r="R334" s="1713"/>
      <c r="S334" s="1713"/>
      <c r="T334" s="1713"/>
      <c r="U334" s="1713"/>
      <c r="V334" s="1713"/>
      <c r="W334" s="1713"/>
      <c r="X334" s="1713"/>
      <c r="Y334" s="1713"/>
      <c r="Z334" s="1713"/>
      <c r="AA334" s="1713"/>
      <c r="AB334" s="1713"/>
      <c r="AC334" s="1713"/>
      <c r="AD334" s="1713"/>
      <c r="AE334" s="1713"/>
      <c r="AF334" s="1713"/>
      <c r="AG334" s="1713"/>
      <c r="AH334" s="1713"/>
      <c r="AI334" s="1713"/>
      <c r="AJ334" s="1713"/>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3"/>
      <c r="D335" s="1713"/>
      <c r="E335" s="1713"/>
      <c r="F335" s="1713"/>
      <c r="G335" s="1713"/>
      <c r="H335" s="1713"/>
      <c r="I335" s="1713"/>
      <c r="J335" s="1713"/>
      <c r="K335" s="1713"/>
      <c r="L335" s="1713"/>
      <c r="M335" s="1713"/>
      <c r="N335" s="1713"/>
      <c r="O335" s="1713"/>
      <c r="P335" s="1713"/>
      <c r="Q335" s="1713"/>
      <c r="R335" s="1713"/>
      <c r="S335" s="1713"/>
      <c r="T335" s="1713"/>
      <c r="U335" s="1713"/>
      <c r="V335" s="1713"/>
      <c r="W335" s="1713"/>
      <c r="X335" s="1713"/>
      <c r="Y335" s="1713"/>
      <c r="Z335" s="1713"/>
      <c r="AA335" s="1713"/>
      <c r="AB335" s="1713"/>
      <c r="AC335" s="1713"/>
      <c r="AD335" s="1713"/>
      <c r="AE335" s="1713"/>
      <c r="AF335" s="1713"/>
      <c r="AG335" s="1713"/>
      <c r="AH335" s="1713"/>
      <c r="AI335" s="1713"/>
      <c r="AJ335" s="1713"/>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3"/>
      <c r="D336" s="1713"/>
      <c r="E336" s="1713"/>
      <c r="F336" s="1713"/>
      <c r="G336" s="1713"/>
      <c r="H336" s="1713"/>
      <c r="I336" s="1713"/>
      <c r="J336" s="1713"/>
      <c r="K336" s="1713"/>
      <c r="L336" s="1713"/>
      <c r="M336" s="1713"/>
      <c r="N336" s="1713"/>
      <c r="O336" s="1713"/>
      <c r="P336" s="1713"/>
      <c r="Q336" s="1713"/>
      <c r="R336" s="1713"/>
      <c r="S336" s="1713"/>
      <c r="T336" s="1713"/>
      <c r="U336" s="1713"/>
      <c r="V336" s="1713"/>
      <c r="W336" s="1713"/>
      <c r="X336" s="1713"/>
      <c r="Y336" s="1713"/>
      <c r="Z336" s="1713"/>
      <c r="AA336" s="1713"/>
      <c r="AB336" s="1713"/>
      <c r="AC336" s="1713"/>
      <c r="AD336" s="1713"/>
      <c r="AE336" s="1713"/>
      <c r="AF336" s="1713"/>
      <c r="AG336" s="1713"/>
      <c r="AH336" s="1713"/>
      <c r="AI336" s="1713"/>
      <c r="AJ336" s="1713"/>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3"/>
      <c r="D337" s="1713"/>
      <c r="E337" s="1713"/>
      <c r="F337" s="1713"/>
      <c r="G337" s="1713"/>
      <c r="H337" s="1713"/>
      <c r="I337" s="1713"/>
      <c r="J337" s="1713"/>
      <c r="K337" s="1713"/>
      <c r="L337" s="1713"/>
      <c r="M337" s="1713"/>
      <c r="N337" s="1713"/>
      <c r="O337" s="1713"/>
      <c r="P337" s="1713"/>
      <c r="Q337" s="1713"/>
      <c r="R337" s="1713"/>
      <c r="S337" s="1713"/>
      <c r="T337" s="1713"/>
      <c r="U337" s="1713"/>
      <c r="V337" s="1713"/>
      <c r="W337" s="1713"/>
      <c r="X337" s="1713"/>
      <c r="Y337" s="1713"/>
      <c r="Z337" s="1713"/>
      <c r="AA337" s="1713"/>
      <c r="AB337" s="1713"/>
      <c r="AC337" s="1713"/>
      <c r="AD337" s="1713"/>
      <c r="AE337" s="1713"/>
      <c r="AF337" s="1713"/>
      <c r="AG337" s="1713"/>
      <c r="AH337" s="1713"/>
      <c r="AI337" s="1713"/>
      <c r="AJ337" s="1713"/>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3"/>
      <c r="D338" s="1713"/>
      <c r="E338" s="1713"/>
      <c r="F338" s="1713"/>
      <c r="G338" s="1713"/>
      <c r="H338" s="1713"/>
      <c r="I338" s="1713"/>
      <c r="J338" s="1713"/>
      <c r="K338" s="1713"/>
      <c r="L338" s="1713"/>
      <c r="M338" s="1713"/>
      <c r="N338" s="1713"/>
      <c r="O338" s="1713"/>
      <c r="P338" s="1713"/>
      <c r="Q338" s="1713"/>
      <c r="R338" s="1713"/>
      <c r="S338" s="1713"/>
      <c r="T338" s="1713"/>
      <c r="U338" s="1713"/>
      <c r="V338" s="1713"/>
      <c r="W338" s="1713"/>
      <c r="X338" s="1713"/>
      <c r="Y338" s="1713"/>
      <c r="Z338" s="1713"/>
      <c r="AA338" s="1713"/>
      <c r="AB338" s="1713"/>
      <c r="AC338" s="1713"/>
      <c r="AD338" s="1713"/>
      <c r="AE338" s="1713"/>
      <c r="AF338" s="1713"/>
      <c r="AG338" s="1713"/>
      <c r="AH338" s="1713"/>
      <c r="AI338" s="1713"/>
      <c r="AJ338" s="1713"/>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3"/>
      <c r="D339" s="1713"/>
      <c r="E339" s="1713"/>
      <c r="F339" s="1713"/>
      <c r="G339" s="1713"/>
      <c r="H339" s="1713"/>
      <c r="I339" s="1713"/>
      <c r="J339" s="1713"/>
      <c r="K339" s="1713"/>
      <c r="L339" s="1713"/>
      <c r="M339" s="1713"/>
      <c r="N339" s="1713"/>
      <c r="O339" s="1713"/>
      <c r="P339" s="1713"/>
      <c r="Q339" s="1713"/>
      <c r="R339" s="1713"/>
      <c r="S339" s="1713"/>
      <c r="T339" s="1713"/>
      <c r="U339" s="1713"/>
      <c r="V339" s="1713"/>
      <c r="W339" s="1713"/>
      <c r="X339" s="1713"/>
      <c r="Y339" s="1713"/>
      <c r="Z339" s="1713"/>
      <c r="AA339" s="1713"/>
      <c r="AB339" s="1713"/>
      <c r="AC339" s="1713"/>
      <c r="AD339" s="1713"/>
      <c r="AE339" s="1713"/>
      <c r="AF339" s="1713"/>
      <c r="AG339" s="1713"/>
      <c r="AH339" s="1713"/>
      <c r="AI339" s="1713"/>
      <c r="AJ339" s="1713"/>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713"/>
      <c r="D340" s="1713"/>
      <c r="E340" s="1713"/>
      <c r="F340" s="1713"/>
      <c r="G340" s="1713"/>
      <c r="H340" s="1713"/>
      <c r="I340" s="1713"/>
      <c r="J340" s="1713"/>
      <c r="K340" s="1713"/>
      <c r="L340" s="1713"/>
      <c r="M340" s="1713"/>
      <c r="N340" s="1713"/>
      <c r="O340" s="1713"/>
      <c r="P340" s="1713"/>
      <c r="Q340" s="1713"/>
      <c r="R340" s="1713"/>
      <c r="S340" s="1713"/>
      <c r="T340" s="1713"/>
      <c r="U340" s="1713"/>
      <c r="V340" s="1713"/>
      <c r="W340" s="1713"/>
      <c r="X340" s="1713"/>
      <c r="Y340" s="1713"/>
      <c r="Z340" s="1713"/>
      <c r="AA340" s="1713"/>
      <c r="AB340" s="1713"/>
      <c r="AC340" s="1713"/>
      <c r="AD340" s="1713"/>
      <c r="AE340" s="1713"/>
      <c r="AF340" s="1713"/>
      <c r="AG340" s="1713"/>
      <c r="AH340" s="1713"/>
      <c r="AI340" s="1713"/>
      <c r="AJ340" s="1713"/>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713"/>
      <c r="D341" s="1713"/>
      <c r="E341" s="1713"/>
      <c r="F341" s="1713"/>
      <c r="G341" s="1713"/>
      <c r="H341" s="1713"/>
      <c r="I341" s="1713"/>
      <c r="J341" s="1713"/>
      <c r="K341" s="1713"/>
      <c r="L341" s="1713"/>
      <c r="M341" s="1713"/>
      <c r="N341" s="1713"/>
      <c r="O341" s="1713"/>
      <c r="P341" s="1713"/>
      <c r="Q341" s="1713"/>
      <c r="R341" s="1713"/>
      <c r="S341" s="1713"/>
      <c r="T341" s="1713"/>
      <c r="U341" s="1713"/>
      <c r="V341" s="1713"/>
      <c r="W341" s="1713"/>
      <c r="X341" s="1713"/>
      <c r="Y341" s="1713"/>
      <c r="Z341" s="1713"/>
      <c r="AA341" s="1713"/>
      <c r="AB341" s="1713"/>
      <c r="AC341" s="1713"/>
      <c r="AD341" s="1713"/>
      <c r="AE341" s="1713"/>
      <c r="AF341" s="1713"/>
      <c r="AG341" s="1713"/>
      <c r="AH341" s="1713"/>
      <c r="AI341" s="1713"/>
      <c r="AJ341" s="1713"/>
      <c r="AK341" s="27"/>
      <c r="AL341" s="27"/>
      <c r="AM341" s="27"/>
      <c r="AN341" s="281"/>
      <c r="AO341" s="185"/>
    </row>
    <row r="342" spans="1:76" s="4" customFormat="1" ht="12.75" customHeight="1">
      <c r="A342" s="27"/>
      <c r="B342" s="26"/>
      <c r="C342" s="1713" t="s">
        <v>1838</v>
      </c>
      <c r="D342" s="1713"/>
      <c r="E342" s="1713"/>
      <c r="F342" s="1713"/>
      <c r="G342" s="1713"/>
      <c r="H342" s="1713"/>
      <c r="I342" s="1713"/>
      <c r="J342" s="1713"/>
      <c r="K342" s="1713"/>
      <c r="L342" s="1713"/>
      <c r="M342" s="1713"/>
      <c r="N342" s="1713"/>
      <c r="O342" s="1713"/>
      <c r="P342" s="1713"/>
      <c r="Q342" s="1713"/>
      <c r="R342" s="1713"/>
      <c r="S342" s="1713"/>
      <c r="T342" s="1713"/>
      <c r="U342" s="1713"/>
      <c r="V342" s="1713"/>
      <c r="W342" s="1713"/>
      <c r="X342" s="1713"/>
      <c r="Y342" s="1713"/>
      <c r="Z342" s="1713"/>
      <c r="AA342" s="1713"/>
      <c r="AB342" s="1713"/>
      <c r="AC342" s="1713"/>
      <c r="AD342" s="1713"/>
      <c r="AE342" s="1713"/>
      <c r="AF342" s="1713"/>
      <c r="AG342" s="1713"/>
      <c r="AH342" s="1713"/>
      <c r="AI342" s="1713"/>
      <c r="AJ342" s="1713"/>
      <c r="AK342" s="27"/>
      <c r="AL342" s="27"/>
      <c r="AM342" s="27"/>
      <c r="AN342" s="281"/>
    </row>
    <row r="343" spans="1:76" s="4" customFormat="1" ht="12.75" customHeight="1">
      <c r="A343" s="27"/>
      <c r="B343" s="26"/>
      <c r="C343" s="1713"/>
      <c r="D343" s="1713"/>
      <c r="E343" s="1713"/>
      <c r="F343" s="1713"/>
      <c r="G343" s="1713"/>
      <c r="H343" s="1713"/>
      <c r="I343" s="1713"/>
      <c r="J343" s="1713"/>
      <c r="K343" s="1713"/>
      <c r="L343" s="1713"/>
      <c r="M343" s="1713"/>
      <c r="N343" s="1713"/>
      <c r="O343" s="1713"/>
      <c r="P343" s="1713"/>
      <c r="Q343" s="1713"/>
      <c r="R343" s="1713"/>
      <c r="S343" s="1713"/>
      <c r="T343" s="1713"/>
      <c r="U343" s="1713"/>
      <c r="V343" s="1713"/>
      <c r="W343" s="1713"/>
      <c r="X343" s="1713"/>
      <c r="Y343" s="1713"/>
      <c r="Z343" s="1713"/>
      <c r="AA343" s="1713"/>
      <c r="AB343" s="1713"/>
      <c r="AC343" s="1713"/>
      <c r="AD343" s="1713"/>
      <c r="AE343" s="1713"/>
      <c r="AF343" s="1713"/>
      <c r="AG343" s="1713"/>
      <c r="AH343" s="1713"/>
      <c r="AI343" s="1713"/>
      <c r="AJ343" s="1713"/>
      <c r="AK343" s="27"/>
      <c r="AL343" s="27"/>
      <c r="AM343" s="27"/>
      <c r="AN343" s="281"/>
    </row>
    <row r="344" spans="1:76" s="4" customFormat="1" ht="12.75" customHeight="1">
      <c r="A344" s="27"/>
      <c r="B344" s="26"/>
      <c r="C344" s="1713"/>
      <c r="D344" s="1713"/>
      <c r="E344" s="1713"/>
      <c r="F344" s="1713"/>
      <c r="G344" s="1713"/>
      <c r="H344" s="1713"/>
      <c r="I344" s="1713"/>
      <c r="J344" s="1713"/>
      <c r="K344" s="1713"/>
      <c r="L344" s="1713"/>
      <c r="M344" s="1713"/>
      <c r="N344" s="1713"/>
      <c r="O344" s="1713"/>
      <c r="P344" s="1713"/>
      <c r="Q344" s="1713"/>
      <c r="R344" s="1713"/>
      <c r="S344" s="1713"/>
      <c r="T344" s="1713"/>
      <c r="U344" s="1713"/>
      <c r="V344" s="1713"/>
      <c r="W344" s="1713"/>
      <c r="X344" s="1713"/>
      <c r="Y344" s="1713"/>
      <c r="Z344" s="1713"/>
      <c r="AA344" s="1713"/>
      <c r="AB344" s="1713"/>
      <c r="AC344" s="1713"/>
      <c r="AD344" s="1713"/>
      <c r="AE344" s="1713"/>
      <c r="AF344" s="1713"/>
      <c r="AG344" s="1713"/>
      <c r="AH344" s="1713"/>
      <c r="AI344" s="1713"/>
      <c r="AJ344" s="1713"/>
      <c r="AK344" s="27"/>
      <c r="AL344" s="27"/>
      <c r="AM344" s="27"/>
      <c r="AN344" s="281"/>
      <c r="AQ344"/>
    </row>
    <row r="345" spans="1:76" s="4" customFormat="1" ht="12.75" customHeight="1">
      <c r="A345" s="27"/>
      <c r="B345" s="26"/>
      <c r="C345" s="1713"/>
      <c r="D345" s="1713"/>
      <c r="E345" s="1713"/>
      <c r="F345" s="1713"/>
      <c r="G345" s="1713"/>
      <c r="H345" s="1713"/>
      <c r="I345" s="1713"/>
      <c r="J345" s="1713"/>
      <c r="K345" s="1713"/>
      <c r="L345" s="1713"/>
      <c r="M345" s="1713"/>
      <c r="N345" s="1713"/>
      <c r="O345" s="1713"/>
      <c r="P345" s="1713"/>
      <c r="Q345" s="1713"/>
      <c r="R345" s="1713"/>
      <c r="S345" s="1713"/>
      <c r="T345" s="1713"/>
      <c r="U345" s="1713"/>
      <c r="V345" s="1713"/>
      <c r="W345" s="1713"/>
      <c r="X345" s="1713"/>
      <c r="Y345" s="1713"/>
      <c r="Z345" s="1713"/>
      <c r="AA345" s="1713"/>
      <c r="AB345" s="1713"/>
      <c r="AC345" s="1713"/>
      <c r="AD345" s="1713"/>
      <c r="AE345" s="1713"/>
      <c r="AF345" s="1713"/>
      <c r="AG345" s="1713"/>
      <c r="AH345" s="1713"/>
      <c r="AI345" s="1713"/>
      <c r="AJ345" s="1713"/>
      <c r="AK345" s="27"/>
      <c r="AL345" s="27"/>
      <c r="AM345" s="27"/>
      <c r="AN345" s="281"/>
      <c r="AQ345"/>
    </row>
    <row r="346" spans="1:76" s="4" customFormat="1" ht="12.45" customHeight="1">
      <c r="A346" s="27"/>
      <c r="B346" s="26"/>
      <c r="C346" s="1713"/>
      <c r="D346" s="1713"/>
      <c r="E346" s="1713"/>
      <c r="F346" s="1713"/>
      <c r="G346" s="1713"/>
      <c r="H346" s="1713"/>
      <c r="I346" s="1713"/>
      <c r="J346" s="1713"/>
      <c r="K346" s="1713"/>
      <c r="L346" s="1713"/>
      <c r="M346" s="1713"/>
      <c r="N346" s="1713"/>
      <c r="O346" s="1713"/>
      <c r="P346" s="1713"/>
      <c r="Q346" s="1713"/>
      <c r="R346" s="1713"/>
      <c r="S346" s="1713"/>
      <c r="T346" s="1713"/>
      <c r="U346" s="1713"/>
      <c r="V346" s="1713"/>
      <c r="W346" s="1713"/>
      <c r="X346" s="1713"/>
      <c r="Y346" s="1713"/>
      <c r="Z346" s="1713"/>
      <c r="AA346" s="1713"/>
      <c r="AB346" s="1713"/>
      <c r="AC346" s="1713"/>
      <c r="AD346" s="1713"/>
      <c r="AE346" s="1713"/>
      <c r="AF346" s="1713"/>
      <c r="AG346" s="1713"/>
      <c r="AH346" s="1713"/>
      <c r="AI346" s="1713"/>
      <c r="AJ346" s="1713"/>
      <c r="AK346" s="27"/>
      <c r="AL346" s="27"/>
      <c r="AM346" s="27"/>
      <c r="AN346" s="281"/>
      <c r="AQ346"/>
      <c r="AR346"/>
    </row>
    <row r="347" spans="1:76" s="4" customFormat="1" ht="12.75" customHeight="1">
      <c r="A347" s="27"/>
      <c r="B347" s="26"/>
      <c r="C347" s="1713" t="s">
        <v>2292</v>
      </c>
      <c r="D347" s="1713"/>
      <c r="E347" s="1713"/>
      <c r="F347" s="1713"/>
      <c r="G347" s="1713"/>
      <c r="H347" s="1713"/>
      <c r="I347" s="1713"/>
      <c r="J347" s="1713"/>
      <c r="K347" s="1713"/>
      <c r="L347" s="1713"/>
      <c r="M347" s="1713"/>
      <c r="N347" s="1713"/>
      <c r="O347" s="1713"/>
      <c r="P347" s="1713"/>
      <c r="Q347" s="1713"/>
      <c r="R347" s="1713"/>
      <c r="S347" s="1713"/>
      <c r="T347" s="1713"/>
      <c r="U347" s="1713"/>
      <c r="V347" s="1713"/>
      <c r="W347" s="1713"/>
      <c r="X347" s="1713"/>
      <c r="Y347" s="1713"/>
      <c r="Z347" s="1713"/>
      <c r="AA347" s="1713"/>
      <c r="AB347" s="1713"/>
      <c r="AC347" s="1713"/>
      <c r="AD347" s="1713"/>
      <c r="AE347" s="1713"/>
      <c r="AF347" s="1713"/>
      <c r="AG347" s="1713"/>
      <c r="AH347" s="1713"/>
      <c r="AI347" s="1713"/>
      <c r="AJ347" s="1713"/>
      <c r="AK347" s="27"/>
      <c r="AL347" s="27"/>
      <c r="AM347" s="27"/>
      <c r="AN347" s="281"/>
      <c r="AQ347"/>
      <c r="AR347"/>
    </row>
    <row r="348" spans="1:76" s="4" customFormat="1" ht="12.75" customHeight="1">
      <c r="A348" s="27"/>
      <c r="B348" s="26"/>
      <c r="C348" s="1713"/>
      <c r="D348" s="1713"/>
      <c r="E348" s="1713"/>
      <c r="F348" s="1713"/>
      <c r="G348" s="1713"/>
      <c r="H348" s="1713"/>
      <c r="I348" s="1713"/>
      <c r="J348" s="1713"/>
      <c r="K348" s="1713"/>
      <c r="L348" s="1713"/>
      <c r="M348" s="1713"/>
      <c r="N348" s="1713"/>
      <c r="O348" s="1713"/>
      <c r="P348" s="1713"/>
      <c r="Q348" s="1713"/>
      <c r="R348" s="1713"/>
      <c r="S348" s="1713"/>
      <c r="T348" s="1713"/>
      <c r="U348" s="1713"/>
      <c r="V348" s="1713"/>
      <c r="W348" s="1713"/>
      <c r="X348" s="1713"/>
      <c r="Y348" s="1713"/>
      <c r="Z348" s="1713"/>
      <c r="AA348" s="1713"/>
      <c r="AB348" s="1713"/>
      <c r="AC348" s="1713"/>
      <c r="AD348" s="1713"/>
      <c r="AE348" s="1713"/>
      <c r="AF348" s="1713"/>
      <c r="AG348" s="1713"/>
      <c r="AH348" s="1713"/>
      <c r="AI348" s="1713"/>
      <c r="AJ348" s="1713"/>
      <c r="AK348" s="27"/>
      <c r="AL348" s="27"/>
      <c r="AM348" s="27"/>
      <c r="AN348" s="281"/>
      <c r="AR348"/>
    </row>
    <row r="349" spans="1:76" s="4" customFormat="1" ht="12.75" customHeight="1">
      <c r="A349" s="27"/>
      <c r="B349" s="26"/>
      <c r="C349" s="1713"/>
      <c r="D349" s="1713"/>
      <c r="E349" s="1713"/>
      <c r="F349" s="1713"/>
      <c r="G349" s="1713"/>
      <c r="H349" s="1713"/>
      <c r="I349" s="1713"/>
      <c r="J349" s="1713"/>
      <c r="K349" s="1713"/>
      <c r="L349" s="1713"/>
      <c r="M349" s="1713"/>
      <c r="N349" s="1713"/>
      <c r="O349" s="1713"/>
      <c r="P349" s="1713"/>
      <c r="Q349" s="1713"/>
      <c r="R349" s="1713"/>
      <c r="S349" s="1713"/>
      <c r="T349" s="1713"/>
      <c r="U349" s="1713"/>
      <c r="V349" s="1713"/>
      <c r="W349" s="1713"/>
      <c r="X349" s="1713"/>
      <c r="Y349" s="1713"/>
      <c r="Z349" s="1713"/>
      <c r="AA349" s="1713"/>
      <c r="AB349" s="1713"/>
      <c r="AC349" s="1713"/>
      <c r="AD349" s="1713"/>
      <c r="AE349" s="1713"/>
      <c r="AF349" s="1713"/>
      <c r="AG349" s="1713"/>
      <c r="AH349" s="1713"/>
      <c r="AI349" s="1713"/>
      <c r="AJ349" s="1713"/>
      <c r="AK349" s="27"/>
      <c r="AL349" s="27"/>
      <c r="AM349" s="27"/>
      <c r="AN349" s="281"/>
      <c r="AR349"/>
    </row>
    <row r="350" spans="1:76" s="4" customFormat="1" ht="12.75" customHeight="1">
      <c r="A350" s="27"/>
      <c r="B350" s="26"/>
      <c r="C350" s="1713" t="s">
        <v>1839</v>
      </c>
      <c r="D350" s="1713"/>
      <c r="E350" s="1713"/>
      <c r="F350" s="1713"/>
      <c r="G350" s="1713"/>
      <c r="H350" s="1713"/>
      <c r="I350" s="1713"/>
      <c r="J350" s="1713"/>
      <c r="K350" s="1713"/>
      <c r="L350" s="1713"/>
      <c r="M350" s="1713"/>
      <c r="N350" s="1713"/>
      <c r="O350" s="1713"/>
      <c r="P350" s="1713"/>
      <c r="Q350" s="1713"/>
      <c r="R350" s="1713"/>
      <c r="S350" s="1713"/>
      <c r="T350" s="1713"/>
      <c r="U350" s="1713"/>
      <c r="V350" s="1713"/>
      <c r="W350" s="1713"/>
      <c r="X350" s="1713"/>
      <c r="Y350" s="1713"/>
      <c r="Z350" s="1713"/>
      <c r="AA350" s="1713"/>
      <c r="AB350" s="1713"/>
      <c r="AC350" s="1713"/>
      <c r="AD350" s="1713"/>
      <c r="AE350" s="1713"/>
      <c r="AF350" s="1713"/>
      <c r="AG350" s="1713"/>
      <c r="AH350" s="1713"/>
      <c r="AI350" s="1713"/>
      <c r="AJ350" s="1713"/>
      <c r="AK350" s="27"/>
      <c r="AL350" s="27"/>
      <c r="AM350" s="27"/>
      <c r="AN350" s="281"/>
      <c r="AQ350"/>
      <c r="AR350"/>
    </row>
    <row r="351" spans="1:76" s="4" customFormat="1" ht="12.75" customHeight="1">
      <c r="A351" s="27"/>
      <c r="B351" s="26"/>
      <c r="C351" s="1713"/>
      <c r="D351" s="1713"/>
      <c r="E351" s="1713"/>
      <c r="F351" s="1713"/>
      <c r="G351" s="1713"/>
      <c r="H351" s="1713"/>
      <c r="I351" s="1713"/>
      <c r="J351" s="1713"/>
      <c r="K351" s="1713"/>
      <c r="L351" s="1713"/>
      <c r="M351" s="1713"/>
      <c r="N351" s="1713"/>
      <c r="O351" s="1713"/>
      <c r="P351" s="1713"/>
      <c r="Q351" s="1713"/>
      <c r="R351" s="1713"/>
      <c r="S351" s="1713"/>
      <c r="T351" s="1713"/>
      <c r="U351" s="1713"/>
      <c r="V351" s="1713"/>
      <c r="W351" s="1713"/>
      <c r="X351" s="1713"/>
      <c r="Y351" s="1713"/>
      <c r="Z351" s="1713"/>
      <c r="AA351" s="1713"/>
      <c r="AB351" s="1713"/>
      <c r="AC351" s="1713"/>
      <c r="AD351" s="1713"/>
      <c r="AE351" s="1713"/>
      <c r="AF351" s="1713"/>
      <c r="AG351" s="1713"/>
      <c r="AH351" s="1713"/>
      <c r="AI351" s="1713"/>
      <c r="AJ351" s="1713"/>
      <c r="AK351" s="27"/>
      <c r="AL351" s="27"/>
      <c r="AM351" s="27"/>
      <c r="AN351" s="281"/>
      <c r="AQ351"/>
      <c r="AR351"/>
    </row>
    <row r="352" spans="1:76" s="4" customFormat="1" ht="13.2" customHeight="1">
      <c r="A352" s="27"/>
      <c r="B352" s="26"/>
      <c r="C352" s="1713"/>
      <c r="D352" s="1713"/>
      <c r="E352" s="1713"/>
      <c r="F352" s="1713"/>
      <c r="G352" s="1713"/>
      <c r="H352" s="1713"/>
      <c r="I352" s="1713"/>
      <c r="J352" s="1713"/>
      <c r="K352" s="1713"/>
      <c r="L352" s="1713"/>
      <c r="M352" s="1713"/>
      <c r="N352" s="1713"/>
      <c r="O352" s="1713"/>
      <c r="P352" s="1713"/>
      <c r="Q352" s="1713"/>
      <c r="R352" s="1713"/>
      <c r="S352" s="1713"/>
      <c r="T352" s="1713"/>
      <c r="U352" s="1713"/>
      <c r="V352" s="1713"/>
      <c r="W352" s="1713"/>
      <c r="X352" s="1713"/>
      <c r="Y352" s="1713"/>
      <c r="Z352" s="1713"/>
      <c r="AA352" s="1713"/>
      <c r="AB352" s="1713"/>
      <c r="AC352" s="1713"/>
      <c r="AD352" s="1713"/>
      <c r="AE352" s="1713"/>
      <c r="AF352" s="1713"/>
      <c r="AG352" s="1713"/>
      <c r="AH352" s="1713"/>
      <c r="AI352" s="1713"/>
      <c r="AJ352" s="1713"/>
      <c r="AK352" s="27"/>
      <c r="AL352" s="27"/>
      <c r="AM352" s="27"/>
      <c r="AN352" s="281"/>
      <c r="AQ352"/>
      <c r="AR352"/>
    </row>
    <row r="353" spans="1:46" s="4" customFormat="1" ht="12.75" customHeight="1">
      <c r="A353" s="27"/>
      <c r="B353" s="26"/>
      <c r="C353" s="1713"/>
      <c r="D353" s="1713"/>
      <c r="E353" s="1713"/>
      <c r="F353" s="1713"/>
      <c r="G353" s="1713"/>
      <c r="H353" s="1713"/>
      <c r="I353" s="1713"/>
      <c r="J353" s="1713"/>
      <c r="K353" s="1713"/>
      <c r="L353" s="1713"/>
      <c r="M353" s="1713"/>
      <c r="N353" s="1713"/>
      <c r="O353" s="1713"/>
      <c r="P353" s="1713"/>
      <c r="Q353" s="1713"/>
      <c r="R353" s="1713"/>
      <c r="S353" s="1713"/>
      <c r="T353" s="1713"/>
      <c r="U353" s="1713"/>
      <c r="V353" s="1713"/>
      <c r="W353" s="1713"/>
      <c r="X353" s="1713"/>
      <c r="Y353" s="1713"/>
      <c r="Z353" s="1713"/>
      <c r="AA353" s="1713"/>
      <c r="AB353" s="1713"/>
      <c r="AC353" s="1713"/>
      <c r="AD353" s="1713"/>
      <c r="AE353" s="1713"/>
      <c r="AF353" s="1713"/>
      <c r="AG353" s="1713"/>
      <c r="AH353" s="1713"/>
      <c r="AI353" s="1713"/>
      <c r="AJ353" s="1713"/>
      <c r="AK353" s="27"/>
      <c r="AL353" s="27"/>
      <c r="AM353" s="27"/>
      <c r="AN353" s="281"/>
      <c r="AO353" s="170"/>
      <c r="AP353" s="170"/>
      <c r="AQ353"/>
    </row>
    <row r="354" spans="1:46" s="4" customFormat="1" ht="11.85" customHeight="1">
      <c r="A354" s="27"/>
      <c r="B354" s="26"/>
      <c r="C354" s="1713"/>
      <c r="D354" s="1713"/>
      <c r="E354" s="1713"/>
      <c r="F354" s="1713"/>
      <c r="G354" s="1713"/>
      <c r="H354" s="1713"/>
      <c r="I354" s="1713"/>
      <c r="J354" s="1713"/>
      <c r="K354" s="1713"/>
      <c r="L354" s="1713"/>
      <c r="M354" s="1713"/>
      <c r="N354" s="1713"/>
      <c r="O354" s="1713"/>
      <c r="P354" s="1713"/>
      <c r="Q354" s="1713"/>
      <c r="R354" s="1713"/>
      <c r="S354" s="1713"/>
      <c r="T354" s="1713"/>
      <c r="U354" s="1713"/>
      <c r="V354" s="1713"/>
      <c r="W354" s="1713"/>
      <c r="X354" s="1713"/>
      <c r="Y354" s="1713"/>
      <c r="Z354" s="1713"/>
      <c r="AA354" s="1713"/>
      <c r="AB354" s="1713"/>
      <c r="AC354" s="1713"/>
      <c r="AD354" s="1713"/>
      <c r="AE354" s="1713"/>
      <c r="AF354" s="1713"/>
      <c r="AG354" s="1713"/>
      <c r="AH354" s="1713"/>
      <c r="AI354" s="1713"/>
      <c r="AJ354" s="1713"/>
      <c r="AK354" s="27"/>
      <c r="AL354" s="27"/>
      <c r="AM354" s="27"/>
      <c r="AN354" s="281"/>
      <c r="AO354" s="688" t="s">
        <v>899</v>
      </c>
      <c r="AP354" s="71">
        <f>IF(C379="Yes",5,0)</f>
        <v>0</v>
      </c>
      <c r="AS354" s="3" t="s">
        <v>1775</v>
      </c>
    </row>
    <row r="355" spans="1:46" s="4" customFormat="1" ht="12.75" customHeight="1">
      <c r="A355" s="27"/>
      <c r="B355" s="26"/>
      <c r="C355" s="1713"/>
      <c r="D355" s="1713"/>
      <c r="E355" s="1713"/>
      <c r="F355" s="1713"/>
      <c r="G355" s="1713"/>
      <c r="H355" s="1713"/>
      <c r="I355" s="1713"/>
      <c r="J355" s="1713"/>
      <c r="K355" s="1713"/>
      <c r="L355" s="1713"/>
      <c r="M355" s="1713"/>
      <c r="N355" s="1713"/>
      <c r="O355" s="1713"/>
      <c r="P355" s="1713"/>
      <c r="Q355" s="1713"/>
      <c r="R355" s="1713"/>
      <c r="S355" s="1713"/>
      <c r="T355" s="1713"/>
      <c r="U355" s="1713"/>
      <c r="V355" s="1713"/>
      <c r="W355" s="1713"/>
      <c r="X355" s="1713"/>
      <c r="Y355" s="1713"/>
      <c r="Z355" s="1713"/>
      <c r="AA355" s="1713"/>
      <c r="AB355" s="1713"/>
      <c r="AC355" s="1713"/>
      <c r="AD355" s="1713"/>
      <c r="AE355" s="1713"/>
      <c r="AF355" s="1713"/>
      <c r="AG355" s="1713"/>
      <c r="AH355" s="1713"/>
      <c r="AI355" s="1713"/>
      <c r="AJ355" s="1713"/>
      <c r="AK355" s="27"/>
      <c r="AL355" s="27"/>
      <c r="AM355" s="27"/>
      <c r="AN355" s="281"/>
      <c r="AO355" s="688"/>
      <c r="AP355" s="71"/>
      <c r="AS355" s="1690">
        <f>IF(AQ368=0,AQ381,AQ368)</f>
        <v>10</v>
      </c>
      <c r="AT355" s="1690"/>
    </row>
    <row r="356" spans="1:46" s="4" customFormat="1" ht="12.75" customHeight="1">
      <c r="A356" s="27"/>
      <c r="B356" s="26"/>
      <c r="C356" s="1713"/>
      <c r="D356" s="1713"/>
      <c r="E356" s="1713"/>
      <c r="F356" s="1713"/>
      <c r="G356" s="1713"/>
      <c r="H356" s="1713"/>
      <c r="I356" s="1713"/>
      <c r="J356" s="1713"/>
      <c r="K356" s="1713"/>
      <c r="L356" s="1713"/>
      <c r="M356" s="1713"/>
      <c r="N356" s="1713"/>
      <c r="O356" s="1713"/>
      <c r="P356" s="1713"/>
      <c r="Q356" s="1713"/>
      <c r="R356" s="1713"/>
      <c r="S356" s="1713"/>
      <c r="T356" s="1713"/>
      <c r="U356" s="1713"/>
      <c r="V356" s="1713"/>
      <c r="W356" s="1713"/>
      <c r="X356" s="1713"/>
      <c r="Y356" s="1713"/>
      <c r="Z356" s="1713"/>
      <c r="AA356" s="1713"/>
      <c r="AB356" s="1713"/>
      <c r="AC356" s="1713"/>
      <c r="AD356" s="1713"/>
      <c r="AE356" s="1713"/>
      <c r="AF356" s="1713"/>
      <c r="AG356" s="1713"/>
      <c r="AH356" s="1713"/>
      <c r="AI356" s="1713"/>
      <c r="AJ356" s="1713"/>
      <c r="AK356" s="27"/>
      <c r="AL356" s="27"/>
      <c r="AM356" s="27"/>
      <c r="AN356" s="281"/>
      <c r="AO356" s="688" t="s">
        <v>900</v>
      </c>
      <c r="AP356" s="71">
        <f>IF(C389="Yes",5,0)</f>
        <v>0</v>
      </c>
      <c r="AS356" s="3" t="s">
        <v>1808</v>
      </c>
    </row>
    <row r="357" spans="1:46" s="4" customFormat="1" ht="12.75" customHeight="1">
      <c r="A357" s="27"/>
      <c r="B357" s="26"/>
      <c r="C357" s="1713"/>
      <c r="D357" s="1713"/>
      <c r="E357" s="1713"/>
      <c r="F357" s="1713"/>
      <c r="G357" s="1713"/>
      <c r="H357" s="1713"/>
      <c r="I357" s="1713"/>
      <c r="J357" s="1713"/>
      <c r="K357" s="1713"/>
      <c r="L357" s="1713"/>
      <c r="M357" s="1713"/>
      <c r="N357" s="1713"/>
      <c r="O357" s="1713"/>
      <c r="P357" s="1713"/>
      <c r="Q357" s="1713"/>
      <c r="R357" s="1713"/>
      <c r="S357" s="1713"/>
      <c r="T357" s="1713"/>
      <c r="U357" s="1713"/>
      <c r="V357" s="1713"/>
      <c r="W357" s="1713"/>
      <c r="X357" s="1713"/>
      <c r="Y357" s="1713"/>
      <c r="Z357" s="1713"/>
      <c r="AA357" s="1713"/>
      <c r="AB357" s="1713"/>
      <c r="AC357" s="1713"/>
      <c r="AD357" s="1713"/>
      <c r="AE357" s="1713"/>
      <c r="AF357" s="1713"/>
      <c r="AG357" s="1713"/>
      <c r="AH357" s="1713"/>
      <c r="AI357" s="1713"/>
      <c r="AJ357" s="1713"/>
      <c r="AK357" s="27"/>
      <c r="AL357" s="27"/>
      <c r="AM357" s="27"/>
      <c r="AN357" s="281"/>
      <c r="AO357" s="688"/>
      <c r="AP357" s="71"/>
      <c r="AS357" s="1690">
        <f>IF(AND(AQ368&gt;0,AQ381&gt;0),(AQ368+AQ381)/2,0)</f>
        <v>0</v>
      </c>
      <c r="AT357" s="1690"/>
    </row>
    <row r="358" spans="1:46" s="4" customFormat="1" ht="12.75" customHeight="1">
      <c r="A358" s="27"/>
      <c r="B358" s="26"/>
      <c r="C358" s="1713"/>
      <c r="D358" s="1713"/>
      <c r="E358" s="1713"/>
      <c r="F358" s="1713"/>
      <c r="G358" s="1713"/>
      <c r="H358" s="1713"/>
      <c r="I358" s="1713"/>
      <c r="J358" s="1713"/>
      <c r="K358" s="1713"/>
      <c r="L358" s="1713"/>
      <c r="M358" s="1713"/>
      <c r="N358" s="1713"/>
      <c r="O358" s="1713"/>
      <c r="P358" s="1713"/>
      <c r="Q358" s="1713"/>
      <c r="R358" s="1713"/>
      <c r="S358" s="1713"/>
      <c r="T358" s="1713"/>
      <c r="U358" s="1713"/>
      <c r="V358" s="1713"/>
      <c r="W358" s="1713"/>
      <c r="X358" s="1713"/>
      <c r="Y358" s="1713"/>
      <c r="Z358" s="1713"/>
      <c r="AA358" s="1713"/>
      <c r="AB358" s="1713"/>
      <c r="AC358" s="1713"/>
      <c r="AD358" s="1713"/>
      <c r="AE358" s="1713"/>
      <c r="AF358" s="1713"/>
      <c r="AG358" s="1713"/>
      <c r="AH358" s="1713"/>
      <c r="AI358" s="1713"/>
      <c r="AJ358" s="1713"/>
      <c r="AK358" s="27"/>
      <c r="AL358" s="27"/>
      <c r="AM358" s="27"/>
      <c r="AN358" s="281"/>
      <c r="AO358" s="688" t="s">
        <v>906</v>
      </c>
      <c r="AP358" s="71">
        <f>IF(C399="Yes",7,0)</f>
        <v>0</v>
      </c>
    </row>
    <row r="359" spans="1:46" s="4" customFormat="1" ht="12.75" customHeight="1">
      <c r="A359" s="27"/>
      <c r="B359" s="26"/>
      <c r="C359" s="1713" t="s">
        <v>1840</v>
      </c>
      <c r="D359" s="1713"/>
      <c r="E359" s="1713"/>
      <c r="F359" s="1713"/>
      <c r="G359" s="1713"/>
      <c r="H359" s="1713"/>
      <c r="I359" s="1713"/>
      <c r="J359" s="1713"/>
      <c r="K359" s="1713"/>
      <c r="L359" s="1713"/>
      <c r="M359" s="1713"/>
      <c r="N359" s="1713"/>
      <c r="O359" s="1713"/>
      <c r="P359" s="1713"/>
      <c r="Q359" s="1713"/>
      <c r="R359" s="1713"/>
      <c r="S359" s="1713"/>
      <c r="T359" s="1713"/>
      <c r="U359" s="1713"/>
      <c r="V359" s="1713"/>
      <c r="W359" s="1713"/>
      <c r="X359" s="1713"/>
      <c r="Y359" s="1713"/>
      <c r="Z359" s="1713"/>
      <c r="AA359" s="1713"/>
      <c r="AB359" s="1713"/>
      <c r="AC359" s="1713"/>
      <c r="AD359" s="1713"/>
      <c r="AE359" s="1713"/>
      <c r="AF359" s="1713"/>
      <c r="AG359" s="1713"/>
      <c r="AH359" s="1713"/>
      <c r="AI359" s="1713"/>
      <c r="AJ359" s="1713"/>
      <c r="AK359" s="27"/>
      <c r="AL359" s="27"/>
      <c r="AM359" s="27"/>
      <c r="AN359" s="281"/>
      <c r="AO359" s="281"/>
      <c r="AP359" s="71">
        <f>IF(C401="Yes",5,0)</f>
        <v>0</v>
      </c>
    </row>
    <row r="360" spans="1:46" s="4" customFormat="1" ht="12.75" customHeight="1">
      <c r="A360" s="27"/>
      <c r="B360" s="26"/>
      <c r="C360" s="1713"/>
      <c r="D360" s="1713"/>
      <c r="E360" s="1713"/>
      <c r="F360" s="1713"/>
      <c r="G360" s="1713"/>
      <c r="H360" s="1713"/>
      <c r="I360" s="1713"/>
      <c r="J360" s="1713"/>
      <c r="K360" s="1713"/>
      <c r="L360" s="1713"/>
      <c r="M360" s="1713"/>
      <c r="N360" s="1713"/>
      <c r="O360" s="1713"/>
      <c r="P360" s="1713"/>
      <c r="Q360" s="1713"/>
      <c r="R360" s="1713"/>
      <c r="S360" s="1713"/>
      <c r="T360" s="1713"/>
      <c r="U360" s="1713"/>
      <c r="V360" s="1713"/>
      <c r="W360" s="1713"/>
      <c r="X360" s="1713"/>
      <c r="Y360" s="1713"/>
      <c r="Z360" s="1713"/>
      <c r="AA360" s="1713"/>
      <c r="AB360" s="1713"/>
      <c r="AC360" s="1713"/>
      <c r="AD360" s="1713"/>
      <c r="AE360" s="1713"/>
      <c r="AF360" s="1713"/>
      <c r="AG360" s="1713"/>
      <c r="AH360" s="1713"/>
      <c r="AI360" s="1713"/>
      <c r="AJ360" s="1713"/>
      <c r="AK360" s="27"/>
      <c r="AL360" s="27"/>
      <c r="AM360" s="27"/>
      <c r="AN360" s="281"/>
      <c r="AO360" s="281"/>
      <c r="AP360" s="71"/>
    </row>
    <row r="361" spans="1:46" s="4" customFormat="1" ht="12.75" customHeight="1">
      <c r="A361" s="27"/>
      <c r="B361" s="26"/>
      <c r="C361" s="1713"/>
      <c r="D361" s="1713"/>
      <c r="E361" s="1713"/>
      <c r="F361" s="1713"/>
      <c r="G361" s="1713"/>
      <c r="H361" s="1713"/>
      <c r="I361" s="1713"/>
      <c r="J361" s="1713"/>
      <c r="K361" s="1713"/>
      <c r="L361" s="1713"/>
      <c r="M361" s="1713"/>
      <c r="N361" s="1713"/>
      <c r="O361" s="1713"/>
      <c r="P361" s="1713"/>
      <c r="Q361" s="1713"/>
      <c r="R361" s="1713"/>
      <c r="S361" s="1713"/>
      <c r="T361" s="1713"/>
      <c r="U361" s="1713"/>
      <c r="V361" s="1713"/>
      <c r="W361" s="1713"/>
      <c r="X361" s="1713"/>
      <c r="Y361" s="1713"/>
      <c r="Z361" s="1713"/>
      <c r="AA361" s="1713"/>
      <c r="AB361" s="1713"/>
      <c r="AC361" s="1713"/>
      <c r="AD361" s="1713"/>
      <c r="AE361" s="1713"/>
      <c r="AF361" s="1713"/>
      <c r="AG361" s="1713"/>
      <c r="AH361" s="1713"/>
      <c r="AI361" s="1713"/>
      <c r="AJ361" s="1713"/>
      <c r="AK361" s="27"/>
      <c r="AL361" s="27"/>
      <c r="AM361" s="27"/>
      <c r="AN361" s="281"/>
      <c r="AO361" s="688" t="s">
        <v>430</v>
      </c>
      <c r="AP361" s="71">
        <f>IF(C409="Yes",5,0)</f>
        <v>0</v>
      </c>
    </row>
    <row r="362" spans="1:46" s="4" customFormat="1" ht="11.85" customHeight="1">
      <c r="A362" s="27"/>
      <c r="B362" s="26"/>
      <c r="C362" s="1713"/>
      <c r="D362" s="1713"/>
      <c r="E362" s="1713"/>
      <c r="F362" s="1713"/>
      <c r="G362" s="1713"/>
      <c r="H362" s="1713"/>
      <c r="I362" s="1713"/>
      <c r="J362" s="1713"/>
      <c r="K362" s="1713"/>
      <c r="L362" s="1713"/>
      <c r="M362" s="1713"/>
      <c r="N362" s="1713"/>
      <c r="O362" s="1713"/>
      <c r="P362" s="1713"/>
      <c r="Q362" s="1713"/>
      <c r="R362" s="1713"/>
      <c r="S362" s="1713"/>
      <c r="T362" s="1713"/>
      <c r="U362" s="1713"/>
      <c r="V362" s="1713"/>
      <c r="W362" s="1713"/>
      <c r="X362" s="1713"/>
      <c r="Y362" s="1713"/>
      <c r="Z362" s="1713"/>
      <c r="AA362" s="1713"/>
      <c r="AB362" s="1713"/>
      <c r="AC362" s="1713"/>
      <c r="AD362" s="1713"/>
      <c r="AE362" s="1713"/>
      <c r="AF362" s="1713"/>
      <c r="AG362" s="1713"/>
      <c r="AH362" s="1713"/>
      <c r="AI362" s="1713"/>
      <c r="AJ362" s="1713"/>
      <c r="AK362" s="27"/>
      <c r="AL362" s="27"/>
      <c r="AM362" s="27"/>
      <c r="AN362" s="281"/>
      <c r="AO362" s="281"/>
      <c r="AP362" s="71">
        <f>IF(C411="Yes",3,0)</f>
        <v>0</v>
      </c>
    </row>
    <row r="363" spans="1:46" s="4" customFormat="1" ht="12.45" customHeight="1">
      <c r="A363" s="27"/>
      <c r="B363" s="26"/>
      <c r="C363" s="1713"/>
      <c r="D363" s="1713"/>
      <c r="E363" s="1713"/>
      <c r="F363" s="1713"/>
      <c r="G363" s="1713"/>
      <c r="H363" s="1713"/>
      <c r="I363" s="1713"/>
      <c r="J363" s="1713"/>
      <c r="K363" s="1713"/>
      <c r="L363" s="1713"/>
      <c r="M363" s="1713"/>
      <c r="N363" s="1713"/>
      <c r="O363" s="1713"/>
      <c r="P363" s="1713"/>
      <c r="Q363" s="1713"/>
      <c r="R363" s="1713"/>
      <c r="S363" s="1713"/>
      <c r="T363" s="1713"/>
      <c r="U363" s="1713"/>
      <c r="V363" s="1713"/>
      <c r="W363" s="1713"/>
      <c r="X363" s="1713"/>
      <c r="Y363" s="1713"/>
      <c r="Z363" s="1713"/>
      <c r="AA363" s="1713"/>
      <c r="AB363" s="1713"/>
      <c r="AC363" s="1713"/>
      <c r="AD363" s="1713"/>
      <c r="AE363" s="1713"/>
      <c r="AF363" s="1713"/>
      <c r="AG363" s="1713"/>
      <c r="AH363" s="1713"/>
      <c r="AI363" s="1713"/>
      <c r="AJ363" s="1713"/>
      <c r="AK363" s="27"/>
      <c r="AL363" s="27"/>
      <c r="AM363" s="27"/>
      <c r="AN363" s="281"/>
      <c r="AO363" s="281"/>
      <c r="AP363" s="71"/>
    </row>
    <row r="364" spans="1:46" s="4" customFormat="1" ht="12.75" customHeight="1">
      <c r="A364" s="27"/>
      <c r="B364" s="26"/>
      <c r="C364" s="1713"/>
      <c r="D364" s="1713"/>
      <c r="E364" s="1713"/>
      <c r="F364" s="1713"/>
      <c r="G364" s="1713"/>
      <c r="H364" s="1713"/>
      <c r="I364" s="1713"/>
      <c r="J364" s="1713"/>
      <c r="K364" s="1713"/>
      <c r="L364" s="1713"/>
      <c r="M364" s="1713"/>
      <c r="N364" s="1713"/>
      <c r="O364" s="1713"/>
      <c r="P364" s="1713"/>
      <c r="Q364" s="1713"/>
      <c r="R364" s="1713"/>
      <c r="S364" s="1713"/>
      <c r="T364" s="1713"/>
      <c r="U364" s="1713"/>
      <c r="V364" s="1713"/>
      <c r="W364" s="1713"/>
      <c r="X364" s="1713"/>
      <c r="Y364" s="1713"/>
      <c r="Z364" s="1713"/>
      <c r="AA364" s="1713"/>
      <c r="AB364" s="1713"/>
      <c r="AC364" s="1713"/>
      <c r="AD364" s="1713"/>
      <c r="AE364" s="1713"/>
      <c r="AF364" s="1713"/>
      <c r="AG364" s="1713"/>
      <c r="AH364" s="1713"/>
      <c r="AI364" s="1713"/>
      <c r="AJ364" s="1713"/>
      <c r="AK364" s="27"/>
      <c r="AL364" s="27"/>
      <c r="AM364" s="27"/>
      <c r="AN364" s="281"/>
      <c r="AO364" s="688" t="s">
        <v>170</v>
      </c>
      <c r="AP364" s="71">
        <f>IF(C414="Yes",5,0)</f>
        <v>0</v>
      </c>
    </row>
    <row r="365" spans="1:46" s="4" customFormat="1" ht="12.75" customHeight="1">
      <c r="A365" s="27"/>
      <c r="B365" s="26"/>
      <c r="C365" s="1713"/>
      <c r="D365" s="1713"/>
      <c r="E365" s="1713"/>
      <c r="F365" s="1713"/>
      <c r="G365" s="1713"/>
      <c r="H365" s="1713"/>
      <c r="I365" s="1713"/>
      <c r="J365" s="1713"/>
      <c r="K365" s="1713"/>
      <c r="L365" s="1713"/>
      <c r="M365" s="1713"/>
      <c r="N365" s="1713"/>
      <c r="O365" s="1713"/>
      <c r="P365" s="1713"/>
      <c r="Q365" s="1713"/>
      <c r="R365" s="1713"/>
      <c r="S365" s="1713"/>
      <c r="T365" s="1713"/>
      <c r="U365" s="1713"/>
      <c r="V365" s="1713"/>
      <c r="W365" s="1713"/>
      <c r="X365" s="1713"/>
      <c r="Y365" s="1713"/>
      <c r="Z365" s="1713"/>
      <c r="AA365" s="1713"/>
      <c r="AB365" s="1713"/>
      <c r="AC365" s="1713"/>
      <c r="AD365" s="1713"/>
      <c r="AE365" s="1713"/>
      <c r="AF365" s="1713"/>
      <c r="AG365" s="1713"/>
      <c r="AH365" s="1713"/>
      <c r="AI365" s="1713"/>
      <c r="AJ365" s="1713"/>
      <c r="AK365" s="27"/>
      <c r="AL365" s="27"/>
      <c r="AM365" s="27"/>
      <c r="AN365" s="281"/>
      <c r="AO365" s="688" t="s">
        <v>433</v>
      </c>
      <c r="AP365" s="71">
        <f>IF(C423="Yes",5,0)</f>
        <v>0</v>
      </c>
    </row>
    <row r="366" spans="1:46" s="4" customFormat="1" ht="12.75" customHeight="1">
      <c r="A366" s="27"/>
      <c r="B366" s="26"/>
      <c r="C366" s="1713" t="s">
        <v>1841</v>
      </c>
      <c r="D366" s="1713"/>
      <c r="E366" s="1713"/>
      <c r="F366" s="1713"/>
      <c r="G366" s="1713"/>
      <c r="H366" s="1713"/>
      <c r="I366" s="1713"/>
      <c r="J366" s="1713"/>
      <c r="K366" s="1713"/>
      <c r="L366" s="1713"/>
      <c r="M366" s="1713"/>
      <c r="N366" s="1713"/>
      <c r="O366" s="1713"/>
      <c r="P366" s="1713"/>
      <c r="Q366" s="1713"/>
      <c r="R366" s="1713"/>
      <c r="S366" s="1713"/>
      <c r="T366" s="1713"/>
      <c r="U366" s="1713"/>
      <c r="V366" s="1713"/>
      <c r="W366" s="1713"/>
      <c r="X366" s="1713"/>
      <c r="Y366" s="1713"/>
      <c r="Z366" s="1713"/>
      <c r="AA366" s="1713"/>
      <c r="AB366" s="1713"/>
      <c r="AC366" s="1713"/>
      <c r="AD366" s="1713"/>
      <c r="AE366" s="1713"/>
      <c r="AF366" s="1713"/>
      <c r="AG366" s="1713"/>
      <c r="AH366" s="1713"/>
      <c r="AI366" s="1713"/>
      <c r="AJ366" s="1713"/>
      <c r="AK366" s="27"/>
      <c r="AL366" s="27"/>
      <c r="AM366" s="27"/>
      <c r="AN366" s="281"/>
      <c r="AO366" s="281"/>
      <c r="AP366" s="71">
        <f>IF(C425="Yes",3,0)</f>
        <v>0</v>
      </c>
    </row>
    <row r="367" spans="1:46" s="4" customFormat="1" ht="12.75" customHeight="1">
      <c r="A367" s="27"/>
      <c r="B367" s="26"/>
      <c r="C367" s="1713"/>
      <c r="D367" s="1713"/>
      <c r="E367" s="1713"/>
      <c r="F367" s="1713"/>
      <c r="G367" s="1713"/>
      <c r="H367" s="1713"/>
      <c r="I367" s="1713"/>
      <c r="J367" s="1713"/>
      <c r="K367" s="1713"/>
      <c r="L367" s="1713"/>
      <c r="M367" s="1713"/>
      <c r="N367" s="1713"/>
      <c r="O367" s="1713"/>
      <c r="P367" s="1713"/>
      <c r="Q367" s="1713"/>
      <c r="R367" s="1713"/>
      <c r="S367" s="1713"/>
      <c r="T367" s="1713"/>
      <c r="U367" s="1713"/>
      <c r="V367" s="1713"/>
      <c r="W367" s="1713"/>
      <c r="X367" s="1713"/>
      <c r="Y367" s="1713"/>
      <c r="Z367" s="1713"/>
      <c r="AA367" s="1713"/>
      <c r="AB367" s="1713"/>
      <c r="AC367" s="1713"/>
      <c r="AD367" s="1713"/>
      <c r="AE367" s="1713"/>
      <c r="AF367" s="1713"/>
      <c r="AG367" s="1713"/>
      <c r="AH367" s="1713"/>
      <c r="AI367" s="1713"/>
      <c r="AJ367" s="1713"/>
      <c r="AK367" s="27"/>
      <c r="AL367" s="27"/>
      <c r="AM367" s="27"/>
      <c r="AN367" s="281"/>
      <c r="AO367" s="689"/>
      <c r="AP367" s="55"/>
    </row>
    <row r="368" spans="1:46" s="4" customFormat="1" ht="68.099999999999994" customHeight="1">
      <c r="A368" s="27"/>
      <c r="B368" s="26"/>
      <c r="C368" s="1713"/>
      <c r="D368" s="1713"/>
      <c r="E368" s="1713"/>
      <c r="F368" s="1713"/>
      <c r="G368" s="1713"/>
      <c r="H368" s="1713"/>
      <c r="I368" s="1713"/>
      <c r="J368" s="1713"/>
      <c r="K368" s="1713"/>
      <c r="L368" s="1713"/>
      <c r="M368" s="1713"/>
      <c r="N368" s="1713"/>
      <c r="O368" s="1713"/>
      <c r="P368" s="1713"/>
      <c r="Q368" s="1713"/>
      <c r="R368" s="1713"/>
      <c r="S368" s="1713"/>
      <c r="T368" s="1713"/>
      <c r="U368" s="1713"/>
      <c r="V368" s="1713"/>
      <c r="W368" s="1713"/>
      <c r="X368" s="1713"/>
      <c r="Y368" s="1713"/>
      <c r="Z368" s="1713"/>
      <c r="AA368" s="1713"/>
      <c r="AB368" s="1713"/>
      <c r="AC368" s="1713"/>
      <c r="AD368" s="1713"/>
      <c r="AE368" s="1713"/>
      <c r="AF368" s="1713"/>
      <c r="AG368" s="1713"/>
      <c r="AH368" s="1713"/>
      <c r="AI368" s="1713"/>
      <c r="AJ368" s="1713"/>
      <c r="AK368" s="27"/>
      <c r="AL368" s="27"/>
      <c r="AM368" s="27"/>
      <c r="AN368" s="281"/>
      <c r="AO368" s="690" t="s">
        <v>609</v>
      </c>
      <c r="AP368" s="168">
        <f>SUM(AP354:AP367)</f>
        <v>0</v>
      </c>
      <c r="AQ368" s="1499">
        <f>IF(AP368&gt;0,AP368,0)</f>
        <v>0</v>
      </c>
      <c r="AR368" s="1499"/>
    </row>
    <row r="369" spans="1:153" s="4" customFormat="1" ht="12.45" customHeight="1">
      <c r="A369" s="27"/>
      <c r="B369" s="26"/>
      <c r="C369" s="4" t="s">
        <v>1490</v>
      </c>
      <c r="AF369" s="27"/>
      <c r="AG369" s="27"/>
      <c r="AH369" s="27"/>
      <c r="AI369" s="27"/>
      <c r="AJ369" s="27"/>
      <c r="AK369" s="27"/>
      <c r="AL369" s="27"/>
      <c r="AM369" s="27"/>
      <c r="AN369" s="281"/>
      <c r="AO369" s="688" t="s">
        <v>741</v>
      </c>
      <c r="AP369" s="71">
        <f>IF(C432="Yes",5,0)</f>
        <v>5</v>
      </c>
    </row>
    <row r="370" spans="1:153" s="4" customFormat="1" ht="12.75" customHeight="1">
      <c r="A370" s="27"/>
      <c r="B370" s="26"/>
      <c r="C370" s="691" t="s">
        <v>2316</v>
      </c>
      <c r="D370" s="692"/>
      <c r="E370" s="692"/>
      <c r="F370" s="692"/>
      <c r="G370" s="692"/>
      <c r="H370" s="692"/>
      <c r="I370" s="692"/>
      <c r="J370" s="692"/>
      <c r="K370" s="692"/>
      <c r="L370" s="692"/>
      <c r="M370" s="218"/>
      <c r="N370" s="218"/>
      <c r="O370" s="693"/>
      <c r="P370" s="692"/>
      <c r="Q370" s="692"/>
      <c r="R370" s="218"/>
      <c r="S370" s="218"/>
      <c r="T370" s="692"/>
      <c r="U370" s="1867">
        <f>Application!CQ649-U371</f>
        <v>0</v>
      </c>
      <c r="V370" s="1867"/>
      <c r="W370" s="1867"/>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2317</v>
      </c>
      <c r="D371" s="170"/>
      <c r="E371" s="170"/>
      <c r="F371" s="170"/>
      <c r="G371" s="170"/>
      <c r="H371" s="170"/>
      <c r="I371" s="170"/>
      <c r="J371" s="170"/>
      <c r="K371" s="170"/>
      <c r="L371" s="170"/>
      <c r="M371" s="170"/>
      <c r="N371" s="170"/>
      <c r="O371" s="170"/>
      <c r="P371" s="170"/>
      <c r="Q371" s="170"/>
      <c r="R371" s="170"/>
      <c r="S371" s="170"/>
      <c r="T371" s="170"/>
      <c r="U371" s="1868">
        <f>IF(Application!D214="SRO",Application!CQ628,Application!AG733)</f>
        <v>34</v>
      </c>
      <c r="V371" s="1868"/>
      <c r="W371" s="1868"/>
      <c r="X371" s="170"/>
      <c r="Y371" s="170"/>
      <c r="Z371" s="170"/>
      <c r="AA371" s="172"/>
      <c r="AC371" s="277"/>
      <c r="AD371" s="277"/>
      <c r="AE371" s="27"/>
      <c r="AF371" s="27"/>
      <c r="AG371" s="27"/>
      <c r="AH371" s="27"/>
      <c r="AI371" s="27"/>
      <c r="AJ371" s="27"/>
      <c r="AK371" s="27"/>
      <c r="AL371" s="27"/>
      <c r="AM371" s="27"/>
      <c r="AN371" s="281"/>
      <c r="AO371" s="688" t="s">
        <v>742</v>
      </c>
      <c r="AP371" s="71">
        <f>IF(C444="Yes",5,0)</f>
        <v>5</v>
      </c>
    </row>
    <row r="372" spans="1:153" s="4" customFormat="1" ht="12.75" customHeight="1">
      <c r="A372" s="27"/>
      <c r="B372" s="26"/>
      <c r="C372" s="4" t="s">
        <v>668</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545</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2293</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727</v>
      </c>
      <c r="F375" s="1680" t="s">
        <v>1784</v>
      </c>
      <c r="G375" s="1680"/>
      <c r="H375" s="1680"/>
      <c r="I375" s="1680"/>
      <c r="J375" s="1680"/>
      <c r="K375" s="1680"/>
      <c r="L375" s="1680"/>
      <c r="M375" s="1680"/>
      <c r="N375" s="1680"/>
      <c r="O375" s="1680"/>
      <c r="P375" s="1680"/>
      <c r="Q375" s="1680"/>
      <c r="R375" s="1680"/>
      <c r="S375" s="1680"/>
      <c r="T375" s="1680"/>
      <c r="U375" s="1680"/>
      <c r="V375" s="1680"/>
      <c r="W375" s="1680"/>
      <c r="X375" s="1680"/>
      <c r="Y375" s="1680"/>
      <c r="Z375" s="1680"/>
      <c r="AA375" s="1680"/>
      <c r="AB375" s="1680"/>
      <c r="AC375" s="1680"/>
      <c r="AD375" s="1680"/>
      <c r="AE375" s="1680"/>
      <c r="AF375" s="1680"/>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3"/>
      <c r="G376" s="1673"/>
      <c r="H376" s="1673"/>
      <c r="I376" s="1673"/>
      <c r="J376" s="1673"/>
      <c r="K376" s="1673"/>
      <c r="L376" s="1673"/>
      <c r="M376" s="1673"/>
      <c r="N376" s="1673"/>
      <c r="O376" s="1673"/>
      <c r="P376" s="1673"/>
      <c r="Q376" s="1673"/>
      <c r="R376" s="1673"/>
      <c r="S376" s="1673"/>
      <c r="T376" s="1673"/>
      <c r="U376" s="1673"/>
      <c r="V376" s="1673"/>
      <c r="W376" s="1673"/>
      <c r="X376" s="1673"/>
      <c r="Y376" s="1673"/>
      <c r="Z376" s="1673"/>
      <c r="AA376" s="1673"/>
      <c r="AB376" s="1673"/>
      <c r="AC376" s="1673"/>
      <c r="AD376" s="1673"/>
      <c r="AE376" s="1673"/>
      <c r="AF376" s="1673"/>
      <c r="AG376" s="3"/>
      <c r="AH376" s="3"/>
      <c r="AI376" s="3"/>
      <c r="AJ376" s="3"/>
      <c r="AK376" s="3"/>
      <c r="AL376" s="781"/>
      <c r="AM376"/>
      <c r="AN376" s="281"/>
      <c r="AO376" s="688" t="s">
        <v>173</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3"/>
      <c r="G377" s="1673"/>
      <c r="H377" s="1673"/>
      <c r="I377" s="1673"/>
      <c r="J377" s="1673"/>
      <c r="K377" s="1673"/>
      <c r="L377" s="1673"/>
      <c r="M377" s="1673"/>
      <c r="N377" s="1673"/>
      <c r="O377" s="1673"/>
      <c r="P377" s="1673"/>
      <c r="Q377" s="1673"/>
      <c r="R377" s="1673"/>
      <c r="S377" s="1673"/>
      <c r="T377" s="1673"/>
      <c r="U377" s="1673"/>
      <c r="V377" s="1673"/>
      <c r="W377" s="1673"/>
      <c r="X377" s="1673"/>
      <c r="Y377" s="1673"/>
      <c r="Z377" s="1673"/>
      <c r="AA377" s="1673"/>
      <c r="AB377" s="1673"/>
      <c r="AC377" s="1673"/>
      <c r="AD377" s="1673"/>
      <c r="AE377" s="1673"/>
      <c r="AF377" s="1673"/>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3"/>
      <c r="G378" s="1673"/>
      <c r="H378" s="1673"/>
      <c r="I378" s="1673"/>
      <c r="J378" s="1673"/>
      <c r="K378" s="1673"/>
      <c r="L378" s="1673"/>
      <c r="M378" s="1673"/>
      <c r="N378" s="1673"/>
      <c r="O378" s="1673"/>
      <c r="P378" s="1673"/>
      <c r="Q378" s="1673"/>
      <c r="R378" s="1673"/>
      <c r="S378" s="1673"/>
      <c r="T378" s="1673"/>
      <c r="U378" s="1673"/>
      <c r="V378" s="1673"/>
      <c r="W378" s="1673"/>
      <c r="X378" s="1673"/>
      <c r="Y378" s="1673"/>
      <c r="Z378" s="1673"/>
      <c r="AA378" s="1673"/>
      <c r="AB378" s="1673"/>
      <c r="AC378" s="1673"/>
      <c r="AD378" s="1673"/>
      <c r="AE378" s="1673"/>
      <c r="AF378" s="1673"/>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5" t="s">
        <v>123</v>
      </c>
      <c r="D379" s="1099"/>
      <c r="E379" s="225"/>
      <c r="F379" s="346" t="s">
        <v>1776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0" t="s">
        <v>318</v>
      </c>
      <c r="AG379" s="1170"/>
      <c r="AH379" s="1170"/>
      <c r="AI379" s="1170"/>
      <c r="AJ379" s="1170"/>
      <c r="AK379" s="1170"/>
      <c r="AL379" s="1676"/>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609</v>
      </c>
      <c r="AP381" s="3">
        <f>SUM(AP369:AP380)</f>
        <v>10</v>
      </c>
      <c r="AQ381" s="1499">
        <f>IF(AP381&gt;0,AP381,0)</f>
        <v>10</v>
      </c>
      <c r="AR381" s="1499"/>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189</v>
      </c>
      <c r="F384" s="1680" t="s">
        <v>1783</v>
      </c>
      <c r="G384" s="1680"/>
      <c r="H384" s="1680"/>
      <c r="I384" s="1680"/>
      <c r="J384" s="1680"/>
      <c r="K384" s="1680"/>
      <c r="L384" s="1680"/>
      <c r="M384" s="1680"/>
      <c r="N384" s="1680"/>
      <c r="O384" s="1680"/>
      <c r="P384" s="1680"/>
      <c r="Q384" s="1680"/>
      <c r="R384" s="1680"/>
      <c r="S384" s="1680"/>
      <c r="T384" s="1680"/>
      <c r="U384" s="1680"/>
      <c r="V384" s="1680"/>
      <c r="W384" s="1680"/>
      <c r="X384" s="1680"/>
      <c r="Y384" s="1680"/>
      <c r="Z384" s="1680"/>
      <c r="AA384" s="1680"/>
      <c r="AB384" s="1680"/>
      <c r="AC384" s="1680"/>
      <c r="AD384" s="1680"/>
      <c r="AE384" s="1680"/>
      <c r="AF384" s="1680"/>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3"/>
      <c r="G385" s="1673"/>
      <c r="H385" s="1673"/>
      <c r="I385" s="1673"/>
      <c r="J385" s="1673"/>
      <c r="K385" s="1673"/>
      <c r="L385" s="1673"/>
      <c r="M385" s="1673"/>
      <c r="N385" s="1673"/>
      <c r="O385" s="1673"/>
      <c r="P385" s="1673"/>
      <c r="Q385" s="1673"/>
      <c r="R385" s="1673"/>
      <c r="S385" s="1673"/>
      <c r="T385" s="1673"/>
      <c r="U385" s="1673"/>
      <c r="V385" s="1673"/>
      <c r="W385" s="1673"/>
      <c r="X385" s="1673"/>
      <c r="Y385" s="1673"/>
      <c r="Z385" s="1673"/>
      <c r="AA385" s="1673"/>
      <c r="AB385" s="1673"/>
      <c r="AC385" s="1673"/>
      <c r="AD385" s="1673"/>
      <c r="AE385" s="1673"/>
      <c r="AF385" s="1673"/>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3"/>
      <c r="G386" s="1673"/>
      <c r="H386" s="1673"/>
      <c r="I386" s="1673"/>
      <c r="J386" s="1673"/>
      <c r="K386" s="1673"/>
      <c r="L386" s="1673"/>
      <c r="M386" s="1673"/>
      <c r="N386" s="1673"/>
      <c r="O386" s="1673"/>
      <c r="P386" s="1673"/>
      <c r="Q386" s="1673"/>
      <c r="R386" s="1673"/>
      <c r="S386" s="1673"/>
      <c r="T386" s="1673"/>
      <c r="U386" s="1673"/>
      <c r="V386" s="1673"/>
      <c r="W386" s="1673"/>
      <c r="X386" s="1673"/>
      <c r="Y386" s="1673"/>
      <c r="Z386" s="1673"/>
      <c r="AA386" s="1673"/>
      <c r="AB386" s="1673"/>
      <c r="AC386" s="1673"/>
      <c r="AD386" s="1673"/>
      <c r="AE386" s="1673"/>
      <c r="AF386" s="1673"/>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3"/>
      <c r="G387" s="1673"/>
      <c r="H387" s="1673"/>
      <c r="I387" s="1673"/>
      <c r="J387" s="1673"/>
      <c r="K387" s="1673"/>
      <c r="L387" s="1673"/>
      <c r="M387" s="1673"/>
      <c r="N387" s="1673"/>
      <c r="O387" s="1673"/>
      <c r="P387" s="1673"/>
      <c r="Q387" s="1673"/>
      <c r="R387" s="1673"/>
      <c r="S387" s="1673"/>
      <c r="T387" s="1673"/>
      <c r="U387" s="1673"/>
      <c r="V387" s="1673"/>
      <c r="W387" s="1673"/>
      <c r="X387" s="1673"/>
      <c r="Y387" s="1673"/>
      <c r="Z387" s="1673"/>
      <c r="AA387" s="1673"/>
      <c r="AB387" s="1673"/>
      <c r="AC387" s="1673"/>
      <c r="AD387" s="1673"/>
      <c r="AE387" s="1673"/>
      <c r="AF387" s="1673"/>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3"/>
      <c r="G388" s="1673"/>
      <c r="H388" s="1673"/>
      <c r="I388" s="1673"/>
      <c r="J388" s="1673"/>
      <c r="K388" s="1673"/>
      <c r="L388" s="1673"/>
      <c r="M388" s="1673"/>
      <c r="N388" s="1673"/>
      <c r="O388" s="1673"/>
      <c r="P388" s="1673"/>
      <c r="Q388" s="1673"/>
      <c r="R388" s="1673"/>
      <c r="S388" s="1673"/>
      <c r="T388" s="1673"/>
      <c r="U388" s="1673"/>
      <c r="V388" s="1673"/>
      <c r="W388" s="1673"/>
      <c r="X388" s="1673"/>
      <c r="Y388" s="1673"/>
      <c r="Z388" s="1673"/>
      <c r="AA388" s="1673"/>
      <c r="AB388" s="1673"/>
      <c r="AC388" s="1673"/>
      <c r="AD388" s="1673"/>
      <c r="AE388" s="1673"/>
      <c r="AF388" s="1673"/>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5" t="s">
        <v>123</v>
      </c>
      <c r="D389" s="1099"/>
      <c r="E389" s="194"/>
      <c r="F389" s="346" t="s">
        <v>1777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0" t="s">
        <v>318</v>
      </c>
      <c r="AG389" s="1170"/>
      <c r="AH389" s="1170"/>
      <c r="AI389" s="1170"/>
      <c r="AJ389" s="1170"/>
      <c r="AK389" s="1170"/>
      <c r="AL389" s="1676"/>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8"/>
      <c r="D391" s="1488"/>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0"/>
      <c r="AG391" s="1170"/>
      <c r="AH391" s="1170"/>
      <c r="AI391" s="1170"/>
      <c r="AJ391" s="1170"/>
      <c r="AK391" s="1170"/>
      <c r="AL391" s="1170"/>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190</v>
      </c>
      <c r="F394" s="1711" t="s">
        <v>1947</v>
      </c>
      <c r="G394" s="1711"/>
      <c r="H394" s="1711"/>
      <c r="I394" s="1711"/>
      <c r="J394" s="1711"/>
      <c r="K394" s="1711"/>
      <c r="L394" s="1711"/>
      <c r="M394" s="1711"/>
      <c r="N394" s="1711"/>
      <c r="O394" s="1711"/>
      <c r="P394" s="1711"/>
      <c r="Q394" s="1711"/>
      <c r="R394" s="1711"/>
      <c r="S394" s="1711"/>
      <c r="T394" s="1711"/>
      <c r="U394" s="1711"/>
      <c r="V394" s="1711"/>
      <c r="W394" s="1711"/>
      <c r="X394" s="1711"/>
      <c r="Y394" s="1711"/>
      <c r="Z394" s="1711"/>
      <c r="AA394" s="1711"/>
      <c r="AB394" s="1711"/>
      <c r="AC394" s="1711"/>
      <c r="AD394" s="1711"/>
      <c r="AE394" s="1711"/>
      <c r="AF394" s="1711"/>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12"/>
      <c r="G395" s="1712"/>
      <c r="H395" s="1712"/>
      <c r="I395" s="1712"/>
      <c r="J395" s="1712"/>
      <c r="K395" s="1712"/>
      <c r="L395" s="1712"/>
      <c r="M395" s="1712"/>
      <c r="N395" s="1712"/>
      <c r="O395" s="1712"/>
      <c r="P395" s="1712"/>
      <c r="Q395" s="1712"/>
      <c r="R395" s="1712"/>
      <c r="S395" s="1712"/>
      <c r="T395" s="1712"/>
      <c r="U395" s="1712"/>
      <c r="V395" s="1712"/>
      <c r="W395" s="1712"/>
      <c r="X395" s="1712"/>
      <c r="Y395" s="1712"/>
      <c r="Z395" s="1712"/>
      <c r="AA395" s="1712"/>
      <c r="AB395" s="1712"/>
      <c r="AC395" s="1712"/>
      <c r="AD395" s="1712"/>
      <c r="AE395" s="1712"/>
      <c r="AF395" s="1712"/>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12"/>
      <c r="G396" s="1712"/>
      <c r="H396" s="1712"/>
      <c r="I396" s="1712"/>
      <c r="J396" s="1712"/>
      <c r="K396" s="1712"/>
      <c r="L396" s="1712"/>
      <c r="M396" s="1712"/>
      <c r="N396" s="1712"/>
      <c r="O396" s="1712"/>
      <c r="P396" s="1712"/>
      <c r="Q396" s="1712"/>
      <c r="R396" s="1712"/>
      <c r="S396" s="1712"/>
      <c r="T396" s="1712"/>
      <c r="U396" s="1712"/>
      <c r="V396" s="1712"/>
      <c r="W396" s="1712"/>
      <c r="X396" s="1712"/>
      <c r="Y396" s="1712"/>
      <c r="Z396" s="1712"/>
      <c r="AA396" s="1712"/>
      <c r="AB396" s="1712"/>
      <c r="AC396" s="1712"/>
      <c r="AD396" s="1712"/>
      <c r="AE396" s="1712"/>
      <c r="AF396" s="1712"/>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12"/>
      <c r="G397" s="1712"/>
      <c r="H397" s="1712"/>
      <c r="I397" s="1712"/>
      <c r="J397" s="1712"/>
      <c r="K397" s="1712"/>
      <c r="L397" s="1712"/>
      <c r="M397" s="1712"/>
      <c r="N397" s="1712"/>
      <c r="O397" s="1712"/>
      <c r="P397" s="1712"/>
      <c r="Q397" s="1712"/>
      <c r="R397" s="1712"/>
      <c r="S397" s="1712"/>
      <c r="T397" s="1712"/>
      <c r="U397" s="1712"/>
      <c r="V397" s="1712"/>
      <c r="W397" s="1712"/>
      <c r="X397" s="1712"/>
      <c r="Y397" s="1712"/>
      <c r="Z397" s="1712"/>
      <c r="AA397" s="1712"/>
      <c r="AB397" s="1712"/>
      <c r="AC397" s="1712"/>
      <c r="AD397" s="1712"/>
      <c r="AE397" s="1712"/>
      <c r="AF397" s="1712"/>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12"/>
      <c r="G398" s="1712"/>
      <c r="H398" s="1712"/>
      <c r="I398" s="1712"/>
      <c r="J398" s="1712"/>
      <c r="K398" s="1712"/>
      <c r="L398" s="1712"/>
      <c r="M398" s="1712"/>
      <c r="N398" s="1712"/>
      <c r="O398" s="1712"/>
      <c r="P398" s="1712"/>
      <c r="Q398" s="1712"/>
      <c r="R398" s="1712"/>
      <c r="S398" s="1712"/>
      <c r="T398" s="1712"/>
      <c r="U398" s="1712"/>
      <c r="V398" s="1712"/>
      <c r="W398" s="1712"/>
      <c r="X398" s="1712"/>
      <c r="Y398" s="1712"/>
      <c r="Z398" s="1712"/>
      <c r="AA398" s="1712"/>
      <c r="AB398" s="1712"/>
      <c r="AC398" s="1712"/>
      <c r="AD398" s="1712"/>
      <c r="AE398" s="1712"/>
      <c r="AF398" s="1712"/>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5" t="s">
        <v>123</v>
      </c>
      <c r="D399" s="1099"/>
      <c r="E399" s="194"/>
      <c r="F399" s="346" t="s">
        <v>1779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0" t="s">
        <v>962</v>
      </c>
      <c r="AG399" s="1170"/>
      <c r="AH399" s="1170"/>
      <c r="AI399" s="1170"/>
      <c r="AJ399" s="1170"/>
      <c r="AK399" s="1170"/>
      <c r="AL399" s="1676"/>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5" t="s">
        <v>123</v>
      </c>
      <c r="D401" s="1099"/>
      <c r="E401" s="194"/>
      <c r="F401" s="347" t="s">
        <v>1780</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70" t="s">
        <v>318</v>
      </c>
      <c r="AG401" s="1170"/>
      <c r="AH401" s="1170"/>
      <c r="AI401" s="1170"/>
      <c r="AJ401" s="1170"/>
      <c r="AK401" s="1170"/>
      <c r="AL401" s="1676"/>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1778</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191</v>
      </c>
      <c r="F405" s="1680" t="s">
        <v>1782</v>
      </c>
      <c r="G405" s="1680"/>
      <c r="H405" s="1680"/>
      <c r="I405" s="1680"/>
      <c r="J405" s="1680"/>
      <c r="K405" s="1680"/>
      <c r="L405" s="1680"/>
      <c r="M405" s="1680"/>
      <c r="N405" s="1680"/>
      <c r="O405" s="1680"/>
      <c r="P405" s="1680"/>
      <c r="Q405" s="1680"/>
      <c r="R405" s="1680"/>
      <c r="S405" s="1680"/>
      <c r="T405" s="1680"/>
      <c r="U405" s="1680"/>
      <c r="V405" s="1680"/>
      <c r="W405" s="1680"/>
      <c r="X405" s="1680"/>
      <c r="Y405" s="1680"/>
      <c r="Z405" s="1680"/>
      <c r="AA405" s="1680"/>
      <c r="AB405" s="1680"/>
      <c r="AC405" s="1680"/>
      <c r="AD405" s="1680"/>
      <c r="AE405" s="1680"/>
      <c r="AF405" s="1680"/>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3"/>
      <c r="G406" s="1673"/>
      <c r="H406" s="1673"/>
      <c r="I406" s="1673"/>
      <c r="J406" s="1673"/>
      <c r="K406" s="1673"/>
      <c r="L406" s="1673"/>
      <c r="M406" s="1673"/>
      <c r="N406" s="1673"/>
      <c r="O406" s="1673"/>
      <c r="P406" s="1673"/>
      <c r="Q406" s="1673"/>
      <c r="R406" s="1673"/>
      <c r="S406" s="1673"/>
      <c r="T406" s="1673"/>
      <c r="U406" s="1673"/>
      <c r="V406" s="1673"/>
      <c r="W406" s="1673"/>
      <c r="X406" s="1673"/>
      <c r="Y406" s="1673"/>
      <c r="Z406" s="1673"/>
      <c r="AA406" s="1673"/>
      <c r="AB406" s="1673"/>
      <c r="AC406" s="1673"/>
      <c r="AD406" s="1673"/>
      <c r="AE406" s="1673"/>
      <c r="AF406" s="1673"/>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3"/>
      <c r="G407" s="1673"/>
      <c r="H407" s="1673"/>
      <c r="I407" s="1673"/>
      <c r="J407" s="1673"/>
      <c r="K407" s="1673"/>
      <c r="L407" s="1673"/>
      <c r="M407" s="1673"/>
      <c r="N407" s="1673"/>
      <c r="O407" s="1673"/>
      <c r="P407" s="1673"/>
      <c r="Q407" s="1673"/>
      <c r="R407" s="1673"/>
      <c r="S407" s="1673"/>
      <c r="T407" s="1673"/>
      <c r="U407" s="1673"/>
      <c r="V407" s="1673"/>
      <c r="W407" s="1673"/>
      <c r="X407" s="1673"/>
      <c r="Y407" s="1673"/>
      <c r="Z407" s="1673"/>
      <c r="AA407" s="1673"/>
      <c r="AB407" s="1673"/>
      <c r="AC407" s="1673"/>
      <c r="AD407" s="1673"/>
      <c r="AE407" s="1673"/>
      <c r="AF407" s="1673"/>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3"/>
      <c r="G408" s="1673"/>
      <c r="H408" s="1673"/>
      <c r="I408" s="1673"/>
      <c r="J408" s="1673"/>
      <c r="K408" s="1673"/>
      <c r="L408" s="1673"/>
      <c r="M408" s="1673"/>
      <c r="N408" s="1673"/>
      <c r="O408" s="1673"/>
      <c r="P408" s="1673"/>
      <c r="Q408" s="1673"/>
      <c r="R408" s="1673"/>
      <c r="S408" s="1673"/>
      <c r="T408" s="1673"/>
      <c r="U408" s="1673"/>
      <c r="V408" s="1673"/>
      <c r="W408" s="1673"/>
      <c r="X408" s="1673"/>
      <c r="Y408" s="1673"/>
      <c r="Z408" s="1673"/>
      <c r="AA408" s="1673"/>
      <c r="AB408" s="1673"/>
      <c r="AC408" s="1673"/>
      <c r="AD408" s="1673"/>
      <c r="AE408" s="1673"/>
      <c r="AF408" s="1673"/>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5" t="s">
        <v>123</v>
      </c>
      <c r="D409" s="1099"/>
      <c r="E409" s="194"/>
      <c r="F409" s="346" t="s">
        <v>1781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0" t="s">
        <v>318</v>
      </c>
      <c r="AG409" s="1170"/>
      <c r="AH409" s="1170"/>
      <c r="AI409" s="1170"/>
      <c r="AJ409" s="1170"/>
      <c r="AK409" s="1170"/>
      <c r="AL409" s="1676"/>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5" t="s">
        <v>123</v>
      </c>
      <c r="D411" s="1099"/>
      <c r="E411" s="225"/>
      <c r="F411" s="346"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0" t="s">
        <v>961</v>
      </c>
      <c r="AG411" s="1170"/>
      <c r="AH411" s="1170"/>
      <c r="AI411" s="1170"/>
      <c r="AJ411" s="1170"/>
      <c r="AK411" s="1170"/>
      <c r="AL411" s="1676"/>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5" t="s">
        <v>123</v>
      </c>
      <c r="D414" s="1099"/>
      <c r="E414" s="698" t="s">
        <v>192</v>
      </c>
      <c r="F414" s="1680" t="s">
        <v>1786</v>
      </c>
      <c r="G414" s="1680"/>
      <c r="H414" s="1680"/>
      <c r="I414" s="1680"/>
      <c r="J414" s="1680"/>
      <c r="K414" s="1680"/>
      <c r="L414" s="1680"/>
      <c r="M414" s="1680"/>
      <c r="N414" s="1680"/>
      <c r="O414" s="1680"/>
      <c r="P414" s="1680"/>
      <c r="Q414" s="1680"/>
      <c r="R414" s="1680"/>
      <c r="S414" s="1680"/>
      <c r="T414" s="1680"/>
      <c r="U414" s="1680"/>
      <c r="V414" s="1680"/>
      <c r="W414" s="1680"/>
      <c r="X414" s="1680"/>
      <c r="Y414" s="1680"/>
      <c r="Z414" s="1680"/>
      <c r="AA414" s="1680"/>
      <c r="AB414" s="1680"/>
      <c r="AC414" s="1680"/>
      <c r="AD414" s="1680"/>
      <c r="AE414" s="1680"/>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3"/>
      <c r="G415" s="1673"/>
      <c r="H415" s="1673"/>
      <c r="I415" s="1673"/>
      <c r="J415" s="1673"/>
      <c r="K415" s="1673"/>
      <c r="L415" s="1673"/>
      <c r="M415" s="1673"/>
      <c r="N415" s="1673"/>
      <c r="O415" s="1673"/>
      <c r="P415" s="1673"/>
      <c r="Q415" s="1673"/>
      <c r="R415" s="1673"/>
      <c r="S415" s="1673"/>
      <c r="T415" s="1673"/>
      <c r="U415" s="1673"/>
      <c r="V415" s="1673"/>
      <c r="W415" s="1673"/>
      <c r="X415" s="1673"/>
      <c r="Y415" s="1673"/>
      <c r="Z415" s="1673"/>
      <c r="AA415" s="1673"/>
      <c r="AB415" s="1673"/>
      <c r="AC415" s="1673"/>
      <c r="AD415" s="1673"/>
      <c r="AE415" s="1673"/>
      <c r="AF415" s="1710" t="s">
        <v>318</v>
      </c>
      <c r="AG415" s="1710"/>
      <c r="AH415" s="1710"/>
      <c r="AI415" s="1710"/>
      <c r="AJ415" s="1710"/>
      <c r="AK415" s="1710"/>
      <c r="AL415" s="1717"/>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3"/>
      <c r="G416" s="1673"/>
      <c r="H416" s="1673"/>
      <c r="I416" s="1673"/>
      <c r="J416" s="1673"/>
      <c r="K416" s="1673"/>
      <c r="L416" s="1673"/>
      <c r="M416" s="1673"/>
      <c r="N416" s="1673"/>
      <c r="O416" s="1673"/>
      <c r="P416" s="1673"/>
      <c r="Q416" s="1673"/>
      <c r="R416" s="1673"/>
      <c r="S416" s="1673"/>
      <c r="T416" s="1673"/>
      <c r="U416" s="1673"/>
      <c r="V416" s="1673"/>
      <c r="W416" s="1673"/>
      <c r="X416" s="1673"/>
      <c r="Y416" s="1673"/>
      <c r="Z416" s="1673"/>
      <c r="AA416" s="1673"/>
      <c r="AB416" s="1673"/>
      <c r="AC416" s="1673"/>
      <c r="AD416" s="1673"/>
      <c r="AE416" s="1673"/>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4"/>
      <c r="G417" s="1674"/>
      <c r="H417" s="1674"/>
      <c r="I417" s="1674"/>
      <c r="J417" s="1674"/>
      <c r="K417" s="1674"/>
      <c r="L417" s="1674"/>
      <c r="M417" s="1674"/>
      <c r="N417" s="1674"/>
      <c r="O417" s="1674"/>
      <c r="P417" s="1674"/>
      <c r="Q417" s="1674"/>
      <c r="R417" s="1674"/>
      <c r="S417" s="1674"/>
      <c r="T417" s="1674"/>
      <c r="U417" s="1674"/>
      <c r="V417" s="1674"/>
      <c r="W417" s="1674"/>
      <c r="X417" s="1674"/>
      <c r="Y417" s="1674"/>
      <c r="Z417" s="1674"/>
      <c r="AA417" s="1674"/>
      <c r="AB417" s="1674"/>
      <c r="AC417" s="1674"/>
      <c r="AD417" s="1674"/>
      <c r="AE417" s="1674"/>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193</v>
      </c>
      <c r="F419" s="1680" t="s">
        <v>1788</v>
      </c>
      <c r="G419" s="1680"/>
      <c r="H419" s="1680"/>
      <c r="I419" s="1680"/>
      <c r="J419" s="1680"/>
      <c r="K419" s="1680"/>
      <c r="L419" s="1680"/>
      <c r="M419" s="1680"/>
      <c r="N419" s="1680"/>
      <c r="O419" s="1680"/>
      <c r="P419" s="1680"/>
      <c r="Q419" s="1680"/>
      <c r="R419" s="1680"/>
      <c r="S419" s="1680"/>
      <c r="T419" s="1680"/>
      <c r="U419" s="1680"/>
      <c r="V419" s="1680"/>
      <c r="W419" s="1680"/>
      <c r="X419" s="1680"/>
      <c r="Y419" s="1680"/>
      <c r="Z419" s="1680"/>
      <c r="AA419" s="1680"/>
      <c r="AB419" s="1680"/>
      <c r="AC419" s="1680"/>
      <c r="AD419" s="1680"/>
      <c r="AE419" s="1680"/>
      <c r="AF419" s="718"/>
      <c r="AG419" s="718"/>
      <c r="AH419" s="718"/>
      <c r="AI419" s="718"/>
      <c r="AJ419" s="718"/>
      <c r="AK419" s="718"/>
      <c r="AL419" s="719"/>
      <c r="AM419"/>
    </row>
    <row r="420" spans="1:55">
      <c r="A420" s="5"/>
      <c r="C420" s="704"/>
      <c r="E420" s="194"/>
      <c r="F420" s="1673"/>
      <c r="G420" s="1673"/>
      <c r="H420" s="1673"/>
      <c r="I420" s="1673"/>
      <c r="J420" s="1673"/>
      <c r="K420" s="1673"/>
      <c r="L420" s="1673"/>
      <c r="M420" s="1673"/>
      <c r="N420" s="1673"/>
      <c r="O420" s="1673"/>
      <c r="P420" s="1673"/>
      <c r="Q420" s="1673"/>
      <c r="R420" s="1673"/>
      <c r="S420" s="1673"/>
      <c r="T420" s="1673"/>
      <c r="U420" s="1673"/>
      <c r="V420" s="1673"/>
      <c r="W420" s="1673"/>
      <c r="X420" s="1673"/>
      <c r="Y420" s="1673"/>
      <c r="Z420" s="1673"/>
      <c r="AA420" s="1673"/>
      <c r="AB420" s="1673"/>
      <c r="AC420" s="1673"/>
      <c r="AD420" s="1673"/>
      <c r="AE420" s="1673"/>
      <c r="AF420" s="3"/>
      <c r="AG420" s="5"/>
      <c r="AH420" s="4"/>
      <c r="AI420" s="4"/>
      <c r="AJ420" s="4"/>
      <c r="AK420" s="4"/>
      <c r="AL420" s="705"/>
      <c r="AM420"/>
    </row>
    <row r="421" spans="1:55" s="4" customFormat="1" ht="12.75" customHeight="1">
      <c r="A421" s="5"/>
      <c r="B421" s="21"/>
      <c r="C421" s="704"/>
      <c r="D421" s="21"/>
      <c r="E421" s="194"/>
      <c r="F421" s="1673"/>
      <c r="G421" s="1673"/>
      <c r="H421" s="1673"/>
      <c r="I421" s="1673"/>
      <c r="J421" s="1673"/>
      <c r="K421" s="1673"/>
      <c r="L421" s="1673"/>
      <c r="M421" s="1673"/>
      <c r="N421" s="1673"/>
      <c r="O421" s="1673"/>
      <c r="P421" s="1673"/>
      <c r="Q421" s="1673"/>
      <c r="R421" s="1673"/>
      <c r="S421" s="1673"/>
      <c r="T421" s="1673"/>
      <c r="U421" s="1673"/>
      <c r="V421" s="1673"/>
      <c r="W421" s="1673"/>
      <c r="X421" s="1673"/>
      <c r="Y421" s="1673"/>
      <c r="Z421" s="1673"/>
      <c r="AA421" s="1673"/>
      <c r="AB421" s="1673"/>
      <c r="AC421" s="1673"/>
      <c r="AD421" s="1673"/>
      <c r="AE421" s="1673"/>
      <c r="AL421" s="705"/>
      <c r="AM421"/>
      <c r="AN421" s="281"/>
    </row>
    <row r="422" spans="1:55" s="4" customFormat="1" ht="12.75" customHeight="1">
      <c r="A422" s="5"/>
      <c r="B422" s="21"/>
      <c r="C422" s="707"/>
      <c r="F422" s="1673"/>
      <c r="G422" s="1673"/>
      <c r="H422" s="1673"/>
      <c r="I422" s="1673"/>
      <c r="J422" s="1673"/>
      <c r="K422" s="1673"/>
      <c r="L422" s="1673"/>
      <c r="M422" s="1673"/>
      <c r="N422" s="1673"/>
      <c r="O422" s="1673"/>
      <c r="P422" s="1673"/>
      <c r="Q422" s="1673"/>
      <c r="R422" s="1673"/>
      <c r="S422" s="1673"/>
      <c r="T422" s="1673"/>
      <c r="U422" s="1673"/>
      <c r="V422" s="1673"/>
      <c r="W422" s="1673"/>
      <c r="X422" s="1673"/>
      <c r="Y422" s="1673"/>
      <c r="Z422" s="1673"/>
      <c r="AA422" s="1673"/>
      <c r="AB422" s="1673"/>
      <c r="AC422" s="1673"/>
      <c r="AD422" s="1673"/>
      <c r="AE422" s="1673"/>
      <c r="AL422" s="705"/>
      <c r="AM422"/>
      <c r="AN422" s="281"/>
    </row>
    <row r="423" spans="1:55" s="4" customFormat="1" ht="12.75" customHeight="1">
      <c r="A423" s="5"/>
      <c r="B423" s="21"/>
      <c r="C423" s="1685" t="s">
        <v>123</v>
      </c>
      <c r="D423" s="1099"/>
      <c r="E423" s="194"/>
      <c r="F423" s="346" t="s">
        <v>1785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10" t="s">
        <v>318</v>
      </c>
      <c r="AG423" s="1710"/>
      <c r="AH423" s="1710"/>
      <c r="AI423" s="1710"/>
      <c r="AJ423" s="1710"/>
      <c r="AK423" s="1710"/>
      <c r="AL423" s="1717"/>
      <c r="AM423"/>
      <c r="AN423" s="281"/>
    </row>
    <row r="424" spans="1:55" s="4" customFormat="1" ht="12.75" customHeight="1">
      <c r="A424" s="5"/>
      <c r="B424" s="21"/>
      <c r="C424" s="707"/>
      <c r="AL424" s="705"/>
      <c r="AM424"/>
      <c r="AN424" s="281"/>
    </row>
    <row r="425" spans="1:55" s="4" customFormat="1" ht="12.75" customHeight="1">
      <c r="A425" s="5"/>
      <c r="B425" s="21"/>
      <c r="C425" s="1685" t="s">
        <v>123</v>
      </c>
      <c r="D425" s="1099"/>
      <c r="E425" s="225"/>
      <c r="F425" s="346"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10" t="s">
        <v>961</v>
      </c>
      <c r="AG425" s="1710"/>
      <c r="AH425" s="1710"/>
      <c r="AI425" s="1710"/>
      <c r="AJ425" s="1710"/>
      <c r="AK425" s="1710"/>
      <c r="AL425" s="1717"/>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2294</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669</v>
      </c>
      <c r="F429" s="1680" t="s">
        <v>1789</v>
      </c>
      <c r="G429" s="1680"/>
      <c r="H429" s="1680"/>
      <c r="I429" s="1680"/>
      <c r="J429" s="1680"/>
      <c r="K429" s="1680"/>
      <c r="L429" s="1680"/>
      <c r="M429" s="1680"/>
      <c r="N429" s="1680"/>
      <c r="O429" s="1680"/>
      <c r="P429" s="1680"/>
      <c r="Q429" s="1680"/>
      <c r="R429" s="1680"/>
      <c r="S429" s="1680"/>
      <c r="T429" s="1680"/>
      <c r="U429" s="1680"/>
      <c r="V429" s="1680"/>
      <c r="W429" s="1680"/>
      <c r="X429" s="1680"/>
      <c r="Y429" s="1680"/>
      <c r="Z429" s="1680"/>
      <c r="AA429" s="1680"/>
      <c r="AB429" s="1680"/>
      <c r="AC429" s="1680"/>
      <c r="AD429" s="1680"/>
      <c r="AE429" s="1680"/>
      <c r="AF429" s="697"/>
      <c r="AG429" s="697"/>
      <c r="AH429" s="697"/>
      <c r="AI429" s="697"/>
      <c r="AJ429" s="697"/>
      <c r="AK429" s="697"/>
      <c r="AL429" s="721"/>
      <c r="AM429"/>
      <c r="AN429" s="281"/>
    </row>
    <row r="430" spans="1:55" s="4" customFormat="1" ht="12.75" customHeight="1">
      <c r="A430" s="5"/>
      <c r="B430" s="73"/>
      <c r="C430" s="722"/>
      <c r="D430" s="73"/>
      <c r="E430" s="194"/>
      <c r="F430" s="1673"/>
      <c r="G430" s="1673"/>
      <c r="H430" s="1673"/>
      <c r="I430" s="1673"/>
      <c r="J430" s="1673"/>
      <c r="K430" s="1673"/>
      <c r="L430" s="1673"/>
      <c r="M430" s="1673"/>
      <c r="N430" s="1673"/>
      <c r="O430" s="1673"/>
      <c r="P430" s="1673"/>
      <c r="Q430" s="1673"/>
      <c r="R430" s="1673"/>
      <c r="S430" s="1673"/>
      <c r="T430" s="1673"/>
      <c r="U430" s="1673"/>
      <c r="V430" s="1673"/>
      <c r="W430" s="1673"/>
      <c r="X430" s="1673"/>
      <c r="Y430" s="1673"/>
      <c r="Z430" s="1673"/>
      <c r="AA430" s="1673"/>
      <c r="AB430" s="1673"/>
      <c r="AC430" s="1673"/>
      <c r="AD430" s="1673"/>
      <c r="AE430" s="1673"/>
      <c r="AF430" s="3"/>
      <c r="AG430" s="5"/>
      <c r="AL430" s="705"/>
      <c r="AM430"/>
      <c r="AN430" s="281"/>
    </row>
    <row r="431" spans="1:55" s="4" customFormat="1" ht="12.45" customHeight="1">
      <c r="A431" s="5"/>
      <c r="B431" s="73"/>
      <c r="C431" s="722"/>
      <c r="D431" s="73"/>
      <c r="E431" s="194"/>
      <c r="F431" s="1673"/>
      <c r="G431" s="1673"/>
      <c r="H431" s="1673"/>
      <c r="I431" s="1673"/>
      <c r="J431" s="1673"/>
      <c r="K431" s="1673"/>
      <c r="L431" s="1673"/>
      <c r="M431" s="1673"/>
      <c r="N431" s="1673"/>
      <c r="O431" s="1673"/>
      <c r="P431" s="1673"/>
      <c r="Q431" s="1673"/>
      <c r="R431" s="1673"/>
      <c r="S431" s="1673"/>
      <c r="T431" s="1673"/>
      <c r="U431" s="1673"/>
      <c r="V431" s="1673"/>
      <c r="W431" s="1673"/>
      <c r="X431" s="1673"/>
      <c r="Y431" s="1673"/>
      <c r="Z431" s="1673"/>
      <c r="AA431" s="1673"/>
      <c r="AB431" s="1673"/>
      <c r="AC431" s="1673"/>
      <c r="AD431" s="1673"/>
      <c r="AE431" s="1673"/>
      <c r="AL431" s="705"/>
      <c r="AM431"/>
      <c r="AN431" s="281"/>
    </row>
    <row r="432" spans="1:55" s="4" customFormat="1" ht="12.75" customHeight="1">
      <c r="A432" s="5"/>
      <c r="B432" s="73"/>
      <c r="C432" s="1685" t="s">
        <v>107</v>
      </c>
      <c r="D432" s="1099"/>
      <c r="E432" s="194"/>
      <c r="F432" s="346" t="s">
        <v>1787</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10" t="s">
        <v>318</v>
      </c>
      <c r="AG432" s="1710"/>
      <c r="AH432" s="1710"/>
      <c r="AI432" s="1710"/>
      <c r="AJ432" s="1710"/>
      <c r="AK432" s="1710"/>
      <c r="AL432" s="1717"/>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666</v>
      </c>
      <c r="F435" s="1680" t="s">
        <v>1790</v>
      </c>
      <c r="G435" s="1680"/>
      <c r="H435" s="1680"/>
      <c r="I435" s="1680"/>
      <c r="J435" s="1680"/>
      <c r="K435" s="1680"/>
      <c r="L435" s="1680"/>
      <c r="M435" s="1680"/>
      <c r="N435" s="1680"/>
      <c r="O435" s="1680"/>
      <c r="P435" s="1680"/>
      <c r="Q435" s="1680"/>
      <c r="R435" s="1680"/>
      <c r="S435" s="1680"/>
      <c r="T435" s="1680"/>
      <c r="U435" s="1680"/>
      <c r="V435" s="1680"/>
      <c r="W435" s="1680"/>
      <c r="X435" s="1680"/>
      <c r="Y435" s="1680"/>
      <c r="Z435" s="1680"/>
      <c r="AA435" s="1680"/>
      <c r="AB435" s="1680"/>
      <c r="AC435" s="1680"/>
      <c r="AD435" s="1680"/>
      <c r="AE435" s="1680"/>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3"/>
      <c r="G436" s="1673"/>
      <c r="H436" s="1673"/>
      <c r="I436" s="1673"/>
      <c r="J436" s="1673"/>
      <c r="K436" s="1673"/>
      <c r="L436" s="1673"/>
      <c r="M436" s="1673"/>
      <c r="N436" s="1673"/>
      <c r="O436" s="1673"/>
      <c r="P436" s="1673"/>
      <c r="Q436" s="1673"/>
      <c r="R436" s="1673"/>
      <c r="S436" s="1673"/>
      <c r="T436" s="1673"/>
      <c r="U436" s="1673"/>
      <c r="V436" s="1673"/>
      <c r="W436" s="1673"/>
      <c r="X436" s="1673"/>
      <c r="Y436" s="1673"/>
      <c r="Z436" s="1673"/>
      <c r="AA436" s="1673"/>
      <c r="AB436" s="1673"/>
      <c r="AC436" s="1673"/>
      <c r="AD436" s="1673"/>
      <c r="AE436" s="1673"/>
      <c r="AF436" s="108"/>
      <c r="AG436" s="108"/>
      <c r="AH436" s="108"/>
      <c r="AI436" s="108"/>
      <c r="AJ436" s="108"/>
      <c r="AK436" s="108"/>
      <c r="AL436" s="784"/>
      <c r="AM436"/>
      <c r="AO436" s="4"/>
      <c r="AP436" s="4"/>
    </row>
    <row r="437" spans="1:60" s="4" customFormat="1" ht="12.75" customHeight="1">
      <c r="A437" s="5"/>
      <c r="B437" s="73"/>
      <c r="C437" s="722"/>
      <c r="D437" s="73"/>
      <c r="E437" s="194"/>
      <c r="F437" s="1673"/>
      <c r="G437" s="1673"/>
      <c r="H437" s="1673"/>
      <c r="I437" s="1673"/>
      <c r="J437" s="1673"/>
      <c r="K437" s="1673"/>
      <c r="L437" s="1673"/>
      <c r="M437" s="1673"/>
      <c r="N437" s="1673"/>
      <c r="O437" s="1673"/>
      <c r="P437" s="1673"/>
      <c r="Q437" s="1673"/>
      <c r="R437" s="1673"/>
      <c r="S437" s="1673"/>
      <c r="T437" s="1673"/>
      <c r="U437" s="1673"/>
      <c r="V437" s="1673"/>
      <c r="W437" s="1673"/>
      <c r="X437" s="1673"/>
      <c r="Y437" s="1673"/>
      <c r="Z437" s="1673"/>
      <c r="AA437" s="1673"/>
      <c r="AB437" s="1673"/>
      <c r="AC437" s="1673"/>
      <c r="AD437" s="1673"/>
      <c r="AE437" s="1673"/>
      <c r="AF437" s="108"/>
      <c r="AG437" s="108"/>
      <c r="AH437" s="108"/>
      <c r="AI437" s="108"/>
      <c r="AJ437" s="108"/>
      <c r="AK437" s="108"/>
      <c r="AL437" s="784"/>
      <c r="AM437"/>
      <c r="AN437" s="281"/>
    </row>
    <row r="438" spans="1:60" s="4" customFormat="1" ht="12.75" customHeight="1">
      <c r="A438" s="5"/>
      <c r="B438" s="73"/>
      <c r="C438" s="723"/>
      <c r="D438" s="1"/>
      <c r="E438" s="225"/>
      <c r="F438" s="1673"/>
      <c r="G438" s="1673"/>
      <c r="H438" s="1673"/>
      <c r="I438" s="1673"/>
      <c r="J438" s="1673"/>
      <c r="K438" s="1673"/>
      <c r="L438" s="1673"/>
      <c r="M438" s="1673"/>
      <c r="N438" s="1673"/>
      <c r="O438" s="1673"/>
      <c r="P438" s="1673"/>
      <c r="Q438" s="1673"/>
      <c r="R438" s="1673"/>
      <c r="S438" s="1673"/>
      <c r="T438" s="1673"/>
      <c r="U438" s="1673"/>
      <c r="V438" s="1673"/>
      <c r="W438" s="1673"/>
      <c r="X438" s="1673"/>
      <c r="Y438" s="1673"/>
      <c r="Z438" s="1673"/>
      <c r="AA438" s="1673"/>
      <c r="AB438" s="1673"/>
      <c r="AC438" s="1673"/>
      <c r="AD438" s="1673"/>
      <c r="AE438" s="1673"/>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3"/>
      <c r="G439" s="1673"/>
      <c r="H439" s="1673"/>
      <c r="I439" s="1673"/>
      <c r="J439" s="1673"/>
      <c r="K439" s="1673"/>
      <c r="L439" s="1673"/>
      <c r="M439" s="1673"/>
      <c r="N439" s="1673"/>
      <c r="O439" s="1673"/>
      <c r="P439" s="1673"/>
      <c r="Q439" s="1673"/>
      <c r="R439" s="1673"/>
      <c r="S439" s="1673"/>
      <c r="T439" s="1673"/>
      <c r="U439" s="1673"/>
      <c r="V439" s="1673"/>
      <c r="W439" s="1673"/>
      <c r="X439" s="1673"/>
      <c r="Y439" s="1673"/>
      <c r="Z439" s="1673"/>
      <c r="AA439" s="1673"/>
      <c r="AB439" s="1673"/>
      <c r="AC439" s="1673"/>
      <c r="AD439" s="1673"/>
      <c r="AE439" s="1673"/>
      <c r="AF439" s="108"/>
      <c r="AG439" s="108"/>
      <c r="AH439" s="108"/>
      <c r="AI439" s="108"/>
      <c r="AJ439" s="108"/>
      <c r="AK439" s="108"/>
      <c r="AL439" s="784"/>
      <c r="AM439"/>
      <c r="AN439" s="281"/>
    </row>
    <row r="440" spans="1:60" s="4" customFormat="1" ht="12.75" customHeight="1">
      <c r="A440" s="5"/>
      <c r="B440" s="73"/>
      <c r="C440" s="723"/>
      <c r="D440" s="1"/>
      <c r="E440" s="225"/>
      <c r="F440" s="1673"/>
      <c r="G440" s="1673"/>
      <c r="H440" s="1673"/>
      <c r="I440" s="1673"/>
      <c r="J440" s="1673"/>
      <c r="K440" s="1673"/>
      <c r="L440" s="1673"/>
      <c r="M440" s="1673"/>
      <c r="N440" s="1673"/>
      <c r="O440" s="1673"/>
      <c r="P440" s="1673"/>
      <c r="Q440" s="1673"/>
      <c r="R440" s="1673"/>
      <c r="S440" s="1673"/>
      <c r="T440" s="1673"/>
      <c r="U440" s="1673"/>
      <c r="V440" s="1673"/>
      <c r="W440" s="1673"/>
      <c r="X440" s="1673"/>
      <c r="Y440" s="1673"/>
      <c r="Z440" s="1673"/>
      <c r="AA440" s="1673"/>
      <c r="AB440" s="1673"/>
      <c r="AC440" s="1673"/>
      <c r="AD440" s="1673"/>
      <c r="AE440" s="1673"/>
      <c r="AF440" s="108"/>
      <c r="AG440" s="108"/>
      <c r="AH440" s="108"/>
      <c r="AI440" s="108"/>
      <c r="AJ440" s="108"/>
      <c r="AK440" s="108"/>
      <c r="AL440" s="784"/>
      <c r="AM440"/>
      <c r="AN440" s="281"/>
    </row>
    <row r="441" spans="1:60" s="4" customFormat="1" ht="12.75" customHeight="1">
      <c r="A441" s="5"/>
      <c r="B441" s="73"/>
      <c r="C441" s="723"/>
      <c r="D441" s="1"/>
      <c r="E441" s="225"/>
      <c r="F441" s="1673"/>
      <c r="G441" s="1673"/>
      <c r="H441" s="1673"/>
      <c r="I441" s="1673"/>
      <c r="J441" s="1673"/>
      <c r="K441" s="1673"/>
      <c r="L441" s="1673"/>
      <c r="M441" s="1673"/>
      <c r="N441" s="1673"/>
      <c r="O441" s="1673"/>
      <c r="P441" s="1673"/>
      <c r="Q441" s="1673"/>
      <c r="R441" s="1673"/>
      <c r="S441" s="1673"/>
      <c r="T441" s="1673"/>
      <c r="U441" s="1673"/>
      <c r="V441" s="1673"/>
      <c r="W441" s="1673"/>
      <c r="X441" s="1673"/>
      <c r="Y441" s="1673"/>
      <c r="Z441" s="1673"/>
      <c r="AA441" s="1673"/>
      <c r="AB441" s="1673"/>
      <c r="AC441" s="1673"/>
      <c r="AD441" s="1673"/>
      <c r="AE441" s="1673"/>
      <c r="AF441" s="108"/>
      <c r="AG441" s="108"/>
      <c r="AH441" s="108"/>
      <c r="AI441" s="108"/>
      <c r="AJ441" s="108"/>
      <c r="AK441" s="108"/>
      <c r="AL441" s="784"/>
      <c r="AM441"/>
      <c r="AN441" s="281"/>
    </row>
    <row r="442" spans="1:60" s="4" customFormat="1" ht="12.75" customHeight="1">
      <c r="A442" s="5"/>
      <c r="B442" s="73"/>
      <c r="C442" s="723"/>
      <c r="D442" s="1"/>
      <c r="E442" s="225"/>
      <c r="F442" s="1673"/>
      <c r="G442" s="1673"/>
      <c r="H442" s="1673"/>
      <c r="I442" s="1673"/>
      <c r="J442" s="1673"/>
      <c r="K442" s="1673"/>
      <c r="L442" s="1673"/>
      <c r="M442" s="1673"/>
      <c r="N442" s="1673"/>
      <c r="O442" s="1673"/>
      <c r="P442" s="1673"/>
      <c r="Q442" s="1673"/>
      <c r="R442" s="1673"/>
      <c r="S442" s="1673"/>
      <c r="T442" s="1673"/>
      <c r="U442" s="1673"/>
      <c r="V442" s="1673"/>
      <c r="W442" s="1673"/>
      <c r="X442" s="1673"/>
      <c r="Y442" s="1673"/>
      <c r="Z442" s="1673"/>
      <c r="AA442" s="1673"/>
      <c r="AB442" s="1673"/>
      <c r="AC442" s="1673"/>
      <c r="AD442" s="1673"/>
      <c r="AE442" s="1673"/>
      <c r="AF442" s="108"/>
      <c r="AG442" s="108"/>
      <c r="AH442" s="108"/>
      <c r="AI442" s="108"/>
      <c r="AJ442" s="108"/>
      <c r="AK442" s="108"/>
      <c r="AL442" s="784"/>
      <c r="AM442"/>
      <c r="AN442" s="281"/>
    </row>
    <row r="443" spans="1:60" s="4" customFormat="1" ht="17.25" customHeight="1">
      <c r="A443" s="5"/>
      <c r="B443" s="73"/>
      <c r="C443" s="723"/>
      <c r="D443" s="1"/>
      <c r="E443" s="225"/>
      <c r="F443" s="1673"/>
      <c r="G443" s="1673"/>
      <c r="H443" s="1673"/>
      <c r="I443" s="1673"/>
      <c r="J443" s="1673"/>
      <c r="K443" s="1673"/>
      <c r="L443" s="1673"/>
      <c r="M443" s="1673"/>
      <c r="N443" s="1673"/>
      <c r="O443" s="1673"/>
      <c r="P443" s="1673"/>
      <c r="Q443" s="1673"/>
      <c r="R443" s="1673"/>
      <c r="S443" s="1673"/>
      <c r="T443" s="1673"/>
      <c r="U443" s="1673"/>
      <c r="V443" s="1673"/>
      <c r="W443" s="1673"/>
      <c r="X443" s="1673"/>
      <c r="Y443" s="1673"/>
      <c r="Z443" s="1673"/>
      <c r="AA443" s="1673"/>
      <c r="AB443" s="1673"/>
      <c r="AC443" s="1673"/>
      <c r="AD443" s="1673"/>
      <c r="AE443" s="1673"/>
      <c r="AL443" s="705"/>
      <c r="AM443"/>
      <c r="AN443" s="281"/>
    </row>
    <row r="444" spans="1:60" s="4" customFormat="1" ht="12.75" customHeight="1">
      <c r="A444" s="5"/>
      <c r="B444" s="21"/>
      <c r="C444" s="1685" t="s">
        <v>107</v>
      </c>
      <c r="D444" s="1099"/>
      <c r="E444" s="225"/>
      <c r="F444" s="20" t="s">
        <v>1791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10" t="s">
        <v>318</v>
      </c>
      <c r="AG444" s="1710"/>
      <c r="AH444" s="1710"/>
      <c r="AI444" s="1710"/>
      <c r="AJ444" s="1710"/>
      <c r="AK444" s="1710"/>
      <c r="AL444" s="1717"/>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667</v>
      </c>
      <c r="F447" s="1680" t="s">
        <v>1793</v>
      </c>
      <c r="G447" s="1680"/>
      <c r="H447" s="1680"/>
      <c r="I447" s="1680"/>
      <c r="J447" s="1680"/>
      <c r="K447" s="1680"/>
      <c r="L447" s="1680"/>
      <c r="M447" s="1680"/>
      <c r="N447" s="1680"/>
      <c r="O447" s="1680"/>
      <c r="P447" s="1680"/>
      <c r="Q447" s="1680"/>
      <c r="R447" s="1680"/>
      <c r="S447" s="1680"/>
      <c r="T447" s="1680"/>
      <c r="U447" s="1680"/>
      <c r="V447" s="1680"/>
      <c r="W447" s="1680"/>
      <c r="X447" s="1680"/>
      <c r="Y447" s="1680"/>
      <c r="Z447" s="1680"/>
      <c r="AA447" s="1680"/>
      <c r="AB447" s="1680"/>
      <c r="AC447" s="1680"/>
      <c r="AD447" s="1680"/>
      <c r="AE447" s="1680"/>
      <c r="AF447" s="697"/>
      <c r="AG447" s="697"/>
      <c r="AH447" s="697"/>
      <c r="AI447" s="697"/>
      <c r="AJ447" s="697"/>
      <c r="AK447" s="697"/>
      <c r="AL447" s="721"/>
      <c r="AM447"/>
      <c r="AN447" s="281"/>
    </row>
    <row r="448" spans="1:60" s="4" customFormat="1" ht="12.75" customHeight="1">
      <c r="A448" s="5"/>
      <c r="B448" s="73"/>
      <c r="C448" s="723"/>
      <c r="D448" s="1"/>
      <c r="E448" s="225"/>
      <c r="F448" s="1673"/>
      <c r="G448" s="1673"/>
      <c r="H448" s="1673"/>
      <c r="I448" s="1673"/>
      <c r="J448" s="1673"/>
      <c r="K448" s="1673"/>
      <c r="L448" s="1673"/>
      <c r="M448" s="1673"/>
      <c r="N448" s="1673"/>
      <c r="O448" s="1673"/>
      <c r="P448" s="1673"/>
      <c r="Q448" s="1673"/>
      <c r="R448" s="1673"/>
      <c r="S448" s="1673"/>
      <c r="T448" s="1673"/>
      <c r="U448" s="1673"/>
      <c r="V448" s="1673"/>
      <c r="W448" s="1673"/>
      <c r="X448" s="1673"/>
      <c r="Y448" s="1673"/>
      <c r="Z448" s="1673"/>
      <c r="AA448" s="1673"/>
      <c r="AB448" s="1673"/>
      <c r="AC448" s="1673"/>
      <c r="AD448" s="1673"/>
      <c r="AE448" s="1673"/>
      <c r="AF448" s="18"/>
      <c r="AG448" s="18"/>
      <c r="AH448" s="18"/>
      <c r="AI448" s="18"/>
      <c r="AJ448" s="18"/>
      <c r="AK448" s="18"/>
      <c r="AL448" s="781"/>
      <c r="AM448"/>
      <c r="AN448" s="281"/>
    </row>
    <row r="449" spans="1:49" s="4" customFormat="1" ht="12.75" customHeight="1">
      <c r="A449" s="5"/>
      <c r="B449" s="73"/>
      <c r="C449" s="723"/>
      <c r="D449" s="1"/>
      <c r="E449" s="225"/>
      <c r="F449" s="1673"/>
      <c r="G449" s="1673"/>
      <c r="H449" s="1673"/>
      <c r="I449" s="1673"/>
      <c r="J449" s="1673"/>
      <c r="K449" s="1673"/>
      <c r="L449" s="1673"/>
      <c r="M449" s="1673"/>
      <c r="N449" s="1673"/>
      <c r="O449" s="1673"/>
      <c r="P449" s="1673"/>
      <c r="Q449" s="1673"/>
      <c r="R449" s="1673"/>
      <c r="S449" s="1673"/>
      <c r="T449" s="1673"/>
      <c r="U449" s="1673"/>
      <c r="V449" s="1673"/>
      <c r="W449" s="1673"/>
      <c r="X449" s="1673"/>
      <c r="Y449" s="1673"/>
      <c r="Z449" s="1673"/>
      <c r="AA449" s="1673"/>
      <c r="AB449" s="1673"/>
      <c r="AC449" s="1673"/>
      <c r="AD449" s="1673"/>
      <c r="AE449" s="1673"/>
      <c r="AF449" s="18"/>
      <c r="AG449" s="18"/>
      <c r="AH449" s="18"/>
      <c r="AI449" s="18"/>
      <c r="AJ449" s="18"/>
      <c r="AK449" s="18"/>
      <c r="AL449" s="781"/>
      <c r="AM449"/>
      <c r="AN449" s="281"/>
    </row>
    <row r="450" spans="1:49" s="4" customFormat="1" ht="12.75" customHeight="1">
      <c r="A450" s="5"/>
      <c r="B450" s="73"/>
      <c r="C450" s="723"/>
      <c r="D450" s="1"/>
      <c r="E450" s="225"/>
      <c r="F450" s="1673"/>
      <c r="G450" s="1673"/>
      <c r="H450" s="1673"/>
      <c r="I450" s="1673"/>
      <c r="J450" s="1673"/>
      <c r="K450" s="1673"/>
      <c r="L450" s="1673"/>
      <c r="M450" s="1673"/>
      <c r="N450" s="1673"/>
      <c r="O450" s="1673"/>
      <c r="P450" s="1673"/>
      <c r="Q450" s="1673"/>
      <c r="R450" s="1673"/>
      <c r="S450" s="1673"/>
      <c r="T450" s="1673"/>
      <c r="U450" s="1673"/>
      <c r="V450" s="1673"/>
      <c r="W450" s="1673"/>
      <c r="X450" s="1673"/>
      <c r="Y450" s="1673"/>
      <c r="Z450" s="1673"/>
      <c r="AA450" s="1673"/>
      <c r="AB450" s="1673"/>
      <c r="AC450" s="1673"/>
      <c r="AD450" s="1673"/>
      <c r="AE450" s="1673"/>
      <c r="AL450" s="705"/>
      <c r="AM450"/>
      <c r="AN450" s="281"/>
    </row>
    <row r="451" spans="1:49" s="4" customFormat="1" ht="12.75" customHeight="1">
      <c r="A451" s="5"/>
      <c r="B451" s="73"/>
      <c r="C451" s="1685" t="s">
        <v>123</v>
      </c>
      <c r="D451" s="1099"/>
      <c r="E451" s="225"/>
      <c r="F451" s="346" t="s">
        <v>1792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10" t="s">
        <v>318</v>
      </c>
      <c r="AG451" s="1710"/>
      <c r="AH451" s="1710"/>
      <c r="AI451" s="1710"/>
      <c r="AJ451" s="1710"/>
      <c r="AK451" s="1710"/>
      <c r="AL451" s="1717"/>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1778</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69" t="s">
        <v>123</v>
      </c>
      <c r="D455" s="1870"/>
      <c r="E455" s="698" t="s">
        <v>966</v>
      </c>
      <c r="F455" s="1680" t="s">
        <v>968</v>
      </c>
      <c r="G455" s="1680"/>
      <c r="H455" s="1680"/>
      <c r="I455" s="1680"/>
      <c r="J455" s="1680"/>
      <c r="K455" s="1680"/>
      <c r="L455" s="1680"/>
      <c r="M455" s="1680"/>
      <c r="N455" s="1680"/>
      <c r="O455" s="1680"/>
      <c r="P455" s="1680"/>
      <c r="Q455" s="1680"/>
      <c r="R455" s="1680"/>
      <c r="S455" s="1680"/>
      <c r="T455" s="1680"/>
      <c r="U455" s="1680"/>
      <c r="V455" s="1680"/>
      <c r="W455" s="1680"/>
      <c r="X455" s="1680"/>
      <c r="Y455" s="1680"/>
      <c r="Z455" s="1680"/>
      <c r="AA455" s="1680"/>
      <c r="AB455" s="1680"/>
      <c r="AC455" s="1680"/>
      <c r="AD455" s="1680"/>
      <c r="AE455" s="1680"/>
      <c r="AF455" s="1720" t="s">
        <v>318</v>
      </c>
      <c r="AG455" s="1720"/>
      <c r="AH455" s="1720"/>
      <c r="AI455" s="1720"/>
      <c r="AJ455" s="1720"/>
      <c r="AK455" s="1720"/>
      <c r="AL455" s="1721"/>
      <c r="AM455"/>
      <c r="AN455" s="674"/>
      <c r="AQ455" s="166"/>
    </row>
    <row r="456" spans="1:49" s="4" customFormat="1" ht="12.75" customHeight="1">
      <c r="A456" s="5"/>
      <c r="B456" s="73"/>
      <c r="C456" s="723"/>
      <c r="D456" s="1"/>
      <c r="E456" s="225"/>
      <c r="F456" s="1673"/>
      <c r="G456" s="1673"/>
      <c r="H456" s="1673"/>
      <c r="I456" s="1673"/>
      <c r="J456" s="1673"/>
      <c r="K456" s="1673"/>
      <c r="L456" s="1673"/>
      <c r="M456" s="1673"/>
      <c r="N456" s="1673"/>
      <c r="O456" s="1673"/>
      <c r="P456" s="1673"/>
      <c r="Q456" s="1673"/>
      <c r="R456" s="1673"/>
      <c r="S456" s="1673"/>
      <c r="T456" s="1673"/>
      <c r="U456" s="1673"/>
      <c r="V456" s="1673"/>
      <c r="W456" s="1673"/>
      <c r="X456" s="1673"/>
      <c r="Y456" s="1673"/>
      <c r="Z456" s="1673"/>
      <c r="AA456" s="1673"/>
      <c r="AB456" s="1673"/>
      <c r="AC456" s="1673"/>
      <c r="AD456" s="1673"/>
      <c r="AE456" s="1673"/>
      <c r="AF456" s="18"/>
      <c r="AG456" s="18"/>
      <c r="AH456" s="18"/>
      <c r="AI456" s="18"/>
      <c r="AJ456" s="18"/>
      <c r="AK456" s="18"/>
      <c r="AL456" s="781"/>
      <c r="AM456"/>
      <c r="AN456" s="675"/>
      <c r="AO456" s="4" t="s">
        <v>123</v>
      </c>
      <c r="AP456" s="4">
        <v>0</v>
      </c>
      <c r="AQ456" s="166"/>
    </row>
    <row r="457" spans="1:49" s="4" customFormat="1" ht="21.75" customHeight="1">
      <c r="A457" s="5"/>
      <c r="B457" s="73"/>
      <c r="C457" s="700"/>
      <c r="D457" s="701"/>
      <c r="E457" s="702"/>
      <c r="F457" s="1674"/>
      <c r="G457" s="1674"/>
      <c r="H457" s="1674"/>
      <c r="I457" s="1674"/>
      <c r="J457" s="1674"/>
      <c r="K457" s="1674"/>
      <c r="L457" s="1674"/>
      <c r="M457" s="1674"/>
      <c r="N457" s="1674"/>
      <c r="O457" s="1674"/>
      <c r="P457" s="1674"/>
      <c r="Q457" s="1674"/>
      <c r="R457" s="1674"/>
      <c r="S457" s="1674"/>
      <c r="T457" s="1674"/>
      <c r="U457" s="1674"/>
      <c r="V457" s="1674"/>
      <c r="W457" s="1674"/>
      <c r="X457" s="1674"/>
      <c r="Y457" s="1674"/>
      <c r="Z457" s="1674"/>
      <c r="AA457" s="1674"/>
      <c r="AB457" s="1674"/>
      <c r="AC457" s="1674"/>
      <c r="AD457" s="1674"/>
      <c r="AE457" s="1674"/>
      <c r="AF457" s="782"/>
      <c r="AG457" s="782"/>
      <c r="AH457" s="782"/>
      <c r="AI457" s="782"/>
      <c r="AJ457" s="782"/>
      <c r="AK457" s="782"/>
      <c r="AL457" s="783"/>
      <c r="AM457"/>
      <c r="AN457" s="670"/>
      <c r="AO457" s="4" t="s">
        <v>969</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970</v>
      </c>
      <c r="AP458" s="4">
        <v>5</v>
      </c>
      <c r="AQ458" s="166"/>
    </row>
    <row r="459" spans="1:49" s="4" customFormat="1" ht="12.75" customHeight="1">
      <c r="A459" s="5"/>
      <c r="B459" s="21"/>
      <c r="C459" s="1869" t="s">
        <v>123</v>
      </c>
      <c r="D459" s="1870"/>
      <c r="E459" s="698" t="s">
        <v>967</v>
      </c>
      <c r="F459" s="1680" t="s">
        <v>1830</v>
      </c>
      <c r="G459" s="1680"/>
      <c r="H459" s="1680"/>
      <c r="I459" s="1680"/>
      <c r="J459" s="1680"/>
      <c r="K459" s="1680"/>
      <c r="L459" s="1680"/>
      <c r="M459" s="1680"/>
      <c r="N459" s="1680"/>
      <c r="O459" s="1680"/>
      <c r="P459" s="1680"/>
      <c r="Q459" s="1680"/>
      <c r="R459" s="1680"/>
      <c r="S459" s="1680"/>
      <c r="T459" s="1680"/>
      <c r="U459" s="1680"/>
      <c r="V459" s="1680"/>
      <c r="W459" s="1680"/>
      <c r="X459" s="1680"/>
      <c r="Y459" s="1680"/>
      <c r="Z459" s="1680"/>
      <c r="AA459" s="1680"/>
      <c r="AB459" s="1680"/>
      <c r="AC459" s="1680"/>
      <c r="AD459" s="1680"/>
      <c r="AE459" s="1680"/>
      <c r="AF459" s="1720" t="s">
        <v>318</v>
      </c>
      <c r="AG459" s="1720"/>
      <c r="AH459" s="1720"/>
      <c r="AI459" s="1720"/>
      <c r="AJ459" s="1720"/>
      <c r="AK459" s="1720"/>
      <c r="AL459" s="1721"/>
      <c r="AM459"/>
      <c r="AN459" s="670"/>
      <c r="AO459" s="4" t="s">
        <v>1334</v>
      </c>
      <c r="AP459" s="4">
        <v>5</v>
      </c>
      <c r="AQ459" s="5"/>
    </row>
    <row r="460" spans="1:49" s="4" customFormat="1" ht="12.75" customHeight="1">
      <c r="A460" s="5"/>
      <c r="B460" s="21"/>
      <c r="C460" s="704"/>
      <c r="D460" s="21"/>
      <c r="E460" s="194"/>
      <c r="F460" s="1673"/>
      <c r="G460" s="1673"/>
      <c r="H460" s="1673"/>
      <c r="I460" s="1673"/>
      <c r="J460" s="1673"/>
      <c r="K460" s="1673"/>
      <c r="L460" s="1673"/>
      <c r="M460" s="1673"/>
      <c r="N460" s="1673"/>
      <c r="O460" s="1673"/>
      <c r="P460" s="1673"/>
      <c r="Q460" s="1673"/>
      <c r="R460" s="1673"/>
      <c r="S460" s="1673"/>
      <c r="T460" s="1673"/>
      <c r="U460" s="1673"/>
      <c r="V460" s="1673"/>
      <c r="W460" s="1673"/>
      <c r="X460" s="1673"/>
      <c r="Y460" s="1673"/>
      <c r="Z460" s="1673"/>
      <c r="AA460" s="1673"/>
      <c r="AB460" s="1673"/>
      <c r="AC460" s="1673"/>
      <c r="AD460" s="1673"/>
      <c r="AE460" s="1673"/>
      <c r="AF460" s="3"/>
      <c r="AG460" s="5"/>
      <c r="AL460" s="705"/>
      <c r="AM460"/>
      <c r="AN460" s="670"/>
      <c r="AO460" s="4" t="s">
        <v>1330</v>
      </c>
      <c r="AP460" s="4">
        <v>5</v>
      </c>
    </row>
    <row r="461" spans="1:49" s="4" customFormat="1" ht="12.75" customHeight="1">
      <c r="A461" s="5"/>
      <c r="B461" s="21"/>
      <c r="C461" s="704"/>
      <c r="D461" s="21"/>
      <c r="E461" s="194"/>
      <c r="F461" s="1673"/>
      <c r="G461" s="1673"/>
      <c r="H461" s="1673"/>
      <c r="I461" s="1673"/>
      <c r="J461" s="1673"/>
      <c r="K461" s="1673"/>
      <c r="L461" s="1673"/>
      <c r="M461" s="1673"/>
      <c r="N461" s="1673"/>
      <c r="O461" s="1673"/>
      <c r="P461" s="1673"/>
      <c r="Q461" s="1673"/>
      <c r="R461" s="1673"/>
      <c r="S461" s="1673"/>
      <c r="T461" s="1673"/>
      <c r="U461" s="1673"/>
      <c r="V461" s="1673"/>
      <c r="W461" s="1673"/>
      <c r="X461" s="1673"/>
      <c r="Y461" s="1673"/>
      <c r="Z461" s="1673"/>
      <c r="AA461" s="1673"/>
      <c r="AB461" s="1673"/>
      <c r="AC461" s="1673"/>
      <c r="AD461" s="1673"/>
      <c r="AE461" s="1673"/>
      <c r="AF461" s="3"/>
      <c r="AG461" s="5"/>
      <c r="AL461" s="705"/>
      <c r="AM461"/>
      <c r="AN461" s="670"/>
      <c r="AO461" s="4" t="s">
        <v>1331</v>
      </c>
      <c r="AP461" s="4">
        <v>5</v>
      </c>
    </row>
    <row r="462" spans="1:49" s="4" customFormat="1" ht="4.5" customHeight="1">
      <c r="A462" s="5"/>
      <c r="B462" s="73"/>
      <c r="C462" s="700"/>
      <c r="D462" s="701"/>
      <c r="E462" s="702"/>
      <c r="F462" s="1674"/>
      <c r="G462" s="1674"/>
      <c r="H462" s="1674"/>
      <c r="I462" s="1674"/>
      <c r="J462" s="1674"/>
      <c r="K462" s="1674"/>
      <c r="L462" s="1674"/>
      <c r="M462" s="1674"/>
      <c r="N462" s="1674"/>
      <c r="O462" s="1674"/>
      <c r="P462" s="1674"/>
      <c r="Q462" s="1674"/>
      <c r="R462" s="1674"/>
      <c r="S462" s="1674"/>
      <c r="T462" s="1674"/>
      <c r="U462" s="1674"/>
      <c r="V462" s="1674"/>
      <c r="W462" s="1674"/>
      <c r="X462" s="1674"/>
      <c r="Y462" s="1674"/>
      <c r="Z462" s="1674"/>
      <c r="AA462" s="1674"/>
      <c r="AB462" s="1674"/>
      <c r="AC462" s="1674"/>
      <c r="AD462" s="1674"/>
      <c r="AE462" s="1674"/>
      <c r="AF462" s="782"/>
      <c r="AG462" s="782"/>
      <c r="AH462" s="782"/>
      <c r="AI462" s="782"/>
      <c r="AJ462" s="782"/>
      <c r="AK462" s="782"/>
      <c r="AL462" s="783"/>
      <c r="AM462"/>
      <c r="AN462" s="281"/>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1219</v>
      </c>
      <c r="AP463" s="4">
        <v>5</v>
      </c>
    </row>
    <row r="464" spans="1:49" s="4" customFormat="1" ht="12.75" customHeight="1">
      <c r="A464" s="5"/>
      <c r="B464" s="21"/>
      <c r="C464" s="696"/>
      <c r="D464" s="697"/>
      <c r="E464" s="698" t="s">
        <v>965</v>
      </c>
      <c r="F464" s="1680" t="s">
        <v>1831</v>
      </c>
      <c r="G464" s="1680"/>
      <c r="H464" s="1680"/>
      <c r="I464" s="1680"/>
      <c r="J464" s="1680"/>
      <c r="K464" s="1680"/>
      <c r="L464" s="1680"/>
      <c r="M464" s="1680"/>
      <c r="N464" s="1680"/>
      <c r="O464" s="1680"/>
      <c r="P464" s="1680"/>
      <c r="Q464" s="1680"/>
      <c r="R464" s="1680"/>
      <c r="S464" s="1680"/>
      <c r="T464" s="1680"/>
      <c r="U464" s="1680"/>
      <c r="V464" s="1680"/>
      <c r="W464" s="1680"/>
      <c r="X464" s="1680"/>
      <c r="Y464" s="1680"/>
      <c r="Z464" s="1680"/>
      <c r="AA464" s="1680"/>
      <c r="AB464" s="1680"/>
      <c r="AC464" s="1680"/>
      <c r="AD464" s="1680"/>
      <c r="AE464" s="1680"/>
      <c r="AF464" s="1680"/>
      <c r="AG464" s="787"/>
      <c r="AH464" s="697"/>
      <c r="AI464" s="697"/>
      <c r="AJ464" s="697"/>
      <c r="AK464" s="697"/>
      <c r="AL464" s="721"/>
      <c r="AM464"/>
      <c r="AN464" s="281"/>
      <c r="AO464" s="4" t="s">
        <v>1333</v>
      </c>
      <c r="AP464" s="4">
        <v>1</v>
      </c>
    </row>
    <row r="465" spans="1:54" s="4" customFormat="1" ht="12.75" customHeight="1">
      <c r="A465" s="5"/>
      <c r="B465" s="21"/>
      <c r="C465" s="704"/>
      <c r="D465" s="21"/>
      <c r="E465" s="194"/>
      <c r="F465" s="1673"/>
      <c r="G465" s="1673"/>
      <c r="H465" s="1673"/>
      <c r="I465" s="1673"/>
      <c r="J465" s="1673"/>
      <c r="K465" s="1673"/>
      <c r="L465" s="1673"/>
      <c r="M465" s="1673"/>
      <c r="N465" s="1673"/>
      <c r="O465" s="1673"/>
      <c r="P465" s="1673"/>
      <c r="Q465" s="1673"/>
      <c r="R465" s="1673"/>
      <c r="S465" s="1673"/>
      <c r="T465" s="1673"/>
      <c r="U465" s="1673"/>
      <c r="V465" s="1673"/>
      <c r="W465" s="1673"/>
      <c r="X465" s="1673"/>
      <c r="Y465" s="1673"/>
      <c r="Z465" s="1673"/>
      <c r="AA465" s="1673"/>
      <c r="AB465" s="1673"/>
      <c r="AC465" s="1673"/>
      <c r="AD465" s="1673"/>
      <c r="AE465" s="1673"/>
      <c r="AF465" s="1673"/>
      <c r="AL465" s="705"/>
      <c r="AM465"/>
      <c r="AN465" s="281"/>
      <c r="AS465" s="345"/>
      <c r="AW465" s="345" t="s">
        <v>974</v>
      </c>
      <c r="BA465" s="345" t="s">
        <v>975</v>
      </c>
    </row>
    <row r="466" spans="1:54" s="4" customFormat="1" ht="12.75" customHeight="1">
      <c r="A466" s="5"/>
      <c r="B466" s="21"/>
      <c r="C466" s="707"/>
      <c r="F466" s="1673"/>
      <c r="G466" s="1673"/>
      <c r="H466" s="1673"/>
      <c r="I466" s="1673"/>
      <c r="J466" s="1673"/>
      <c r="K466" s="1673"/>
      <c r="L466" s="1673"/>
      <c r="M466" s="1673"/>
      <c r="N466" s="1673"/>
      <c r="O466" s="1673"/>
      <c r="P466" s="1673"/>
      <c r="Q466" s="1673"/>
      <c r="R466" s="1673"/>
      <c r="S466" s="1673"/>
      <c r="T466" s="1673"/>
      <c r="U466" s="1673"/>
      <c r="V466" s="1673"/>
      <c r="W466" s="1673"/>
      <c r="X466" s="1673"/>
      <c r="Y466" s="1673"/>
      <c r="Z466" s="1673"/>
      <c r="AA466" s="1673"/>
      <c r="AB466" s="1673"/>
      <c r="AC466" s="1673"/>
      <c r="AD466" s="1673"/>
      <c r="AE466" s="1673"/>
      <c r="AF466" s="1673"/>
      <c r="AL466" s="705"/>
      <c r="AM466"/>
      <c r="AN466" s="281"/>
      <c r="AO466" s="4" t="s">
        <v>123</v>
      </c>
      <c r="AP466" s="35">
        <v>0</v>
      </c>
      <c r="AR466" s="4" t="s">
        <v>123</v>
      </c>
      <c r="AS466" s="35">
        <v>0</v>
      </c>
      <c r="AT466" s="29"/>
      <c r="AW466" s="4" t="s">
        <v>123</v>
      </c>
      <c r="AX466" s="29">
        <v>0</v>
      </c>
      <c r="BA466" s="4" t="s">
        <v>123</v>
      </c>
      <c r="BB466" s="29">
        <v>0</v>
      </c>
    </row>
    <row r="467" spans="1:54" s="4" customFormat="1" ht="6" customHeight="1">
      <c r="A467" s="5"/>
      <c r="B467" s="21"/>
      <c r="C467" s="707"/>
      <c r="F467" s="1673"/>
      <c r="G467" s="1673"/>
      <c r="H467" s="1673"/>
      <c r="I467" s="1673"/>
      <c r="J467" s="1673"/>
      <c r="K467" s="1673"/>
      <c r="L467" s="1673"/>
      <c r="M467" s="1673"/>
      <c r="N467" s="1673"/>
      <c r="O467" s="1673"/>
      <c r="P467" s="1673"/>
      <c r="Q467" s="1673"/>
      <c r="R467" s="1673"/>
      <c r="S467" s="1673"/>
      <c r="T467" s="1673"/>
      <c r="U467" s="1673"/>
      <c r="V467" s="1673"/>
      <c r="W467" s="1673"/>
      <c r="X467" s="1673"/>
      <c r="Y467" s="1673"/>
      <c r="Z467" s="1673"/>
      <c r="AA467" s="1673"/>
      <c r="AB467" s="1673"/>
      <c r="AC467" s="1673"/>
      <c r="AD467" s="1673"/>
      <c r="AE467" s="1673"/>
      <c r="AF467" s="1673"/>
      <c r="AL467" s="705"/>
      <c r="AM467"/>
      <c r="AN467" s="281"/>
      <c r="AO467" s="348">
        <v>7.0000000000000007E-2</v>
      </c>
      <c r="AP467" s="35">
        <v>3</v>
      </c>
      <c r="AR467" s="4" t="s">
        <v>1911</v>
      </c>
      <c r="AS467" s="35">
        <v>3</v>
      </c>
      <c r="AT467" s="29"/>
      <c r="AW467" s="348">
        <v>0.4</v>
      </c>
      <c r="AX467" s="29">
        <v>3</v>
      </c>
      <c r="BA467" s="348">
        <v>0.4</v>
      </c>
      <c r="BB467" s="29">
        <v>4</v>
      </c>
    </row>
    <row r="468" spans="1:54" s="4" customFormat="1" ht="12.75" customHeight="1">
      <c r="A468" s="5"/>
      <c r="B468" s="21"/>
      <c r="C468" s="1685" t="s">
        <v>123</v>
      </c>
      <c r="D468" s="1099"/>
      <c r="E468" s="225"/>
      <c r="F468" s="346" t="s">
        <v>1785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0" t="s">
        <v>318</v>
      </c>
      <c r="AG468" s="1170"/>
      <c r="AH468" s="1170"/>
      <c r="AI468" s="1170"/>
      <c r="AJ468" s="1170"/>
      <c r="AK468" s="1170"/>
      <c r="AL468" s="1676"/>
      <c r="AM468"/>
      <c r="AN468" s="281"/>
      <c r="AO468" s="348">
        <v>0.12</v>
      </c>
      <c r="AP468" s="35">
        <v>5</v>
      </c>
      <c r="AR468" s="4" t="s">
        <v>1912</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123</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1844</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269">
        <f>IF(AS357=0,AS355,AS357)</f>
        <v>10</v>
      </c>
      <c r="AL474" s="1270"/>
      <c r="AM474" s="1271"/>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123</v>
      </c>
      <c r="AP476" s="4">
        <v>0</v>
      </c>
    </row>
    <row r="477" spans="1:54" s="4" customFormat="1" ht="12.75" hidden="1" customHeight="1">
      <c r="A477" s="3" t="s">
        <v>1464</v>
      </c>
      <c r="C477" s="3"/>
      <c r="E477" s="20"/>
      <c r="AE477" s="1170" t="s">
        <v>1256</v>
      </c>
      <c r="AF477" s="1170"/>
      <c r="AG477" s="1170"/>
      <c r="AH477" s="1170"/>
      <c r="AI477" s="1170"/>
      <c r="AJ477" s="1170"/>
      <c r="AK477" s="1170"/>
      <c r="AL477" s="18"/>
      <c r="AN477" s="281"/>
      <c r="AO477" s="4" t="s">
        <v>969</v>
      </c>
      <c r="AP477" s="4">
        <v>5</v>
      </c>
    </row>
    <row r="478" spans="1:54" s="4" customFormat="1" ht="12.75" hidden="1" customHeight="1">
      <c r="A478" s="3"/>
      <c r="B478" s="5" t="s">
        <v>1492</v>
      </c>
      <c r="C478" s="3"/>
      <c r="E478" s="20"/>
      <c r="AE478" s="18"/>
      <c r="AF478" s="18"/>
      <c r="AG478" s="18"/>
      <c r="AH478" s="18"/>
      <c r="AI478" s="18"/>
      <c r="AJ478" s="18"/>
      <c r="AK478" s="18"/>
      <c r="AL478" s="18"/>
      <c r="AN478" s="281"/>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81"/>
      <c r="AO479" s="4" t="s">
        <v>1334</v>
      </c>
      <c r="AP479" s="4">
        <v>5</v>
      </c>
      <c r="AQ479" s="3"/>
      <c r="AR479" s="3"/>
      <c r="AS479" s="345"/>
      <c r="AW479" s="345"/>
    </row>
    <row r="480" spans="1:54" s="4" customFormat="1" ht="12.75" hidden="1" customHeight="1">
      <c r="A480" s="3"/>
      <c r="B480" s="3" t="s">
        <v>979</v>
      </c>
      <c r="C480" s="3"/>
      <c r="E480" s="20"/>
      <c r="AE480" s="18"/>
      <c r="AF480" s="18"/>
      <c r="AG480" s="18"/>
      <c r="AH480" s="18"/>
      <c r="AI480" s="18"/>
      <c r="AJ480" s="18"/>
      <c r="AK480" s="18"/>
      <c r="AL480" s="18"/>
      <c r="AN480" s="281"/>
      <c r="AO480" s="4" t="s">
        <v>1330</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1331</v>
      </c>
      <c r="AP481" s="4">
        <v>5</v>
      </c>
      <c r="AQ481" s="3"/>
      <c r="AR481" s="3"/>
      <c r="AW481" s="120"/>
    </row>
    <row r="482" spans="1:50" s="4" customFormat="1" ht="12.75" hidden="1" customHeight="1">
      <c r="A482" s="3"/>
      <c r="C482" s="182" t="s">
        <v>1465</v>
      </c>
      <c r="D482"/>
      <c r="AE482" s="18"/>
      <c r="AF482" s="18"/>
      <c r="AG482" s="20"/>
      <c r="AH482" s="20"/>
      <c r="AI482" s="20"/>
      <c r="AJ482" s="20"/>
      <c r="AK482" s="20"/>
      <c r="AL482" s="20"/>
      <c r="AN482" s="281"/>
      <c r="AO482" s="4" t="s">
        <v>1332</v>
      </c>
      <c r="AP482" s="4">
        <v>5</v>
      </c>
      <c r="AW482" s="120"/>
    </row>
    <row r="483" spans="1:50" s="4" customFormat="1" ht="12.75" hidden="1" customHeight="1">
      <c r="A483" s="3"/>
      <c r="C483" s="1683" t="s">
        <v>123</v>
      </c>
      <c r="D483" s="1684"/>
      <c r="E483" s="749" t="s">
        <v>194</v>
      </c>
      <c r="F483" s="1718" t="s">
        <v>971</v>
      </c>
      <c r="G483" s="1718"/>
      <c r="H483" s="1718"/>
      <c r="I483" s="1718"/>
      <c r="J483" s="1718"/>
      <c r="K483" s="1718"/>
      <c r="L483" s="1718"/>
      <c r="M483" s="1718"/>
      <c r="N483" s="1718"/>
      <c r="O483" s="1718"/>
      <c r="P483" s="1718"/>
      <c r="Q483" s="1718"/>
      <c r="R483" s="1718"/>
      <c r="S483" s="1718"/>
      <c r="T483" s="1718"/>
      <c r="U483" s="1718"/>
      <c r="V483" s="1718"/>
      <c r="W483" s="1718"/>
      <c r="X483" s="1718"/>
      <c r="Y483" s="1718"/>
      <c r="Z483" s="1718"/>
      <c r="AA483" s="1718"/>
      <c r="AB483" s="1718"/>
      <c r="AC483" s="1718"/>
      <c r="AD483" s="1718"/>
      <c r="AE483" s="1718"/>
      <c r="AF483" s="697"/>
      <c r="AG483" s="697"/>
      <c r="AH483" s="697"/>
      <c r="AI483" s="697"/>
      <c r="AJ483" s="697"/>
      <c r="AK483" s="721"/>
      <c r="AN483" s="281"/>
      <c r="AO483" s="4" t="s">
        <v>1913</v>
      </c>
      <c r="AP483" s="4">
        <v>5</v>
      </c>
      <c r="AS483" s="348"/>
      <c r="AT483" s="29"/>
      <c r="AW483" s="120"/>
      <c r="AX483" s="35"/>
    </row>
    <row r="484" spans="1:50" s="4" customFormat="1" ht="12.75" hidden="1" customHeight="1">
      <c r="C484" s="726"/>
      <c r="E484" s="143"/>
      <c r="F484" s="1719"/>
      <c r="G484" s="1719"/>
      <c r="H484" s="1719"/>
      <c r="I484" s="1719"/>
      <c r="J484" s="1719"/>
      <c r="K484" s="1719"/>
      <c r="L484" s="1719"/>
      <c r="M484" s="1719"/>
      <c r="N484" s="1719"/>
      <c r="O484" s="1719"/>
      <c r="P484" s="1719"/>
      <c r="Q484" s="1719"/>
      <c r="R484" s="1719"/>
      <c r="S484" s="1719"/>
      <c r="T484" s="1719"/>
      <c r="U484" s="1719"/>
      <c r="V484" s="1719"/>
      <c r="W484" s="1719"/>
      <c r="X484" s="1719"/>
      <c r="Y484" s="1719"/>
      <c r="Z484" s="1719"/>
      <c r="AA484" s="1719"/>
      <c r="AB484" s="1719"/>
      <c r="AC484" s="1719"/>
      <c r="AD484" s="1719"/>
      <c r="AE484" s="1719"/>
      <c r="AG484" s="19"/>
      <c r="AH484" s="19"/>
      <c r="AI484" s="19"/>
      <c r="AJ484" s="19"/>
      <c r="AK484" s="705"/>
      <c r="AN484" s="281"/>
      <c r="AO484" s="4" t="s">
        <v>1333</v>
      </c>
      <c r="AP484" s="4">
        <v>1</v>
      </c>
    </row>
    <row r="485" spans="1:50" s="4" customFormat="1" ht="12.75" hidden="1" customHeight="1">
      <c r="C485" s="727"/>
      <c r="D485" s="714"/>
      <c r="E485" s="728"/>
      <c r="F485" s="1646" t="s">
        <v>123</v>
      </c>
      <c r="G485" s="1646"/>
      <c r="H485" s="1646"/>
      <c r="I485" s="1646"/>
      <c r="J485" s="1646"/>
      <c r="K485" s="1646"/>
      <c r="L485" s="1646"/>
      <c r="M485" s="1646"/>
      <c r="N485" s="1646"/>
      <c r="O485" s="1646"/>
      <c r="P485" s="1646"/>
      <c r="Q485" s="1646"/>
      <c r="R485" s="1646"/>
      <c r="S485" s="1646"/>
      <c r="T485" s="1646"/>
      <c r="U485" s="1646"/>
      <c r="V485" s="1646"/>
      <c r="W485" s="1646"/>
      <c r="X485" s="1646"/>
      <c r="Y485" s="1646"/>
      <c r="Z485" s="1646"/>
      <c r="AA485" s="729"/>
      <c r="AB485" s="730"/>
      <c r="AC485" s="730"/>
      <c r="AD485" s="714"/>
      <c r="AE485" s="714"/>
      <c r="AF485" s="714"/>
      <c r="AG485" s="731">
        <f>IF($C$483="Yes",(VLOOKUP($F$485,$AO$456:$AP$464,2,FALSE)),0)</f>
        <v>0</v>
      </c>
      <c r="AH485" s="732" t="s">
        <v>973</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123</v>
      </c>
      <c r="AP486" s="35">
        <v>0</v>
      </c>
    </row>
    <row r="487" spans="1:50" s="4" customFormat="1" ht="12.75" hidden="1" customHeight="1">
      <c r="C487" s="1869" t="s">
        <v>107</v>
      </c>
      <c r="D487" s="1870"/>
      <c r="E487" s="749" t="s">
        <v>301</v>
      </c>
      <c r="F487" s="733" t="s">
        <v>1338</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1220</v>
      </c>
      <c r="F488" s="252" t="s">
        <v>1493</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1922</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972</v>
      </c>
      <c r="G490" s="4"/>
      <c r="H490" s="4"/>
      <c r="I490" s="252"/>
      <c r="J490" s="252"/>
      <c r="K490" s="252"/>
      <c r="L490" s="252"/>
      <c r="M490" s="252"/>
      <c r="N490" s="252"/>
      <c r="O490" s="252"/>
      <c r="P490" s="252"/>
      <c r="Q490" s="252"/>
      <c r="R490" s="252"/>
      <c r="S490" s="252"/>
      <c r="T490" s="252"/>
      <c r="U490" s="252"/>
      <c r="V490" s="1677" t="s">
        <v>123</v>
      </c>
      <c r="W490" s="1677"/>
      <c r="X490" s="1677"/>
      <c r="Y490" s="252"/>
      <c r="Z490" s="252"/>
      <c r="AA490" s="252"/>
      <c r="AB490" s="252"/>
      <c r="AC490" s="252"/>
      <c r="AD490" s="90"/>
      <c r="AE490" s="90"/>
      <c r="AF490" s="90"/>
      <c r="AG490" s="104">
        <f>IF(AND($C$487="Yes",$V$492="N/A",$V$497="N/A",$V$501="N/A",$V$503="N/A"),(VLOOKUP(V490,$AR$466:$AS$468,2,FALSE)),0)</f>
        <v>0</v>
      </c>
      <c r="AH490" s="128" t="s">
        <v>973</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1926</v>
      </c>
      <c r="G492" s="4"/>
      <c r="H492" s="4"/>
      <c r="I492" s="252"/>
      <c r="J492" s="252"/>
      <c r="K492" s="252"/>
      <c r="L492" s="252"/>
      <c r="M492" s="252"/>
      <c r="N492" s="252"/>
      <c r="O492" s="252"/>
      <c r="P492" s="252"/>
      <c r="Q492" s="252"/>
      <c r="R492" s="252"/>
      <c r="S492" s="252"/>
      <c r="T492" s="252"/>
      <c r="U492" s="252"/>
      <c r="V492" s="1677" t="s">
        <v>123</v>
      </c>
      <c r="W492" s="1677"/>
      <c r="X492" s="1677"/>
      <c r="Y492" s="252"/>
      <c r="Z492" s="252"/>
      <c r="AA492" s="252"/>
      <c r="AB492" s="252"/>
      <c r="AC492" s="252"/>
      <c r="AD492" s="90"/>
      <c r="AE492" s="90"/>
      <c r="AF492" s="90"/>
      <c r="AG492" s="104">
        <f>IF(AND($C$487="Yes",$V$490="N/A", $V$497="N/A",$V$501="N/A",$V$503="N/A"),(VLOOKUP(V492,$AO$466:$AP$468,2,FALSE)),0)</f>
        <v>0</v>
      </c>
      <c r="AH492" s="128" t="s">
        <v>973</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123</v>
      </c>
      <c r="AP493" s="4">
        <v>0</v>
      </c>
    </row>
    <row r="494" spans="1:50" s="4" customFormat="1" ht="12.75" hidden="1" customHeight="1">
      <c r="C494" s="726"/>
      <c r="E494" s="143"/>
      <c r="F494" s="254" t="s">
        <v>1337</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1340</v>
      </c>
      <c r="AP494" s="35">
        <v>2</v>
      </c>
    </row>
    <row r="495" spans="1:50" s="4" customFormat="1" ht="12.75" hidden="1" customHeight="1">
      <c r="C495" s="726"/>
      <c r="F495" s="90" t="s">
        <v>1909</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980</v>
      </c>
      <c r="AP495" s="4">
        <v>2</v>
      </c>
    </row>
    <row r="496" spans="1:50" s="20" customFormat="1" ht="12.75" hidden="1" customHeight="1">
      <c r="A496" s="4"/>
      <c r="B496" s="4"/>
      <c r="C496" s="707"/>
      <c r="D496"/>
      <c r="E496"/>
      <c r="F496" s="90" t="s">
        <v>1910</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981</v>
      </c>
      <c r="AP496" s="4">
        <v>2</v>
      </c>
    </row>
    <row r="497" spans="1:147" s="4" customFormat="1" ht="12.75" hidden="1" customHeight="1">
      <c r="C497" s="737"/>
      <c r="F497" s="736" t="s">
        <v>1339</v>
      </c>
      <c r="M497" s="143"/>
      <c r="N497" s="143"/>
      <c r="O497" s="143"/>
      <c r="P497" s="143"/>
      <c r="Q497" s="19"/>
      <c r="R497" s="19"/>
      <c r="S497" s="19"/>
      <c r="T497" s="19"/>
      <c r="U497" s="19"/>
      <c r="V497" s="1677" t="s">
        <v>123</v>
      </c>
      <c r="W497" s="1677"/>
      <c r="X497" s="1677"/>
      <c r="Y497" s="19"/>
      <c r="Z497" s="19"/>
      <c r="AA497" s="19"/>
      <c r="AB497" s="19"/>
      <c r="AC497" s="19"/>
      <c r="AG497" s="104">
        <f>IF(AND($C$487="Yes",$V$490="N/A",$V$492="N/A", $V$501="N/A",$V$503="N/A"),(VLOOKUP($V$497,$AO$470:$AP$472,2,FALSE)),0)</f>
        <v>0</v>
      </c>
      <c r="AH497" s="128" t="s">
        <v>973</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1221</v>
      </c>
      <c r="D499" s="697"/>
      <c r="E499" s="697"/>
      <c r="F499" s="741" t="s">
        <v>1336</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123</v>
      </c>
      <c r="AP499" s="4">
        <v>0</v>
      </c>
      <c r="AQ499" s="3"/>
    </row>
    <row r="500" spans="1:147" s="20" customFormat="1" ht="12.75" hidden="1" customHeight="1">
      <c r="A500" s="4"/>
      <c r="B500" s="4"/>
      <c r="C500" s="738"/>
      <c r="D500" s="1338"/>
      <c r="E500" s="1338"/>
      <c r="F500" s="252" t="s">
        <v>1335</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1346</v>
      </c>
      <c r="AP500" s="35">
        <v>5</v>
      </c>
      <c r="AQ500" s="3"/>
    </row>
    <row r="501" spans="1:147" customFormat="1" ht="12.75" hidden="1" customHeight="1">
      <c r="A501" s="120"/>
      <c r="B501" s="4"/>
      <c r="C501" s="726"/>
      <c r="D501" s="4"/>
      <c r="E501" s="4"/>
      <c r="F501" s="563" t="s">
        <v>972</v>
      </c>
      <c r="G501" s="4"/>
      <c r="H501" s="4"/>
      <c r="I501" s="4"/>
      <c r="J501" s="4"/>
      <c r="K501" s="4"/>
      <c r="L501" s="4"/>
      <c r="M501" s="4"/>
      <c r="N501" s="4"/>
      <c r="O501" s="4"/>
      <c r="P501" s="4"/>
      <c r="Q501" s="4"/>
      <c r="R501" s="4"/>
      <c r="S501" s="4"/>
      <c r="T501" s="4"/>
      <c r="U501" s="4"/>
      <c r="V501" s="1677" t="s">
        <v>123</v>
      </c>
      <c r="W501" s="1677"/>
      <c r="X501" s="1677"/>
      <c r="Y501" s="4"/>
      <c r="Z501" s="4"/>
      <c r="AA501" s="4"/>
      <c r="AB501" s="4"/>
      <c r="AC501" s="4"/>
      <c r="AD501" s="4"/>
      <c r="AE501" s="4"/>
      <c r="AF501" s="4"/>
      <c r="AG501" s="104">
        <f>IF(AND($C$487="Yes",$V$490="N/A",V492="N/A",$V$497="N/A",$V$503="N/A"),(VLOOKUP($V$501,$AW$466:$AX$469,2,FALSE)),0)</f>
        <v>0</v>
      </c>
      <c r="AH501" s="128" t="s">
        <v>973</v>
      </c>
      <c r="AI501" s="19"/>
      <c r="AJ501" s="4"/>
      <c r="AK501" s="705"/>
      <c r="AL501" s="4"/>
      <c r="AM501" s="4"/>
      <c r="AN501" s="204"/>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1926</v>
      </c>
      <c r="G503" s="729"/>
      <c r="H503" s="729"/>
      <c r="I503" s="714"/>
      <c r="J503" s="714"/>
      <c r="K503" s="714"/>
      <c r="L503" s="714"/>
      <c r="M503" s="714"/>
      <c r="N503" s="714"/>
      <c r="O503" s="714"/>
      <c r="P503" s="714"/>
      <c r="Q503" s="714"/>
      <c r="R503" s="714"/>
      <c r="S503" s="714"/>
      <c r="T503" s="714"/>
      <c r="U503" s="714"/>
      <c r="V503" s="1677" t="s">
        <v>123</v>
      </c>
      <c r="W503" s="1677"/>
      <c r="X503" s="1677"/>
      <c r="Y503" s="714"/>
      <c r="Z503" s="714"/>
      <c r="AA503" s="714"/>
      <c r="AB503" s="714"/>
      <c r="AC503" s="714"/>
      <c r="AD503" s="714"/>
      <c r="AE503" s="714"/>
      <c r="AF503" s="714"/>
      <c r="AG503" s="739">
        <f>IF(AND($C$487="Yes",$V$490="N/A",$V$492="N/A",$V$497="N/A",$V$501="N/A"),(VLOOKUP($V$503,$BA$466:$BB$468,2,FALSE)),0)</f>
        <v>0</v>
      </c>
      <c r="AH503" s="732" t="s">
        <v>973</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5" t="s">
        <v>656</v>
      </c>
      <c r="AV504" s="1706"/>
      <c r="AW504" s="1706"/>
      <c r="AX504" s="1706"/>
      <c r="AY504" s="1706"/>
      <c r="AZ504" s="1706"/>
      <c r="BA504" s="1706"/>
      <c r="BB504" s="20"/>
      <c r="BC504" s="20"/>
      <c r="BE504" s="4"/>
      <c r="BF504" s="4"/>
      <c r="BG504" s="4"/>
      <c r="BH504" s="4"/>
      <c r="BI504" s="4"/>
      <c r="BJ504" s="1703" t="s">
        <v>30</v>
      </c>
      <c r="BK504" s="1704"/>
      <c r="BL504" s="1704"/>
      <c r="BM504" s="1704"/>
      <c r="BN504" s="1704"/>
      <c r="BO504" s="1704"/>
      <c r="BP504" s="1704"/>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1466</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5"/>
      <c r="AV505" s="1706"/>
      <c r="AW505" s="1706"/>
      <c r="AX505" s="1706"/>
      <c r="AY505" s="1706"/>
      <c r="AZ505" s="1706"/>
      <c r="BA505" s="1706"/>
      <c r="BB505" s="20"/>
      <c r="BC505" s="20"/>
      <c r="BE505" s="4"/>
      <c r="BF505" s="4"/>
      <c r="BG505" s="4"/>
      <c r="BH505" s="4"/>
      <c r="BI505" s="4"/>
      <c r="BJ505" s="1703"/>
      <c r="BK505" s="1704"/>
      <c r="BL505" s="1704"/>
      <c r="BM505" s="1704"/>
      <c r="BN505" s="1704"/>
      <c r="BO505" s="1704"/>
      <c r="BP505" s="1704"/>
      <c r="BQ505" s="20"/>
      <c r="BR505" s="4"/>
    </row>
    <row r="506" spans="1:147" customFormat="1" ht="12.75" hidden="1" customHeight="1">
      <c r="A506" s="120"/>
      <c r="B506" s="4"/>
      <c r="C506" s="1683" t="s">
        <v>123</v>
      </c>
      <c r="D506" s="1684"/>
      <c r="E506" s="742" t="s">
        <v>194</v>
      </c>
      <c r="F506" s="1718" t="s">
        <v>971</v>
      </c>
      <c r="G506" s="1718"/>
      <c r="H506" s="1718"/>
      <c r="I506" s="1718"/>
      <c r="J506" s="1718"/>
      <c r="K506" s="1718"/>
      <c r="L506" s="1718"/>
      <c r="M506" s="1718"/>
      <c r="N506" s="1718"/>
      <c r="O506" s="1718"/>
      <c r="P506" s="1718"/>
      <c r="Q506" s="1718"/>
      <c r="R506" s="1718"/>
      <c r="S506" s="1718"/>
      <c r="T506" s="1718"/>
      <c r="U506" s="1718"/>
      <c r="V506" s="1718"/>
      <c r="W506" s="1718"/>
      <c r="X506" s="1718"/>
      <c r="Y506" s="1718"/>
      <c r="Z506" s="1718"/>
      <c r="AA506" s="1718"/>
      <c r="AB506" s="1718"/>
      <c r="AC506" s="1718"/>
      <c r="AD506" s="1718"/>
      <c r="AE506" s="1718"/>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9"/>
      <c r="G507" s="1719"/>
      <c r="H507" s="1719"/>
      <c r="I507" s="1719"/>
      <c r="J507" s="1719"/>
      <c r="K507" s="1719"/>
      <c r="L507" s="1719"/>
      <c r="M507" s="1719"/>
      <c r="N507" s="1719"/>
      <c r="O507" s="1719"/>
      <c r="P507" s="1719"/>
      <c r="Q507" s="1719"/>
      <c r="R507" s="1719"/>
      <c r="S507" s="1719"/>
      <c r="T507" s="1719"/>
      <c r="U507" s="1719"/>
      <c r="V507" s="1719"/>
      <c r="W507" s="1719"/>
      <c r="X507" s="1719"/>
      <c r="Y507" s="1719"/>
      <c r="Z507" s="1719"/>
      <c r="AA507" s="1719"/>
      <c r="AB507" s="1719"/>
      <c r="AC507" s="1719"/>
      <c r="AD507" s="1719"/>
      <c r="AE507" s="1719"/>
      <c r="AF507" s="4"/>
      <c r="AG507" s="19"/>
      <c r="AH507" s="19"/>
      <c r="AI507" s="19"/>
      <c r="AJ507" s="19"/>
      <c r="AK507" s="705"/>
      <c r="AL507" s="4"/>
      <c r="AM507" s="4"/>
      <c r="AN507" s="669"/>
      <c r="AO507" s="38"/>
      <c r="AP507" s="1509" t="s">
        <v>1497</v>
      </c>
      <c r="AQ507" s="1510"/>
      <c r="AR507" s="1511"/>
      <c r="AS507" s="624">
        <v>80</v>
      </c>
      <c r="AT507" s="4">
        <v>0</v>
      </c>
      <c r="AU507" s="160">
        <v>10</v>
      </c>
      <c r="AV507" s="160">
        <v>25</v>
      </c>
      <c r="AW507" s="160">
        <v>37.5</v>
      </c>
      <c r="AX507" s="160">
        <v>35</v>
      </c>
      <c r="AY507" s="160">
        <v>37.5</v>
      </c>
      <c r="AZ507" s="160">
        <v>50</v>
      </c>
      <c r="BA507" s="160">
        <v>50</v>
      </c>
      <c r="BB507" s="21"/>
      <c r="BC507" s="21"/>
      <c r="BE507" s="1509" t="s">
        <v>1497</v>
      </c>
      <c r="BF507" s="1510"/>
      <c r="BG507" s="1511"/>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81" t="s">
        <v>123</v>
      </c>
      <c r="G508" s="1881"/>
      <c r="H508" s="1881"/>
      <c r="I508" s="1881"/>
      <c r="J508" s="1881"/>
      <c r="K508" s="1881"/>
      <c r="L508" s="1881"/>
      <c r="M508" s="1881"/>
      <c r="N508" s="1881"/>
      <c r="O508" s="1881"/>
      <c r="P508" s="1881"/>
      <c r="Q508" s="1881"/>
      <c r="R508" s="1881"/>
      <c r="S508" s="1881"/>
      <c r="T508" s="1881"/>
      <c r="U508" s="1881"/>
      <c r="V508" s="1881"/>
      <c r="W508" s="1881"/>
      <c r="X508" s="1881"/>
      <c r="Y508" s="1881"/>
      <c r="Z508" s="1881"/>
      <c r="AA508" s="729"/>
      <c r="AB508" s="730"/>
      <c r="AC508" s="730"/>
      <c r="AD508" s="714"/>
      <c r="AE508" s="714"/>
      <c r="AF508" s="714"/>
      <c r="AG508" s="731">
        <f>IF($C$506="Yes",(VLOOKUP($F$508,$AO$476:$AP$484,2,FALSE)),0)</f>
        <v>0</v>
      </c>
      <c r="AH508" s="732" t="s">
        <v>973</v>
      </c>
      <c r="AI508" s="731"/>
      <c r="AJ508" s="730"/>
      <c r="AK508" s="715"/>
      <c r="AL508" s="4"/>
      <c r="AM508" s="4"/>
      <c r="AN508" s="669"/>
      <c r="AO508" s="38"/>
      <c r="AP508" s="1512"/>
      <c r="AQ508" s="1513"/>
      <c r="AR508" s="1514"/>
      <c r="AS508" s="624">
        <v>75</v>
      </c>
      <c r="AT508" s="4">
        <v>0</v>
      </c>
      <c r="AU508" s="160">
        <v>10</v>
      </c>
      <c r="AV508" s="160">
        <v>25</v>
      </c>
      <c r="AW508" s="160">
        <v>37.5</v>
      </c>
      <c r="AX508" s="160">
        <v>35</v>
      </c>
      <c r="AY508" s="160">
        <v>37.5</v>
      </c>
      <c r="AZ508" s="160">
        <v>50</v>
      </c>
      <c r="BA508" s="160">
        <v>50</v>
      </c>
      <c r="BB508" s="21"/>
      <c r="BC508" s="21"/>
      <c r="BE508" s="1512"/>
      <c r="BF508" s="1513"/>
      <c r="BG508" s="1514"/>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12"/>
      <c r="AQ509" s="1513"/>
      <c r="AR509" s="1514"/>
      <c r="AS509" s="624">
        <v>70</v>
      </c>
      <c r="AT509" s="4">
        <v>0</v>
      </c>
      <c r="AU509" s="160">
        <v>10</v>
      </c>
      <c r="AV509" s="160">
        <v>25</v>
      </c>
      <c r="AW509" s="160">
        <v>37.5</v>
      </c>
      <c r="AX509" s="160">
        <v>35</v>
      </c>
      <c r="AY509" s="160">
        <v>37.5</v>
      </c>
      <c r="AZ509" s="160">
        <v>50</v>
      </c>
      <c r="BA509" s="160">
        <v>50</v>
      </c>
      <c r="BB509" s="21"/>
      <c r="BC509" s="21"/>
      <c r="BE509" s="1512"/>
      <c r="BF509" s="1513"/>
      <c r="BG509" s="1514"/>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3" t="s">
        <v>123</v>
      </c>
      <c r="D510" s="1684"/>
      <c r="E510" s="742" t="s">
        <v>301</v>
      </c>
      <c r="F510" s="1871" t="s">
        <v>1157</v>
      </c>
      <c r="G510" s="1871"/>
      <c r="H510" s="1871"/>
      <c r="I510" s="1871"/>
      <c r="J510" s="1871"/>
      <c r="K510" s="1871"/>
      <c r="L510" s="1871"/>
      <c r="M510" s="1871"/>
      <c r="N510" s="1871"/>
      <c r="O510" s="1871"/>
      <c r="P510" s="1871"/>
      <c r="Q510" s="1871"/>
      <c r="R510" s="1871"/>
      <c r="S510" s="1871"/>
      <c r="T510" s="1871"/>
      <c r="U510" s="1871"/>
      <c r="V510" s="1871"/>
      <c r="W510" s="1871"/>
      <c r="X510" s="1871"/>
      <c r="Y510" s="1871"/>
      <c r="Z510" s="1871"/>
      <c r="AA510" s="1871"/>
      <c r="AB510" s="1871"/>
      <c r="AC510" s="1871"/>
      <c r="AD510" s="1871"/>
      <c r="AE510" s="1871"/>
      <c r="AF510" s="697"/>
      <c r="AG510" s="734"/>
      <c r="AH510" s="734"/>
      <c r="AI510" s="734"/>
      <c r="AJ510" s="734"/>
      <c r="AK510" s="721"/>
      <c r="AL510" s="4"/>
      <c r="AM510" s="4"/>
      <c r="AN510" s="669"/>
      <c r="AO510" s="38"/>
      <c r="AP510" s="1512"/>
      <c r="AQ510" s="1513"/>
      <c r="AR510" s="1514"/>
      <c r="AS510" s="624">
        <v>65</v>
      </c>
      <c r="AT510" s="4">
        <v>0</v>
      </c>
      <c r="AU510" s="160">
        <v>10</v>
      </c>
      <c r="AV510" s="160">
        <v>25</v>
      </c>
      <c r="AW510" s="160">
        <v>37.5</v>
      </c>
      <c r="AX510" s="160">
        <v>35</v>
      </c>
      <c r="AY510" s="160">
        <v>37.5</v>
      </c>
      <c r="AZ510" s="160">
        <v>50</v>
      </c>
      <c r="BA510" s="160">
        <v>50</v>
      </c>
      <c r="BB510" s="21"/>
      <c r="BC510" s="21"/>
      <c r="BE510" s="1512"/>
      <c r="BF510" s="1513"/>
      <c r="BG510" s="1514"/>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72"/>
      <c r="G511" s="1872"/>
      <c r="H511" s="1872"/>
      <c r="I511" s="1872"/>
      <c r="J511" s="1872"/>
      <c r="K511" s="1872"/>
      <c r="L511" s="1872"/>
      <c r="M511" s="1872"/>
      <c r="N511" s="1872"/>
      <c r="O511" s="1872"/>
      <c r="P511" s="1872"/>
      <c r="Q511" s="1872"/>
      <c r="R511" s="1872"/>
      <c r="S511" s="1872"/>
      <c r="T511" s="1872"/>
      <c r="U511" s="1872"/>
      <c r="V511" s="1872"/>
      <c r="W511" s="1872"/>
      <c r="X511" s="1872"/>
      <c r="Y511" s="1872"/>
      <c r="Z511" s="1872"/>
      <c r="AA511" s="1872"/>
      <c r="AB511" s="1872"/>
      <c r="AC511" s="1872"/>
      <c r="AD511" s="1872"/>
      <c r="AE511" s="1872"/>
      <c r="AF511" s="4"/>
      <c r="AG511" s="19"/>
      <c r="AH511" s="19"/>
      <c r="AI511" s="19"/>
      <c r="AJ511" s="19"/>
      <c r="AK511" s="705"/>
      <c r="AL511" s="4"/>
      <c r="AM511" s="4"/>
      <c r="AN511" s="669"/>
      <c r="AO511" s="38"/>
      <c r="AP511" s="1512"/>
      <c r="AQ511" s="1513"/>
      <c r="AR511" s="1514"/>
      <c r="AS511" s="624">
        <v>60</v>
      </c>
      <c r="AT511" s="4">
        <v>0</v>
      </c>
      <c r="AU511" s="160">
        <v>10</v>
      </c>
      <c r="AV511" s="160">
        <v>25</v>
      </c>
      <c r="AW511" s="160">
        <v>37.5</v>
      </c>
      <c r="AX511" s="160">
        <v>35</v>
      </c>
      <c r="AY511" s="160">
        <v>37.5</v>
      </c>
      <c r="AZ511" s="160">
        <v>50</v>
      </c>
      <c r="BA511" s="160">
        <v>50</v>
      </c>
      <c r="BB511" s="21"/>
      <c r="BC511" s="21"/>
      <c r="BE511" s="1512"/>
      <c r="BF511" s="1513"/>
      <c r="BG511" s="1514"/>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12"/>
      <c r="AQ512" s="1513"/>
      <c r="AR512" s="1514"/>
      <c r="AS512" s="624">
        <v>55</v>
      </c>
      <c r="AT512" s="4">
        <v>0</v>
      </c>
      <c r="AU512" s="160">
        <v>10</v>
      </c>
      <c r="AV512" s="160">
        <v>25</v>
      </c>
      <c r="AW512" s="160">
        <v>37.5</v>
      </c>
      <c r="AX512" s="160">
        <v>35</v>
      </c>
      <c r="AY512" s="160">
        <v>37.5</v>
      </c>
      <c r="AZ512" s="160">
        <v>50</v>
      </c>
      <c r="BA512" s="160">
        <v>50</v>
      </c>
      <c r="BE512" s="1512"/>
      <c r="BF512" s="1513"/>
      <c r="BG512" s="1514"/>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82" t="s">
        <v>123</v>
      </c>
      <c r="G513" s="1882"/>
      <c r="H513" s="1882"/>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973</v>
      </c>
      <c r="AI513" s="730"/>
      <c r="AJ513" s="730"/>
      <c r="AK513" s="715"/>
      <c r="AL513" s="4"/>
      <c r="AM513" s="4"/>
      <c r="AN513" s="669"/>
      <c r="AP513" s="1512"/>
      <c r="AQ513" s="1513"/>
      <c r="AR513" s="1514"/>
      <c r="AS513" s="159">
        <v>50</v>
      </c>
      <c r="AT513" s="4">
        <v>0</v>
      </c>
      <c r="AU513" s="160">
        <v>10</v>
      </c>
      <c r="AV513" s="160">
        <v>25</v>
      </c>
      <c r="AW513" s="160">
        <v>37.5</v>
      </c>
      <c r="AX513" s="160">
        <v>35</v>
      </c>
      <c r="AY513" s="160">
        <v>37.5</v>
      </c>
      <c r="AZ513" s="160">
        <v>50</v>
      </c>
      <c r="BA513" s="160">
        <v>50</v>
      </c>
      <c r="BE513" s="1512"/>
      <c r="BF513" s="1513"/>
      <c r="BG513" s="1514"/>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12"/>
      <c r="AQ514" s="1513"/>
      <c r="AR514" s="1514"/>
      <c r="AS514" s="159">
        <v>45</v>
      </c>
      <c r="AT514" s="4">
        <v>0</v>
      </c>
      <c r="AU514" s="160">
        <v>10</v>
      </c>
      <c r="AV514" s="160">
        <v>22.5</v>
      </c>
      <c r="AW514" s="160">
        <v>33.799999999999997</v>
      </c>
      <c r="AX514" s="160">
        <v>35</v>
      </c>
      <c r="AY514" s="160">
        <v>37.5</v>
      </c>
      <c r="AZ514" s="160">
        <v>50</v>
      </c>
      <c r="BA514" s="160">
        <v>50</v>
      </c>
      <c r="BE514" s="1512"/>
      <c r="BF514" s="1513"/>
      <c r="BG514" s="1514"/>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3" t="s">
        <v>123</v>
      </c>
      <c r="D515" s="1684"/>
      <c r="E515" s="742" t="s">
        <v>1259</v>
      </c>
      <c r="F515" s="741" t="s">
        <v>978</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12"/>
      <c r="AQ515" s="1513"/>
      <c r="AR515" s="1514"/>
      <c r="AS515" s="159">
        <v>40</v>
      </c>
      <c r="AT515" s="4">
        <v>0</v>
      </c>
      <c r="AU515" s="160">
        <v>10</v>
      </c>
      <c r="AV515" s="160">
        <v>20</v>
      </c>
      <c r="AW515" s="160">
        <v>30</v>
      </c>
      <c r="AX515" s="160">
        <v>35</v>
      </c>
      <c r="AY515" s="160">
        <v>37.5</v>
      </c>
      <c r="AZ515" s="160">
        <v>50</v>
      </c>
      <c r="BA515" s="160">
        <v>50</v>
      </c>
      <c r="BE515" s="1512"/>
      <c r="BF515" s="1513"/>
      <c r="BG515" s="1514"/>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12"/>
      <c r="AQ516" s="1513"/>
      <c r="AR516" s="1514"/>
      <c r="AS516" s="159">
        <v>35</v>
      </c>
      <c r="AT516" s="4">
        <v>0</v>
      </c>
      <c r="AU516" s="160">
        <v>8.8000000000000007</v>
      </c>
      <c r="AV516" s="160">
        <v>17.5</v>
      </c>
      <c r="AW516" s="160">
        <v>26.3</v>
      </c>
      <c r="AX516" s="160">
        <v>35</v>
      </c>
      <c r="AY516" s="160">
        <v>37.5</v>
      </c>
      <c r="AZ516" s="160">
        <v>50</v>
      </c>
      <c r="BA516" s="160">
        <v>50</v>
      </c>
      <c r="BE516" s="1512"/>
      <c r="BF516" s="1513"/>
      <c r="BG516" s="1514"/>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5"/>
      <c r="D517" s="1338"/>
      <c r="E517" s="189"/>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973</v>
      </c>
      <c r="AI517" s="19"/>
      <c r="AJ517" s="104"/>
      <c r="AK517" s="705"/>
      <c r="AL517" s="4"/>
      <c r="AM517" s="4"/>
      <c r="AN517" s="669"/>
      <c r="AP517" s="1512"/>
      <c r="AQ517" s="1513"/>
      <c r="AR517" s="1514"/>
      <c r="AS517" s="159">
        <v>30</v>
      </c>
      <c r="AT517" s="4">
        <v>0</v>
      </c>
      <c r="AU517" s="160">
        <v>7.5</v>
      </c>
      <c r="AV517" s="160">
        <v>15</v>
      </c>
      <c r="AW517" s="160">
        <v>22.5</v>
      </c>
      <c r="AX517" s="160">
        <v>30</v>
      </c>
      <c r="AY517" s="160">
        <v>37.5</v>
      </c>
      <c r="AZ517" s="160">
        <v>45</v>
      </c>
      <c r="BA517" s="160">
        <v>50</v>
      </c>
      <c r="BE517" s="1512"/>
      <c r="BF517" s="1513"/>
      <c r="BG517" s="1514"/>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87" t="s">
        <v>123</v>
      </c>
      <c r="H518" s="1687"/>
      <c r="I518" s="1687"/>
      <c r="J518" s="1687"/>
      <c r="K518" s="1687"/>
      <c r="L518" s="1687"/>
      <c r="M518" s="1687"/>
      <c r="N518" s="1687"/>
      <c r="O518" s="1687"/>
      <c r="P518" s="1687"/>
      <c r="Q518" s="1687"/>
      <c r="R518" s="1687"/>
      <c r="S518" s="1687"/>
      <c r="T518" s="1687"/>
      <c r="U518" s="1687"/>
      <c r="V518" s="1687"/>
      <c r="W518" s="1687"/>
      <c r="X518" s="1687"/>
      <c r="Y518" s="1687"/>
      <c r="Z518" s="1687"/>
      <c r="AA518" s="1687"/>
      <c r="AB518" s="1687"/>
      <c r="AC518" s="1687"/>
      <c r="AD518" s="1687"/>
      <c r="AE518" s="1687"/>
      <c r="AF518" s="1687"/>
      <c r="AG518" s="4"/>
      <c r="AH518" s="4"/>
      <c r="AI518" s="4"/>
      <c r="AJ518" s="19"/>
      <c r="AK518" s="705"/>
      <c r="AL518" s="4"/>
      <c r="AM518" s="4"/>
      <c r="AN518" s="669"/>
      <c r="AP518" s="1512"/>
      <c r="AQ518" s="1513"/>
      <c r="AR518" s="1514"/>
      <c r="AS518" s="159">
        <v>25</v>
      </c>
      <c r="AT518" s="4">
        <v>0</v>
      </c>
      <c r="AU518" s="160">
        <v>6.3</v>
      </c>
      <c r="AV518" s="160">
        <v>12.5</v>
      </c>
      <c r="AW518" s="160">
        <v>18.8</v>
      </c>
      <c r="AX518" s="160">
        <v>25</v>
      </c>
      <c r="AY518" s="160">
        <v>31.3</v>
      </c>
      <c r="AZ518" s="160">
        <v>37.5</v>
      </c>
      <c r="BA518" s="160">
        <v>50</v>
      </c>
      <c r="BE518" s="1512"/>
      <c r="BF518" s="1513"/>
      <c r="BG518" s="1514"/>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12"/>
      <c r="AQ519" s="1513"/>
      <c r="AR519" s="1514"/>
      <c r="AS519" s="159">
        <v>20</v>
      </c>
      <c r="AT519" s="4">
        <v>0</v>
      </c>
      <c r="AU519" s="160">
        <v>5</v>
      </c>
      <c r="AV519" s="160">
        <v>10</v>
      </c>
      <c r="AW519" s="160">
        <v>15</v>
      </c>
      <c r="AX519" s="160">
        <v>20</v>
      </c>
      <c r="AY519" s="160">
        <v>25</v>
      </c>
      <c r="AZ519" s="160">
        <v>30</v>
      </c>
      <c r="BA519" s="160">
        <v>40</v>
      </c>
      <c r="BE519" s="1512"/>
      <c r="BF519" s="1513"/>
      <c r="BG519" s="1514"/>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88" t="s">
        <v>123</v>
      </c>
      <c r="D520" s="1689"/>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973</v>
      </c>
      <c r="AI520" s="19"/>
      <c r="AJ520" s="108"/>
      <c r="AK520" s="705"/>
      <c r="AL520" s="4"/>
      <c r="AM520" s="4"/>
      <c r="AN520" s="669"/>
      <c r="AP520" s="1512"/>
      <c r="AQ520" s="1513"/>
      <c r="AR520" s="1514"/>
      <c r="AS520" s="159">
        <v>15</v>
      </c>
      <c r="AT520" s="4">
        <v>0</v>
      </c>
      <c r="AU520" s="160">
        <v>3.8</v>
      </c>
      <c r="AV520" s="160">
        <v>7.5</v>
      </c>
      <c r="AW520" s="160">
        <v>11.3</v>
      </c>
      <c r="AX520" s="160">
        <v>15</v>
      </c>
      <c r="AY520" s="160">
        <v>18.8</v>
      </c>
      <c r="AZ520" s="160">
        <v>22.5</v>
      </c>
      <c r="BA520" s="160">
        <v>30</v>
      </c>
      <c r="BE520" s="1512"/>
      <c r="BF520" s="1513"/>
      <c r="BG520" s="1514"/>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5"/>
      <c r="AQ521" s="1516"/>
      <c r="AR521" s="1517"/>
      <c r="AS521" s="159">
        <v>10</v>
      </c>
      <c r="AT521" s="4">
        <v>0</v>
      </c>
      <c r="AU521" s="160">
        <v>2.5</v>
      </c>
      <c r="AV521" s="160">
        <v>5</v>
      </c>
      <c r="AW521" s="160">
        <v>7.5</v>
      </c>
      <c r="AX521" s="160">
        <v>10</v>
      </c>
      <c r="AY521" s="160">
        <v>12.5</v>
      </c>
      <c r="AZ521" s="160">
        <v>15</v>
      </c>
      <c r="BA521" s="160">
        <v>20</v>
      </c>
      <c r="BE521" s="1515"/>
      <c r="BF521" s="1516"/>
      <c r="BG521" s="1517"/>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88" t="s">
        <v>123</v>
      </c>
      <c r="D524" s="1689"/>
      <c r="F524" s="496" t="s">
        <v>873</v>
      </c>
      <c r="G524" s="1673" t="s">
        <v>982</v>
      </c>
      <c r="H524" s="1673"/>
      <c r="I524" s="1673"/>
      <c r="J524" s="1673"/>
      <c r="K524" s="1673"/>
      <c r="L524" s="1673"/>
      <c r="M524" s="1673"/>
      <c r="N524" s="1673"/>
      <c r="O524" s="1673"/>
      <c r="P524" s="1673"/>
      <c r="Q524" s="1673"/>
      <c r="R524" s="1673"/>
      <c r="S524" s="1673"/>
      <c r="T524" s="1673"/>
      <c r="U524" s="1673"/>
      <c r="V524" s="1673"/>
      <c r="W524" s="1673"/>
      <c r="X524" s="1673"/>
      <c r="Y524" s="1673"/>
      <c r="Z524" s="1673"/>
      <c r="AA524" s="1673"/>
      <c r="AB524" s="1673"/>
      <c r="AC524" s="1673"/>
      <c r="AD524" s="1673"/>
      <c r="AE524" s="1673"/>
      <c r="AF524" s="1673"/>
      <c r="AG524" s="104">
        <f>IF(AND($C$524="Yes",$C$515="Yes"),2,0)</f>
        <v>0</v>
      </c>
      <c r="AH524" s="128" t="s">
        <v>973</v>
      </c>
      <c r="AI524" s="19"/>
      <c r="AJ524" s="108"/>
      <c r="AK524" s="705"/>
      <c r="AN524" s="670"/>
      <c r="AP524" s="92"/>
      <c r="AQ524" s="93"/>
      <c r="AR524" s="93"/>
      <c r="AS524" s="93"/>
      <c r="AT524" s="93"/>
      <c r="AU524" s="93"/>
      <c r="AV524" s="93"/>
      <c r="AW524" s="93"/>
      <c r="AX524" s="93"/>
      <c r="AY524" s="93"/>
      <c r="AZ524" s="168"/>
      <c r="BA524" s="93"/>
      <c r="BB524" s="93"/>
      <c r="BC524" s="59" t="s">
        <v>337</v>
      </c>
      <c r="BD524" s="1702">
        <f>BJ528</f>
        <v>34</v>
      </c>
      <c r="BE524" s="1702"/>
      <c r="BF524" s="168" t="s">
        <v>338</v>
      </c>
      <c r="BG524" s="93"/>
      <c r="BH524" s="93"/>
      <c r="BI524" s="93"/>
      <c r="BJ524" s="93"/>
      <c r="BK524" s="169"/>
      <c r="BM524"/>
      <c r="BN524" s="158" t="s">
        <v>719</v>
      </c>
      <c r="BO524"/>
      <c r="BP524" s="158"/>
      <c r="BQ524" s="158"/>
      <c r="BR524" s="158"/>
      <c r="BS524" s="158"/>
      <c r="BT524" s="158"/>
      <c r="BU524" s="158"/>
      <c r="BV524"/>
      <c r="BW524"/>
      <c r="BX524"/>
      <c r="BY524"/>
      <c r="BZ524"/>
      <c r="CA524"/>
      <c r="CB524"/>
      <c r="CC524"/>
      <c r="CD524"/>
      <c r="CE524"/>
      <c r="CF524" s="62" t="s">
        <v>1128</v>
      </c>
      <c r="CG524"/>
      <c r="CH524"/>
      <c r="CI524"/>
      <c r="CJ524"/>
    </row>
    <row r="525" spans="1:122" s="4" customFormat="1" ht="12.75" hidden="1" customHeight="1">
      <c r="C525" s="747"/>
      <c r="D525" s="714"/>
      <c r="E525" s="728"/>
      <c r="F525" s="703"/>
      <c r="G525" s="1674"/>
      <c r="H525" s="1674"/>
      <c r="I525" s="1674"/>
      <c r="J525" s="1674"/>
      <c r="K525" s="1674"/>
      <c r="L525" s="1674"/>
      <c r="M525" s="1674"/>
      <c r="N525" s="1674"/>
      <c r="O525" s="1674"/>
      <c r="P525" s="1674"/>
      <c r="Q525" s="1674"/>
      <c r="R525" s="1674"/>
      <c r="S525" s="1674"/>
      <c r="T525" s="1674"/>
      <c r="U525" s="1674"/>
      <c r="V525" s="1674"/>
      <c r="W525" s="1674"/>
      <c r="X525" s="1674"/>
      <c r="Y525" s="1674"/>
      <c r="Z525" s="1674"/>
      <c r="AA525" s="1674"/>
      <c r="AB525" s="1674"/>
      <c r="AC525" s="1674"/>
      <c r="AD525" s="1674"/>
      <c r="AE525" s="1674"/>
      <c r="AF525" s="1674"/>
      <c r="AG525" s="730"/>
      <c r="AH525" s="730"/>
      <c r="AI525" s="730"/>
      <c r="AJ525" s="730"/>
      <c r="AK525" s="715"/>
      <c r="AN525" s="670"/>
      <c r="AP525" s="92"/>
      <c r="AQ525" s="93"/>
      <c r="AR525" s="93"/>
      <c r="AS525" s="93"/>
      <c r="AT525" s="93"/>
      <c r="AU525" s="93"/>
      <c r="AV525" s="93"/>
      <c r="AW525" s="93"/>
      <c r="AX525" s="93"/>
      <c r="AY525" s="93"/>
      <c r="AZ525" s="168"/>
      <c r="BA525" s="93"/>
      <c r="BB525" s="93"/>
      <c r="BC525" s="59" t="s">
        <v>339</v>
      </c>
      <c r="BD525" s="1702">
        <f>SUM(E581:J589)</f>
        <v>34</v>
      </c>
      <c r="BE525" s="1702"/>
      <c r="BF525" s="168" t="s">
        <v>338</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614</v>
      </c>
      <c r="CD525" s="421"/>
      <c r="CE525" s="422" t="s">
        <v>614</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533</v>
      </c>
      <c r="BJ526" s="1700">
        <v>0</v>
      </c>
      <c r="BK526" s="1701"/>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1832</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700">
        <f>Application!AG431</f>
        <v>0</v>
      </c>
      <c r="BK527" s="1701"/>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5" t="s">
        <v>123</v>
      </c>
      <c r="D528" s="1099"/>
      <c r="E528" s="495" t="s">
        <v>1260</v>
      </c>
      <c r="F528" s="252" t="s">
        <v>1348</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973</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336</v>
      </c>
      <c r="BJ528" s="1700">
        <f>Application!AG433</f>
        <v>34</v>
      </c>
      <c r="BK528" s="1701"/>
      <c r="BM528" s="1696"/>
      <c r="BN528" s="1698"/>
      <c r="BO528" s="1696"/>
      <c r="BP528" s="1698"/>
      <c r="BQ528" s="1707"/>
      <c r="BR528" s="1709"/>
      <c r="BS528" s="1707"/>
      <c r="BT528" s="1709"/>
      <c r="BU528" s="1696">
        <f>IF(T611&gt;0,1,0)</f>
        <v>0</v>
      </c>
      <c r="BV528" s="1698"/>
      <c r="BW528" s="1696">
        <f>IF(Y611&gt;=0.1,1,0)</f>
        <v>0</v>
      </c>
      <c r="BX528" s="1698"/>
      <c r="BY528" s="1707"/>
      <c r="BZ528" s="1709"/>
      <c r="CA528" s="1707"/>
      <c r="CB528" s="1709"/>
      <c r="CC528" s="1696"/>
      <c r="CD528" s="1698"/>
      <c r="CE528" s="1696"/>
      <c r="CF528" s="1698"/>
      <c r="CG528"/>
      <c r="CH528"/>
      <c r="CI528"/>
      <c r="CJ528"/>
    </row>
    <row r="529" spans="1:101" s="4" customFormat="1" ht="12.75" hidden="1" customHeight="1">
      <c r="C529" s="699"/>
      <c r="E529" s="143"/>
      <c r="F529" s="1100" t="s">
        <v>123</v>
      </c>
      <c r="G529" s="1100"/>
      <c r="H529" s="1100"/>
      <c r="I529" s="1100"/>
      <c r="J529" s="1100"/>
      <c r="K529" s="1100"/>
      <c r="L529" s="1100"/>
      <c r="M529" s="1100"/>
      <c r="N529" s="1100"/>
      <c r="O529" s="1100"/>
      <c r="P529" s="1100"/>
      <c r="Q529" s="1100"/>
      <c r="R529" s="1100"/>
      <c r="S529" s="1100"/>
      <c r="T529" s="1100"/>
      <c r="U529" s="1100"/>
      <c r="V529" s="1100"/>
      <c r="W529" s="1100"/>
      <c r="X529" s="1100"/>
      <c r="Y529" s="1100"/>
      <c r="Z529" s="1100"/>
      <c r="AA529" s="1100"/>
      <c r="AB529" s="1100"/>
      <c r="AC529" s="1100"/>
      <c r="AD529" s="1100"/>
      <c r="AE529" s="1100"/>
      <c r="AF529" s="1100"/>
      <c r="AG529" s="19"/>
      <c r="AH529" s="19"/>
      <c r="AI529" s="19"/>
      <c r="AJ529" s="19"/>
      <c r="AK529" s="705"/>
      <c r="AN529" s="281"/>
      <c r="BM529" s="1696"/>
      <c r="BN529" s="1698"/>
      <c r="BO529" s="1696"/>
      <c r="BP529" s="1698"/>
      <c r="BQ529" s="1707"/>
      <c r="BR529" s="1709"/>
      <c r="BS529" s="1707"/>
      <c r="BT529" s="1709"/>
      <c r="BU529" s="1696"/>
      <c r="BV529" s="1698"/>
      <c r="BW529" s="1696"/>
      <c r="BX529" s="1698"/>
      <c r="BY529" s="1707">
        <f>IF(T612&gt;0,1,0)</f>
        <v>1</v>
      </c>
      <c r="BZ529" s="1709"/>
      <c r="CA529" s="1707">
        <f>IF(Y612&gt;=0.1,1,0)</f>
        <v>1</v>
      </c>
      <c r="CB529" s="1709"/>
      <c r="CC529" s="1696"/>
      <c r="CD529" s="1698"/>
      <c r="CE529" s="1696"/>
      <c r="CF529" s="1698"/>
      <c r="CG529"/>
      <c r="CH529"/>
      <c r="CI529"/>
      <c r="CJ529"/>
      <c r="CW529"/>
    </row>
    <row r="530" spans="1:101" s="4" customFormat="1" ht="12.75" hidden="1" customHeight="1">
      <c r="C530" s="747"/>
      <c r="D530" s="714"/>
      <c r="E530" s="728"/>
      <c r="F530" s="1865"/>
      <c r="G530" s="1865"/>
      <c r="H530" s="1865"/>
      <c r="I530" s="1865"/>
      <c r="J530" s="1865"/>
      <c r="K530" s="1865"/>
      <c r="L530" s="1865"/>
      <c r="M530" s="1865"/>
      <c r="N530" s="1865"/>
      <c r="O530" s="1865"/>
      <c r="P530" s="1865"/>
      <c r="Q530" s="1865"/>
      <c r="R530" s="1865"/>
      <c r="S530" s="1865"/>
      <c r="T530" s="1865"/>
      <c r="U530" s="1865"/>
      <c r="V530" s="1865"/>
      <c r="W530" s="1865"/>
      <c r="X530" s="1865"/>
      <c r="Y530" s="1865"/>
      <c r="Z530" s="1865"/>
      <c r="AA530" s="1865"/>
      <c r="AB530" s="1865"/>
      <c r="AC530" s="1865"/>
      <c r="AD530" s="1865"/>
      <c r="AE530" s="1865"/>
      <c r="AF530" s="1865"/>
      <c r="AG530" s="730"/>
      <c r="AH530" s="730"/>
      <c r="AI530" s="730"/>
      <c r="AJ530" s="730"/>
      <c r="AK530" s="715"/>
      <c r="AN530" s="281"/>
      <c r="BM530" s="1696"/>
      <c r="BN530" s="1698"/>
      <c r="BO530" s="1696"/>
      <c r="BP530" s="1698"/>
      <c r="BQ530" s="1707"/>
      <c r="BR530" s="1709"/>
      <c r="BS530" s="1707"/>
      <c r="BT530" s="1709"/>
      <c r="BU530" s="1696"/>
      <c r="BV530" s="1698"/>
      <c r="BW530" s="1696"/>
      <c r="BX530" s="1698"/>
      <c r="BY530" s="1707"/>
      <c r="BZ530" s="1709"/>
      <c r="CA530" s="1707"/>
      <c r="CB530" s="1709"/>
      <c r="CC530" s="1696">
        <f>IF(T613&gt;0,1,0)</f>
        <v>1</v>
      </c>
      <c r="CD530" s="1698"/>
      <c r="CE530" s="1696">
        <f>IF(Y613&gt;=0.1,1,0)</f>
        <v>1</v>
      </c>
      <c r="CF530" s="1698"/>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6">
        <f>SUM(BM526:BN530)</f>
        <v>0</v>
      </c>
      <c r="BN531" s="1698"/>
      <c r="BO531" s="1696">
        <f>SUM(BO526:BP530)</f>
        <v>0</v>
      </c>
      <c r="BP531" s="1698"/>
      <c r="BQ531" s="1696">
        <f>SUM(BQ526:BR530)</f>
        <v>0</v>
      </c>
      <c r="BR531" s="1698"/>
      <c r="BS531" s="1696">
        <f>SUM(BS526:BT530)</f>
        <v>0</v>
      </c>
      <c r="BT531" s="1698"/>
      <c r="BU531" s="1696">
        <f>SUM(BU526:BV530)</f>
        <v>0</v>
      </c>
      <c r="BV531" s="1698"/>
      <c r="BW531" s="1696">
        <f>SUM(BW526:BX530)</f>
        <v>0</v>
      </c>
      <c r="BX531" s="1698"/>
      <c r="BY531" s="1696">
        <f>SUM(BY526:BZ530)</f>
        <v>1</v>
      </c>
      <c r="BZ531" s="1698"/>
      <c r="CA531" s="1696">
        <f>SUM(CA526:CB530)</f>
        <v>1</v>
      </c>
      <c r="CB531" s="1698"/>
      <c r="CC531" s="1696">
        <f>SUM(CC526:CD530)</f>
        <v>1</v>
      </c>
      <c r="CD531" s="1698"/>
      <c r="CE531" s="1696">
        <f>SUM(CE526:CF530)</f>
        <v>1</v>
      </c>
      <c r="CF531" s="1698"/>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4" t="s">
        <v>454</v>
      </c>
      <c r="AQ532" s="1715"/>
      <c r="AR532" s="1715"/>
      <c r="AS532" s="1715"/>
      <c r="AT532" s="1716"/>
      <c r="AU532" s="1714" t="s">
        <v>455</v>
      </c>
      <c r="AV532" s="1715"/>
      <c r="AW532" s="1715"/>
      <c r="AX532" s="1715"/>
      <c r="AY532" s="1716"/>
      <c r="BM532" s="1707">
        <f>SUM(BM531:BP531)</f>
        <v>0</v>
      </c>
      <c r="BN532" s="1708"/>
      <c r="BO532" s="1708"/>
      <c r="BP532" s="1709"/>
      <c r="BQ532" s="1707">
        <f>SUM(BQ531:BT531)</f>
        <v>0</v>
      </c>
      <c r="BR532" s="1708"/>
      <c r="BS532" s="1708"/>
      <c r="BT532" s="1709"/>
      <c r="BU532" s="1707">
        <f>SUM(BU531:BX531)</f>
        <v>0</v>
      </c>
      <c r="BV532" s="1708"/>
      <c r="BW532" s="1708"/>
      <c r="BX532" s="1709"/>
      <c r="BY532" s="1707">
        <f>SUM(BY531:CB531)</f>
        <v>2</v>
      </c>
      <c r="BZ532" s="1708"/>
      <c r="CA532" s="1708"/>
      <c r="CB532" s="1709"/>
      <c r="CC532" s="1707">
        <f>SUM(CC531:CF531)</f>
        <v>2</v>
      </c>
      <c r="CD532" s="1708"/>
      <c r="CE532" s="1708"/>
      <c r="CF532" s="1709"/>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1">
        <f>RANK(T609,$T$609:$X$613,0)+COUNTIF($T$609:$X$613,T609)-1</f>
        <v>5</v>
      </c>
      <c r="AQ533" s="1692"/>
      <c r="AR533" s="1692"/>
      <c r="AS533" s="1692"/>
      <c r="AT533" s="1693"/>
      <c r="AU533" s="1691">
        <f>RANK(Y609,$Y$609:$AC$613,0)+COUNTIF($Y$609:$AC$613,Y609)-1</f>
        <v>5</v>
      </c>
      <c r="AV533" s="1692"/>
      <c r="AW533" s="1692"/>
      <c r="AX533" s="1692"/>
      <c r="AY533" s="1693"/>
      <c r="BM533" s="1707"/>
      <c r="BN533" s="1708"/>
      <c r="BO533" s="1708"/>
      <c r="BP533" s="1709"/>
      <c r="BQ533" s="1707">
        <f>IF(AND(BQ532=2,BM532=1),1,0)</f>
        <v>0</v>
      </c>
      <c r="BR533" s="1708"/>
      <c r="BS533" s="1708"/>
      <c r="BT533" s="1709"/>
      <c r="BU533" s="1707">
        <f>IF(AND(BU532=2,BQ532=1),1,0)</f>
        <v>0</v>
      </c>
      <c r="BV533" s="1708"/>
      <c r="BW533" s="1708"/>
      <c r="BX533" s="1709"/>
      <c r="BY533" s="1707">
        <f>IF(AND(BY532=2,BU532=1),1,0)</f>
        <v>0</v>
      </c>
      <c r="BZ533" s="1708"/>
      <c r="CA533" s="1708"/>
      <c r="CB533" s="1709"/>
      <c r="CC533" s="1707">
        <f>IF(AND(CC532=2,BU532=1),1,0)</f>
        <v>0</v>
      </c>
      <c r="CD533" s="1708"/>
      <c r="CE533" s="1708"/>
      <c r="CF533" s="1709"/>
      <c r="CG533"/>
      <c r="CH533"/>
      <c r="CI533"/>
      <c r="CJ533"/>
    </row>
    <row r="534" spans="1:101" s="4" customFormat="1" ht="12.75" hidden="1" customHeight="1">
      <c r="A534" s="35"/>
      <c r="B534" s="4" t="s">
        <v>2115</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1">
        <f>RANK(T610,$T$609:$X$613,0)+COUNTIF($T$609:$X$613,T610)-1</f>
        <v>5</v>
      </c>
      <c r="AQ534" s="1692"/>
      <c r="AR534" s="1692"/>
      <c r="AS534" s="1692"/>
      <c r="AT534" s="1693"/>
      <c r="AU534" s="1691">
        <f>RANK(Y610,$Y$609:$AC$613,0)+COUNTIF($Y$609:$AC$613,Y610)-1</f>
        <v>5</v>
      </c>
      <c r="AV534" s="1692"/>
      <c r="AW534" s="1692"/>
      <c r="AX534" s="1692"/>
      <c r="AY534" s="1693"/>
      <c r="BM534" s="1707"/>
      <c r="BN534" s="1708"/>
      <c r="BO534" s="1708"/>
      <c r="BP534" s="1709"/>
      <c r="BQ534" s="1707"/>
      <c r="BR534" s="1708"/>
      <c r="BS534" s="1708"/>
      <c r="BT534" s="1709"/>
      <c r="BU534" s="1707">
        <f>IF(AND(BU532=2,BM532=1),1,0)</f>
        <v>0</v>
      </c>
      <c r="BV534" s="1708"/>
      <c r="BW534" s="1708"/>
      <c r="BX534" s="1709"/>
      <c r="BY534" s="1707">
        <f>IF(AND(BY532=2,BQ532=1),1,0)</f>
        <v>0</v>
      </c>
      <c r="BZ534" s="1708"/>
      <c r="CA534" s="1708"/>
      <c r="CB534" s="1709"/>
      <c r="CC534" s="1707">
        <f>IF(AND(CC533=2,BY533=1),1,0)</f>
        <v>0</v>
      </c>
      <c r="CD534" s="1708"/>
      <c r="CE534" s="1708"/>
      <c r="CF534" s="1709"/>
      <c r="CG534"/>
      <c r="CH534"/>
      <c r="CI534"/>
      <c r="CJ534"/>
    </row>
    <row r="535" spans="1:101" s="4" customFormat="1" ht="12.75" hidden="1" customHeight="1">
      <c r="A535" s="35"/>
      <c r="B535" s="4" t="s">
        <v>1494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91">
        <f>RANK(T611,$T$609:$X$613,0)+COUNTIF($T$609:$X$613,T611)-1</f>
        <v>5</v>
      </c>
      <c r="AQ535" s="1692"/>
      <c r="AR535" s="1692"/>
      <c r="AS535" s="1692"/>
      <c r="AT535" s="1693"/>
      <c r="AU535" s="1691">
        <f>RANK(Y611,$Y$609:$AC$613,0)+COUNTIF($Y$609:$AC$613,Y611)-1</f>
        <v>5</v>
      </c>
      <c r="AV535" s="1692"/>
      <c r="AW535" s="1692"/>
      <c r="AX535" s="1692"/>
      <c r="AY535" s="1693"/>
      <c r="BM535" s="1707"/>
      <c r="BN535" s="1708"/>
      <c r="BO535" s="1708"/>
      <c r="BP535" s="1709"/>
      <c r="BQ535" s="1707"/>
      <c r="BR535" s="1708"/>
      <c r="BS535" s="1708"/>
      <c r="BT535" s="1709"/>
      <c r="BU535" s="1707"/>
      <c r="BV535" s="1708"/>
      <c r="BW535" s="1708"/>
      <c r="BX535" s="1709"/>
      <c r="BY535" s="1707">
        <f>IF(AND(BY532=2,BM532=1),1,0)</f>
        <v>0</v>
      </c>
      <c r="BZ535" s="1708"/>
      <c r="CA535" s="1708"/>
      <c r="CB535" s="1709"/>
      <c r="CC535" s="1707">
        <f>IF(AND(CC532=2,BQ532=1),1,0)</f>
        <v>0</v>
      </c>
      <c r="CD535" s="1708"/>
      <c r="CE535" s="1708"/>
      <c r="CF535" s="1709"/>
      <c r="CG535"/>
      <c r="CH535"/>
      <c r="CI535"/>
      <c r="CJ535"/>
    </row>
    <row r="536" spans="1:101" s="4" customFormat="1" ht="12.75" hidden="1" customHeight="1">
      <c r="A536" s="35"/>
      <c r="B536" s="4" t="s">
        <v>2116</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91">
        <f>RANK(T612,$T$609:$X$613,0)+COUNTIF($T$609:$X$613,T612)-1</f>
        <v>2</v>
      </c>
      <c r="AQ536" s="1692"/>
      <c r="AR536" s="1692"/>
      <c r="AS536" s="1692"/>
      <c r="AT536" s="1693"/>
      <c r="AU536" s="1691">
        <f>RANK(Y612,$Y$609:$AC$613,0)+COUNTIF($Y$609:$AC$613,Y612)-1</f>
        <v>2</v>
      </c>
      <c r="AV536" s="1692"/>
      <c r="AW536" s="1692"/>
      <c r="AX536" s="1692"/>
      <c r="AY536" s="1693"/>
      <c r="BM536" s="1707"/>
      <c r="BN536" s="1708"/>
      <c r="BO536" s="1708"/>
      <c r="BP536" s="1709"/>
      <c r="BQ536" s="1707"/>
      <c r="BR536" s="1708"/>
      <c r="BS536" s="1708"/>
      <c r="BT536" s="1709"/>
      <c r="BU536" s="1707"/>
      <c r="BV536" s="1708"/>
      <c r="BW536" s="1708"/>
      <c r="BX536" s="1709"/>
      <c r="BY536" s="1707"/>
      <c r="BZ536" s="1708"/>
      <c r="CA536" s="1708"/>
      <c r="CB536" s="1709"/>
      <c r="CC536" s="1707">
        <f>IF(AND(CC532=2,BM532=1),1,0)</f>
        <v>0</v>
      </c>
      <c r="CD536" s="1708"/>
      <c r="CE536" s="1708"/>
      <c r="CF536" s="1709"/>
      <c r="CG536"/>
      <c r="CH536"/>
      <c r="CI536"/>
      <c r="CJ536"/>
    </row>
    <row r="537" spans="1:101" s="4" customFormat="1" ht="12.75" hidden="1" customHeight="1">
      <c r="A537" s="35"/>
      <c r="B537" s="4" t="s">
        <v>1495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91">
        <f>RANK(T613,$T$609:$X$613,0)+COUNTIF($T$609:$X$613,T613)-1</f>
        <v>1</v>
      </c>
      <c r="AQ537" s="1692"/>
      <c r="AR537" s="1692"/>
      <c r="AS537" s="1692"/>
      <c r="AT537" s="1693"/>
      <c r="AU537" s="1691">
        <f>RANK(Y613,$Y$609:$AC$613,0)+COUNTIF($Y$609:$AC$613,Y613)-1</f>
        <v>1</v>
      </c>
      <c r="AV537" s="1692"/>
      <c r="AW537" s="1692"/>
      <c r="AX537" s="1692"/>
      <c r="AY537" s="1693"/>
      <c r="BM537" s="1707">
        <f>SUM(BM533:BP536)</f>
        <v>0</v>
      </c>
      <c r="BN537" s="1708"/>
      <c r="BO537" s="1708"/>
      <c r="BP537" s="1709"/>
      <c r="BQ537" s="1707">
        <f>SUM(BQ533:BT536)</f>
        <v>0</v>
      </c>
      <c r="BR537" s="1708"/>
      <c r="BS537" s="1708"/>
      <c r="BT537" s="1709"/>
      <c r="BU537" s="1707">
        <f>SUM(BU533:BX536)</f>
        <v>0</v>
      </c>
      <c r="BV537" s="1708"/>
      <c r="BW537" s="1708"/>
      <c r="BX537" s="1709"/>
      <c r="BY537" s="1707">
        <f>SUM(BY533:CB536)</f>
        <v>0</v>
      </c>
      <c r="BZ537" s="1708"/>
      <c r="CA537" s="1708"/>
      <c r="CB537" s="1709"/>
      <c r="CC537" s="1707">
        <f>SUM(CC533:CF536)</f>
        <v>0</v>
      </c>
      <c r="CD537" s="1708"/>
      <c r="CE537" s="1708"/>
      <c r="CF537" s="1709"/>
      <c r="CG537" s="1707">
        <f>SUM(BM537:CF537)</f>
        <v>0</v>
      </c>
      <c r="CH537" s="1708"/>
      <c r="CI537" s="1708"/>
      <c r="CJ537" s="1709"/>
    </row>
    <row r="538" spans="1:101" s="4" customFormat="1" ht="12.75" hidden="1" customHeight="1">
      <c r="A538" s="35"/>
      <c r="B538" s="4" t="s">
        <v>1496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178</v>
      </c>
      <c r="AK540" s="1269">
        <f>SUM(AG484:AG529)</f>
        <v>0</v>
      </c>
      <c r="AL540" s="1270"/>
      <c r="AM540" s="1271"/>
      <c r="AN540" s="281"/>
      <c r="AP540" s="145" t="s">
        <v>613</v>
      </c>
      <c r="AQ540" s="146"/>
      <c r="AR540" s="146"/>
      <c r="AS540" s="146"/>
      <c r="AT540" s="146"/>
      <c r="AU540" s="146"/>
      <c r="AV540" s="146"/>
      <c r="AW540" s="146"/>
      <c r="AX540" s="146"/>
      <c r="AY540" s="146"/>
      <c r="AZ540" s="147"/>
      <c r="CH540" s="63" t="s">
        <v>1128</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611</v>
      </c>
      <c r="AQ541" s="149"/>
      <c r="AR541" s="149"/>
      <c r="AS541" s="149"/>
      <c r="AT541" s="149"/>
      <c r="AU541" s="149"/>
      <c r="AV541" s="149"/>
      <c r="AW541" s="149"/>
      <c r="AX541" s="149"/>
      <c r="AY541" s="1696">
        <f>SUM(O609:S613)</f>
        <v>34</v>
      </c>
      <c r="AZ541" s="1698"/>
      <c r="CG541"/>
      <c r="CH541" s="1829" t="s">
        <v>774</v>
      </c>
      <c r="CI541" s="1233"/>
      <c r="CJ541" s="1233"/>
      <c r="CK541" s="1234"/>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605</v>
      </c>
      <c r="AQ542" s="151"/>
      <c r="AR542" s="151"/>
      <c r="AS542" s="1696" t="str">
        <f>IF(AY541=BK568,"passed","failed")</f>
        <v>passed</v>
      </c>
      <c r="AT542" s="1697"/>
      <c r="AU542" s="1698"/>
      <c r="AV542" s="151"/>
      <c r="AW542" s="151"/>
      <c r="AX542" s="151"/>
      <c r="AY542" s="151"/>
      <c r="AZ542" s="152"/>
      <c r="CG542"/>
      <c r="CH542" s="1235"/>
      <c r="CI542" s="1236"/>
      <c r="CJ542" s="1236"/>
      <c r="CK542" s="1237"/>
    </row>
    <row r="543" spans="1:101" s="4" customFormat="1" ht="12.75" customHeight="1">
      <c r="A543" s="3" t="s">
        <v>1942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2" t="s">
        <v>364</v>
      </c>
      <c r="AF543" s="1722"/>
      <c r="AG543" s="1722"/>
      <c r="AH543" s="1722"/>
      <c r="AI543" s="1722"/>
      <c r="AJ543" s="1722"/>
      <c r="AK543" s="1722"/>
      <c r="AL543" s="18"/>
      <c r="AM543" s="21"/>
      <c r="AN543" s="281"/>
      <c r="BE543"/>
      <c r="BF543"/>
      <c r="BG543"/>
      <c r="BH543"/>
      <c r="BI543"/>
      <c r="BJ543"/>
      <c r="BK543"/>
      <c r="BL543"/>
      <c r="BM543"/>
      <c r="BN543"/>
      <c r="BO543"/>
      <c r="BP543"/>
      <c r="BQ543"/>
      <c r="BR543" s="62" t="s">
        <v>1128</v>
      </c>
      <c r="BS543"/>
      <c r="BT543"/>
      <c r="BU543"/>
      <c r="BV543"/>
      <c r="BW543"/>
      <c r="BX543"/>
      <c r="BY543"/>
      <c r="BZ543"/>
      <c r="CA543"/>
      <c r="CB543"/>
      <c r="CC543"/>
      <c r="CG543"/>
      <c r="CH543" s="1235"/>
      <c r="CI543" s="1236"/>
      <c r="CJ543" s="1236"/>
      <c r="CK543" s="1237"/>
    </row>
    <row r="544" spans="1:101" s="4" customFormat="1" ht="12.75" customHeight="1">
      <c r="B544" s="128" t="s">
        <v>1943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10" t="s">
        <v>181</v>
      </c>
      <c r="AH544" s="1710"/>
      <c r="AI544" s="1710"/>
      <c r="AJ544" s="1710"/>
      <c r="AK544" s="18"/>
      <c r="AL544" s="18"/>
      <c r="AM544" s="21"/>
      <c r="AN544" s="281"/>
      <c r="BE544" s="1707" t="s">
        <v>222</v>
      </c>
      <c r="BF544" s="1708"/>
      <c r="BG544" s="1708"/>
      <c r="BH544" s="1709"/>
      <c r="BI544" s="1707" t="s">
        <v>715</v>
      </c>
      <c r="BJ544" s="1708"/>
      <c r="BK544" s="1708"/>
      <c r="BL544" s="1709"/>
      <c r="BM544" s="1707" t="s">
        <v>716</v>
      </c>
      <c r="BN544" s="1708"/>
      <c r="BO544" s="1708"/>
      <c r="BP544" s="1709"/>
      <c r="BQ544" s="1707" t="s">
        <v>717</v>
      </c>
      <c r="BR544" s="1708"/>
      <c r="BS544" s="1708"/>
      <c r="BT544" s="1709"/>
      <c r="BU544" s="1707" t="s">
        <v>718</v>
      </c>
      <c r="BV544" s="1708"/>
      <c r="BW544" s="1708"/>
      <c r="BX544" s="1709"/>
      <c r="BY544" s="1707" t="s">
        <v>223</v>
      </c>
      <c r="BZ544" s="1708"/>
      <c r="CA544" s="1708"/>
      <c r="CB544" s="1709"/>
      <c r="CC544"/>
      <c r="CG544"/>
      <c r="CH544" s="1235"/>
      <c r="CI544" s="1236"/>
      <c r="CJ544" s="1236"/>
      <c r="CK544" s="1237"/>
    </row>
    <row r="545" spans="1:89" s="4" customFormat="1" ht="12.75" customHeight="1">
      <c r="A545" s="3"/>
      <c r="B545" s="1671" t="s">
        <v>1718</v>
      </c>
      <c r="C545" s="1671"/>
      <c r="D545" s="1671"/>
      <c r="E545" s="1671"/>
      <c r="F545" s="1671"/>
      <c r="G545" s="1671"/>
      <c r="H545" s="1671"/>
      <c r="I545" s="1671"/>
      <c r="J545" s="1671"/>
      <c r="K545" s="1671"/>
      <c r="L545" s="1671"/>
      <c r="M545" s="1671"/>
      <c r="N545" s="1671"/>
      <c r="O545" s="1671"/>
      <c r="P545" s="1671"/>
      <c r="Q545" s="1671"/>
      <c r="R545" s="1671"/>
      <c r="S545" s="1671"/>
      <c r="T545" s="1671"/>
      <c r="U545" s="1671"/>
      <c r="V545" s="1671"/>
      <c r="W545" s="1671"/>
      <c r="X545" s="1671"/>
      <c r="Y545" s="1671"/>
      <c r="Z545" s="1671"/>
      <c r="AA545" s="1671"/>
      <c r="AB545" s="1671"/>
      <c r="AC545" s="1671"/>
      <c r="AD545" s="1671"/>
      <c r="AE545" s="1671"/>
      <c r="AF545" s="1671"/>
      <c r="AG545" s="1671"/>
      <c r="AK545" s="21"/>
      <c r="AL545" s="21"/>
      <c r="AN545" s="281"/>
      <c r="AP545" s="434" t="s">
        <v>612</v>
      </c>
      <c r="AQ545" s="435"/>
      <c r="AR545" s="435"/>
      <c r="AS545" s="435"/>
      <c r="AT545" s="435"/>
      <c r="AU545" s="435"/>
      <c r="AV545" s="436"/>
      <c r="AW545" s="435"/>
      <c r="AX545" s="435"/>
      <c r="AY545" s="436"/>
      <c r="BE545" s="1696">
        <f>IF(CH546=1,0,1)</f>
        <v>0</v>
      </c>
      <c r="BF545" s="1697"/>
      <c r="BG545" s="1697"/>
      <c r="BH545" s="1698"/>
      <c r="BI545" s="1696"/>
      <c r="BJ545" s="1697"/>
      <c r="BK545" s="1697"/>
      <c r="BL545" s="1698"/>
      <c r="BM545" s="1696"/>
      <c r="BN545" s="1697"/>
      <c r="BO545" s="1697"/>
      <c r="BP545" s="1698"/>
      <c r="BQ545" s="1696"/>
      <c r="BR545" s="1697"/>
      <c r="BS545" s="1697"/>
      <c r="BT545" s="1698"/>
      <c r="BU545" s="1707"/>
      <c r="BV545" s="1708"/>
      <c r="BW545" s="1708"/>
      <c r="BX545" s="1709"/>
      <c r="BY545" s="1707"/>
      <c r="BZ545" s="1708"/>
      <c r="CA545" s="1708"/>
      <c r="CB545" s="1709"/>
      <c r="CC545"/>
      <c r="CG545"/>
      <c r="CH545" s="1238"/>
      <c r="CI545" s="1239"/>
      <c r="CJ545" s="1239"/>
      <c r="CK545" s="1240"/>
    </row>
    <row r="546" spans="1:89" s="4" customFormat="1" ht="12.75" customHeight="1">
      <c r="A546" s="20"/>
      <c r="B546" s="1671"/>
      <c r="C546" s="1671"/>
      <c r="D546" s="1671"/>
      <c r="E546" s="1671"/>
      <c r="F546" s="1671"/>
      <c r="G546" s="1671"/>
      <c r="H546" s="1671"/>
      <c r="I546" s="1671"/>
      <c r="J546" s="1671"/>
      <c r="K546" s="1671"/>
      <c r="L546" s="1671"/>
      <c r="M546" s="1671"/>
      <c r="N546" s="1671"/>
      <c r="O546" s="1671"/>
      <c r="P546" s="1671"/>
      <c r="Q546" s="1671"/>
      <c r="R546" s="1671"/>
      <c r="S546" s="1671"/>
      <c r="T546" s="1671"/>
      <c r="U546" s="1671"/>
      <c r="V546" s="1671"/>
      <c r="W546" s="1671"/>
      <c r="X546" s="1671"/>
      <c r="Y546" s="1671"/>
      <c r="Z546" s="1671"/>
      <c r="AA546" s="1671"/>
      <c r="AB546" s="1671"/>
      <c r="AC546" s="1671"/>
      <c r="AD546" s="1671"/>
      <c r="AE546" s="1671"/>
      <c r="AF546" s="1671"/>
      <c r="AG546" s="1671"/>
      <c r="AK546" s="163"/>
      <c r="AL546" s="163"/>
      <c r="AM546" s="163"/>
      <c r="AN546" s="281"/>
      <c r="AP546" s="437" t="s">
        <v>610</v>
      </c>
      <c r="AQ546" s="438"/>
      <c r="AR546" s="438"/>
      <c r="AS546" s="438"/>
      <c r="AT546" s="438"/>
      <c r="AU546" s="1694">
        <f>ROUNDUP(BK568*0.1,0)</f>
        <v>4</v>
      </c>
      <c r="AV546" s="1695"/>
      <c r="AW546" s="438"/>
      <c r="AX546" s="438">
        <f>AU546-AP548</f>
        <v>-13</v>
      </c>
      <c r="AY546" s="439"/>
      <c r="BE546" s="1696"/>
      <c r="BF546" s="1697"/>
      <c r="BG546" s="1697"/>
      <c r="BH546" s="1698"/>
      <c r="BI546" s="1696">
        <f>IF(AND(CH547=1,BE545=0),0,1)</f>
        <v>0</v>
      </c>
      <c r="BJ546" s="1697"/>
      <c r="BK546" s="1697"/>
      <c r="BL546" s="1698"/>
      <c r="BM546" s="1696"/>
      <c r="BN546" s="1697"/>
      <c r="BO546" s="1697"/>
      <c r="BP546" s="1698"/>
      <c r="BQ546" s="1696"/>
      <c r="BR546" s="1697"/>
      <c r="BS546" s="1697"/>
      <c r="BT546" s="1698"/>
      <c r="BU546" s="1707"/>
      <c r="BV546" s="1708"/>
      <c r="BW546" s="1708"/>
      <c r="BX546" s="1709"/>
      <c r="BY546" s="1707"/>
      <c r="BZ546" s="1708"/>
      <c r="CA546" s="1708"/>
      <c r="CB546" s="1709"/>
      <c r="CC546"/>
      <c r="CG546"/>
      <c r="CH546" s="1707">
        <f>IF(OR(Y609=0,Y609&gt;=0.1),1,0)</f>
        <v>1</v>
      </c>
      <c r="CI546" s="1708"/>
      <c r="CJ546" s="1708"/>
      <c r="CK546" s="1709"/>
    </row>
    <row r="547" spans="1:89" s="4" customFormat="1" ht="12.75" customHeight="1">
      <c r="B547" s="1671"/>
      <c r="C547" s="1671"/>
      <c r="D547" s="1671"/>
      <c r="E547" s="1671"/>
      <c r="F547" s="1671"/>
      <c r="G547" s="1671"/>
      <c r="H547" s="1671"/>
      <c r="I547" s="1671"/>
      <c r="J547" s="1671"/>
      <c r="K547" s="1671"/>
      <c r="L547" s="1671"/>
      <c r="M547" s="1671"/>
      <c r="N547" s="1671"/>
      <c r="O547" s="1671"/>
      <c r="P547" s="1671"/>
      <c r="Q547" s="1671"/>
      <c r="R547" s="1671"/>
      <c r="S547" s="1671"/>
      <c r="T547" s="1671"/>
      <c r="U547" s="1671"/>
      <c r="V547" s="1671"/>
      <c r="W547" s="1671"/>
      <c r="X547" s="1671"/>
      <c r="Y547" s="1671"/>
      <c r="Z547" s="1671"/>
      <c r="AA547" s="1671"/>
      <c r="AB547" s="1671"/>
      <c r="AC547" s="1671"/>
      <c r="AD547" s="1671"/>
      <c r="AE547" s="1671"/>
      <c r="AF547" s="1671"/>
      <c r="AG547" s="1671"/>
      <c r="AH547" s="162"/>
      <c r="AI547" s="162"/>
      <c r="AJ547" s="162"/>
      <c r="AK547" s="163"/>
      <c r="AL547" s="163"/>
      <c r="AM547" s="163"/>
      <c r="AN547" s="281"/>
      <c r="AP547" s="437"/>
      <c r="AQ547" s="438"/>
      <c r="AR547" s="438"/>
      <c r="AS547" s="438"/>
      <c r="AT547" s="438"/>
      <c r="AU547" s="438"/>
      <c r="AV547" s="439"/>
      <c r="AW547" s="438"/>
      <c r="AX547" s="438"/>
      <c r="AY547" s="439"/>
      <c r="BE547" s="1696"/>
      <c r="BF547" s="1697"/>
      <c r="BG547" s="1697"/>
      <c r="BH547" s="1698"/>
      <c r="BI547" s="1696"/>
      <c r="BJ547" s="1697"/>
      <c r="BK547" s="1697"/>
      <c r="BL547" s="1698"/>
      <c r="BM547" s="1696">
        <f>IF(AND(AND(CH548=1,BI546=0,BE545=0)),0,1)</f>
        <v>0</v>
      </c>
      <c r="BN547" s="1697"/>
      <c r="BO547" s="1697"/>
      <c r="BP547" s="1698"/>
      <c r="BQ547" s="1696"/>
      <c r="BR547" s="1697"/>
      <c r="BS547" s="1697"/>
      <c r="BT547" s="1698"/>
      <c r="BU547" s="1707"/>
      <c r="BV547" s="1708"/>
      <c r="BW547" s="1708"/>
      <c r="BX547" s="1709"/>
      <c r="BY547" s="1707"/>
      <c r="BZ547" s="1708"/>
      <c r="CA547" s="1708"/>
      <c r="CB547" s="1709"/>
      <c r="CC547"/>
      <c r="CG547"/>
      <c r="CH547" s="1707">
        <f>IF(OR(Y610=0,Y610&gt;=0.1),1,0)</f>
        <v>1</v>
      </c>
      <c r="CI547" s="1708"/>
      <c r="CJ547" s="1708"/>
      <c r="CK547" s="1709"/>
    </row>
    <row r="548" spans="1:89" s="4" customFormat="1" ht="12.75" customHeight="1">
      <c r="B548" s="1671"/>
      <c r="C548" s="1671"/>
      <c r="D548" s="1671"/>
      <c r="E548" s="1671"/>
      <c r="F548" s="1671"/>
      <c r="G548" s="1671"/>
      <c r="H548" s="1671"/>
      <c r="I548" s="1671"/>
      <c r="J548" s="1671"/>
      <c r="K548" s="1671"/>
      <c r="L548" s="1671"/>
      <c r="M548" s="1671"/>
      <c r="N548" s="1671"/>
      <c r="O548" s="1671"/>
      <c r="P548" s="1671"/>
      <c r="Q548" s="1671"/>
      <c r="R548" s="1671"/>
      <c r="S548" s="1671"/>
      <c r="T548" s="1671"/>
      <c r="U548" s="1671"/>
      <c r="V548" s="1671"/>
      <c r="W548" s="1671"/>
      <c r="X548" s="1671"/>
      <c r="Y548" s="1671"/>
      <c r="Z548" s="1671"/>
      <c r="AA548" s="1671"/>
      <c r="AB548" s="1671"/>
      <c r="AC548" s="1671"/>
      <c r="AD548" s="1671"/>
      <c r="AE548" s="1671"/>
      <c r="AF548" s="1671"/>
      <c r="AG548" s="1671"/>
      <c r="AH548" s="162"/>
      <c r="AI548" s="162"/>
      <c r="AJ548" s="162"/>
      <c r="AK548" s="163"/>
      <c r="AL548" s="163"/>
      <c r="AM548" s="163"/>
      <c r="AN548" s="281"/>
      <c r="AP548" s="1737">
        <f>SUM(T609:X613)</f>
        <v>17</v>
      </c>
      <c r="AQ548" s="1738"/>
      <c r="AR548" s="1738"/>
      <c r="AS548" s="1738"/>
      <c r="AT548" s="1739"/>
      <c r="AU548" s="438"/>
      <c r="AV548" s="439"/>
      <c r="AW548" s="438"/>
      <c r="AX548" s="438"/>
      <c r="AY548" s="439"/>
      <c r="BE548" s="1696"/>
      <c r="BF548" s="1697"/>
      <c r="BG548" s="1697"/>
      <c r="BH548" s="1698"/>
      <c r="BI548" s="1696"/>
      <c r="BJ548" s="1697"/>
      <c r="BK548" s="1697"/>
      <c r="BL548" s="1698"/>
      <c r="BM548" s="1696"/>
      <c r="BN548" s="1697"/>
      <c r="BO548" s="1697"/>
      <c r="BP548" s="1698"/>
      <c r="BQ548" s="1696">
        <f>IF(AND(AND(AND(CH549=1,BM547=0,BI546=0,BE545=0))),0,1)</f>
        <v>0</v>
      </c>
      <c r="BR548" s="1697"/>
      <c r="BS548" s="1697"/>
      <c r="BT548" s="1698"/>
      <c r="BU548" s="1707"/>
      <c r="BV548" s="1708"/>
      <c r="BW548" s="1708"/>
      <c r="BX548" s="1709"/>
      <c r="BY548" s="1707"/>
      <c r="BZ548" s="1708"/>
      <c r="CA548" s="1708"/>
      <c r="CB548" s="1709"/>
      <c r="CC548"/>
      <c r="CG548"/>
      <c r="CH548" s="1707">
        <f>IF(OR(Y611=0,Y611&gt;=0.1),1,0)</f>
        <v>1</v>
      </c>
      <c r="CI548" s="1708"/>
      <c r="CJ548" s="1708"/>
      <c r="CK548" s="1709"/>
    </row>
    <row r="549" spans="1:89" s="4" customFormat="1" ht="12.75" customHeight="1">
      <c r="B549" s="1671"/>
      <c r="C549" s="1671"/>
      <c r="D549" s="1671"/>
      <c r="E549" s="1671"/>
      <c r="F549" s="1671"/>
      <c r="G549" s="1671"/>
      <c r="H549" s="1671"/>
      <c r="I549" s="1671"/>
      <c r="J549" s="1671"/>
      <c r="K549" s="1671"/>
      <c r="L549" s="1671"/>
      <c r="M549" s="1671"/>
      <c r="N549" s="1671"/>
      <c r="O549" s="1671"/>
      <c r="P549" s="1671"/>
      <c r="Q549" s="1671"/>
      <c r="R549" s="1671"/>
      <c r="S549" s="1671"/>
      <c r="T549" s="1671"/>
      <c r="U549" s="1671"/>
      <c r="V549" s="1671"/>
      <c r="W549" s="1671"/>
      <c r="X549" s="1671"/>
      <c r="Y549" s="1671"/>
      <c r="Z549" s="1671"/>
      <c r="AA549" s="1671"/>
      <c r="AB549" s="1671"/>
      <c r="AC549" s="1671"/>
      <c r="AD549" s="1671"/>
      <c r="AE549" s="1671"/>
      <c r="AF549" s="1671"/>
      <c r="AG549" s="1671"/>
      <c r="AH549" s="162"/>
      <c r="AI549" s="162"/>
      <c r="AJ549" s="162"/>
      <c r="AK549" s="163"/>
      <c r="AL549" s="163"/>
      <c r="AM549" s="163"/>
      <c r="AN549" s="281"/>
      <c r="AP549" s="440"/>
      <c r="AQ549" s="441"/>
      <c r="AR549" s="441"/>
      <c r="AS549" s="441"/>
      <c r="AT549" s="442" t="s">
        <v>605</v>
      </c>
      <c r="AU549" s="1694" t="str">
        <f>IF(AP548&gt;=AU546,"passed","failed")</f>
        <v>passed</v>
      </c>
      <c r="AV549" s="1840"/>
      <c r="AW549" s="1695"/>
      <c r="AX549" s="443"/>
      <c r="AY549" s="444"/>
      <c r="BE549" s="1696"/>
      <c r="BF549" s="1697"/>
      <c r="BG549" s="1697"/>
      <c r="BH549" s="1698"/>
      <c r="BI549" s="1696"/>
      <c r="BJ549" s="1697"/>
      <c r="BK549" s="1697"/>
      <c r="BL549" s="1698"/>
      <c r="BM549" s="1696"/>
      <c r="BN549" s="1697"/>
      <c r="BO549" s="1697"/>
      <c r="BP549" s="1698"/>
      <c r="BQ549" s="1696"/>
      <c r="BR549" s="1697"/>
      <c r="BS549" s="1697"/>
      <c r="BT549" s="1698"/>
      <c r="BU549" s="1696">
        <f>IF(AND(AND(AND(AND(CH550=1,BQ548=0,BM547=0,BI546=0,BE545=0)))),0,1)</f>
        <v>0</v>
      </c>
      <c r="BV549" s="1697"/>
      <c r="BW549" s="1697"/>
      <c r="BX549" s="1698"/>
      <c r="BY549" s="1707"/>
      <c r="BZ549" s="1708"/>
      <c r="CA549" s="1708"/>
      <c r="CB549" s="1709"/>
      <c r="CC549"/>
      <c r="CD549"/>
      <c r="CE549"/>
      <c r="CF549"/>
      <c r="CG549"/>
      <c r="CH549" s="1707">
        <f>IF(OR(Y612=0,Y612&gt;=0.1),1,0)</f>
        <v>1</v>
      </c>
      <c r="CI549" s="1708"/>
      <c r="CJ549" s="1708"/>
      <c r="CK549" s="1709"/>
    </row>
    <row r="550" spans="1:89" s="4" customFormat="1" ht="13.65" customHeight="1">
      <c r="B550" s="1671"/>
      <c r="C550" s="1671"/>
      <c r="D550" s="1671"/>
      <c r="E550" s="1671"/>
      <c r="F550" s="1671"/>
      <c r="G550" s="1671"/>
      <c r="H550" s="1671"/>
      <c r="I550" s="1671"/>
      <c r="J550" s="1671"/>
      <c r="K550" s="1671"/>
      <c r="L550" s="1671"/>
      <c r="M550" s="1671"/>
      <c r="N550" s="1671"/>
      <c r="O550" s="1671"/>
      <c r="P550" s="1671"/>
      <c r="Q550" s="1671"/>
      <c r="R550" s="1671"/>
      <c r="S550" s="1671"/>
      <c r="T550" s="1671"/>
      <c r="U550" s="1671"/>
      <c r="V550" s="1671"/>
      <c r="W550" s="1671"/>
      <c r="X550" s="1671"/>
      <c r="Y550" s="1671"/>
      <c r="Z550" s="1671"/>
      <c r="AA550" s="1671"/>
      <c r="AB550" s="1671"/>
      <c r="AC550" s="1671"/>
      <c r="AD550" s="1671"/>
      <c r="AE550" s="1671"/>
      <c r="AF550" s="1671"/>
      <c r="AG550" s="1671"/>
      <c r="AH550" s="162"/>
      <c r="AI550" s="162"/>
      <c r="AJ550" s="162"/>
      <c r="AK550" s="163"/>
      <c r="AL550" s="163"/>
      <c r="AM550" s="163"/>
      <c r="AN550" s="281"/>
      <c r="BE550" s="1696">
        <f>SUM(BE545:BH549)</f>
        <v>0</v>
      </c>
      <c r="BF550" s="1697"/>
      <c r="BG550" s="1697"/>
      <c r="BH550" s="1698"/>
      <c r="BI550" s="1696">
        <f>SUM(BI545:BL549)</f>
        <v>0</v>
      </c>
      <c r="BJ550" s="1697"/>
      <c r="BK550" s="1697"/>
      <c r="BL550" s="1698"/>
      <c r="BM550" s="1696">
        <f>SUM(BM545:BP549)</f>
        <v>0</v>
      </c>
      <c r="BN550" s="1697"/>
      <c r="BO550" s="1697"/>
      <c r="BP550" s="1698"/>
      <c r="BQ550" s="1696">
        <f>SUM(BQ545:BT549)</f>
        <v>0</v>
      </c>
      <c r="BR550" s="1697"/>
      <c r="BS550" s="1697"/>
      <c r="BT550" s="1698"/>
      <c r="BU550" s="1696">
        <f>SUM(BU545:BX549)</f>
        <v>0</v>
      </c>
      <c r="BV550" s="1697"/>
      <c r="BW550" s="1697"/>
      <c r="BX550" s="1698"/>
      <c r="BY550" s="1696">
        <f>SUM(BY545:CB549)</f>
        <v>0</v>
      </c>
      <c r="BZ550" s="1697"/>
      <c r="CA550" s="1697"/>
      <c r="CB550" s="1698"/>
      <c r="CC550" s="1707">
        <f>IF(AND(CH546=1,T609&gt;0),0,SUM(BE550:CB550))</f>
        <v>0</v>
      </c>
      <c r="CD550" s="1708"/>
      <c r="CE550" s="1708"/>
      <c r="CF550" s="1709"/>
      <c r="CG550"/>
      <c r="CH550" s="1707">
        <f>IF(OR(Y613=0,Y613&gt;=0.1),1,0)</f>
        <v>1</v>
      </c>
      <c r="CI550" s="1708"/>
      <c r="CJ550" s="1708"/>
      <c r="CK550" s="1709"/>
    </row>
    <row r="551" spans="1:89" s="4" customFormat="1" ht="12.45" customHeight="1">
      <c r="B551" s="1844" t="s">
        <v>1498</v>
      </c>
      <c r="C551" s="1844"/>
      <c r="D551" s="1844"/>
      <c r="E551" s="1844"/>
      <c r="F551" s="1844"/>
      <c r="G551" s="1844"/>
      <c r="H551" s="1844"/>
      <c r="I551" s="1844"/>
      <c r="J551" s="1844"/>
      <c r="K551" s="1844"/>
      <c r="L551" s="1844"/>
      <c r="M551" s="1844"/>
      <c r="N551" s="1844"/>
      <c r="O551" s="1844"/>
      <c r="P551" s="1844"/>
      <c r="Q551" s="1844"/>
      <c r="R551" s="1844"/>
      <c r="S551" s="1844"/>
      <c r="T551" s="1844"/>
      <c r="U551" s="1844"/>
      <c r="V551" s="1844"/>
      <c r="W551" s="1844"/>
      <c r="X551" s="1844"/>
      <c r="Y551" s="1844"/>
      <c r="Z551" s="1844"/>
      <c r="AA551" s="1844"/>
      <c r="AB551" s="1844"/>
      <c r="AC551" s="1844"/>
      <c r="AD551" s="1844"/>
      <c r="AE551" s="1844"/>
      <c r="AF551" s="1844"/>
      <c r="AG551" s="1844"/>
      <c r="AH551" s="162"/>
      <c r="AI551" s="162"/>
      <c r="AJ551" s="162"/>
      <c r="AK551" s="163"/>
      <c r="AL551" s="163"/>
      <c r="AM551" s="163"/>
      <c r="AN551" s="281"/>
    </row>
    <row r="552" spans="1:89" s="4" customFormat="1" ht="21" customHeight="1">
      <c r="B552" s="1844"/>
      <c r="C552" s="1844"/>
      <c r="D552" s="1844"/>
      <c r="E552" s="1844"/>
      <c r="F552" s="1844"/>
      <c r="G552" s="1844"/>
      <c r="H552" s="1844"/>
      <c r="I552" s="1844"/>
      <c r="J552" s="1844"/>
      <c r="K552" s="1844"/>
      <c r="L552" s="1844"/>
      <c r="M552" s="1844"/>
      <c r="N552" s="1844"/>
      <c r="O552" s="1844"/>
      <c r="P552" s="1844"/>
      <c r="Q552" s="1844"/>
      <c r="R552" s="1844"/>
      <c r="S552" s="1844"/>
      <c r="T552" s="1844"/>
      <c r="U552" s="1844"/>
      <c r="V552" s="1844"/>
      <c r="W552" s="1844"/>
      <c r="X552" s="1844"/>
      <c r="Y552" s="1844"/>
      <c r="Z552" s="1844"/>
      <c r="AA552" s="1844"/>
      <c r="AB552" s="1844"/>
      <c r="AC552" s="1844"/>
      <c r="AD552" s="1844"/>
      <c r="AE552" s="1844"/>
      <c r="AF552" s="1844"/>
      <c r="AG552" s="1844"/>
      <c r="AH552" s="162"/>
      <c r="AI552" s="162"/>
      <c r="AJ552" s="162"/>
      <c r="AK552" s="163"/>
      <c r="AL552" s="163"/>
      <c r="AM552" s="163"/>
      <c r="AN552" s="281"/>
      <c r="AP552" s="145" t="s">
        <v>607</v>
      </c>
      <c r="AQ552" s="146"/>
      <c r="AR552" s="146"/>
      <c r="AS552" s="146"/>
      <c r="AT552" s="146"/>
      <c r="AU552" s="146"/>
      <c r="AV552" s="146"/>
      <c r="AW552" s="146"/>
      <c r="AX552" s="146"/>
      <c r="AY552" s="147"/>
    </row>
    <row r="553" spans="1:89" s="4" customFormat="1" ht="12.75" customHeight="1">
      <c r="B553" s="1844" t="s">
        <v>1760</v>
      </c>
      <c r="C553" s="1844"/>
      <c r="D553" s="1844"/>
      <c r="E553" s="1844"/>
      <c r="F553" s="1844"/>
      <c r="G553" s="1844"/>
      <c r="H553" s="1844"/>
      <c r="I553" s="1844"/>
      <c r="J553" s="1844"/>
      <c r="K553" s="1844"/>
      <c r="L553" s="1844"/>
      <c r="M553" s="1844"/>
      <c r="N553" s="1844"/>
      <c r="O553" s="1844"/>
      <c r="P553" s="1844"/>
      <c r="Q553" s="1844"/>
      <c r="R553" s="1844"/>
      <c r="S553" s="1844"/>
      <c r="T553" s="1844"/>
      <c r="U553" s="1844"/>
      <c r="V553" s="1844"/>
      <c r="W553" s="1844"/>
      <c r="X553" s="1844"/>
      <c r="Y553" s="1844"/>
      <c r="Z553" s="1844"/>
      <c r="AA553" s="1844"/>
      <c r="AB553" s="1844"/>
      <c r="AC553" s="1844"/>
      <c r="AD553" s="1844"/>
      <c r="AE553" s="1844"/>
      <c r="AF553" s="1844"/>
      <c r="AG553" s="680"/>
      <c r="AH553" s="162"/>
      <c r="AI553" s="162"/>
      <c r="AJ553" s="162"/>
      <c r="AK553" s="163"/>
      <c r="AL553" s="163"/>
      <c r="AM553" s="163"/>
      <c r="AN553" s="281"/>
      <c r="AP553" s="148" t="s">
        <v>714</v>
      </c>
      <c r="AQ553" s="149"/>
      <c r="AR553" s="149"/>
      <c r="AS553" s="149"/>
      <c r="AT553" s="149"/>
      <c r="AU553" s="149"/>
      <c r="AV553" s="149"/>
      <c r="AW553" s="149"/>
      <c r="AX553" s="156"/>
      <c r="AY553" s="156"/>
    </row>
    <row r="554" spans="1:89" s="4" customFormat="1" ht="12.75" customHeight="1">
      <c r="B554" s="1844"/>
      <c r="C554" s="1844"/>
      <c r="D554" s="1844"/>
      <c r="E554" s="1844"/>
      <c r="F554" s="1844"/>
      <c r="G554" s="1844"/>
      <c r="H554" s="1844"/>
      <c r="I554" s="1844"/>
      <c r="J554" s="1844"/>
      <c r="K554" s="1844"/>
      <c r="L554" s="1844"/>
      <c r="M554" s="1844"/>
      <c r="N554" s="1844"/>
      <c r="O554" s="1844"/>
      <c r="P554" s="1844"/>
      <c r="Q554" s="1844"/>
      <c r="R554" s="1844"/>
      <c r="S554" s="1844"/>
      <c r="T554" s="1844"/>
      <c r="U554" s="1844"/>
      <c r="V554" s="1844"/>
      <c r="W554" s="1844"/>
      <c r="X554" s="1844"/>
      <c r="Y554" s="1844"/>
      <c r="Z554" s="1844"/>
      <c r="AA554" s="1844"/>
      <c r="AB554" s="1844"/>
      <c r="AC554" s="1844"/>
      <c r="AD554" s="1844"/>
      <c r="AE554" s="1844"/>
      <c r="AF554" s="1844"/>
      <c r="AG554" s="162"/>
      <c r="AH554" s="162"/>
      <c r="AI554" s="162"/>
      <c r="AJ554" s="162"/>
      <c r="AK554" s="163"/>
      <c r="AL554" s="163"/>
      <c r="AM554" s="163"/>
      <c r="AN554" s="281"/>
      <c r="AP554" s="150"/>
      <c r="AQ554" s="151"/>
      <c r="AR554" s="151"/>
      <c r="AS554" s="151"/>
      <c r="AT554" s="157" t="s">
        <v>605</v>
      </c>
      <c r="AU554" s="151"/>
      <c r="AV554" s="1696" t="str">
        <f>IF(BJ590&gt;0,"failed","passed")</f>
        <v>failed</v>
      </c>
      <c r="AW554" s="1697"/>
      <c r="AX554" s="1697"/>
      <c r="AY554" s="1698"/>
    </row>
    <row r="555" spans="1:89" s="4" customFormat="1" ht="12.45" customHeight="1">
      <c r="B555" s="681" t="s">
        <v>1502</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1758</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4" t="s">
        <v>1499</v>
      </c>
      <c r="R557" s="1874"/>
      <c r="S557" s="1874"/>
      <c r="T557" s="1874"/>
      <c r="U557" s="1874"/>
      <c r="V557" s="1874"/>
      <c r="W557" s="1874"/>
      <c r="X557" s="1874"/>
      <c r="Y557" s="1874"/>
      <c r="Z557" s="1874"/>
      <c r="AA557" s="1874"/>
      <c r="AB557" s="1874"/>
      <c r="AC557" s="1874"/>
      <c r="AD557" s="1874"/>
      <c r="AE557" s="1874"/>
      <c r="AF557" s="1874"/>
      <c r="AG557" s="162"/>
      <c r="AH557" s="162"/>
      <c r="AI557" s="162"/>
      <c r="AN557" s="281"/>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4"/>
      <c r="R558" s="1874"/>
      <c r="S558" s="1874"/>
      <c r="T558" s="1874"/>
      <c r="U558" s="1874"/>
      <c r="V558" s="1874"/>
      <c r="W558" s="1874"/>
      <c r="X558" s="1874"/>
      <c r="Y558" s="1874"/>
      <c r="Z558" s="1874"/>
      <c r="AA558" s="1874"/>
      <c r="AB558" s="1874"/>
      <c r="AC558" s="1874"/>
      <c r="AD558" s="1874"/>
      <c r="AE558" s="1874"/>
      <c r="AF558" s="1874"/>
      <c r="AN558" s="281"/>
      <c r="AP558" s="53" t="s">
        <v>711</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1" t="s">
        <v>1759</v>
      </c>
      <c r="R559" s="1682"/>
      <c r="S559" s="1755" t="s">
        <v>203</v>
      </c>
      <c r="T559" s="1755"/>
      <c r="U559" s="1681">
        <v>0.5</v>
      </c>
      <c r="V559" s="1682"/>
      <c r="W559" s="1681">
        <v>0.45</v>
      </c>
      <c r="X559" s="1682"/>
      <c r="Y559" s="1681">
        <v>0.4</v>
      </c>
      <c r="Z559" s="1682"/>
      <c r="AA559" s="1681">
        <v>0.35</v>
      </c>
      <c r="AB559" s="1682"/>
      <c r="AC559" s="1838">
        <v>0.3</v>
      </c>
      <c r="AD559" s="1839"/>
      <c r="AE559" s="1681">
        <v>0.2</v>
      </c>
      <c r="AF559" s="1682"/>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78"/>
      <c r="P560" s="1679"/>
      <c r="Q560" s="1879"/>
      <c r="R560" s="1845"/>
      <c r="S560" s="1853"/>
      <c r="T560" s="1853"/>
      <c r="U560" s="1845"/>
      <c r="V560" s="1845"/>
      <c r="W560" s="1845"/>
      <c r="X560" s="1845"/>
      <c r="Y560" s="1845"/>
      <c r="Z560" s="1845"/>
      <c r="AA560" s="1848"/>
      <c r="AB560" s="1848"/>
      <c r="AC560" s="1845"/>
      <c r="AD560" s="1845"/>
      <c r="AE560" s="1836"/>
      <c r="AF560" s="1837"/>
      <c r="AN560" s="281"/>
      <c r="AP560" s="144" t="s">
        <v>712</v>
      </c>
      <c r="AQ560" s="9"/>
      <c r="AR560" s="9"/>
      <c r="AS560" s="9"/>
      <c r="AT560" s="1707" t="str">
        <f>IF(OR(AV554="passed",BD558="passed"),"passed","failed")</f>
        <v>passed</v>
      </c>
      <c r="AU560" s="1708"/>
      <c r="AV560" s="1708"/>
      <c r="AW560" s="1708"/>
      <c r="AX560" s="1709"/>
    </row>
    <row r="561" spans="1:96" s="4" customFormat="1" ht="12.75" customHeight="1">
      <c r="B561" s="63"/>
      <c r="I561" s="220"/>
      <c r="J561" s="162"/>
      <c r="N561" s="5"/>
      <c r="O561" s="1678"/>
      <c r="P561" s="1679"/>
      <c r="Q561" s="1852"/>
      <c r="R561" s="1686"/>
      <c r="S561" s="1686"/>
      <c r="T561" s="1686"/>
      <c r="U561" s="1686"/>
      <c r="V561" s="1686"/>
      <c r="W561" s="1686"/>
      <c r="X561" s="1686"/>
      <c r="Y561" s="1652"/>
      <c r="Z561" s="1652"/>
      <c r="AA561" s="1686"/>
      <c r="AB561" s="1686"/>
      <c r="AC561" s="1652"/>
      <c r="AD561" s="1652"/>
      <c r="AE561" s="1730"/>
      <c r="AF561" s="1731"/>
      <c r="AN561" s="281"/>
      <c r="AP561"/>
      <c r="AQ561"/>
      <c r="AR561"/>
      <c r="AS561"/>
      <c r="AT561"/>
      <c r="AU561"/>
      <c r="AV561"/>
      <c r="AW561"/>
      <c r="AX561"/>
      <c r="AY561"/>
    </row>
    <row r="562" spans="1:96" s="4" customFormat="1" ht="12.75" customHeight="1">
      <c r="B562" s="63"/>
      <c r="I562" s="220"/>
      <c r="J562" s="162"/>
      <c r="N562" s="5"/>
      <c r="O562" s="1678"/>
      <c r="P562" s="1679"/>
      <c r="Q562" s="1852"/>
      <c r="R562" s="1686"/>
      <c r="S562" s="1686"/>
      <c r="T562" s="1686"/>
      <c r="U562" s="1686"/>
      <c r="V562" s="1686"/>
      <c r="W562" s="1686"/>
      <c r="X562" s="1686"/>
      <c r="Y562" s="1686"/>
      <c r="Z562" s="1686"/>
      <c r="AA562" s="1652"/>
      <c r="AB562" s="1652"/>
      <c r="AC562" s="1686"/>
      <c r="AD562" s="1686"/>
      <c r="AE562" s="1732"/>
      <c r="AF562" s="1733"/>
      <c r="AN562" s="281"/>
      <c r="AP562" s="153" t="s">
        <v>606</v>
      </c>
      <c r="AQ562" s="154"/>
      <c r="AR562" s="154"/>
      <c r="AS562" s="154"/>
      <c r="AT562" s="154"/>
      <c r="AU562" s="154"/>
      <c r="AV562" s="155"/>
      <c r="AW562" s="1841" t="str">
        <f>IF(AND(AND(AND(AND(AS542="passed",AU549="passed",BD558="passed",SUM(T609:X613)&gt;1)))),"YES","NO")</f>
        <v>YES</v>
      </c>
      <c r="AX562" s="1842"/>
      <c r="AY562" s="1843"/>
      <c r="AZ562" s="40"/>
      <c r="BA562" s="40"/>
      <c r="BB562" s="40"/>
      <c r="BC562" s="40"/>
      <c r="BD562" s="40"/>
      <c r="BE562" s="21"/>
      <c r="BF562" s="21"/>
      <c r="BG562" s="21"/>
    </row>
    <row r="563" spans="1:96" s="4" customFormat="1" ht="12.75" customHeight="1">
      <c r="B563" s="63"/>
      <c r="I563" s="220"/>
      <c r="J563" s="162"/>
      <c r="N563" s="5"/>
      <c r="O563" s="1678"/>
      <c r="P563" s="1679"/>
      <c r="Q563" s="1852"/>
      <c r="R563" s="1686"/>
      <c r="S563" s="1686"/>
      <c r="T563" s="1686"/>
      <c r="U563" s="1686"/>
      <c r="V563" s="1686"/>
      <c r="W563" s="1686"/>
      <c r="X563" s="1686"/>
      <c r="Y563" s="1652"/>
      <c r="Z563" s="1652"/>
      <c r="AA563" s="1686"/>
      <c r="AB563" s="1686"/>
      <c r="AC563" s="1652"/>
      <c r="AD563" s="1652"/>
      <c r="AE563" s="1730"/>
      <c r="AF563" s="1731"/>
      <c r="AN563" s="281"/>
    </row>
    <row r="564" spans="1:96" s="4" customFormat="1" ht="12.75" customHeight="1">
      <c r="B564" s="63"/>
      <c r="I564" s="220"/>
      <c r="J564" s="162"/>
      <c r="N564" s="5"/>
      <c r="O564" s="1678"/>
      <c r="P564" s="1679"/>
      <c r="Q564" s="1852"/>
      <c r="R564" s="1686"/>
      <c r="S564" s="1686"/>
      <c r="T564" s="1686"/>
      <c r="U564" s="1686"/>
      <c r="V564" s="1686"/>
      <c r="W564" s="1652"/>
      <c r="X564" s="1652"/>
      <c r="Y564" s="1686"/>
      <c r="Z564" s="1686"/>
      <c r="AA564" s="1652"/>
      <c r="AB564" s="1652"/>
      <c r="AC564" s="1686"/>
      <c r="AD564" s="1686"/>
      <c r="AE564" s="1732"/>
      <c r="AF564" s="1733"/>
      <c r="AN564" s="281"/>
    </row>
    <row r="565" spans="1:96" s="4" customFormat="1" ht="12.75" customHeight="1">
      <c r="B565" s="63"/>
      <c r="I565" s="220"/>
      <c r="J565" s="162"/>
      <c r="N565" s="5"/>
      <c r="O565" s="1678"/>
      <c r="P565" s="1679"/>
      <c r="Q565" s="1852"/>
      <c r="R565" s="1686"/>
      <c r="S565" s="1686"/>
      <c r="T565" s="1686"/>
      <c r="U565" s="1686"/>
      <c r="V565" s="1686"/>
      <c r="W565" s="1686"/>
      <c r="X565" s="1686"/>
      <c r="Y565" s="1652"/>
      <c r="Z565" s="1652"/>
      <c r="AA565" s="1686"/>
      <c r="AB565" s="1686"/>
      <c r="AC565" s="1652"/>
      <c r="AD565" s="1652"/>
      <c r="AE565" s="1730"/>
      <c r="AF565" s="1731"/>
      <c r="AN565" s="281"/>
      <c r="AU565" s="21"/>
      <c r="AV565" s="21"/>
      <c r="AW565" s="8"/>
      <c r="AX565" s="9"/>
      <c r="AY565" s="9"/>
      <c r="AZ565" s="60" t="s">
        <v>1125</v>
      </c>
      <c r="BA565" s="1821" t="s">
        <v>713</v>
      </c>
      <c r="BB565" s="1822"/>
      <c r="BC565" s="1822"/>
      <c r="BD565" s="1822"/>
      <c r="BE565" s="1823"/>
      <c r="BF565" s="1849">
        <f>SUM(O609:S613)</f>
        <v>34</v>
      </c>
      <c r="BG565" s="1850"/>
      <c r="BH565" s="1850"/>
      <c r="BI565" s="1850"/>
      <c r="BJ565" s="1851"/>
      <c r="BK565" s="1656">
        <f>SUM(T609:X613)</f>
        <v>17</v>
      </c>
      <c r="BL565" s="1657"/>
      <c r="BM565" s="1657"/>
      <c r="BN565" s="1657"/>
      <c r="BO565" s="1658"/>
    </row>
    <row r="566" spans="1:96" s="4" customFormat="1" ht="12.75" customHeight="1">
      <c r="B566" s="35"/>
      <c r="I566" s="1512" t="s">
        <v>1497</v>
      </c>
      <c r="J566" s="1513"/>
      <c r="K566" s="1513"/>
      <c r="L566" s="1513"/>
      <c r="M566" s="1513"/>
      <c r="N566" s="1514"/>
      <c r="O566" s="1678">
        <v>0.5</v>
      </c>
      <c r="P566" s="1679"/>
      <c r="Q566" s="1892"/>
      <c r="R566" s="1729"/>
      <c r="S566" s="1686"/>
      <c r="T566" s="1686"/>
      <c r="U566" s="1873" t="s">
        <v>1501</v>
      </c>
      <c r="V566" s="1873"/>
      <c r="W566" s="1866">
        <v>37.5</v>
      </c>
      <c r="X566" s="1866"/>
      <c r="Y566" s="1729"/>
      <c r="Z566" s="1729"/>
      <c r="AA566" s="1866"/>
      <c r="AB566" s="1866"/>
      <c r="AC566" s="1729"/>
      <c r="AD566" s="1729"/>
      <c r="AE566" s="1846"/>
      <c r="AF566" s="1847"/>
      <c r="AN566" s="281"/>
      <c r="CL566"/>
      <c r="CM566"/>
    </row>
    <row r="567" spans="1:96" s="4" customFormat="1" ht="12.75" customHeight="1">
      <c r="B567" s="120"/>
      <c r="C567" s="61"/>
      <c r="I567" s="1512"/>
      <c r="J567" s="1513"/>
      <c r="K567" s="1513"/>
      <c r="L567" s="1513"/>
      <c r="M567" s="1513"/>
      <c r="N567" s="1514"/>
      <c r="O567" s="1678">
        <v>0.45</v>
      </c>
      <c r="P567" s="1679"/>
      <c r="Q567" s="1852"/>
      <c r="R567" s="1686"/>
      <c r="S567" s="1686"/>
      <c r="T567" s="1686"/>
      <c r="U567" s="1651" t="s">
        <v>129</v>
      </c>
      <c r="V567" s="1651"/>
      <c r="W567" s="1652">
        <v>33.799999999999997</v>
      </c>
      <c r="X567" s="1652"/>
      <c r="Y567" s="1652"/>
      <c r="Z567" s="1652"/>
      <c r="AA567" s="1686"/>
      <c r="AB567" s="1686"/>
      <c r="AC567" s="1652"/>
      <c r="AD567" s="1652"/>
      <c r="AE567" s="1730"/>
      <c r="AF567" s="1731"/>
      <c r="AN567" s="281"/>
      <c r="CL567"/>
      <c r="CM567"/>
    </row>
    <row r="568" spans="1:96" s="4" customFormat="1" ht="12.75" customHeight="1">
      <c r="B568" s="5"/>
      <c r="C568" s="5"/>
      <c r="D568" s="5"/>
      <c r="E568" s="5"/>
      <c r="I568" s="1512"/>
      <c r="J568" s="1513"/>
      <c r="K568" s="1513"/>
      <c r="L568" s="1513"/>
      <c r="M568" s="1513"/>
      <c r="N568" s="1514"/>
      <c r="O568" s="1678">
        <v>0.4</v>
      </c>
      <c r="P568" s="1679"/>
      <c r="Q568" s="1852"/>
      <c r="R568" s="1686"/>
      <c r="S568" s="1651" t="s">
        <v>1500</v>
      </c>
      <c r="T568" s="1651"/>
      <c r="U568" s="1652">
        <v>20</v>
      </c>
      <c r="V568" s="1652"/>
      <c r="W568" s="1652">
        <v>30</v>
      </c>
      <c r="X568" s="1652"/>
      <c r="Y568" s="1652"/>
      <c r="Z568" s="1652"/>
      <c r="AA568" s="1652"/>
      <c r="AB568" s="1652"/>
      <c r="AC568" s="1652"/>
      <c r="AD568" s="1652"/>
      <c r="AE568" s="1730"/>
      <c r="AF568" s="1731"/>
      <c r="AN568" s="281"/>
      <c r="AP568" s="1756" t="s">
        <v>204</v>
      </c>
      <c r="AQ568" s="1757"/>
      <c r="AR568" s="1757"/>
      <c r="AS568" s="1757"/>
      <c r="AT568" s="1757"/>
      <c r="AU568" s="1757"/>
      <c r="AV568" s="1757"/>
      <c r="AW568" s="1757"/>
      <c r="AX568" s="1757"/>
      <c r="AY568" s="1757"/>
      <c r="AZ568" s="1757"/>
      <c r="BA568" s="1757"/>
      <c r="BB568" s="1757"/>
      <c r="BC568" s="1757"/>
      <c r="BD568" s="1757"/>
      <c r="BE568" s="1757"/>
      <c r="BF568" s="1757"/>
      <c r="BG568" s="1757"/>
      <c r="BH568" s="1757"/>
      <c r="BI568" s="1757"/>
      <c r="BJ568" s="1758"/>
      <c r="BK568" s="1830">
        <f>BF565</f>
        <v>34</v>
      </c>
      <c r="BL568" s="1831"/>
      <c r="BM568" s="1831"/>
      <c r="BN568" s="1831"/>
      <c r="BO568" s="1832"/>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2"/>
      <c r="J569" s="1513"/>
      <c r="K569" s="1513"/>
      <c r="L569" s="1513"/>
      <c r="M569" s="1513"/>
      <c r="N569" s="1514"/>
      <c r="O569" s="1678">
        <v>0.35</v>
      </c>
      <c r="P569" s="1679"/>
      <c r="Q569" s="1852"/>
      <c r="R569" s="1686"/>
      <c r="S569" s="1651" t="s">
        <v>1761</v>
      </c>
      <c r="T569" s="1651"/>
      <c r="U569" s="1652">
        <v>17.5</v>
      </c>
      <c r="V569" s="1652"/>
      <c r="W569" s="1652">
        <v>26.3</v>
      </c>
      <c r="X569" s="1652"/>
      <c r="Y569" s="1652">
        <v>35</v>
      </c>
      <c r="Z569" s="1652"/>
      <c r="AA569" s="1652"/>
      <c r="AB569" s="1652"/>
      <c r="AC569" s="1652">
        <v>50</v>
      </c>
      <c r="AD569" s="1652"/>
      <c r="AE569" s="1730"/>
      <c r="AF569" s="1731"/>
      <c r="AN569" s="281"/>
      <c r="AP569" s="1759"/>
      <c r="AQ569" s="1760"/>
      <c r="AR569" s="1760"/>
      <c r="AS569" s="1760"/>
      <c r="AT569" s="1760"/>
      <c r="AU569" s="1760"/>
      <c r="AV569" s="1760"/>
      <c r="AW569" s="1760"/>
      <c r="AX569" s="1760"/>
      <c r="AY569" s="1760"/>
      <c r="AZ569" s="1760"/>
      <c r="BA569" s="1760"/>
      <c r="BB569" s="1760"/>
      <c r="BC569" s="1760"/>
      <c r="BD569" s="1760"/>
      <c r="BE569" s="1760"/>
      <c r="BF569" s="1760"/>
      <c r="BG569" s="1760"/>
      <c r="BH569" s="1760"/>
      <c r="BI569" s="1760"/>
      <c r="BJ569" s="1761"/>
      <c r="BK569" s="1833"/>
      <c r="BL569" s="1834"/>
      <c r="BM569" s="1834"/>
      <c r="BN569" s="1834"/>
      <c r="BO569" s="1835"/>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2"/>
      <c r="J570" s="1513"/>
      <c r="K570" s="1513"/>
      <c r="L570" s="1513"/>
      <c r="M570" s="1513"/>
      <c r="N570" s="1514"/>
      <c r="O570" s="1678">
        <v>0.3</v>
      </c>
      <c r="P570" s="1679"/>
      <c r="Q570" s="1852"/>
      <c r="R570" s="1686"/>
      <c r="S570" s="1651" t="s">
        <v>1762</v>
      </c>
      <c r="T570" s="1651"/>
      <c r="U570" s="1652">
        <v>15</v>
      </c>
      <c r="V570" s="1652"/>
      <c r="W570" s="1652">
        <v>22.5</v>
      </c>
      <c r="X570" s="1652"/>
      <c r="Y570" s="1652">
        <v>30</v>
      </c>
      <c r="Z570" s="1652"/>
      <c r="AA570" s="1652">
        <v>37.5</v>
      </c>
      <c r="AB570" s="1652"/>
      <c r="AC570" s="1652">
        <v>45</v>
      </c>
      <c r="AD570" s="1652"/>
      <c r="AE570" s="1730"/>
      <c r="AF570" s="1731"/>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7">
        <v>5</v>
      </c>
      <c r="BK570" s="1138"/>
      <c r="BL570" s="1138"/>
      <c r="BM570" s="1138"/>
      <c r="BN570" s="1139"/>
      <c r="BO570" s="1137">
        <v>4</v>
      </c>
      <c r="BP570" s="1138"/>
      <c r="BQ570" s="1138"/>
      <c r="BR570" s="1138"/>
      <c r="BS570" s="1139"/>
      <c r="BT570" s="1137">
        <v>3</v>
      </c>
      <c r="BU570" s="1138"/>
      <c r="BV570" s="1138"/>
      <c r="BW570" s="1138"/>
      <c r="BX570" s="1139"/>
      <c r="BY570" s="1137">
        <v>2</v>
      </c>
      <c r="BZ570" s="1138"/>
      <c r="CA570" s="1138"/>
      <c r="CB570" s="1138"/>
      <c r="CC570" s="1139"/>
      <c r="CD570" s="1137">
        <v>1</v>
      </c>
      <c r="CE570" s="1138"/>
      <c r="CF570" s="1138"/>
      <c r="CG570" s="1138"/>
      <c r="CH570" s="1139"/>
      <c r="CI570" s="1137">
        <v>0</v>
      </c>
      <c r="CJ570" s="1138"/>
      <c r="CK570" s="1138"/>
      <c r="CL570" s="1138"/>
      <c r="CM570" s="1139"/>
      <c r="CN570" s="21"/>
      <c r="CO570" s="21"/>
      <c r="CP570" s="21"/>
      <c r="CQ570" s="21"/>
      <c r="CR570" s="21"/>
    </row>
    <row r="571" spans="1:96" s="4" customFormat="1" ht="12.75" customHeight="1">
      <c r="B571" s="5"/>
      <c r="C571" s="5"/>
      <c r="D571" s="5"/>
      <c r="E571" s="5"/>
      <c r="I571" s="1512"/>
      <c r="J571" s="1513"/>
      <c r="K571" s="1513"/>
      <c r="L571" s="1513"/>
      <c r="M571" s="1513"/>
      <c r="N571" s="1514"/>
      <c r="O571" s="1678">
        <v>0.25</v>
      </c>
      <c r="P571" s="1679"/>
      <c r="Q571" s="1852"/>
      <c r="R571" s="1686"/>
      <c r="S571" s="1651" t="s">
        <v>1763</v>
      </c>
      <c r="T571" s="1651"/>
      <c r="U571" s="1652">
        <v>12.5</v>
      </c>
      <c r="V571" s="1652"/>
      <c r="W571" s="1652">
        <v>18.8</v>
      </c>
      <c r="X571" s="1652"/>
      <c r="Y571" s="1652">
        <v>25</v>
      </c>
      <c r="Z571" s="1652"/>
      <c r="AA571" s="1652">
        <v>31.3</v>
      </c>
      <c r="AB571" s="1652"/>
      <c r="AC571" s="1652">
        <v>37.5</v>
      </c>
      <c r="AD571" s="1652"/>
      <c r="AE571" s="1730">
        <v>50</v>
      </c>
      <c r="AF571" s="1731"/>
      <c r="AN571" s="281"/>
      <c r="AP571" s="1826" t="str">
        <f t="shared" ref="AP571:AP577" si="0">J608</f>
        <v>5 BR</v>
      </c>
      <c r="AQ571" s="1827"/>
      <c r="AR571" s="1827"/>
      <c r="AS571" s="1827"/>
      <c r="AT571" s="1828"/>
      <c r="AU571" s="1141">
        <f t="shared" ref="AU571:AU576" si="1">O608</f>
        <v>0</v>
      </c>
      <c r="AV571" s="1142"/>
      <c r="AW571" s="1142"/>
      <c r="AX571" s="1142"/>
      <c r="AY571" s="1143"/>
      <c r="AZ571" s="1141">
        <f t="shared" ref="AZ571:AZ576" si="2">T608</f>
        <v>0</v>
      </c>
      <c r="BA571" s="1142"/>
      <c r="BB571" s="1142"/>
      <c r="BC571" s="1142"/>
      <c r="BD571" s="1143"/>
      <c r="BE571" s="1818">
        <f t="shared" ref="BE571:BE576" si="3">Y608</f>
        <v>0</v>
      </c>
      <c r="BF571" s="1819"/>
      <c r="BG571" s="1819"/>
      <c r="BH571" s="1819"/>
      <c r="BI571" s="1820"/>
      <c r="BJ571" s="1137">
        <f>IF(OR(AP581=0,BE571&gt;=0.1),0,1)</f>
        <v>0</v>
      </c>
      <c r="BK571" s="1138"/>
      <c r="BL571" s="1138"/>
      <c r="BM571" s="1138"/>
      <c r="BN571" s="1139"/>
      <c r="BO571" s="1137"/>
      <c r="BP571" s="1138"/>
      <c r="BQ571" s="1138"/>
      <c r="BR571" s="1138"/>
      <c r="BS571" s="1139"/>
      <c r="BT571" s="1137"/>
      <c r="BU571" s="1138"/>
      <c r="BV571" s="1138"/>
      <c r="BW571" s="1138"/>
      <c r="BX571" s="1139"/>
      <c r="BY571" s="1137"/>
      <c r="BZ571" s="1138"/>
      <c r="CA571" s="1138"/>
      <c r="CB571" s="1138"/>
      <c r="CC571" s="1139"/>
      <c r="CD571" s="1137"/>
      <c r="CE571" s="1138"/>
      <c r="CF571" s="1138"/>
      <c r="CG571" s="1138"/>
      <c r="CH571" s="1139"/>
      <c r="CI571" s="1137"/>
      <c r="CJ571" s="1138"/>
      <c r="CK571" s="1138"/>
      <c r="CL571" s="1138"/>
      <c r="CM571" s="1139"/>
      <c r="CN571" s="21"/>
      <c r="CO571" s="21"/>
      <c r="CP571" s="21"/>
      <c r="CQ571" s="21"/>
      <c r="CR571" s="21"/>
    </row>
    <row r="572" spans="1:96" s="4" customFormat="1" ht="12.75" customHeight="1">
      <c r="A572" s="120"/>
      <c r="B572" s="5"/>
      <c r="C572" s="5"/>
      <c r="D572" s="5"/>
      <c r="E572" s="5"/>
      <c r="I572" s="1512"/>
      <c r="J572" s="1513"/>
      <c r="K572" s="1513"/>
      <c r="L572" s="1513"/>
      <c r="M572" s="1513"/>
      <c r="N572" s="1514"/>
      <c r="O572" s="1678">
        <v>0.2</v>
      </c>
      <c r="P572" s="1679"/>
      <c r="Q572" s="1852"/>
      <c r="R572" s="1686"/>
      <c r="S572" s="1878" t="s">
        <v>1766</v>
      </c>
      <c r="T572" s="1878"/>
      <c r="U572" s="1652">
        <v>10</v>
      </c>
      <c r="V572" s="1652"/>
      <c r="W572" s="1652">
        <v>15</v>
      </c>
      <c r="X572" s="1652"/>
      <c r="Y572" s="1652">
        <v>20</v>
      </c>
      <c r="Z572" s="1652"/>
      <c r="AA572" s="1652">
        <v>25</v>
      </c>
      <c r="AB572" s="1652"/>
      <c r="AC572" s="1652">
        <v>30</v>
      </c>
      <c r="AD572" s="1652"/>
      <c r="AE572" s="1730">
        <v>40</v>
      </c>
      <c r="AF572" s="1731"/>
      <c r="AN572" s="281"/>
      <c r="AP572" s="1826" t="str">
        <f t="shared" si="0"/>
        <v>4 BR</v>
      </c>
      <c r="AQ572" s="1827"/>
      <c r="AR572" s="1827"/>
      <c r="AS572" s="1827"/>
      <c r="AT572" s="1828"/>
      <c r="AU572" s="1141">
        <f t="shared" si="1"/>
        <v>0</v>
      </c>
      <c r="AV572" s="1142"/>
      <c r="AW572" s="1142"/>
      <c r="AX572" s="1142"/>
      <c r="AY572" s="1143"/>
      <c r="AZ572" s="1141">
        <f t="shared" si="2"/>
        <v>0</v>
      </c>
      <c r="BA572" s="1142"/>
      <c r="BB572" s="1142"/>
      <c r="BC572" s="1142"/>
      <c r="BD572" s="1143"/>
      <c r="BE572" s="1818">
        <f t="shared" si="3"/>
        <v>0</v>
      </c>
      <c r="BF572" s="1819"/>
      <c r="BG572" s="1819"/>
      <c r="BH572" s="1819"/>
      <c r="BI572" s="1820"/>
      <c r="BJ572" s="1137"/>
      <c r="BK572" s="1138"/>
      <c r="BL572" s="1138"/>
      <c r="BM572" s="1138"/>
      <c r="BN572" s="1139"/>
      <c r="BO572" s="1137">
        <f>IF(AND(AND(AZ571=0,BJ571=0,AP582=1)),1,0)</f>
        <v>0</v>
      </c>
      <c r="BP572" s="1138"/>
      <c r="BQ572" s="1138"/>
      <c r="BR572" s="1138"/>
      <c r="BS572" s="1139"/>
      <c r="BT572" s="1137"/>
      <c r="BU572" s="1138"/>
      <c r="BV572" s="1138"/>
      <c r="BW572" s="1138"/>
      <c r="BX572" s="1139"/>
      <c r="BY572" s="1137"/>
      <c r="BZ572" s="1138"/>
      <c r="CA572" s="1138"/>
      <c r="CB572" s="1138"/>
      <c r="CC572" s="1139"/>
      <c r="CD572" s="1137"/>
      <c r="CE572" s="1138"/>
      <c r="CF572" s="1138"/>
      <c r="CG572" s="1138"/>
      <c r="CH572" s="1139"/>
      <c r="CI572" s="1137"/>
      <c r="CJ572" s="1138"/>
      <c r="CK572" s="1138"/>
      <c r="CL572" s="1138"/>
      <c r="CM572" s="1139"/>
      <c r="CN572" s="21"/>
      <c r="CO572" s="21"/>
      <c r="CP572" s="21"/>
      <c r="CQ572" s="21"/>
      <c r="CR572" s="21"/>
    </row>
    <row r="573" spans="1:96" s="4" customFormat="1" ht="12.75" customHeight="1">
      <c r="A573" s="120"/>
      <c r="B573" s="5"/>
      <c r="C573" s="5"/>
      <c r="D573" s="5"/>
      <c r="E573" s="5"/>
      <c r="I573" s="1512"/>
      <c r="J573" s="1513"/>
      <c r="K573" s="1513"/>
      <c r="L573" s="1513"/>
      <c r="M573" s="1513"/>
      <c r="N573" s="1514"/>
      <c r="O573" s="1678">
        <v>0.15</v>
      </c>
      <c r="P573" s="1679"/>
      <c r="Q573" s="1852"/>
      <c r="R573" s="1686"/>
      <c r="S573" s="1651" t="s">
        <v>1764</v>
      </c>
      <c r="T573" s="1651"/>
      <c r="U573" s="1652">
        <v>7.5</v>
      </c>
      <c r="V573" s="1652"/>
      <c r="W573" s="1652">
        <v>11.3</v>
      </c>
      <c r="X573" s="1652"/>
      <c r="Y573" s="1652">
        <v>15</v>
      </c>
      <c r="Z573" s="1652"/>
      <c r="AA573" s="1652">
        <v>18.8</v>
      </c>
      <c r="AB573" s="1652"/>
      <c r="AC573" s="1652">
        <v>22.5</v>
      </c>
      <c r="AD573" s="1652"/>
      <c r="AE573" s="1730">
        <v>30</v>
      </c>
      <c r="AF573" s="1731"/>
      <c r="AN573" s="281"/>
      <c r="AP573" s="1826" t="str">
        <f t="shared" si="0"/>
        <v>3 BR</v>
      </c>
      <c r="AQ573" s="1827"/>
      <c r="AR573" s="1827"/>
      <c r="AS573" s="1827"/>
      <c r="AT573" s="1828"/>
      <c r="AU573" s="1141">
        <f t="shared" si="1"/>
        <v>0</v>
      </c>
      <c r="AV573" s="1142"/>
      <c r="AW573" s="1142"/>
      <c r="AX573" s="1142"/>
      <c r="AY573" s="1143"/>
      <c r="AZ573" s="1141">
        <f t="shared" si="2"/>
        <v>0</v>
      </c>
      <c r="BA573" s="1142"/>
      <c r="BB573" s="1142"/>
      <c r="BC573" s="1142"/>
      <c r="BD573" s="1143"/>
      <c r="BE573" s="1818">
        <f t="shared" si="3"/>
        <v>0</v>
      </c>
      <c r="BF573" s="1819"/>
      <c r="BG573" s="1819"/>
      <c r="BH573" s="1819"/>
      <c r="BI573" s="1820"/>
      <c r="BJ573" s="1137"/>
      <c r="BK573" s="1138"/>
      <c r="BL573" s="1138"/>
      <c r="BM573" s="1138"/>
      <c r="BN573" s="1139"/>
      <c r="BO573" s="1137"/>
      <c r="BP573" s="1138"/>
      <c r="BQ573" s="1138"/>
      <c r="BR573" s="1138"/>
      <c r="BS573" s="1139"/>
      <c r="BT573" s="1137">
        <f>IF(AND(AND(AZ571+AZ572=0,BJ571+BO572=0,AP583=1)),1,0)</f>
        <v>0</v>
      </c>
      <c r="BU573" s="1138"/>
      <c r="BV573" s="1138"/>
      <c r="BW573" s="1138"/>
      <c r="BX573" s="1139"/>
      <c r="BY573" s="1137"/>
      <c r="BZ573" s="1138"/>
      <c r="CA573" s="1138"/>
      <c r="CB573" s="1138"/>
      <c r="CC573" s="1139"/>
      <c r="CD573" s="1137"/>
      <c r="CE573" s="1138"/>
      <c r="CF573" s="1138"/>
      <c r="CG573" s="1138"/>
      <c r="CH573" s="1139"/>
      <c r="CI573" s="1137"/>
      <c r="CJ573" s="1138"/>
      <c r="CK573" s="1138"/>
      <c r="CL573" s="1138"/>
      <c r="CM573" s="1139"/>
      <c r="CN573" s="21"/>
      <c r="CO573" s="21"/>
      <c r="CP573" s="21"/>
      <c r="CQ573" s="21"/>
      <c r="CR573" s="21"/>
    </row>
    <row r="574" spans="1:96" s="4" customFormat="1" ht="12.75" customHeight="1" thickBot="1">
      <c r="B574" s="5"/>
      <c r="C574" s="5"/>
      <c r="D574" s="5"/>
      <c r="E574" s="5"/>
      <c r="I574" s="1515"/>
      <c r="J574" s="1516"/>
      <c r="K574" s="1516"/>
      <c r="L574" s="1516"/>
      <c r="M574" s="1516"/>
      <c r="N574" s="1517"/>
      <c r="O574" s="1678">
        <v>0.1</v>
      </c>
      <c r="P574" s="1679"/>
      <c r="Q574" s="1876"/>
      <c r="R574" s="1877"/>
      <c r="S574" s="1651" t="s">
        <v>1765</v>
      </c>
      <c r="T574" s="1651"/>
      <c r="U574" s="1740">
        <v>5</v>
      </c>
      <c r="V574" s="1740"/>
      <c r="W574" s="1740">
        <v>7.5</v>
      </c>
      <c r="X574" s="1740"/>
      <c r="Y574" s="1740">
        <v>10</v>
      </c>
      <c r="Z574" s="1740"/>
      <c r="AA574" s="1740">
        <v>12.5</v>
      </c>
      <c r="AB574" s="1740"/>
      <c r="AC574" s="1740">
        <v>15</v>
      </c>
      <c r="AD574" s="1740"/>
      <c r="AE574" s="1669">
        <v>20</v>
      </c>
      <c r="AF574" s="1670"/>
      <c r="AK574" s="167"/>
      <c r="AL574" s="167"/>
      <c r="AM574" s="5"/>
      <c r="AN574" s="281"/>
      <c r="AP574" s="1826" t="str">
        <f t="shared" si="0"/>
        <v>2 BR</v>
      </c>
      <c r="AQ574" s="1827"/>
      <c r="AR574" s="1827"/>
      <c r="AS574" s="1827"/>
      <c r="AT574" s="1828"/>
      <c r="AU574" s="1141">
        <f t="shared" si="1"/>
        <v>0</v>
      </c>
      <c r="AV574" s="1142"/>
      <c r="AW574" s="1142"/>
      <c r="AX574" s="1142"/>
      <c r="AY574" s="1143"/>
      <c r="AZ574" s="1141">
        <f t="shared" si="2"/>
        <v>0</v>
      </c>
      <c r="BA574" s="1142"/>
      <c r="BB574" s="1142"/>
      <c r="BC574" s="1142"/>
      <c r="BD574" s="1143"/>
      <c r="BE574" s="1818">
        <f t="shared" si="3"/>
        <v>0</v>
      </c>
      <c r="BF574" s="1819"/>
      <c r="BG574" s="1819"/>
      <c r="BH574" s="1819"/>
      <c r="BI574" s="1820"/>
      <c r="BJ574" s="1137"/>
      <c r="BK574" s="1138"/>
      <c r="BL574" s="1138"/>
      <c r="BM574" s="1138"/>
      <c r="BN574" s="1139"/>
      <c r="BO574" s="1137"/>
      <c r="BP574" s="1138"/>
      <c r="BQ574" s="1138"/>
      <c r="BR574" s="1138"/>
      <c r="BS574" s="1139"/>
      <c r="BT574" s="1137"/>
      <c r="BU574" s="1138"/>
      <c r="BV574" s="1138"/>
      <c r="BW574" s="1138"/>
      <c r="BX574" s="1139"/>
      <c r="BY574" s="1137">
        <f>IF(AND(AND(AZ571+AZ572+AZ573=0,BO572+BT573+BJ571=0,AP584=1)),1,0)</f>
        <v>0</v>
      </c>
      <c r="BZ574" s="1138"/>
      <c r="CA574" s="1138"/>
      <c r="CB574" s="1138"/>
      <c r="CC574" s="1139"/>
      <c r="CD574" s="1137"/>
      <c r="CE574" s="1138"/>
      <c r="CF574" s="1138"/>
      <c r="CG574" s="1138"/>
      <c r="CH574" s="1139"/>
      <c r="CI574" s="1137"/>
      <c r="CJ574" s="1138"/>
      <c r="CK574" s="1138"/>
      <c r="CL574" s="1138"/>
      <c r="CM574" s="1139"/>
      <c r="CN574" s="21"/>
      <c r="CO574" s="21"/>
      <c r="CP574" s="21"/>
      <c r="CQ574" s="21"/>
      <c r="CR574" s="21"/>
    </row>
    <row r="575" spans="1:96" s="4" customFormat="1" ht="12.75" customHeight="1">
      <c r="B575" s="5"/>
      <c r="C575" s="5"/>
      <c r="D575" s="5"/>
      <c r="E575" s="1552" t="s">
        <v>938</v>
      </c>
      <c r="F575" s="1548"/>
      <c r="G575" s="1548"/>
      <c r="H575" s="1548"/>
      <c r="I575" s="1548"/>
      <c r="J575" s="1548"/>
      <c r="K575" s="1548"/>
      <c r="L575" s="1548"/>
      <c r="M575" s="1548"/>
      <c r="N575" s="1548"/>
      <c r="O575" s="1548"/>
      <c r="P575" s="1548"/>
      <c r="Q575" s="1548"/>
      <c r="R575" s="1548"/>
      <c r="S575" s="1548"/>
      <c r="T575" s="1548"/>
      <c r="U575" s="1548"/>
      <c r="V575" s="1548"/>
      <c r="W575" s="1548"/>
      <c r="X575" s="1548"/>
      <c r="Y575" s="1548"/>
      <c r="Z575" s="1548"/>
      <c r="AA575" s="1548"/>
      <c r="AB575" s="1548"/>
      <c r="AC575" s="1548"/>
      <c r="AD575" s="1548"/>
      <c r="AE575" s="1548"/>
      <c r="AF575" s="1548"/>
      <c r="AG575" s="1548"/>
      <c r="AH575" s="1549"/>
      <c r="AK575" s="167"/>
      <c r="AL575" s="167"/>
      <c r="AM575" s="5"/>
      <c r="AN575" s="281"/>
      <c r="AP575" s="1826" t="str">
        <f t="shared" si="0"/>
        <v>1 BR</v>
      </c>
      <c r="AQ575" s="1827"/>
      <c r="AR575" s="1827"/>
      <c r="AS575" s="1827"/>
      <c r="AT575" s="1828"/>
      <c r="AU575" s="1141">
        <f t="shared" si="1"/>
        <v>5</v>
      </c>
      <c r="AV575" s="1142"/>
      <c r="AW575" s="1142"/>
      <c r="AX575" s="1142"/>
      <c r="AY575" s="1143"/>
      <c r="AZ575" s="1141">
        <f t="shared" si="2"/>
        <v>2</v>
      </c>
      <c r="BA575" s="1142"/>
      <c r="BB575" s="1142"/>
      <c r="BC575" s="1142"/>
      <c r="BD575" s="1143"/>
      <c r="BE575" s="1818">
        <f t="shared" si="3"/>
        <v>0.4</v>
      </c>
      <c r="BF575" s="1819"/>
      <c r="BG575" s="1819"/>
      <c r="BH575" s="1819"/>
      <c r="BI575" s="1820"/>
      <c r="BJ575" s="1137"/>
      <c r="BK575" s="1138"/>
      <c r="BL575" s="1138"/>
      <c r="BM575" s="1138"/>
      <c r="BN575" s="1139"/>
      <c r="BO575" s="1137"/>
      <c r="BP575" s="1138"/>
      <c r="BQ575" s="1138"/>
      <c r="BR575" s="1138"/>
      <c r="BS575" s="1139"/>
      <c r="BT575" s="1137"/>
      <c r="BU575" s="1138"/>
      <c r="BV575" s="1138"/>
      <c r="BW575" s="1138"/>
      <c r="BX575" s="1139"/>
      <c r="BY575" s="1137"/>
      <c r="BZ575" s="1138"/>
      <c r="CA575" s="1138"/>
      <c r="CB575" s="1138"/>
      <c r="CC575" s="1139"/>
      <c r="CD575" s="1137">
        <f>IF(AND(AND(BE572+BE573+BE574+BE571=0,BT573+BY574+BO572+BJ571=0,AP585=1)),1,0)</f>
        <v>0</v>
      </c>
      <c r="CE575" s="1138"/>
      <c r="CF575" s="1138"/>
      <c r="CG575" s="1138"/>
      <c r="CH575" s="1139"/>
      <c r="CI575" s="1137"/>
      <c r="CJ575" s="1138"/>
      <c r="CK575" s="1138"/>
      <c r="CL575" s="1138"/>
      <c r="CM575" s="1139"/>
      <c r="CN575" s="21"/>
      <c r="CO575" s="21"/>
      <c r="CP575" s="21"/>
      <c r="CQ575" s="21"/>
      <c r="CR575" s="21"/>
    </row>
    <row r="576" spans="1:96" s="4" customFormat="1" ht="12.75" customHeight="1">
      <c r="E576" s="1744"/>
      <c r="F576" s="1192"/>
      <c r="G576" s="1192"/>
      <c r="H576" s="1192"/>
      <c r="I576" s="1192"/>
      <c r="J576" s="1192"/>
      <c r="K576" s="1192"/>
      <c r="L576" s="1192"/>
      <c r="M576" s="1192"/>
      <c r="N576" s="1192"/>
      <c r="O576" s="1192"/>
      <c r="P576" s="1192"/>
      <c r="Q576" s="1192"/>
      <c r="R576" s="1192"/>
      <c r="S576" s="1192"/>
      <c r="T576" s="1192"/>
      <c r="U576" s="1192"/>
      <c r="V576" s="1192"/>
      <c r="W576" s="1192"/>
      <c r="X576" s="1192"/>
      <c r="Y576" s="1192"/>
      <c r="Z576" s="1192"/>
      <c r="AA576" s="1192"/>
      <c r="AB576" s="1192"/>
      <c r="AC576" s="1192"/>
      <c r="AD576" s="1192"/>
      <c r="AE576" s="1192"/>
      <c r="AF576" s="1192"/>
      <c r="AG576" s="1192"/>
      <c r="AH576" s="1745"/>
      <c r="AN576" s="281"/>
      <c r="AP576" s="1826" t="str">
        <f t="shared" si="0"/>
        <v>SRO</v>
      </c>
      <c r="AQ576" s="1827"/>
      <c r="AR576" s="1827"/>
      <c r="AS576" s="1827"/>
      <c r="AT576" s="1828"/>
      <c r="AU576" s="1141">
        <f t="shared" si="1"/>
        <v>29</v>
      </c>
      <c r="AV576" s="1142"/>
      <c r="AW576" s="1142"/>
      <c r="AX576" s="1142"/>
      <c r="AY576" s="1143"/>
      <c r="AZ576" s="1141">
        <f t="shared" si="2"/>
        <v>15</v>
      </c>
      <c r="BA576" s="1142"/>
      <c r="BB576" s="1142"/>
      <c r="BC576" s="1142"/>
      <c r="BD576" s="1143"/>
      <c r="BE576" s="1818">
        <f t="shared" si="3"/>
        <v>0.51724137931034486</v>
      </c>
      <c r="BF576" s="1819"/>
      <c r="BG576" s="1819"/>
      <c r="BH576" s="1819"/>
      <c r="BI576" s="1820"/>
      <c r="BJ576" s="1137"/>
      <c r="BK576" s="1138"/>
      <c r="BL576" s="1138"/>
      <c r="BM576" s="1138"/>
      <c r="BN576" s="1139"/>
      <c r="BO576" s="1137"/>
      <c r="BP576" s="1138"/>
      <c r="BQ576" s="1138"/>
      <c r="BR576" s="1138"/>
      <c r="BS576" s="1139"/>
      <c r="BT576" s="1137"/>
      <c r="BU576" s="1138"/>
      <c r="BV576" s="1138"/>
      <c r="BW576" s="1138"/>
      <c r="BX576" s="1139"/>
      <c r="BY576" s="1137"/>
      <c r="BZ576" s="1138"/>
      <c r="CA576" s="1138"/>
      <c r="CB576" s="1138"/>
      <c r="CC576" s="1139"/>
      <c r="CD576" s="1137"/>
      <c r="CE576" s="1138"/>
      <c r="CF576" s="1138"/>
      <c r="CG576" s="1138"/>
      <c r="CH576" s="1139"/>
      <c r="CI576" s="1137">
        <f>IF(AND(AND(AZ573+AZ574+AZ575+AZ572+AZ571=0,BY574+CD575+BT573+BO572+BJ571=0,AP586=1)),1,0)</f>
        <v>0</v>
      </c>
      <c r="CJ576" s="1138"/>
      <c r="CK576" s="1138"/>
      <c r="CL576" s="1138"/>
      <c r="CM576" s="1139"/>
      <c r="CN576" s="21"/>
      <c r="CO576" s="21"/>
      <c r="CP576" s="21"/>
      <c r="CQ576" s="21"/>
      <c r="CR576" s="21"/>
    </row>
    <row r="577" spans="5:96" s="4" customFormat="1" ht="12.75" customHeight="1">
      <c r="E577" s="1659" t="s">
        <v>1507</v>
      </c>
      <c r="F577" s="1660"/>
      <c r="G577" s="1660"/>
      <c r="H577" s="1660"/>
      <c r="I577" s="1660"/>
      <c r="J577" s="1661"/>
      <c r="K577" s="1659" t="s">
        <v>1757</v>
      </c>
      <c r="L577" s="1660"/>
      <c r="M577" s="1660"/>
      <c r="N577" s="1660"/>
      <c r="O577" s="1660"/>
      <c r="P577" s="1661"/>
      <c r="Q577" s="1509" t="s">
        <v>1503</v>
      </c>
      <c r="R577" s="1510"/>
      <c r="S577" s="1510"/>
      <c r="T577" s="1510"/>
      <c r="U577" s="1510"/>
      <c r="V577" s="1511"/>
      <c r="W577" s="1509" t="str">
        <f>I566</f>
        <v>Percent of Low-Income Units (exclusive of manager’s units)</v>
      </c>
      <c r="X577" s="1510"/>
      <c r="Y577" s="1510"/>
      <c r="Z577" s="1510"/>
      <c r="AA577" s="1510"/>
      <c r="AB577" s="1511"/>
      <c r="AC577" s="1509" t="s">
        <v>1506</v>
      </c>
      <c r="AD577" s="1510"/>
      <c r="AE577" s="1510"/>
      <c r="AF577" s="1510"/>
      <c r="AG577" s="1510"/>
      <c r="AH577" s="1511"/>
      <c r="AN577" s="281"/>
      <c r="AP577" s="1826" t="str">
        <f t="shared" si="0"/>
        <v>Total:</v>
      </c>
      <c r="AQ577" s="1827"/>
      <c r="AR577" s="1827"/>
      <c r="AS577" s="1827"/>
      <c r="AT577" s="1828"/>
      <c r="AU577" s="1826"/>
      <c r="AV577" s="1827"/>
      <c r="AW577" s="1827"/>
      <c r="AX577" s="1827"/>
      <c r="AY577" s="1828"/>
      <c r="AZ577" s="1826"/>
      <c r="BA577" s="1827"/>
      <c r="BB577" s="1827"/>
      <c r="BC577" s="1827"/>
      <c r="BD577" s="1828"/>
      <c r="BE577" s="1826"/>
      <c r="BF577" s="1827"/>
      <c r="BG577" s="1827"/>
      <c r="BH577" s="1827"/>
      <c r="BI577" s="1828"/>
      <c r="BJ577" s="1137">
        <f>SUM(BJ571:BN576)</f>
        <v>0</v>
      </c>
      <c r="BK577" s="1138"/>
      <c r="BL577" s="1138"/>
      <c r="BM577" s="1138"/>
      <c r="BN577" s="1139"/>
      <c r="BO577" s="1137">
        <f>SUM(BO571:BS576)</f>
        <v>0</v>
      </c>
      <c r="BP577" s="1138"/>
      <c r="BQ577" s="1138"/>
      <c r="BR577" s="1138"/>
      <c r="BS577" s="1139"/>
      <c r="BT577" s="1137">
        <f>SUM(BT571:BX576)</f>
        <v>0</v>
      </c>
      <c r="BU577" s="1138"/>
      <c r="BV577" s="1138"/>
      <c r="BW577" s="1138"/>
      <c r="BX577" s="1139"/>
      <c r="BY577" s="1137">
        <f>SUM(BY571:CC576)</f>
        <v>0</v>
      </c>
      <c r="BZ577" s="1138"/>
      <c r="CA577" s="1138"/>
      <c r="CB577" s="1138"/>
      <c r="CC577" s="1139"/>
      <c r="CD577" s="1137">
        <f>SUM(CD571:CH576)</f>
        <v>0</v>
      </c>
      <c r="CE577" s="1138"/>
      <c r="CF577" s="1138"/>
      <c r="CG577" s="1138"/>
      <c r="CH577" s="1139"/>
      <c r="CI577" s="1137">
        <f>SUM(CI571:CM576)</f>
        <v>0</v>
      </c>
      <c r="CJ577" s="1138"/>
      <c r="CK577" s="1138"/>
      <c r="CL577" s="1138"/>
      <c r="CM577" s="1139"/>
      <c r="CN577" s="1137">
        <f>SUM(BJ577:CM577)</f>
        <v>0</v>
      </c>
      <c r="CO577" s="1138"/>
      <c r="CP577" s="1138"/>
      <c r="CQ577" s="1138"/>
      <c r="CR577" s="1139"/>
    </row>
    <row r="578" spans="5:96" s="4" customFormat="1" ht="12.75" customHeight="1">
      <c r="E578" s="1662"/>
      <c r="F578" s="1663"/>
      <c r="G578" s="1663"/>
      <c r="H578" s="1663"/>
      <c r="I578" s="1663"/>
      <c r="J578" s="1664"/>
      <c r="K578" s="1662"/>
      <c r="L578" s="1663"/>
      <c r="M578" s="1663"/>
      <c r="N578" s="1663"/>
      <c r="O578" s="1663"/>
      <c r="P578" s="1664"/>
      <c r="Q578" s="1512"/>
      <c r="R578" s="1513"/>
      <c r="S578" s="1513"/>
      <c r="T578" s="1513"/>
      <c r="U578" s="1513"/>
      <c r="V578" s="1514"/>
      <c r="W578" s="1512"/>
      <c r="X578" s="1513"/>
      <c r="Y578" s="1513"/>
      <c r="Z578" s="1513"/>
      <c r="AA578" s="1513"/>
      <c r="AB578" s="1514"/>
      <c r="AC578" s="1512"/>
      <c r="AD578" s="1513"/>
      <c r="AE578" s="1513"/>
      <c r="AF578" s="1513"/>
      <c r="AG578" s="1513"/>
      <c r="AH578" s="1514"/>
      <c r="AN578" s="281"/>
    </row>
    <row r="579" spans="5:96" s="4" customFormat="1" ht="12.75" customHeight="1">
      <c r="E579" s="1662"/>
      <c r="F579" s="1663"/>
      <c r="G579" s="1663"/>
      <c r="H579" s="1663"/>
      <c r="I579" s="1663"/>
      <c r="J579" s="1664"/>
      <c r="K579" s="1662"/>
      <c r="L579" s="1663"/>
      <c r="M579" s="1663"/>
      <c r="N579" s="1663"/>
      <c r="O579" s="1663"/>
      <c r="P579" s="1664"/>
      <c r="Q579" s="1512"/>
      <c r="R579" s="1513"/>
      <c r="S579" s="1513"/>
      <c r="T579" s="1513"/>
      <c r="U579" s="1513"/>
      <c r="V579" s="1514"/>
      <c r="W579" s="1512"/>
      <c r="X579" s="1513"/>
      <c r="Y579" s="1513"/>
      <c r="Z579" s="1513"/>
      <c r="AA579" s="1513"/>
      <c r="AB579" s="1514"/>
      <c r="AC579" s="1512"/>
      <c r="AD579" s="1513"/>
      <c r="AE579" s="1513"/>
      <c r="AF579" s="1513"/>
      <c r="AG579" s="1513"/>
      <c r="AH579" s="1514"/>
      <c r="AN579" s="281"/>
    </row>
    <row r="580" spans="5:96" s="4" customFormat="1" ht="12.75" customHeight="1">
      <c r="E580" s="1662"/>
      <c r="F580" s="1663"/>
      <c r="G580" s="1663"/>
      <c r="H580" s="1663"/>
      <c r="I580" s="1663"/>
      <c r="J580" s="1664"/>
      <c r="K580" s="1662"/>
      <c r="L580" s="1663"/>
      <c r="M580" s="1663"/>
      <c r="N580" s="1663"/>
      <c r="O580" s="1663"/>
      <c r="P580" s="1664"/>
      <c r="Q580" s="1512"/>
      <c r="R580" s="1513"/>
      <c r="S580" s="1513"/>
      <c r="T580" s="1513"/>
      <c r="U580" s="1513"/>
      <c r="V580" s="1514"/>
      <c r="W580" s="1512"/>
      <c r="X580" s="1513"/>
      <c r="Y580" s="1513"/>
      <c r="Z580" s="1513"/>
      <c r="AA580" s="1513"/>
      <c r="AB580" s="1514"/>
      <c r="AC580" s="1512"/>
      <c r="AD580" s="1513"/>
      <c r="AE580" s="1513"/>
      <c r="AF580" s="1513"/>
      <c r="AG580" s="1513"/>
      <c r="AH580" s="1514"/>
      <c r="AN580" s="281"/>
      <c r="AP580" s="3" t="s">
        <v>1126</v>
      </c>
      <c r="BH580" s="3" t="s">
        <v>1127</v>
      </c>
    </row>
    <row r="581" spans="5:96" s="4" customFormat="1" ht="12.75" customHeight="1">
      <c r="E581" s="1653">
        <v>17</v>
      </c>
      <c r="F581" s="1654"/>
      <c r="G581" s="1654"/>
      <c r="H581" s="1654"/>
      <c r="I581" s="1654"/>
      <c r="J581" s="1655"/>
      <c r="K581" s="1656">
        <v>20</v>
      </c>
      <c r="L581" s="1657"/>
      <c r="M581" s="1657"/>
      <c r="N581" s="1657"/>
      <c r="O581" s="1657"/>
      <c r="P581" s="1658"/>
      <c r="Q581" s="1726">
        <f>IF(ISERROR(IF((((E581/$BJ$528)*100)&gt;100),"EXCESSIVE VALUE",(E581/$BJ$528)*100)),0,IF((((E581/$BJ$528)*100)&gt;100),"EXCESSIVE VALUE",(E581/$BJ$528)*100))</f>
        <v>50</v>
      </c>
      <c r="R581" s="1727"/>
      <c r="S581" s="1727"/>
      <c r="T581" s="1727"/>
      <c r="U581" s="1727"/>
      <c r="V581" s="1728"/>
      <c r="W581" s="1665">
        <f>IF(FLOOR(Q581,5)&gt;80,80,FLOOR(Q581,5))</f>
        <v>50</v>
      </c>
      <c r="X581" s="1666"/>
      <c r="Y581" s="1666"/>
      <c r="Z581" s="1666"/>
      <c r="AA581" s="1666"/>
      <c r="AB581" s="1667"/>
      <c r="AC581" s="1665">
        <f t="shared" ref="AC581:AC586" si="4">IFERROR(IF(W581&gt;0,INDEX($BI$507:$BP$521,MATCH(W581,$BH$507:$BH$521,0),MATCH(K581,$BI$506:$BP$506,0)),0),0)</f>
        <v>50</v>
      </c>
      <c r="AD581" s="1666"/>
      <c r="AE581" s="1666"/>
      <c r="AF581" s="1666"/>
      <c r="AG581" s="1666"/>
      <c r="AH581" s="1667"/>
      <c r="AN581" s="281"/>
      <c r="AO581" s="4">
        <v>5</v>
      </c>
      <c r="AP581" s="1656">
        <f t="shared" ref="AP581:AP586" si="5">IF(OR(BE571&gt;=0.1,BE571=0),0,1)</f>
        <v>0</v>
      </c>
      <c r="AQ581" s="1657"/>
      <c r="AR581" s="1657"/>
      <c r="AS581" s="1657"/>
      <c r="AT581" s="1658"/>
      <c r="AX581" s="1696" t="s">
        <v>793</v>
      </c>
      <c r="AY581" s="1697"/>
      <c r="AZ581" s="1697"/>
      <c r="BA581" s="1697"/>
      <c r="BB581" s="1697"/>
      <c r="BC581" s="1697"/>
      <c r="BD581" s="1697"/>
      <c r="BE581" s="1697"/>
      <c r="BF581" s="1697"/>
      <c r="BG581" s="1697"/>
      <c r="BH581" s="1697"/>
      <c r="BI581" s="1697"/>
      <c r="BJ581" s="1697"/>
      <c r="BK581" s="1697"/>
      <c r="BL581" s="1697"/>
      <c r="BM581" s="1697"/>
      <c r="BN581" s="1697"/>
      <c r="BO581" s="1697"/>
      <c r="BP581" s="1697"/>
      <c r="BQ581" s="1698"/>
    </row>
    <row r="582" spans="5:96" s="4" customFormat="1" ht="12.75" customHeight="1">
      <c r="E582" s="1653"/>
      <c r="F582" s="1654"/>
      <c r="G582" s="1654"/>
      <c r="H582" s="1654"/>
      <c r="I582" s="1654"/>
      <c r="J582" s="1655"/>
      <c r="K582" s="1656">
        <v>30</v>
      </c>
      <c r="L582" s="1657"/>
      <c r="M582" s="1657"/>
      <c r="N582" s="1657"/>
      <c r="O582" s="1657"/>
      <c r="P582" s="1658"/>
      <c r="Q582" s="1726">
        <f>IF(ISERROR(IF((((E582/$BJ$528)*100)&gt;100),"EXCESSIVE VALUE",(E582/$BJ$528)*100)),0,IF((((E582/$BJ$528)*100)&gt;100),"EXCESSIVE VALUE",(E582/$BJ$528)*100))</f>
        <v>0</v>
      </c>
      <c r="R582" s="1727"/>
      <c r="S582" s="1727"/>
      <c r="T582" s="1727"/>
      <c r="U582" s="1727"/>
      <c r="V582" s="1728"/>
      <c r="W582" s="1665">
        <f>IF(FLOOR(Q582,5)&gt;80,80,FLOOR(Q582,5))</f>
        <v>0</v>
      </c>
      <c r="X582" s="1666"/>
      <c r="Y582" s="1666"/>
      <c r="Z582" s="1666"/>
      <c r="AA582" s="1666"/>
      <c r="AB582" s="1667"/>
      <c r="AC582" s="1665">
        <f t="shared" si="4"/>
        <v>0</v>
      </c>
      <c r="AD582" s="1666"/>
      <c r="AE582" s="1666"/>
      <c r="AF582" s="1666"/>
      <c r="AG582" s="1666"/>
      <c r="AH582" s="1667"/>
      <c r="AN582" s="281"/>
      <c r="AO582" s="4">
        <v>4</v>
      </c>
      <c r="AP582" s="1656">
        <f t="shared" si="5"/>
        <v>0</v>
      </c>
      <c r="AQ582" s="1657"/>
      <c r="AR582" s="1657"/>
      <c r="AS582" s="1657"/>
      <c r="AT582" s="1658"/>
      <c r="AX582" s="1778" t="s">
        <v>615</v>
      </c>
      <c r="AY582" s="1779"/>
      <c r="AZ582" s="1275" t="s">
        <v>615</v>
      </c>
      <c r="BA582" s="1277"/>
      <c r="BB582" s="1778" t="s">
        <v>264</v>
      </c>
      <c r="BC582" s="1779"/>
      <c r="BD582" s="1707" t="s">
        <v>264</v>
      </c>
      <c r="BE582" s="1709"/>
      <c r="BF582" s="1778" t="s">
        <v>263</v>
      </c>
      <c r="BG582" s="1779"/>
      <c r="BH582" s="1707" t="s">
        <v>263</v>
      </c>
      <c r="BI582" s="1709"/>
      <c r="BJ582" s="1778" t="s">
        <v>262</v>
      </c>
      <c r="BK582" s="1779"/>
      <c r="BL582" s="1707" t="s">
        <v>262</v>
      </c>
      <c r="BM582" s="1709"/>
      <c r="BN582" s="1778" t="s">
        <v>614</v>
      </c>
      <c r="BO582" s="1779"/>
      <c r="BP582" s="1707" t="s">
        <v>614</v>
      </c>
      <c r="BQ582" s="1709"/>
    </row>
    <row r="583" spans="5:96" s="4" customFormat="1" ht="12.75" customHeight="1">
      <c r="E583" s="1653"/>
      <c r="F583" s="1654"/>
      <c r="G583" s="1654"/>
      <c r="H583" s="1654"/>
      <c r="I583" s="1654"/>
      <c r="J583" s="1655"/>
      <c r="K583" s="1656">
        <v>35</v>
      </c>
      <c r="L583" s="1657"/>
      <c r="M583" s="1657"/>
      <c r="N583" s="1657"/>
      <c r="O583" s="1657"/>
      <c r="P583" s="1658"/>
      <c r="Q583" s="1726">
        <f t="shared" ref="Q583:Q589" si="6">IF(ISERROR(IF((((E583/$BJ$528)*100)&gt;100),"EXCESSIVE VALUE",(E583/$BJ$528)*100)),0,IF((((E583/$BJ$528)*100)&gt;100),"EXCESSIVE VALUE",(E583/$BJ$528)*100))</f>
        <v>0</v>
      </c>
      <c r="R583" s="1727"/>
      <c r="S583" s="1727"/>
      <c r="T583" s="1727"/>
      <c r="U583" s="1727"/>
      <c r="V583" s="1728"/>
      <c r="W583" s="1665">
        <f t="shared" ref="W583:W589" si="7">IF(FLOOR(Q583,5)&gt;80,80,FLOOR(Q583,5))</f>
        <v>0</v>
      </c>
      <c r="X583" s="1666"/>
      <c r="Y583" s="1666"/>
      <c r="Z583" s="1666"/>
      <c r="AA583" s="1666"/>
      <c r="AB583" s="1667"/>
      <c r="AC583" s="1665">
        <f t="shared" si="4"/>
        <v>0</v>
      </c>
      <c r="AD583" s="1666"/>
      <c r="AE583" s="1666"/>
      <c r="AF583" s="1666"/>
      <c r="AG583" s="1666"/>
      <c r="AH583" s="1667"/>
      <c r="AN583" s="281"/>
      <c r="AO583" s="4">
        <v>3</v>
      </c>
      <c r="AP583" s="1656">
        <f t="shared" si="5"/>
        <v>0</v>
      </c>
      <c r="AQ583" s="1657"/>
      <c r="AR583" s="1657"/>
      <c r="AS583" s="1657"/>
      <c r="AT583" s="1658"/>
      <c r="AX583" s="1778">
        <f>IF(AP533=1,1,0)</f>
        <v>0</v>
      </c>
      <c r="AY583" s="1779"/>
      <c r="AZ583" s="1696"/>
      <c r="BA583" s="1698"/>
      <c r="BB583" s="1824"/>
      <c r="BC583" s="1825"/>
      <c r="BD583" s="1707">
        <f>IF(AND(T609&gt;0,AP533&gt;0),1,0)</f>
        <v>0</v>
      </c>
      <c r="BE583" s="1709"/>
      <c r="BF583" s="1824"/>
      <c r="BG583" s="1825"/>
      <c r="BH583" s="1707">
        <f>IF(AND(T609&gt;0,AP533&gt;0),1,0)</f>
        <v>0</v>
      </c>
      <c r="BI583" s="1709"/>
      <c r="BJ583" s="1824"/>
      <c r="BK583" s="1825"/>
      <c r="BL583" s="1707">
        <f>IF(AND(T609&gt;0,AP533&gt;0),1,0)</f>
        <v>0</v>
      </c>
      <c r="BM583" s="1709"/>
      <c r="BN583" s="1824"/>
      <c r="BO583" s="1825"/>
      <c r="BP583" s="1707">
        <f>IF(AND(T609&gt;0,AP533&gt;0),1,0)</f>
        <v>0</v>
      </c>
      <c r="BQ583" s="1709"/>
    </row>
    <row r="584" spans="5:96" s="4" customFormat="1" ht="12.75" customHeight="1">
      <c r="E584" s="1653"/>
      <c r="F584" s="1654"/>
      <c r="G584" s="1654"/>
      <c r="H584" s="1654"/>
      <c r="I584" s="1654"/>
      <c r="J584" s="1655"/>
      <c r="K584" s="1656">
        <v>40</v>
      </c>
      <c r="L584" s="1657"/>
      <c r="M584" s="1657"/>
      <c r="N584" s="1657"/>
      <c r="O584" s="1657"/>
      <c r="P584" s="1658"/>
      <c r="Q584" s="1726">
        <f t="shared" si="6"/>
        <v>0</v>
      </c>
      <c r="R584" s="1727"/>
      <c r="S584" s="1727"/>
      <c r="T584" s="1727"/>
      <c r="U584" s="1727"/>
      <c r="V584" s="1728"/>
      <c r="W584" s="1665">
        <f t="shared" si="7"/>
        <v>0</v>
      </c>
      <c r="X584" s="1666"/>
      <c r="Y584" s="1666"/>
      <c r="Z584" s="1666"/>
      <c r="AA584" s="1666"/>
      <c r="AB584" s="1667"/>
      <c r="AC584" s="1665">
        <f t="shared" si="4"/>
        <v>0</v>
      </c>
      <c r="AD584" s="1666"/>
      <c r="AE584" s="1666"/>
      <c r="AF584" s="1666"/>
      <c r="AG584" s="1666"/>
      <c r="AH584" s="1667"/>
      <c r="AN584" s="281"/>
      <c r="AO584" s="4">
        <v>2</v>
      </c>
      <c r="AP584" s="1656">
        <f t="shared" si="5"/>
        <v>0</v>
      </c>
      <c r="AQ584" s="1657"/>
      <c r="AR584" s="1657"/>
      <c r="AS584" s="1657"/>
      <c r="AT584" s="1658"/>
      <c r="AX584" s="1824"/>
      <c r="AY584" s="1825"/>
      <c r="AZ584" s="1696"/>
      <c r="BA584" s="1698"/>
      <c r="BB584" s="1778">
        <f>IF(AP534=1,1,0)</f>
        <v>0</v>
      </c>
      <c r="BC584" s="1779"/>
      <c r="BD584" s="1696"/>
      <c r="BE584" s="1698"/>
      <c r="BF584" s="1824"/>
      <c r="BG584" s="1825"/>
      <c r="BH584" s="1707">
        <f>IF(AND(T610&gt;0,AP534&gt;0),1,0)</f>
        <v>0</v>
      </c>
      <c r="BI584" s="1709"/>
      <c r="BJ584" s="1824"/>
      <c r="BK584" s="1825"/>
      <c r="BL584" s="1707">
        <f>IF(AND(T610&gt;0,AP534&gt;0),1,0)</f>
        <v>0</v>
      </c>
      <c r="BM584" s="1709"/>
      <c r="BN584" s="1824"/>
      <c r="BO584" s="1825"/>
      <c r="BP584" s="1707">
        <f>IF(AND(T610&gt;0,AP534&gt;0),1,0)</f>
        <v>0</v>
      </c>
      <c r="BQ584" s="1709"/>
    </row>
    <row r="585" spans="5:96" s="4" customFormat="1" ht="12.75" customHeight="1">
      <c r="E585" s="1653"/>
      <c r="F585" s="1654"/>
      <c r="G585" s="1654"/>
      <c r="H585" s="1654"/>
      <c r="I585" s="1654"/>
      <c r="J585" s="1655"/>
      <c r="K585" s="1656">
        <v>45</v>
      </c>
      <c r="L585" s="1657"/>
      <c r="M585" s="1657"/>
      <c r="N585" s="1657"/>
      <c r="O585" s="1657"/>
      <c r="P585" s="1658"/>
      <c r="Q585" s="1726">
        <f t="shared" si="6"/>
        <v>0</v>
      </c>
      <c r="R585" s="1727"/>
      <c r="S585" s="1727"/>
      <c r="T585" s="1727"/>
      <c r="U585" s="1727"/>
      <c r="V585" s="1728"/>
      <c r="W585" s="1665">
        <f>IF(FLOOR(Q585,5)&gt;65,65,FLOOR(Q585,5))</f>
        <v>0</v>
      </c>
      <c r="X585" s="1666"/>
      <c r="Y585" s="1666"/>
      <c r="Z585" s="1666"/>
      <c r="AA585" s="1666"/>
      <c r="AB585" s="1667"/>
      <c r="AC585" s="1665">
        <f t="shared" si="4"/>
        <v>0</v>
      </c>
      <c r="AD585" s="1666"/>
      <c r="AE585" s="1666"/>
      <c r="AF585" s="1666"/>
      <c r="AG585" s="1666"/>
      <c r="AH585" s="1667"/>
      <c r="AN585" s="281"/>
      <c r="AO585" s="4">
        <v>1</v>
      </c>
      <c r="AP585" s="1656">
        <f t="shared" si="5"/>
        <v>0</v>
      </c>
      <c r="AQ585" s="1657"/>
      <c r="AR585" s="1657"/>
      <c r="AS585" s="1657"/>
      <c r="AT585" s="1658"/>
      <c r="AX585" s="1824"/>
      <c r="AY585" s="1825"/>
      <c r="AZ585" s="1696"/>
      <c r="BA585" s="1698"/>
      <c r="BB585" s="1824"/>
      <c r="BC585" s="1825"/>
      <c r="BD585" s="1696"/>
      <c r="BE585" s="1698"/>
      <c r="BF585" s="1778">
        <f>IF(AP535=1,1,0)</f>
        <v>0</v>
      </c>
      <c r="BG585" s="1779"/>
      <c r="BH585" s="1696"/>
      <c r="BI585" s="1698"/>
      <c r="BJ585" s="1824"/>
      <c r="BK585" s="1825"/>
      <c r="BL585" s="1707">
        <f>IF(AND(T611&gt;0,AP535&gt;0),1,0)</f>
        <v>0</v>
      </c>
      <c r="BM585" s="1709"/>
      <c r="BN585" s="1824"/>
      <c r="BO585" s="1825"/>
      <c r="BP585" s="1707">
        <f>IF(AND(T611&gt;0,AP535&gt;0),1,0)</f>
        <v>0</v>
      </c>
      <c r="BQ585" s="1709"/>
    </row>
    <row r="586" spans="5:96" s="4" customFormat="1" ht="12.75" customHeight="1">
      <c r="E586" s="1653"/>
      <c r="F586" s="1654"/>
      <c r="G586" s="1654"/>
      <c r="H586" s="1654"/>
      <c r="I586" s="1654"/>
      <c r="J586" s="1655"/>
      <c r="K586" s="1656">
        <f>IF(OR(Application!D211="Rural",Application!D211="Rural apportionment (Section 514)",Application!D211="Rural apportionment (Section 515)",Application!D211="Rural apportionment (CDBG-DR)",Application!D211="Rural apportionment (HOME)",Application!D211="Rural (Native American apportionment)"),"",50)</f>
        <v>50</v>
      </c>
      <c r="L586" s="1657"/>
      <c r="M586" s="1657"/>
      <c r="N586" s="1657"/>
      <c r="O586" s="1657"/>
      <c r="P586" s="1658"/>
      <c r="Q586" s="1726">
        <f t="shared" si="6"/>
        <v>0</v>
      </c>
      <c r="R586" s="1727"/>
      <c r="S586" s="1727"/>
      <c r="T586" s="1727"/>
      <c r="U586" s="1727"/>
      <c r="V586" s="1728"/>
      <c r="W586" s="1665">
        <f>IF(FLOOR(Q586,5)&gt;40,40,FLOOR(Q586,5))</f>
        <v>0</v>
      </c>
      <c r="X586" s="1666"/>
      <c r="Y586" s="1666"/>
      <c r="Z586" s="1666"/>
      <c r="AA586" s="1666"/>
      <c r="AB586" s="1667"/>
      <c r="AC586" s="1665">
        <f t="shared" si="4"/>
        <v>0</v>
      </c>
      <c r="AD586" s="1666"/>
      <c r="AE586" s="1666"/>
      <c r="AF586" s="1666"/>
      <c r="AG586" s="1666"/>
      <c r="AH586" s="1667"/>
      <c r="AN586" s="281"/>
      <c r="AO586" s="4">
        <v>0</v>
      </c>
      <c r="AP586" s="1656">
        <f t="shared" si="5"/>
        <v>0</v>
      </c>
      <c r="AQ586" s="1657"/>
      <c r="AR586" s="1657"/>
      <c r="AS586" s="1657"/>
      <c r="AT586" s="1658"/>
      <c r="AX586" s="1824"/>
      <c r="AY586" s="1825"/>
      <c r="AZ586" s="1696"/>
      <c r="BA586" s="1698"/>
      <c r="BB586" s="1824"/>
      <c r="BC586" s="1825"/>
      <c r="BD586" s="1696"/>
      <c r="BE586" s="1698"/>
      <c r="BF586" s="1824"/>
      <c r="BG586" s="1825"/>
      <c r="BH586" s="1696"/>
      <c r="BI586" s="1698"/>
      <c r="BJ586" s="1778">
        <f>IF(AP536=1,1,0)</f>
        <v>0</v>
      </c>
      <c r="BK586" s="1779"/>
      <c r="BL586" s="1824"/>
      <c r="BM586" s="1825"/>
      <c r="BN586" s="1824"/>
      <c r="BO586" s="1825"/>
      <c r="BP586" s="1707">
        <f>IF(AND(T612&gt;0,AP536&gt;0),1,0)</f>
        <v>1</v>
      </c>
      <c r="BQ586" s="1709"/>
    </row>
    <row r="587" spans="5:96" s="4" customFormat="1" ht="12.75" customHeight="1">
      <c r="E587" s="1752"/>
      <c r="F587" s="1753"/>
      <c r="G587" s="1753"/>
      <c r="H587" s="1753"/>
      <c r="I587" s="1753"/>
      <c r="J587" s="1754"/>
      <c r="K587" s="1860" t="str">
        <f>IF(OR(Application!D211="Rural",Application!D211="Rural apportionment (Section 514)",Application!D211="Rural apportionment (Section 515)",Application!D211="Rural apportionment (HOME)",Application!D211="Rural apportionment (CDBG-DR)",Application!D211="Rural (Native American apportionment)"),50,"")</f>
        <v/>
      </c>
      <c r="L587" s="1861"/>
      <c r="M587" s="1862" t="s">
        <v>2311</v>
      </c>
      <c r="N587" s="1862"/>
      <c r="O587" s="1862"/>
      <c r="P587" s="1863"/>
      <c r="Q587" s="1726">
        <f t="shared" si="6"/>
        <v>0</v>
      </c>
      <c r="R587" s="1727"/>
      <c r="S587" s="1727"/>
      <c r="T587" s="1727"/>
      <c r="U587" s="1727"/>
      <c r="V587" s="1728"/>
      <c r="W587" s="1665">
        <f>IF(FLOOR(Q587,5)&gt;50,50,FLOOR(Q587,5))</f>
        <v>0</v>
      </c>
      <c r="X587" s="1666"/>
      <c r="Y587" s="1666"/>
      <c r="Z587" s="1666"/>
      <c r="AA587" s="1666"/>
      <c r="AB587" s="1667"/>
      <c r="AC587" s="1665">
        <f>IFERROR(IF(W587&gt;0,INDEX($AT$507:$BA$521,MATCH(W587,$AS$507:$AS$521,0),MATCH(K587,$AT$506:$BA$506,0)),0),0)</f>
        <v>0</v>
      </c>
      <c r="AD587" s="1666"/>
      <c r="AE587" s="1666"/>
      <c r="AF587" s="1666"/>
      <c r="AG587" s="1666"/>
      <c r="AH587" s="1667"/>
      <c r="AN587" s="281"/>
      <c r="AP587" s="1656"/>
      <c r="AQ587" s="1657"/>
      <c r="AR587" s="1657"/>
      <c r="AS587" s="1657"/>
      <c r="AT587" s="1658"/>
      <c r="AX587" s="1824"/>
      <c r="AY587" s="1825"/>
      <c r="AZ587" s="1696"/>
      <c r="BA587" s="1698"/>
      <c r="BB587" s="1824"/>
      <c r="BC587" s="1825"/>
      <c r="BD587" s="1696"/>
      <c r="BE587" s="1698"/>
      <c r="BF587" s="1824"/>
      <c r="BG587" s="1825"/>
      <c r="BH587" s="1696"/>
      <c r="BI587" s="1698"/>
      <c r="BJ587" s="1824"/>
      <c r="BK587" s="1825"/>
      <c r="BL587" s="1824"/>
      <c r="BM587" s="1825"/>
      <c r="BN587" s="1778">
        <f>IF(AP537=1,1,0)</f>
        <v>1</v>
      </c>
      <c r="BO587" s="1779"/>
      <c r="BP587" s="1696"/>
      <c r="BQ587" s="1698"/>
    </row>
    <row r="588" spans="5:96" s="4" customFormat="1" ht="12.75" customHeight="1">
      <c r="E588" s="1752"/>
      <c r="F588" s="1753"/>
      <c r="G588" s="1753"/>
      <c r="H588" s="1753"/>
      <c r="I588" s="1753"/>
      <c r="J588" s="1754"/>
      <c r="K588" s="1860" t="str">
        <f>IF(OR(Application!D211="Rural",Application!D211="Rural apportionment (Section 514)",Application!D211="Rural apportionment (Section 515)",Application!D211="Rural apportionment (HOME)",Application!D211="Rural apportionment (CDBG-DR)",Application!D211="Rural (Native American apportionment)"),55,"")</f>
        <v/>
      </c>
      <c r="L588" s="1861"/>
      <c r="M588" s="1862" t="s">
        <v>2311</v>
      </c>
      <c r="N588" s="1862"/>
      <c r="O588" s="1862"/>
      <c r="P588" s="1863"/>
      <c r="Q588" s="1726">
        <f t="shared" si="6"/>
        <v>0</v>
      </c>
      <c r="R588" s="1727"/>
      <c r="S588" s="1727"/>
      <c r="T588" s="1727"/>
      <c r="U588" s="1727"/>
      <c r="V588" s="1728"/>
      <c r="W588" s="1665">
        <f>IF(FLOOR(Q588,5)&gt;40,40,FLOOR(Q588,5))</f>
        <v>0</v>
      </c>
      <c r="X588" s="1666"/>
      <c r="Y588" s="1666"/>
      <c r="Z588" s="1666"/>
      <c r="AA588" s="1666"/>
      <c r="AB588" s="1667"/>
      <c r="AC588" s="1665">
        <f>IFERROR(IF(W588&gt;0,INDEX($AT$507:$BA$521,MATCH(W588,$AS$507:$AS$521,0),MATCH(K588,$AT$506:$BA$506,0)),0),0)</f>
        <v>0</v>
      </c>
      <c r="AD588" s="1666"/>
      <c r="AE588" s="1666"/>
      <c r="AF588" s="1666"/>
      <c r="AG588" s="1666"/>
      <c r="AH588" s="1667"/>
      <c r="AN588" s="281"/>
      <c r="AX588" s="1778">
        <f>SUM(AX583:AY587)</f>
        <v>0</v>
      </c>
      <c r="AY588" s="1779"/>
      <c r="AZ588" s="1707">
        <f>SUM(AZ584:BA587)</f>
        <v>0</v>
      </c>
      <c r="BA588" s="1709"/>
      <c r="BB588" s="1778">
        <f>SUM(BB584:BC587)</f>
        <v>0</v>
      </c>
      <c r="BC588" s="1779"/>
      <c r="BD588" s="1707">
        <f>SUM(BD583:BE587)</f>
        <v>0</v>
      </c>
      <c r="BE588" s="1709"/>
      <c r="BF588" s="1778">
        <f>SUM(BF585:BG587)</f>
        <v>0</v>
      </c>
      <c r="BG588" s="1779"/>
      <c r="BH588" s="1707">
        <f>SUM(BH583:BI587)</f>
        <v>0</v>
      </c>
      <c r="BI588" s="1709"/>
      <c r="BJ588" s="1778">
        <f>SUM(BJ583:BK587)</f>
        <v>0</v>
      </c>
      <c r="BK588" s="1779"/>
      <c r="BL588" s="1707">
        <f>SUM(BL583:BM587)</f>
        <v>0</v>
      </c>
      <c r="BM588" s="1709"/>
      <c r="BN588" s="1778">
        <f>SUM(BN583:BO587)</f>
        <v>1</v>
      </c>
      <c r="BO588" s="1779"/>
      <c r="BP588" s="1707">
        <f>SUM(BP583:BQ587)</f>
        <v>1</v>
      </c>
      <c r="BQ588" s="1709"/>
    </row>
    <row r="589" spans="5:96" s="4" customFormat="1" ht="12.75" customHeight="1">
      <c r="E589" s="1653">
        <v>17</v>
      </c>
      <c r="F589" s="1654"/>
      <c r="G589" s="1654"/>
      <c r="H589" s="1654"/>
      <c r="I589" s="1654"/>
      <c r="J589" s="1655"/>
      <c r="K589" s="1656" t="s">
        <v>2127</v>
      </c>
      <c r="L589" s="1657"/>
      <c r="M589" s="1657"/>
      <c r="N589" s="1657"/>
      <c r="O589" s="1657"/>
      <c r="P589" s="1658"/>
      <c r="Q589" s="1726">
        <f t="shared" si="6"/>
        <v>50</v>
      </c>
      <c r="R589" s="1727"/>
      <c r="S589" s="1727"/>
      <c r="T589" s="1727"/>
      <c r="U589" s="1727"/>
      <c r="V589" s="1728"/>
      <c r="W589" s="1665">
        <f t="shared" si="7"/>
        <v>50</v>
      </c>
      <c r="X589" s="1666"/>
      <c r="Y589" s="1666"/>
      <c r="Z589" s="1666"/>
      <c r="AA589" s="1666"/>
      <c r="AB589" s="1667"/>
      <c r="AC589" s="1665">
        <v>0</v>
      </c>
      <c r="AD589" s="1666"/>
      <c r="AE589" s="1666"/>
      <c r="AF589" s="1666"/>
      <c r="AG589" s="1666"/>
      <c r="AH589" s="1667"/>
      <c r="AN589" s="281"/>
      <c r="AX589" s="1792">
        <f>IF(AND(AX588=1,AZ588&gt;1),1,0)</f>
        <v>0</v>
      </c>
      <c r="AY589" s="1793"/>
      <c r="AZ589" s="1793"/>
      <c r="BA589" s="1794"/>
      <c r="BB589" s="1792">
        <f>IF(AND(BB588=1,BD588&gt;=1),1,0)</f>
        <v>0</v>
      </c>
      <c r="BC589" s="1793"/>
      <c r="BD589" s="1793"/>
      <c r="BE589" s="1794"/>
      <c r="BF589" s="1792">
        <f>IF(AND(BF588=1,BH588&gt;=1),1,0)</f>
        <v>0</v>
      </c>
      <c r="BG589" s="1793"/>
      <c r="BH589" s="1793"/>
      <c r="BI589" s="1794"/>
      <c r="BJ589" s="1792">
        <f>IF(AND(BJ588=1,BL588&gt;=1),1,0)</f>
        <v>0</v>
      </c>
      <c r="BK589" s="1793"/>
      <c r="BL589" s="1793"/>
      <c r="BM589" s="1794"/>
      <c r="BN589" s="1792">
        <f>IF(AND(BN588=1,BP588&gt;=1),1,0)</f>
        <v>1</v>
      </c>
      <c r="BO589" s="1793"/>
      <c r="BP589" s="1793"/>
      <c r="BQ589" s="1794"/>
    </row>
    <row r="590" spans="5:96" s="4" customFormat="1" ht="12.75" customHeight="1">
      <c r="E590" s="1653"/>
      <c r="F590" s="1654"/>
      <c r="G590" s="1654"/>
      <c r="H590" s="1654"/>
      <c r="I590" s="1654"/>
      <c r="J590" s="1655"/>
      <c r="K590" s="1656" t="s">
        <v>2128</v>
      </c>
      <c r="L590" s="1657"/>
      <c r="M590" s="1657"/>
      <c r="N590" s="1657"/>
      <c r="O590" s="1657"/>
      <c r="P590" s="1658"/>
      <c r="Q590" s="1726">
        <f>IF(ISERROR(IF((((E590/$BJ$528)*100)&gt;100),"EXCESSIVE VALUE",(E590/$BJ$528)*100)),0,IF((((E590/$BJ$528)*100)&gt;100),"EXCESSIVE VALUE",(E590/$BJ$528)*100))</f>
        <v>0</v>
      </c>
      <c r="R590" s="1727"/>
      <c r="S590" s="1727"/>
      <c r="T590" s="1727"/>
      <c r="U590" s="1727"/>
      <c r="V590" s="1728"/>
      <c r="W590" s="1665">
        <f>IF(FLOOR(Q590,5)&gt;80,80,FLOOR(Q590,5))</f>
        <v>0</v>
      </c>
      <c r="X590" s="1666"/>
      <c r="Y590" s="1666"/>
      <c r="Z590" s="1666"/>
      <c r="AA590" s="1666"/>
      <c r="AB590" s="1667"/>
      <c r="AC590" s="1665">
        <v>0</v>
      </c>
      <c r="AD590" s="1666"/>
      <c r="AE590" s="1666"/>
      <c r="AF590" s="1666"/>
      <c r="AG590" s="1666"/>
      <c r="AH590" s="1667"/>
      <c r="AN590" s="281"/>
      <c r="AX590"/>
      <c r="AY590"/>
      <c r="AZ590"/>
      <c r="BA590"/>
      <c r="BB590"/>
      <c r="BC590"/>
      <c r="BD590"/>
      <c r="BE590"/>
      <c r="BF590"/>
      <c r="BG590"/>
      <c r="BH590"/>
      <c r="BI590" s="34" t="s">
        <v>609</v>
      </c>
      <c r="BJ590" s="1792">
        <f>AX589+BB589+BF589+BJ589+BN589</f>
        <v>1</v>
      </c>
      <c r="BK590" s="1793"/>
      <c r="BL590" s="1793"/>
      <c r="BM590" s="1794"/>
      <c r="BN590"/>
      <c r="BO590"/>
      <c r="BP590"/>
      <c r="BQ590"/>
    </row>
    <row r="591" spans="5:96" s="4" customFormat="1" ht="12.75" customHeight="1">
      <c r="E591" s="1653"/>
      <c r="F591" s="1654"/>
      <c r="G591" s="1654"/>
      <c r="H591" s="1654"/>
      <c r="I591" s="1654"/>
      <c r="J591" s="1655"/>
      <c r="K591" s="1656" t="s">
        <v>2129</v>
      </c>
      <c r="L591" s="1657"/>
      <c r="M591" s="1657"/>
      <c r="N591" s="1657"/>
      <c r="O591" s="1657"/>
      <c r="P591" s="1658"/>
      <c r="Q591" s="1726">
        <f>IF(ISERROR(IF((((E591/$BJ$528)*100)&gt;100),"EXCESSIVE VALUE",(E591/$BJ$528)*100)),0,IF((((E591/$BJ$528)*100)&gt;100),"EXCESSIVE VALUE",(E591/$BJ$528)*100))</f>
        <v>0</v>
      </c>
      <c r="R591" s="1727"/>
      <c r="S591" s="1727"/>
      <c r="T591" s="1727"/>
      <c r="U591" s="1727"/>
      <c r="V591" s="1728"/>
      <c r="W591" s="1665">
        <f>IF(FLOOR(Q591,5)&gt;80,80,FLOOR(Q591,5))</f>
        <v>0</v>
      </c>
      <c r="X591" s="1666"/>
      <c r="Y591" s="1666"/>
      <c r="Z591" s="1666"/>
      <c r="AA591" s="1666"/>
      <c r="AB591" s="1667"/>
      <c r="AC591" s="1665">
        <v>0</v>
      </c>
      <c r="AD591" s="1666"/>
      <c r="AE591" s="1666"/>
      <c r="AF591" s="1666"/>
      <c r="AG591" s="1666"/>
      <c r="AH591" s="1667"/>
      <c r="AN591" s="281"/>
      <c r="AX591"/>
      <c r="AY591"/>
      <c r="AZ591"/>
      <c r="BA591"/>
      <c r="BB591"/>
      <c r="BC591"/>
      <c r="BD591"/>
      <c r="BE591"/>
      <c r="BF591"/>
      <c r="BG591"/>
      <c r="BI591"/>
      <c r="BJ591" t="s">
        <v>608</v>
      </c>
      <c r="BK591"/>
      <c r="BL591"/>
      <c r="BM591"/>
      <c r="BN591"/>
      <c r="BO591"/>
      <c r="BP591"/>
      <c r="BQ591"/>
    </row>
    <row r="592" spans="5:96" s="4" customFormat="1" ht="12.75" customHeight="1">
      <c r="E592" s="1749">
        <f>SUM(E581:J591)</f>
        <v>34</v>
      </c>
      <c r="F592" s="1750"/>
      <c r="G592" s="1750"/>
      <c r="H592" s="1750"/>
      <c r="I592" s="1750"/>
      <c r="J592" s="1751"/>
      <c r="K592" s="89"/>
      <c r="L592" s="89"/>
      <c r="M592" s="89"/>
      <c r="N592" s="89"/>
      <c r="O592" s="89"/>
      <c r="P592" s="89"/>
      <c r="Q592" s="89"/>
      <c r="R592" s="89"/>
      <c r="S592" s="89"/>
      <c r="T592" s="89"/>
      <c r="U592" s="93"/>
      <c r="V592" s="93"/>
      <c r="W592" s="93"/>
      <c r="X592" s="93"/>
      <c r="Y592" s="93"/>
      <c r="Z592" s="89"/>
      <c r="AA592" s="93"/>
      <c r="AB592" s="60" t="s">
        <v>604</v>
      </c>
      <c r="AC592" s="1746">
        <f>IF(SUM(AC581:AH591)&gt;0,SUM(AC581:AH591),0)</f>
        <v>50</v>
      </c>
      <c r="AD592" s="1747"/>
      <c r="AE592" s="1747"/>
      <c r="AF592" s="1747"/>
      <c r="AG592" s="1747"/>
      <c r="AH592" s="1748"/>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2230</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1944</v>
      </c>
      <c r="AG596" s="1710" t="s">
        <v>102</v>
      </c>
      <c r="AH596" s="1710"/>
      <c r="AI596" s="1710"/>
      <c r="AJ596" s="1710"/>
      <c r="AK596" s="5"/>
      <c r="AL596" s="5"/>
      <c r="AM596" s="5"/>
      <c r="AN596" s="281"/>
    </row>
    <row r="597" spans="1:64" s="4" customFormat="1" ht="12.75" customHeight="1">
      <c r="B597" s="1671" t="s">
        <v>2117</v>
      </c>
      <c r="C597" s="1671"/>
      <c r="D597" s="1671"/>
      <c r="E597" s="1671"/>
      <c r="F597" s="1671"/>
      <c r="G597" s="1671"/>
      <c r="H597" s="1671"/>
      <c r="I597" s="1671"/>
      <c r="J597" s="1671"/>
      <c r="K597" s="1671"/>
      <c r="L597" s="1671"/>
      <c r="M597" s="1671"/>
      <c r="N597" s="1671"/>
      <c r="O597" s="1671"/>
      <c r="P597" s="1671"/>
      <c r="Q597" s="1671"/>
      <c r="R597" s="1671"/>
      <c r="S597" s="1671"/>
      <c r="T597" s="1671"/>
      <c r="U597" s="1671"/>
      <c r="V597" s="1671"/>
      <c r="W597" s="1671"/>
      <c r="X597" s="1671"/>
      <c r="Y597" s="1671"/>
      <c r="Z597" s="1671"/>
      <c r="AA597" s="1671"/>
      <c r="AB597" s="1671"/>
      <c r="AC597" s="1671"/>
      <c r="AD597" s="1671"/>
      <c r="AE597" s="1671"/>
      <c r="AF597" s="1671"/>
      <c r="AG597" s="1671"/>
      <c r="AH597" s="1671"/>
      <c r="AI597" s="21"/>
      <c r="AJ597" s="21"/>
      <c r="AK597"/>
      <c r="AL597"/>
      <c r="AM597"/>
      <c r="AN597" s="281"/>
    </row>
    <row r="598" spans="1:64" s="4" customFormat="1" ht="12.75" customHeight="1">
      <c r="A598" s="21"/>
      <c r="B598" s="1671"/>
      <c r="C598" s="1671"/>
      <c r="D598" s="1671"/>
      <c r="E598" s="1671"/>
      <c r="F598" s="1671"/>
      <c r="G598" s="1671"/>
      <c r="H598" s="1671"/>
      <c r="I598" s="1671"/>
      <c r="J598" s="1671"/>
      <c r="K598" s="1671"/>
      <c r="L598" s="1671"/>
      <c r="M598" s="1671"/>
      <c r="N598" s="1671"/>
      <c r="O598" s="1671"/>
      <c r="P598" s="1671"/>
      <c r="Q598" s="1671"/>
      <c r="R598" s="1671"/>
      <c r="S598" s="1671"/>
      <c r="T598" s="1671"/>
      <c r="U598" s="1671"/>
      <c r="V598" s="1671"/>
      <c r="W598" s="1671"/>
      <c r="X598" s="1671"/>
      <c r="Y598" s="1671"/>
      <c r="Z598" s="1671"/>
      <c r="AA598" s="1671"/>
      <c r="AB598" s="1671"/>
      <c r="AC598" s="1671"/>
      <c r="AD598" s="1671"/>
      <c r="AE598" s="1671"/>
      <c r="AF598" s="1671"/>
      <c r="AG598" s="1671"/>
      <c r="AH598" s="1671"/>
      <c r="AI598" s="21"/>
      <c r="AJ598" s="21"/>
      <c r="AK598"/>
      <c r="AL598"/>
      <c r="AM598"/>
      <c r="AN598" s="281"/>
    </row>
    <row r="599" spans="1:64" s="4" customFormat="1" ht="12.75" customHeight="1">
      <c r="A599" s="21"/>
      <c r="B599" s="1671"/>
      <c r="C599" s="1671"/>
      <c r="D599" s="1671"/>
      <c r="E599" s="1671"/>
      <c r="F599" s="1671"/>
      <c r="G599" s="1671"/>
      <c r="H599" s="1671"/>
      <c r="I599" s="1671"/>
      <c r="J599" s="1671"/>
      <c r="K599" s="1671"/>
      <c r="L599" s="1671"/>
      <c r="M599" s="1671"/>
      <c r="N599" s="1671"/>
      <c r="O599" s="1671"/>
      <c r="P599" s="1671"/>
      <c r="Q599" s="1671"/>
      <c r="R599" s="1671"/>
      <c r="S599" s="1671"/>
      <c r="T599" s="1671"/>
      <c r="U599" s="1671"/>
      <c r="V599" s="1671"/>
      <c r="W599" s="1671"/>
      <c r="X599" s="1671"/>
      <c r="Y599" s="1671"/>
      <c r="Z599" s="1671"/>
      <c r="AA599" s="1671"/>
      <c r="AB599" s="1671"/>
      <c r="AC599" s="1671"/>
      <c r="AD599" s="1671"/>
      <c r="AE599" s="1671"/>
      <c r="AF599" s="1671"/>
      <c r="AG599" s="1671"/>
      <c r="AH599" s="1671"/>
      <c r="AI599" s="21"/>
      <c r="AJ599" s="21"/>
      <c r="AK599"/>
      <c r="AL599"/>
      <c r="AM599"/>
      <c r="AN599" s="281"/>
    </row>
    <row r="600" spans="1:64" s="4" customFormat="1" ht="12.75" customHeight="1">
      <c r="A600" s="21"/>
      <c r="B600" s="1671"/>
      <c r="C600" s="1671"/>
      <c r="D600" s="1671"/>
      <c r="E600" s="1671"/>
      <c r="F600" s="1671"/>
      <c r="G600" s="1671"/>
      <c r="H600" s="1671"/>
      <c r="I600" s="1671"/>
      <c r="J600" s="1671"/>
      <c r="K600" s="1671"/>
      <c r="L600" s="1671"/>
      <c r="M600" s="1671"/>
      <c r="N600" s="1671"/>
      <c r="O600" s="1671"/>
      <c r="P600" s="1671"/>
      <c r="Q600" s="1671"/>
      <c r="R600" s="1671"/>
      <c r="S600" s="1671"/>
      <c r="T600" s="1671"/>
      <c r="U600" s="1671"/>
      <c r="V600" s="1671"/>
      <c r="W600" s="1671"/>
      <c r="X600" s="1671"/>
      <c r="Y600" s="1671"/>
      <c r="Z600" s="1671"/>
      <c r="AA600" s="1671"/>
      <c r="AB600" s="1671"/>
      <c r="AC600" s="1671"/>
      <c r="AD600" s="1671"/>
      <c r="AE600" s="1671"/>
      <c r="AF600" s="1671"/>
      <c r="AG600" s="1671"/>
      <c r="AH600" s="1671"/>
      <c r="AI600" s="21"/>
      <c r="AJ600" s="21"/>
      <c r="AK600"/>
      <c r="AL600"/>
      <c r="AM600"/>
      <c r="AN600" s="669"/>
    </row>
    <row r="601" spans="1:64">
      <c r="B601" s="1671"/>
      <c r="C601" s="1671"/>
      <c r="D601" s="1671"/>
      <c r="E601" s="1671"/>
      <c r="F601" s="1671"/>
      <c r="G601" s="1671"/>
      <c r="H601" s="1671"/>
      <c r="I601" s="1671"/>
      <c r="J601" s="1671"/>
      <c r="K601" s="1671"/>
      <c r="L601" s="1671"/>
      <c r="M601" s="1671"/>
      <c r="N601" s="1671"/>
      <c r="O601" s="1671"/>
      <c r="P601" s="1671"/>
      <c r="Q601" s="1671"/>
      <c r="R601" s="1671"/>
      <c r="S601" s="1671"/>
      <c r="T601" s="1671"/>
      <c r="U601" s="1671"/>
      <c r="V601" s="1671"/>
      <c r="W601" s="1671"/>
      <c r="X601" s="1671"/>
      <c r="Y601" s="1671"/>
      <c r="Z601" s="1671"/>
      <c r="AA601" s="1671"/>
      <c r="AB601" s="1671"/>
      <c r="AC601" s="1671"/>
      <c r="AD601" s="1671"/>
      <c r="AE601" s="1671"/>
      <c r="AF601" s="1671"/>
      <c r="AG601" s="1671"/>
      <c r="AH601" s="1671"/>
      <c r="AK601"/>
      <c r="AL601"/>
      <c r="AM601"/>
      <c r="BD601" s="21"/>
      <c r="BE601" s="21"/>
      <c r="BF601" s="21"/>
      <c r="BG601" s="21"/>
      <c r="BH601" s="21"/>
    </row>
    <row r="602" spans="1:64" ht="12.75" customHeight="1">
      <c r="B602" s="1671"/>
      <c r="C602" s="1671"/>
      <c r="D602" s="1671"/>
      <c r="E602" s="1671"/>
      <c r="F602" s="1671"/>
      <c r="G602" s="1671"/>
      <c r="H602" s="1671"/>
      <c r="I602" s="1671"/>
      <c r="J602" s="1671"/>
      <c r="K602" s="1671"/>
      <c r="L602" s="1671"/>
      <c r="M602" s="1671"/>
      <c r="N602" s="1671"/>
      <c r="O602" s="1671"/>
      <c r="P602" s="1671"/>
      <c r="Q602" s="1671"/>
      <c r="R602" s="1671"/>
      <c r="S602" s="1671"/>
      <c r="T602" s="1671"/>
      <c r="U602" s="1671"/>
      <c r="V602" s="1671"/>
      <c r="W602" s="1671"/>
      <c r="X602" s="1671"/>
      <c r="Y602" s="1671"/>
      <c r="Z602" s="1671"/>
      <c r="AA602" s="1671"/>
      <c r="AB602" s="1671"/>
      <c r="AC602" s="1671"/>
      <c r="AD602" s="1671"/>
      <c r="AE602" s="1671"/>
      <c r="AF602" s="1671"/>
      <c r="AG602" s="1671"/>
      <c r="AH602" s="1671"/>
    </row>
    <row r="603" spans="1:64" ht="12.75" customHeight="1">
      <c r="E603" s="162"/>
    </row>
    <row r="604" spans="1:64">
      <c r="J604" s="1803" t="s">
        <v>794</v>
      </c>
      <c r="K604" s="1804"/>
      <c r="L604" s="1804"/>
      <c r="M604" s="1804"/>
      <c r="N604" s="1805"/>
      <c r="O604" s="1509" t="s">
        <v>1504</v>
      </c>
      <c r="P604" s="1510"/>
      <c r="Q604" s="1510"/>
      <c r="R604" s="1510"/>
      <c r="S604" s="1511"/>
      <c r="T604" s="1509" t="s">
        <v>1767</v>
      </c>
      <c r="U604" s="1510"/>
      <c r="V604" s="1510"/>
      <c r="W604" s="1510"/>
      <c r="X604" s="1511"/>
      <c r="Y604" s="1509" t="s">
        <v>1505</v>
      </c>
      <c r="Z604" s="1510"/>
      <c r="AA604" s="1510"/>
      <c r="AB604" s="1510"/>
      <c r="AC604" s="1511"/>
      <c r="AF604"/>
      <c r="AG604"/>
      <c r="AH604"/>
      <c r="AI604"/>
      <c r="AJ604"/>
    </row>
    <row r="605" spans="1:64">
      <c r="D605"/>
      <c r="E605"/>
      <c r="F605"/>
      <c r="G605"/>
      <c r="H605"/>
      <c r="I605"/>
      <c r="J605" s="1703"/>
      <c r="K605" s="1704"/>
      <c r="L605" s="1704"/>
      <c r="M605" s="1704"/>
      <c r="N605" s="1806"/>
      <c r="O605" s="1512"/>
      <c r="P605" s="1513"/>
      <c r="Q605" s="1513"/>
      <c r="R605" s="1513"/>
      <c r="S605" s="1514"/>
      <c r="T605" s="1512"/>
      <c r="U605" s="1513"/>
      <c r="V605" s="1513"/>
      <c r="W605" s="1513"/>
      <c r="X605" s="1514"/>
      <c r="Y605" s="1512"/>
      <c r="Z605" s="1513"/>
      <c r="AA605" s="1513"/>
      <c r="AB605" s="1513"/>
      <c r="AC605" s="1514"/>
      <c r="AF605"/>
      <c r="AG605"/>
      <c r="AH605"/>
      <c r="AI605"/>
      <c r="AJ605"/>
      <c r="AO605" s="38" t="s">
        <v>2226</v>
      </c>
      <c r="AR605" s="21" t="b">
        <f>$Y$614&gt;=10%</f>
        <v>1</v>
      </c>
    </row>
    <row r="606" spans="1:64">
      <c r="I606"/>
      <c r="J606" s="1703"/>
      <c r="K606" s="1704"/>
      <c r="L606" s="1704"/>
      <c r="M606" s="1704"/>
      <c r="N606" s="1806"/>
      <c r="O606" s="1512"/>
      <c r="P606" s="1513"/>
      <c r="Q606" s="1513"/>
      <c r="R606" s="1513"/>
      <c r="S606" s="1514"/>
      <c r="T606" s="1512"/>
      <c r="U606" s="1513"/>
      <c r="V606" s="1513"/>
      <c r="W606" s="1513"/>
      <c r="X606" s="1514"/>
      <c r="Y606" s="1512"/>
      <c r="Z606" s="1513"/>
      <c r="AA606" s="1513"/>
      <c r="AB606" s="1513"/>
      <c r="AC606" s="1514"/>
      <c r="AD606"/>
      <c r="AF606"/>
      <c r="AG606"/>
      <c r="AH606"/>
      <c r="AI606"/>
      <c r="AJ606"/>
      <c r="AO606" s="38" t="s">
        <v>2227</v>
      </c>
      <c r="AR606" s="955">
        <f>ROUNDUP(($O$614*10%),0)</f>
        <v>4</v>
      </c>
    </row>
    <row r="607" spans="1:64">
      <c r="D607"/>
      <c r="E607"/>
      <c r="F607"/>
      <c r="G607"/>
      <c r="H607"/>
      <c r="I607"/>
      <c r="J607" s="1703"/>
      <c r="K607" s="1704"/>
      <c r="L607" s="1704"/>
      <c r="M607" s="1704"/>
      <c r="N607" s="1806"/>
      <c r="O607" s="1512"/>
      <c r="P607" s="1513"/>
      <c r="Q607" s="1513"/>
      <c r="R607" s="1513"/>
      <c r="S607" s="1514"/>
      <c r="T607" s="1512"/>
      <c r="U607" s="1513"/>
      <c r="V607" s="1513"/>
      <c r="W607" s="1513"/>
      <c r="X607" s="1514"/>
      <c r="Y607" s="1512"/>
      <c r="Z607" s="1513"/>
      <c r="AA607" s="1513"/>
      <c r="AB607" s="1513"/>
      <c r="AC607" s="1514"/>
      <c r="AD607"/>
      <c r="AF607"/>
      <c r="AG607"/>
      <c r="AH607"/>
      <c r="AI607"/>
      <c r="AJ607"/>
      <c r="AO607" s="38" t="s">
        <v>2228</v>
      </c>
      <c r="AR607" s="21" t="s">
        <v>2229</v>
      </c>
    </row>
    <row r="608" spans="1:64">
      <c r="D608"/>
      <c r="E608"/>
      <c r="F608"/>
      <c r="G608"/>
      <c r="H608"/>
      <c r="I608"/>
      <c r="J608" s="1734" t="s">
        <v>224</v>
      </c>
      <c r="K608" s="1735"/>
      <c r="L608" s="1735"/>
      <c r="M608" s="1735"/>
      <c r="N608" s="1736"/>
      <c r="O608" s="1656">
        <f>Application!CM626</f>
        <v>0</v>
      </c>
      <c r="P608" s="1657"/>
      <c r="Q608" s="1657"/>
      <c r="R608" s="1657"/>
      <c r="S608" s="1658"/>
      <c r="T608" s="1656">
        <f>Application!DR627</f>
        <v>0</v>
      </c>
      <c r="U608" s="1657"/>
      <c r="V608" s="1657"/>
      <c r="W608" s="1657"/>
      <c r="X608" s="1658"/>
      <c r="Y608" s="1741">
        <f t="shared" ref="Y608:Y612" si="8">IF(T608&gt;0,T608/O608,0)</f>
        <v>0</v>
      </c>
      <c r="Z608" s="1742"/>
      <c r="AA608" s="1742"/>
      <c r="AB608" s="1742"/>
      <c r="AC608" s="1743"/>
      <c r="AD608"/>
      <c r="AF608"/>
      <c r="AG608"/>
      <c r="AH608"/>
      <c r="AI608"/>
      <c r="AJ608"/>
      <c r="AO608" s="955">
        <f>ROUNDUP((O608*10%),0)</f>
        <v>0</v>
      </c>
      <c r="AP608" s="206"/>
      <c r="AR608" s="956" t="b">
        <f>OR(SUM($T$608:T608)&gt;=$AR$606,T608&gt;=AO608)</f>
        <v>1</v>
      </c>
    </row>
    <row r="609" spans="1:60">
      <c r="D609"/>
      <c r="E609"/>
      <c r="F609"/>
      <c r="G609"/>
      <c r="H609"/>
      <c r="I609"/>
      <c r="J609" s="1734" t="s">
        <v>31</v>
      </c>
      <c r="K609" s="1735"/>
      <c r="L609" s="1735"/>
      <c r="M609" s="1735"/>
      <c r="N609" s="1736"/>
      <c r="O609" s="1656">
        <f>Application!CH626</f>
        <v>0</v>
      </c>
      <c r="P609" s="1657"/>
      <c r="Q609" s="1657"/>
      <c r="R609" s="1657"/>
      <c r="S609" s="1658"/>
      <c r="T609" s="1656">
        <f>Application!DM627</f>
        <v>0</v>
      </c>
      <c r="U609" s="1657"/>
      <c r="V609" s="1657"/>
      <c r="W609" s="1657"/>
      <c r="X609" s="1658"/>
      <c r="Y609" s="1741">
        <f t="shared" si="8"/>
        <v>0</v>
      </c>
      <c r="Z609" s="1742"/>
      <c r="AA609" s="1742"/>
      <c r="AB609" s="1742"/>
      <c r="AC609" s="1743"/>
      <c r="AD609"/>
      <c r="AF609"/>
      <c r="AG609"/>
      <c r="AH609"/>
      <c r="AI609"/>
      <c r="AJ609"/>
      <c r="AO609" s="955">
        <f t="shared" ref="AO609:AO613" si="9">ROUNDUP((O609*10%),0)</f>
        <v>0</v>
      </c>
      <c r="AP609" s="206"/>
      <c r="AR609" s="956" t="b">
        <f>OR(SUM($T$608:T609)&gt;=$AR$606,T609&gt;=AO609)</f>
        <v>1</v>
      </c>
    </row>
    <row r="610" spans="1:60">
      <c r="D610"/>
      <c r="E610"/>
      <c r="F610"/>
      <c r="G610"/>
      <c r="H610"/>
      <c r="I610"/>
      <c r="J610" s="1734" t="s">
        <v>264</v>
      </c>
      <c r="K610" s="1735"/>
      <c r="L610" s="1735"/>
      <c r="M610" s="1735"/>
      <c r="N610" s="1736"/>
      <c r="O610" s="1656">
        <f>Application!CC626</f>
        <v>0</v>
      </c>
      <c r="P610" s="1657"/>
      <c r="Q610" s="1657"/>
      <c r="R610" s="1657"/>
      <c r="S610" s="1658"/>
      <c r="T610" s="1656">
        <f>Application!DH627</f>
        <v>0</v>
      </c>
      <c r="U610" s="1657"/>
      <c r="V610" s="1657"/>
      <c r="W610" s="1657"/>
      <c r="X610" s="1658"/>
      <c r="Y610" s="1741">
        <f t="shared" si="8"/>
        <v>0</v>
      </c>
      <c r="Z610" s="1742"/>
      <c r="AA610" s="1742"/>
      <c r="AB610" s="1742"/>
      <c r="AC610" s="1743"/>
      <c r="AD610"/>
      <c r="AF610"/>
      <c r="AG610"/>
      <c r="AH610"/>
      <c r="AI610"/>
      <c r="AJ610"/>
      <c r="AO610" s="955">
        <f t="shared" si="9"/>
        <v>0</v>
      </c>
      <c r="AP610" s="206"/>
      <c r="AR610" s="956" t="b">
        <f>OR(SUM($T$608:T610)&gt;=$AR$606,T610&gt;=AO610)</f>
        <v>1</v>
      </c>
    </row>
    <row r="611" spans="1:60">
      <c r="D611"/>
      <c r="E611"/>
      <c r="F611"/>
      <c r="G611"/>
      <c r="H611"/>
      <c r="I611"/>
      <c r="J611" s="1734" t="s">
        <v>263</v>
      </c>
      <c r="K611" s="1735"/>
      <c r="L611" s="1735"/>
      <c r="M611" s="1735"/>
      <c r="N611" s="1736"/>
      <c r="O611" s="1656">
        <f>Application!BX626</f>
        <v>0</v>
      </c>
      <c r="P611" s="1657"/>
      <c r="Q611" s="1657"/>
      <c r="R611" s="1657"/>
      <c r="S611" s="1658"/>
      <c r="T611" s="1656">
        <f>Application!DC627</f>
        <v>0</v>
      </c>
      <c r="U611" s="1657"/>
      <c r="V611" s="1657"/>
      <c r="W611" s="1657"/>
      <c r="X611" s="1658"/>
      <c r="Y611" s="1741">
        <f t="shared" si="8"/>
        <v>0</v>
      </c>
      <c r="Z611" s="1742"/>
      <c r="AA611" s="1742"/>
      <c r="AB611" s="1742"/>
      <c r="AC611" s="1743"/>
      <c r="AD611"/>
      <c r="AF611"/>
      <c r="AG611"/>
      <c r="AH611"/>
      <c r="AI611"/>
      <c r="AJ611"/>
      <c r="AO611" s="955">
        <f t="shared" si="9"/>
        <v>0</v>
      </c>
      <c r="AP611" s="206"/>
      <c r="AR611" s="956" t="b">
        <f>OR(SUM($T$608:T611)&gt;=$AR$606,T611&gt;=AO611)</f>
        <v>1</v>
      </c>
    </row>
    <row r="612" spans="1:60">
      <c r="D612"/>
      <c r="E612"/>
      <c r="F612"/>
      <c r="G612"/>
      <c r="H612"/>
      <c r="I612"/>
      <c r="J612" s="1734" t="s">
        <v>262</v>
      </c>
      <c r="K612" s="1735"/>
      <c r="L612" s="1735"/>
      <c r="M612" s="1735"/>
      <c r="N612" s="1736"/>
      <c r="O612" s="1656">
        <f>Application!BS626</f>
        <v>5</v>
      </c>
      <c r="P612" s="1657"/>
      <c r="Q612" s="1657"/>
      <c r="R612" s="1657"/>
      <c r="S612" s="1658"/>
      <c r="T612" s="1656">
        <f>Application!CX627</f>
        <v>2</v>
      </c>
      <c r="U612" s="1657"/>
      <c r="V612" s="1657"/>
      <c r="W612" s="1657"/>
      <c r="X612" s="1658"/>
      <c r="Y612" s="1741">
        <f t="shared" si="8"/>
        <v>0.4</v>
      </c>
      <c r="Z612" s="1742"/>
      <c r="AA612" s="1742"/>
      <c r="AB612" s="1742"/>
      <c r="AC612" s="1743"/>
      <c r="AD612"/>
      <c r="AF612"/>
      <c r="AG612"/>
      <c r="AH612"/>
      <c r="AI612"/>
      <c r="AJ612"/>
      <c r="AO612" s="955">
        <f t="shared" si="9"/>
        <v>1</v>
      </c>
      <c r="AP612" s="206"/>
      <c r="AR612" s="956" t="b">
        <f>OR(SUM($T$608:T612)&gt;=$AR$606,T612&gt;=AO612)</f>
        <v>1</v>
      </c>
    </row>
    <row r="613" spans="1:60">
      <c r="D613"/>
      <c r="E613"/>
      <c r="F613"/>
      <c r="G613"/>
      <c r="H613"/>
      <c r="I613"/>
      <c r="J613" s="1734" t="s">
        <v>614</v>
      </c>
      <c r="K613" s="1735"/>
      <c r="L613" s="1735"/>
      <c r="M613" s="1735"/>
      <c r="N613" s="1736"/>
      <c r="O613" s="1656">
        <f>Application!BN626</f>
        <v>29</v>
      </c>
      <c r="P613" s="1657"/>
      <c r="Q613" s="1657"/>
      <c r="R613" s="1657"/>
      <c r="S613" s="1658"/>
      <c r="T613" s="1656">
        <f>Application!CS627</f>
        <v>15</v>
      </c>
      <c r="U613" s="1657"/>
      <c r="V613" s="1657"/>
      <c r="W613" s="1657"/>
      <c r="X613" s="1658"/>
      <c r="Y613" s="1741">
        <f>IF(T613&gt;0,T613/O613,0)</f>
        <v>0.51724137931034486</v>
      </c>
      <c r="Z613" s="1742"/>
      <c r="AA613" s="1742"/>
      <c r="AB613" s="1742"/>
      <c r="AC613" s="1743"/>
      <c r="AD613"/>
      <c r="AF613"/>
      <c r="AG613"/>
      <c r="AH613"/>
      <c r="AI613"/>
      <c r="AJ613"/>
      <c r="AO613" s="955">
        <f t="shared" si="9"/>
        <v>3</v>
      </c>
      <c r="AP613" s="206"/>
      <c r="AR613" s="956" t="b">
        <f>OR(SUM($T$608:T613)&gt;=$AR$606,T613&gt;=AO613)</f>
        <v>1</v>
      </c>
    </row>
    <row r="614" spans="1:60">
      <c r="D614"/>
      <c r="E614"/>
      <c r="F614"/>
      <c r="G614"/>
      <c r="H614"/>
      <c r="I614"/>
      <c r="J614" s="1154" t="s">
        <v>875</v>
      </c>
      <c r="K614" s="1155"/>
      <c r="L614" s="1155"/>
      <c r="M614" s="1155"/>
      <c r="N614" s="1156"/>
      <c r="O614" s="1723">
        <f>SUM(O608:S613)</f>
        <v>34</v>
      </c>
      <c r="P614" s="1724"/>
      <c r="Q614" s="1724"/>
      <c r="R614" s="1724"/>
      <c r="S614" s="1725"/>
      <c r="T614" s="1723">
        <f>SUM(T608:X613)</f>
        <v>17</v>
      </c>
      <c r="U614" s="1724"/>
      <c r="V614" s="1724"/>
      <c r="W614" s="1724"/>
      <c r="X614" s="1725"/>
      <c r="Y614" s="1800">
        <f>IF(T614&gt;0,T614/O614,0)</f>
        <v>0.5</v>
      </c>
      <c r="Z614" s="1801"/>
      <c r="AA614" s="1801"/>
      <c r="AB614" s="1801"/>
      <c r="AC614" s="1802"/>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3" t="s">
        <v>1508</v>
      </c>
      <c r="B617" s="1184"/>
      <c r="C617" s="1184"/>
      <c r="D617" s="1184"/>
      <c r="E617" s="1184"/>
      <c r="F617" s="1184"/>
      <c r="G617" s="1184"/>
      <c r="H617" s="1184"/>
      <c r="I617" s="1184"/>
      <c r="J617" s="1184"/>
      <c r="K617" s="1184"/>
      <c r="L617" s="1184"/>
      <c r="M617" s="1184"/>
      <c r="N617" s="1184"/>
      <c r="O617" s="1184"/>
      <c r="P617" s="1184"/>
      <c r="Q617" s="1184"/>
      <c r="R617" s="1184"/>
      <c r="S617" s="1184"/>
      <c r="T617" s="1184"/>
      <c r="U617" s="1184"/>
      <c r="V617" s="1184"/>
      <c r="W617" s="1184"/>
      <c r="X617" s="1184"/>
      <c r="Y617" s="1184"/>
      <c r="Z617" s="1184"/>
      <c r="AA617" s="1184"/>
      <c r="AB617" s="1184"/>
      <c r="AC617" s="1184"/>
      <c r="AD617" s="1184"/>
      <c r="AE617" s="1184"/>
      <c r="AF617" s="1184"/>
      <c r="AG617" s="1184"/>
      <c r="AH617" s="1184"/>
      <c r="AI617" s="1185"/>
      <c r="AJ617" s="1780">
        <f>IF(AND(AR605,AR608,AR609,AR610,AR611,AR612,AR613),2,0)</f>
        <v>2</v>
      </c>
      <c r="AK617" s="1781"/>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7" t="s">
        <v>179</v>
      </c>
      <c r="B619" s="1807"/>
      <c r="C619" s="1807"/>
      <c r="D619" s="1807"/>
      <c r="E619" s="1807"/>
      <c r="F619" s="1807"/>
      <c r="G619" s="1807"/>
      <c r="H619" s="1807"/>
      <c r="I619" s="1807"/>
      <c r="J619" s="1807"/>
      <c r="K619" s="1807"/>
      <c r="L619" s="1807"/>
      <c r="M619" s="1807"/>
      <c r="N619" s="1807"/>
      <c r="O619" s="1807"/>
      <c r="P619" s="1807"/>
      <c r="Q619" s="1807"/>
      <c r="R619" s="1807"/>
      <c r="S619" s="1807"/>
      <c r="T619" s="1807"/>
      <c r="U619" s="1807"/>
      <c r="V619" s="1807"/>
      <c r="W619" s="1807"/>
      <c r="X619" s="1807"/>
      <c r="Y619" s="1807"/>
      <c r="Z619" s="1807"/>
      <c r="AA619" s="1807"/>
      <c r="AB619" s="1807"/>
      <c r="AC619" s="1807"/>
      <c r="AD619" s="1807"/>
      <c r="AE619" s="1807"/>
      <c r="AF619" s="1807"/>
      <c r="AG619" s="1807"/>
      <c r="AH619" s="1807"/>
      <c r="AI619" s="1807"/>
      <c r="AJ619" s="1807"/>
      <c r="AK619" s="1269">
        <f>IF($E$592=Application!G730,$AC$592+$AJ$617,0)</f>
        <v>52</v>
      </c>
      <c r="AL619" s="1270"/>
      <c r="AM619" s="1271"/>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1945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73" t="s">
        <v>1509</v>
      </c>
      <c r="C623" s="1673"/>
      <c r="D623" s="1673"/>
      <c r="E623" s="1673"/>
      <c r="F623" s="1673"/>
      <c r="G623" s="1673"/>
      <c r="H623" s="1673"/>
      <c r="I623" s="1673"/>
      <c r="J623" s="1673"/>
      <c r="K623" s="1673"/>
      <c r="L623" s="1673"/>
      <c r="M623" s="1673"/>
      <c r="N623" s="1673"/>
      <c r="O623" s="1673"/>
      <c r="P623" s="1673"/>
      <c r="Q623" s="1673"/>
      <c r="R623" s="1673"/>
      <c r="S623" s="1673"/>
      <c r="T623" s="1673"/>
      <c r="U623" s="1673"/>
      <c r="V623" s="1673"/>
      <c r="W623" s="1673"/>
      <c r="X623" s="1673"/>
      <c r="Y623" s="1673"/>
      <c r="Z623" s="1673"/>
      <c r="AA623" s="1673"/>
      <c r="AB623" s="1673"/>
      <c r="AC623" s="1673"/>
      <c r="AD623" s="1673"/>
      <c r="AE623" s="1673"/>
      <c r="AF623" s="1673"/>
      <c r="AG623" s="1673"/>
      <c r="AH623" s="1673"/>
      <c r="AI623" s="1673"/>
      <c r="AJ623" s="1673"/>
      <c r="AK623" s="4"/>
      <c r="AL623" s="4"/>
      <c r="AM623" s="4"/>
    </row>
    <row r="624" spans="1:60">
      <c r="A624" s="4"/>
      <c r="B624" s="1673"/>
      <c r="C624" s="1673"/>
      <c r="D624" s="1673"/>
      <c r="E624" s="1673"/>
      <c r="F624" s="1673"/>
      <c r="G624" s="1673"/>
      <c r="H624" s="1673"/>
      <c r="I624" s="1673"/>
      <c r="J624" s="1673"/>
      <c r="K624" s="1673"/>
      <c r="L624" s="1673"/>
      <c r="M624" s="1673"/>
      <c r="N624" s="1673"/>
      <c r="O624" s="1673"/>
      <c r="P624" s="1673"/>
      <c r="Q624" s="1673"/>
      <c r="R624" s="1673"/>
      <c r="S624" s="1673"/>
      <c r="T624" s="1673"/>
      <c r="U624" s="1673"/>
      <c r="V624" s="1673"/>
      <c r="W624" s="1673"/>
      <c r="X624" s="1673"/>
      <c r="Y624" s="1673"/>
      <c r="Z624" s="1673"/>
      <c r="AA624" s="1673"/>
      <c r="AB624" s="1673"/>
      <c r="AC624" s="1673"/>
      <c r="AD624" s="1673"/>
      <c r="AE624" s="1673"/>
      <c r="AF624" s="1673"/>
      <c r="AG624" s="1673"/>
      <c r="AH624" s="1673"/>
      <c r="AI624" s="1673"/>
      <c r="AJ624" s="1673"/>
      <c r="AK624" s="4"/>
      <c r="AL624" s="4"/>
      <c r="AM624" s="4"/>
    </row>
    <row r="625" spans="1:44" ht="13.65" customHeight="1">
      <c r="A625" s="4"/>
      <c r="B625" s="35"/>
      <c r="C625" s="174" t="s">
        <v>172</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363</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099" t="s">
        <v>107</v>
      </c>
      <c r="D627" s="1099"/>
      <c r="E627" s="185"/>
      <c r="F627" s="1883" t="s">
        <v>2219</v>
      </c>
      <c r="G627" s="1884"/>
      <c r="H627" s="1884"/>
      <c r="I627" s="1884"/>
      <c r="J627" s="1884"/>
      <c r="K627" s="1884"/>
      <c r="L627" s="1884"/>
      <c r="M627" s="1884"/>
      <c r="N627" s="1884"/>
      <c r="O627" s="1884"/>
      <c r="P627" s="1884"/>
      <c r="Q627" s="1884"/>
      <c r="R627" s="1884"/>
      <c r="S627" s="1884"/>
      <c r="T627" s="1884"/>
      <c r="U627" s="1884"/>
      <c r="V627" s="1884"/>
      <c r="W627" s="1884"/>
      <c r="X627" s="1884"/>
      <c r="Y627" s="1884"/>
      <c r="Z627" s="1884"/>
      <c r="AA627" s="1884"/>
      <c r="AB627" s="1884"/>
      <c r="AC627" s="1884"/>
      <c r="AD627" s="1884"/>
      <c r="AE627" s="1885"/>
      <c r="AF627" s="175"/>
      <c r="AG627" s="1036" t="s">
        <v>937</v>
      </c>
      <c r="AH627" s="1036"/>
      <c r="AI627" s="1036"/>
      <c r="AJ627" s="1036"/>
      <c r="AK627" s="4"/>
      <c r="AL627" s="4"/>
      <c r="AM627" s="4"/>
      <c r="AO627" s="4"/>
      <c r="AP627" s="35"/>
    </row>
    <row r="628" spans="1:44">
      <c r="A628" s="4"/>
      <c r="B628" s="20"/>
      <c r="C628" s="45"/>
      <c r="D628" s="4"/>
      <c r="E628" s="185"/>
      <c r="F628" s="1886"/>
      <c r="G628" s="1887"/>
      <c r="H628" s="1887"/>
      <c r="I628" s="1887"/>
      <c r="J628" s="1887"/>
      <c r="K628" s="1887"/>
      <c r="L628" s="1887"/>
      <c r="M628" s="1887"/>
      <c r="N628" s="1887"/>
      <c r="O628" s="1887"/>
      <c r="P628" s="1887"/>
      <c r="Q628" s="1887"/>
      <c r="R628" s="1887"/>
      <c r="S628" s="1887"/>
      <c r="T628" s="1887"/>
      <c r="U628" s="1887"/>
      <c r="V628" s="1887"/>
      <c r="W628" s="1887"/>
      <c r="X628" s="1887"/>
      <c r="Y628" s="1887"/>
      <c r="Z628" s="1887"/>
      <c r="AA628" s="1887"/>
      <c r="AB628" s="1887"/>
      <c r="AC628" s="1887"/>
      <c r="AD628" s="1887"/>
      <c r="AE628" s="1888"/>
      <c r="AF628" s="175"/>
      <c r="AG628" s="175"/>
      <c r="AH628" s="175"/>
      <c r="AI628" s="175"/>
      <c r="AJ628" s="4"/>
      <c r="AK628" s="4"/>
      <c r="AL628" s="4"/>
      <c r="AM628" s="4"/>
    </row>
    <row r="629" spans="1:44" ht="13.65" customHeight="1">
      <c r="A629" s="4"/>
      <c r="B629" s="20"/>
      <c r="C629" s="45"/>
      <c r="D629" s="4"/>
      <c r="E629" s="185"/>
      <c r="F629" s="1889"/>
      <c r="G629" s="1890"/>
      <c r="H629" s="1890"/>
      <c r="I629" s="1890"/>
      <c r="J629" s="1890"/>
      <c r="K629" s="1890"/>
      <c r="L629" s="1890"/>
      <c r="M629" s="1890"/>
      <c r="N629" s="1890"/>
      <c r="O629" s="1890"/>
      <c r="P629" s="1890"/>
      <c r="Q629" s="1890"/>
      <c r="R629" s="1890"/>
      <c r="S629" s="1890"/>
      <c r="T629" s="1890"/>
      <c r="U629" s="1890"/>
      <c r="V629" s="1890"/>
      <c r="W629" s="1890"/>
      <c r="X629" s="1890"/>
      <c r="Y629" s="1890"/>
      <c r="Z629" s="1890"/>
      <c r="AA629" s="1890"/>
      <c r="AB629" s="1890"/>
      <c r="AC629" s="1890"/>
      <c r="AD629" s="1890"/>
      <c r="AE629" s="1891"/>
      <c r="AF629" s="175"/>
      <c r="AG629" s="175"/>
      <c r="AH629" s="175"/>
      <c r="AI629" s="175"/>
      <c r="AJ629" s="4"/>
      <c r="AK629" s="4"/>
      <c r="AL629" s="4"/>
      <c r="AM629" s="4"/>
    </row>
    <row r="630" spans="1:44" ht="13.6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65" customHeight="1">
      <c r="A631" s="4"/>
      <c r="B631" s="1673" t="s">
        <v>2224</v>
      </c>
      <c r="C631" s="1673"/>
      <c r="D631" s="1673"/>
      <c r="E631" s="1673"/>
      <c r="F631" s="1673"/>
      <c r="G631" s="1673"/>
      <c r="H631" s="1673"/>
      <c r="I631" s="1673"/>
      <c r="J631" s="1673"/>
      <c r="K631" s="1673"/>
      <c r="L631" s="1673"/>
      <c r="M631" s="1673"/>
      <c r="N631" s="1673"/>
      <c r="O631" s="1673"/>
      <c r="P631" s="1673"/>
      <c r="Q631" s="1673"/>
      <c r="R631" s="1673"/>
      <c r="S631" s="1673"/>
      <c r="T631" s="1673"/>
      <c r="U631" s="1673"/>
      <c r="V631" s="1673"/>
      <c r="W631" s="1673"/>
      <c r="X631" s="1673"/>
      <c r="Y631" s="1673"/>
      <c r="Z631" s="1673"/>
      <c r="AA631" s="1673"/>
      <c r="AB631" s="1673"/>
      <c r="AC631" s="1673"/>
      <c r="AD631" s="1673"/>
      <c r="AE631" s="1673"/>
      <c r="AF631" s="1673"/>
      <c r="AG631" s="1673"/>
      <c r="AH631" s="1673"/>
      <c r="AI631" s="175"/>
      <c r="AJ631" s="4"/>
      <c r="AK631" s="4"/>
      <c r="AL631" s="4"/>
      <c r="AM631" s="4"/>
      <c r="AN631" s="79"/>
    </row>
    <row r="632" spans="1:44" ht="13.65" customHeight="1">
      <c r="B632" s="1673"/>
      <c r="C632" s="1673"/>
      <c r="D632" s="1673"/>
      <c r="E632" s="1673"/>
      <c r="F632" s="1673"/>
      <c r="G632" s="1673"/>
      <c r="H632" s="1673"/>
      <c r="I632" s="1673"/>
      <c r="J632" s="1673"/>
      <c r="K632" s="1673"/>
      <c r="L632" s="1673"/>
      <c r="M632" s="1673"/>
      <c r="N632" s="1673"/>
      <c r="O632" s="1673"/>
      <c r="P632" s="1673"/>
      <c r="Q632" s="1673"/>
      <c r="R632" s="1673"/>
      <c r="S632" s="1673"/>
      <c r="T632" s="1673"/>
      <c r="U632" s="1673"/>
      <c r="V632" s="1673"/>
      <c r="W632" s="1673"/>
      <c r="X632" s="1673"/>
      <c r="Y632" s="1673"/>
      <c r="Z632" s="1673"/>
      <c r="AA632" s="1673"/>
      <c r="AB632" s="1673"/>
      <c r="AC632" s="1673"/>
      <c r="AD632" s="1673"/>
      <c r="AE632" s="1673"/>
      <c r="AF632" s="1673"/>
      <c r="AG632" s="1673"/>
      <c r="AH632" s="1673"/>
      <c r="AI632" s="162"/>
      <c r="AJ632" s="4"/>
      <c r="AK632" s="4"/>
      <c r="AL632" s="4"/>
      <c r="AM632" s="4"/>
      <c r="AN632" s="79"/>
      <c r="AR632" s="41"/>
    </row>
    <row r="633" spans="1:44" ht="13.65" customHeight="1">
      <c r="A633" s="4"/>
      <c r="B633" s="1673"/>
      <c r="C633" s="1673"/>
      <c r="D633" s="1673"/>
      <c r="E633" s="1673"/>
      <c r="F633" s="1673"/>
      <c r="G633" s="1673"/>
      <c r="H633" s="1673"/>
      <c r="I633" s="1673"/>
      <c r="J633" s="1673"/>
      <c r="K633" s="1673"/>
      <c r="L633" s="1673"/>
      <c r="M633" s="1673"/>
      <c r="N633" s="1673"/>
      <c r="O633" s="1673"/>
      <c r="P633" s="1673"/>
      <c r="Q633" s="1673"/>
      <c r="R633" s="1673"/>
      <c r="S633" s="1673"/>
      <c r="T633" s="1673"/>
      <c r="U633" s="1673"/>
      <c r="V633" s="1673"/>
      <c r="W633" s="1673"/>
      <c r="X633" s="1673"/>
      <c r="Y633" s="1673"/>
      <c r="Z633" s="1673"/>
      <c r="AA633" s="1673"/>
      <c r="AB633" s="1673"/>
      <c r="AC633" s="1673"/>
      <c r="AD633" s="1673"/>
      <c r="AE633" s="1673"/>
      <c r="AF633" s="1673"/>
      <c r="AG633" s="1673"/>
      <c r="AH633" s="1673"/>
      <c r="AI633" s="162"/>
      <c r="AJ633" s="4"/>
      <c r="AK633" s="4"/>
      <c r="AL633" s="4"/>
      <c r="AM633" s="4"/>
      <c r="AN633" s="79"/>
    </row>
    <row r="634" spans="1:44" ht="13.65" customHeight="1">
      <c r="A634" s="4"/>
      <c r="B634" s="1673"/>
      <c r="C634" s="1673"/>
      <c r="D634" s="1673"/>
      <c r="E634" s="1673"/>
      <c r="F634" s="1673"/>
      <c r="G634" s="1673"/>
      <c r="H634" s="1673"/>
      <c r="I634" s="1673"/>
      <c r="J634" s="1673"/>
      <c r="K634" s="1673"/>
      <c r="L634" s="1673"/>
      <c r="M634" s="1673"/>
      <c r="N634" s="1673"/>
      <c r="O634" s="1673"/>
      <c r="P634" s="1673"/>
      <c r="Q634" s="1673"/>
      <c r="R634" s="1673"/>
      <c r="S634" s="1673"/>
      <c r="T634" s="1673"/>
      <c r="U634" s="1673"/>
      <c r="V634" s="1673"/>
      <c r="W634" s="1673"/>
      <c r="X634" s="1673"/>
      <c r="Y634" s="1673"/>
      <c r="Z634" s="1673"/>
      <c r="AA634" s="1673"/>
      <c r="AB634" s="1673"/>
      <c r="AC634" s="1673"/>
      <c r="AD634" s="1673"/>
      <c r="AE634" s="1673"/>
      <c r="AF634" s="1673"/>
      <c r="AG634" s="1673"/>
      <c r="AH634" s="1673"/>
      <c r="AI634" s="162"/>
      <c r="AJ634" s="4"/>
      <c r="AK634" s="4"/>
      <c r="AL634" s="4"/>
      <c r="AM634" s="4"/>
      <c r="AN634" s="79"/>
    </row>
    <row r="635" spans="1:44" ht="13.65" customHeight="1">
      <c r="A635" s="4"/>
      <c r="B635" s="1673"/>
      <c r="C635" s="1673"/>
      <c r="D635" s="1673"/>
      <c r="E635" s="1673"/>
      <c r="F635" s="1673"/>
      <c r="G635" s="1673"/>
      <c r="H635" s="1673"/>
      <c r="I635" s="1673"/>
      <c r="J635" s="1673"/>
      <c r="K635" s="1673"/>
      <c r="L635" s="1673"/>
      <c r="M635" s="1673"/>
      <c r="N635" s="1673"/>
      <c r="O635" s="1673"/>
      <c r="P635" s="1673"/>
      <c r="Q635" s="1673"/>
      <c r="R635" s="1673"/>
      <c r="S635" s="1673"/>
      <c r="T635" s="1673"/>
      <c r="U635" s="1673"/>
      <c r="V635" s="1673"/>
      <c r="W635" s="1673"/>
      <c r="X635" s="1673"/>
      <c r="Y635" s="1673"/>
      <c r="Z635" s="1673"/>
      <c r="AA635" s="1673"/>
      <c r="AB635" s="1673"/>
      <c r="AC635" s="1673"/>
      <c r="AD635" s="1673"/>
      <c r="AE635" s="1673"/>
      <c r="AF635" s="1673"/>
      <c r="AG635" s="1673"/>
      <c r="AH635" s="1673"/>
      <c r="AI635" s="162"/>
      <c r="AJ635" s="4"/>
      <c r="AK635" s="4"/>
      <c r="AL635" s="4"/>
      <c r="AM635" s="4"/>
      <c r="AN635" s="79"/>
    </row>
    <row r="636" spans="1:44" ht="13.65" customHeight="1">
      <c r="A636" s="4"/>
      <c r="B636" s="1673"/>
      <c r="C636" s="1673"/>
      <c r="D636" s="1673"/>
      <c r="E636" s="1673"/>
      <c r="F636" s="1673"/>
      <c r="G636" s="1673"/>
      <c r="H636" s="1673"/>
      <c r="I636" s="1673"/>
      <c r="J636" s="1673"/>
      <c r="K636" s="1673"/>
      <c r="L636" s="1673"/>
      <c r="M636" s="1673"/>
      <c r="N636" s="1673"/>
      <c r="O636" s="1673"/>
      <c r="P636" s="1673"/>
      <c r="Q636" s="1673"/>
      <c r="R636" s="1673"/>
      <c r="S636" s="1673"/>
      <c r="T636" s="1673"/>
      <c r="U636" s="1673"/>
      <c r="V636" s="1673"/>
      <c r="W636" s="1673"/>
      <c r="X636" s="1673"/>
      <c r="Y636" s="1673"/>
      <c r="Z636" s="1673"/>
      <c r="AA636" s="1673"/>
      <c r="AB636" s="1673"/>
      <c r="AC636" s="1673"/>
      <c r="AD636" s="1673"/>
      <c r="AE636" s="1673"/>
      <c r="AF636" s="1673"/>
      <c r="AG636" s="1673"/>
      <c r="AH636" s="1673"/>
      <c r="AI636" s="162"/>
      <c r="AJ636" s="4"/>
      <c r="AK636" s="4"/>
      <c r="AL636" s="4"/>
      <c r="AM636" s="4"/>
      <c r="AN636" s="79"/>
    </row>
    <row r="637" spans="1:44" ht="13.65" customHeight="1">
      <c r="A637" s="4"/>
      <c r="B637" s="1673"/>
      <c r="C637" s="1673"/>
      <c r="D637" s="1673"/>
      <c r="E637" s="1673"/>
      <c r="F637" s="1673"/>
      <c r="G637" s="1673"/>
      <c r="H637" s="1673"/>
      <c r="I637" s="1673"/>
      <c r="J637" s="1673"/>
      <c r="K637" s="1673"/>
      <c r="L637" s="1673"/>
      <c r="M637" s="1673"/>
      <c r="N637" s="1673"/>
      <c r="O637" s="1673"/>
      <c r="P637" s="1673"/>
      <c r="Q637" s="1673"/>
      <c r="R637" s="1673"/>
      <c r="S637" s="1673"/>
      <c r="T637" s="1673"/>
      <c r="U637" s="1673"/>
      <c r="V637" s="1673"/>
      <c r="W637" s="1673"/>
      <c r="X637" s="1673"/>
      <c r="Y637" s="1673"/>
      <c r="Z637" s="1673"/>
      <c r="AA637" s="1673"/>
      <c r="AB637" s="1673"/>
      <c r="AC637" s="1673"/>
      <c r="AD637" s="1673"/>
      <c r="AE637" s="1673"/>
      <c r="AF637" s="1673"/>
      <c r="AG637" s="1673"/>
      <c r="AH637" s="1673"/>
      <c r="AI637" s="162"/>
      <c r="AJ637" s="4"/>
      <c r="AK637" s="4"/>
      <c r="AL637" s="4"/>
      <c r="AM637" s="4"/>
      <c r="AN637" s="79"/>
    </row>
    <row r="638" spans="1:44">
      <c r="A638" s="4"/>
      <c r="B638" s="1673"/>
      <c r="C638" s="1673"/>
      <c r="D638" s="1673"/>
      <c r="E638" s="1673"/>
      <c r="F638" s="1673"/>
      <c r="G638" s="1673"/>
      <c r="H638" s="1673"/>
      <c r="I638" s="1673"/>
      <c r="J638" s="1673"/>
      <c r="K638" s="1673"/>
      <c r="L638" s="1673"/>
      <c r="M638" s="1673"/>
      <c r="N638" s="1673"/>
      <c r="O638" s="1673"/>
      <c r="P638" s="1673"/>
      <c r="Q638" s="1673"/>
      <c r="R638" s="1673"/>
      <c r="S638" s="1673"/>
      <c r="T638" s="1673"/>
      <c r="U638" s="1673"/>
      <c r="V638" s="1673"/>
      <c r="W638" s="1673"/>
      <c r="X638" s="1673"/>
      <c r="Y638" s="1673"/>
      <c r="Z638" s="1673"/>
      <c r="AA638" s="1673"/>
      <c r="AB638" s="1673"/>
      <c r="AC638" s="1673"/>
      <c r="AD638" s="1673"/>
      <c r="AE638" s="1673"/>
      <c r="AF638" s="1673"/>
      <c r="AG638" s="1673"/>
      <c r="AH638" s="1673"/>
      <c r="AI638" s="162"/>
      <c r="AJ638" s="4"/>
      <c r="AK638" s="4"/>
      <c r="AL638" s="4"/>
      <c r="AM638" s="4"/>
      <c r="AN638" s="79"/>
    </row>
    <row r="639" spans="1:44">
      <c r="A639" s="4"/>
      <c r="B639" s="1673"/>
      <c r="C639" s="1673"/>
      <c r="D639" s="1673"/>
      <c r="E639" s="1673"/>
      <c r="F639" s="1673"/>
      <c r="G639" s="1673"/>
      <c r="H639" s="1673"/>
      <c r="I639" s="1673"/>
      <c r="J639" s="1673"/>
      <c r="K639" s="1673"/>
      <c r="L639" s="1673"/>
      <c r="M639" s="1673"/>
      <c r="N639" s="1673"/>
      <c r="O639" s="1673"/>
      <c r="P639" s="1673"/>
      <c r="Q639" s="1673"/>
      <c r="R639" s="1673"/>
      <c r="S639" s="1673"/>
      <c r="T639" s="1673"/>
      <c r="U639" s="1673"/>
      <c r="V639" s="1673"/>
      <c r="W639" s="1673"/>
      <c r="X639" s="1673"/>
      <c r="Y639" s="1673"/>
      <c r="Z639" s="1673"/>
      <c r="AA639" s="1673"/>
      <c r="AB639" s="1673"/>
      <c r="AC639" s="1673"/>
      <c r="AD639" s="1673"/>
      <c r="AE639" s="1673"/>
      <c r="AF639" s="1673"/>
      <c r="AG639" s="1673"/>
      <c r="AH639" s="1673"/>
      <c r="AI639" s="162"/>
      <c r="AJ639" s="4"/>
      <c r="AK639" s="4"/>
      <c r="AL639" s="4"/>
      <c r="AM639" s="4"/>
      <c r="AN639" s="79"/>
    </row>
    <row r="640" spans="1:44">
      <c r="A640" s="4"/>
      <c r="B640" s="1673"/>
      <c r="C640" s="1673"/>
      <c r="D640" s="1673"/>
      <c r="E640" s="1673"/>
      <c r="F640" s="1673"/>
      <c r="G640" s="1673"/>
      <c r="H640" s="1673"/>
      <c r="I640" s="1673"/>
      <c r="J640" s="1673"/>
      <c r="K640" s="1673"/>
      <c r="L640" s="1673"/>
      <c r="M640" s="1673"/>
      <c r="N640" s="1673"/>
      <c r="O640" s="1673"/>
      <c r="P640" s="1673"/>
      <c r="Q640" s="1673"/>
      <c r="R640" s="1673"/>
      <c r="S640" s="1673"/>
      <c r="T640" s="1673"/>
      <c r="U640" s="1673"/>
      <c r="V640" s="1673"/>
      <c r="W640" s="1673"/>
      <c r="X640" s="1673"/>
      <c r="Y640" s="1673"/>
      <c r="Z640" s="1673"/>
      <c r="AA640" s="1673"/>
      <c r="AB640" s="1673"/>
      <c r="AC640" s="1673"/>
      <c r="AD640" s="1673"/>
      <c r="AE640" s="1673"/>
      <c r="AF640" s="1673"/>
      <c r="AG640" s="1673"/>
      <c r="AH640" s="1673"/>
      <c r="AI640" s="162"/>
      <c r="AJ640" s="4"/>
      <c r="AK640" s="4"/>
      <c r="AL640" s="4"/>
      <c r="AM640" s="4"/>
      <c r="AN640" s="79"/>
    </row>
    <row r="641" spans="1:60">
      <c r="A641" s="4"/>
      <c r="B641" s="1673"/>
      <c r="C641" s="1673"/>
      <c r="D641" s="1673"/>
      <c r="E641" s="1673"/>
      <c r="F641" s="1673"/>
      <c r="G641" s="1673"/>
      <c r="H641" s="1673"/>
      <c r="I641" s="1673"/>
      <c r="J641" s="1673"/>
      <c r="K641" s="1673"/>
      <c r="L641" s="1673"/>
      <c r="M641" s="1673"/>
      <c r="N641" s="1673"/>
      <c r="O641" s="1673"/>
      <c r="P641" s="1673"/>
      <c r="Q641" s="1673"/>
      <c r="R641" s="1673"/>
      <c r="S641" s="1673"/>
      <c r="T641" s="1673"/>
      <c r="U641" s="1673"/>
      <c r="V641" s="1673"/>
      <c r="W641" s="1673"/>
      <c r="X641" s="1673"/>
      <c r="Y641" s="1673"/>
      <c r="Z641" s="1673"/>
      <c r="AA641" s="1673"/>
      <c r="AB641" s="1673"/>
      <c r="AC641" s="1673"/>
      <c r="AD641" s="1673"/>
      <c r="AE641" s="1673"/>
      <c r="AF641" s="1673"/>
      <c r="AG641" s="1673"/>
      <c r="AH641" s="1673"/>
      <c r="AI641" s="162"/>
      <c r="AJ641" s="4"/>
      <c r="AK641" s="4"/>
      <c r="AL641" s="4"/>
      <c r="AM641" s="4"/>
      <c r="AN641" s="79"/>
    </row>
    <row r="642" spans="1:60" s="644" customFormat="1" ht="12.45" customHeight="1">
      <c r="A642" s="4"/>
      <c r="B642" s="1673"/>
      <c r="C642" s="1673"/>
      <c r="D642" s="1673"/>
      <c r="E642" s="1673"/>
      <c r="F642" s="1673"/>
      <c r="G642" s="1673"/>
      <c r="H642" s="1673"/>
      <c r="I642" s="1673"/>
      <c r="J642" s="1673"/>
      <c r="K642" s="1673"/>
      <c r="L642" s="1673"/>
      <c r="M642" s="1673"/>
      <c r="N642" s="1673"/>
      <c r="O642" s="1673"/>
      <c r="P642" s="1673"/>
      <c r="Q642" s="1673"/>
      <c r="R642" s="1673"/>
      <c r="S642" s="1673"/>
      <c r="T642" s="1673"/>
      <c r="U642" s="1673"/>
      <c r="V642" s="1673"/>
      <c r="W642" s="1673"/>
      <c r="X642" s="1673"/>
      <c r="Y642" s="1673"/>
      <c r="Z642" s="1673"/>
      <c r="AA642" s="1673"/>
      <c r="AB642" s="1673"/>
      <c r="AC642" s="1673"/>
      <c r="AD642" s="1673"/>
      <c r="AE642" s="1673"/>
      <c r="AF642" s="1673"/>
      <c r="AG642" s="1673"/>
      <c r="AH642" s="1673"/>
      <c r="AI642" s="162"/>
      <c r="AJ642" s="4"/>
      <c r="AK642" s="4"/>
      <c r="AL642" s="4"/>
      <c r="AM642" s="4"/>
      <c r="AN642" s="678"/>
      <c r="BD642" s="646"/>
      <c r="BE642" s="646"/>
      <c r="BF642" s="646"/>
      <c r="BG642" s="646"/>
      <c r="BH642" s="646"/>
    </row>
    <row r="643" spans="1:60">
      <c r="A643" s="4"/>
      <c r="B643" s="1673"/>
      <c r="C643" s="1673"/>
      <c r="D643" s="1673"/>
      <c r="E643" s="1673"/>
      <c r="F643" s="1673"/>
      <c r="G643" s="1673"/>
      <c r="H643" s="1673"/>
      <c r="I643" s="1673"/>
      <c r="J643" s="1673"/>
      <c r="K643" s="1673"/>
      <c r="L643" s="1673"/>
      <c r="M643" s="1673"/>
      <c r="N643" s="1673"/>
      <c r="O643" s="1673"/>
      <c r="P643" s="1673"/>
      <c r="Q643" s="1673"/>
      <c r="R643" s="1673"/>
      <c r="S643" s="1673"/>
      <c r="T643" s="1673"/>
      <c r="U643" s="1673"/>
      <c r="V643" s="1673"/>
      <c r="W643" s="1673"/>
      <c r="X643" s="1673"/>
      <c r="Y643" s="1673"/>
      <c r="Z643" s="1673"/>
      <c r="AA643" s="1673"/>
      <c r="AB643" s="1673"/>
      <c r="AC643" s="1673"/>
      <c r="AD643" s="1673"/>
      <c r="AE643" s="1673"/>
      <c r="AF643" s="1673"/>
      <c r="AG643" s="1673"/>
      <c r="AH643" s="1673"/>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269">
        <f>IF($C$627="yes",10,0)</f>
        <v>10</v>
      </c>
      <c r="AL645" s="1270"/>
      <c r="AM645" s="1271"/>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1946</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352</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2</v>
      </c>
      <c r="AQ649"/>
      <c r="AR649"/>
      <c r="AS649"/>
      <c r="AT649"/>
      <c r="AU649"/>
      <c r="AV649" s="40"/>
      <c r="AW649" s="40"/>
    </row>
    <row r="650" spans="1:60">
      <c r="C650" s="1099" t="s">
        <v>123</v>
      </c>
      <c r="D650" s="1099"/>
      <c r="E650" s="185" t="s">
        <v>580</v>
      </c>
      <c r="F650" s="19" t="s">
        <v>1771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2</v>
      </c>
      <c r="AQ650"/>
      <c r="AR650"/>
      <c r="AS650"/>
      <c r="AT650"/>
      <c r="AU650"/>
      <c r="AV650" s="40"/>
      <c r="AW650" s="40"/>
    </row>
    <row r="651" spans="1:60">
      <c r="A651" s="128"/>
      <c r="B651" s="20"/>
      <c r="F651" s="19" t="s">
        <v>1772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099" t="s">
        <v>107</v>
      </c>
      <c r="D655" s="1099"/>
      <c r="E655" s="185" t="s">
        <v>196</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4</v>
      </c>
      <c r="AP655" s="645" t="s">
        <v>319</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99" t="s">
        <v>107</v>
      </c>
      <c r="D659" s="1099"/>
      <c r="E659" s="185" t="s">
        <v>889</v>
      </c>
      <c r="F659" s="502"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099" t="s">
        <v>123</v>
      </c>
      <c r="D663" s="1099"/>
      <c r="E663" s="185"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317</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99" t="s">
        <v>123</v>
      </c>
      <c r="D665" s="1099"/>
      <c r="E665" s="185"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503"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099" t="s">
        <v>123</v>
      </c>
      <c r="D670" s="1099"/>
      <c r="E670" s="185" t="s">
        <v>279</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317</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099" t="s">
        <v>123</v>
      </c>
      <c r="D673" s="1099"/>
      <c r="E673" s="185" t="s">
        <v>280</v>
      </c>
      <c r="F673" s="1673" t="s">
        <v>2211</v>
      </c>
      <c r="G673" s="1673"/>
      <c r="H673" s="1673"/>
      <c r="I673" s="1673"/>
      <c r="J673" s="1673"/>
      <c r="K673" s="1673"/>
      <c r="L673" s="1673"/>
      <c r="M673" s="1673"/>
      <c r="N673" s="1673"/>
      <c r="O673" s="1673"/>
      <c r="P673" s="1673"/>
      <c r="Q673" s="1673"/>
      <c r="R673" s="1673"/>
      <c r="S673" s="1673"/>
      <c r="T673" s="1673"/>
      <c r="U673" s="1673"/>
      <c r="V673" s="1673"/>
      <c r="W673" s="1673"/>
      <c r="X673" s="1673"/>
      <c r="Y673" s="1673"/>
      <c r="Z673" s="1673"/>
      <c r="AA673" s="1673"/>
      <c r="AB673" s="1673"/>
      <c r="AC673" s="1673"/>
      <c r="AD673" s="1673"/>
      <c r="AE673" s="19"/>
      <c r="AF673" s="19"/>
      <c r="AG673" s="3" t="s">
        <v>102</v>
      </c>
      <c r="AH673" s="19"/>
      <c r="AI673" s="19"/>
      <c r="AJ673" s="4"/>
      <c r="AK673" s="4"/>
      <c r="AL673" s="4"/>
      <c r="AM673" s="4"/>
      <c r="AN673" s="79"/>
      <c r="AO673" s="21"/>
    </row>
    <row r="674" spans="1:60">
      <c r="A674" s="4"/>
      <c r="B674" s="19"/>
      <c r="C674" s="19"/>
      <c r="D674" s="19"/>
      <c r="E674" s="19"/>
      <c r="F674" s="1673"/>
      <c r="G674" s="1673"/>
      <c r="H674" s="1673"/>
      <c r="I674" s="1673"/>
      <c r="J674" s="1673"/>
      <c r="K674" s="1673"/>
      <c r="L674" s="1673"/>
      <c r="M674" s="1673"/>
      <c r="N674" s="1673"/>
      <c r="O674" s="1673"/>
      <c r="P674" s="1673"/>
      <c r="Q674" s="1673"/>
      <c r="R674" s="1673"/>
      <c r="S674" s="1673"/>
      <c r="T674" s="1673"/>
      <c r="U674" s="1673"/>
      <c r="V674" s="1673"/>
      <c r="W674" s="1673"/>
      <c r="X674" s="1673"/>
      <c r="Y674" s="1673"/>
      <c r="Z674" s="1673"/>
      <c r="AA674" s="1673"/>
      <c r="AB674" s="1673"/>
      <c r="AC674" s="1673"/>
      <c r="AD674" s="1673"/>
      <c r="AE674" s="19"/>
      <c r="AF674" s="19"/>
      <c r="AG674" s="19"/>
      <c r="AH674" s="19"/>
      <c r="AI674" s="19"/>
      <c r="AJ674" s="4"/>
      <c r="AK674" s="4"/>
      <c r="AL674" s="4"/>
      <c r="AM674" s="4"/>
      <c r="AN674" s="79"/>
      <c r="AO674" s="21"/>
    </row>
    <row r="675" spans="1:60" ht="0.75" customHeight="1">
      <c r="A675" s="4"/>
      <c r="B675" s="19"/>
      <c r="C675" s="19"/>
      <c r="D675" s="19"/>
      <c r="E675" s="19"/>
      <c r="F675" s="1673"/>
      <c r="G675" s="1673"/>
      <c r="H675" s="1673"/>
      <c r="I675" s="1673"/>
      <c r="J675" s="1673"/>
      <c r="K675" s="1673"/>
      <c r="L675" s="1673"/>
      <c r="M675" s="1673"/>
      <c r="N675" s="1673"/>
      <c r="O675" s="1673"/>
      <c r="P675" s="1673"/>
      <c r="Q675" s="1673"/>
      <c r="R675" s="1673"/>
      <c r="S675" s="1673"/>
      <c r="T675" s="1673"/>
      <c r="U675" s="1673"/>
      <c r="V675" s="1673"/>
      <c r="W675" s="1673"/>
      <c r="X675" s="1673"/>
      <c r="Y675" s="1673"/>
      <c r="Z675" s="1673"/>
      <c r="AA675" s="1673"/>
      <c r="AB675" s="1673"/>
      <c r="AC675" s="1673"/>
      <c r="AD675" s="1673"/>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269">
        <f>$AO$655</f>
        <v>4</v>
      </c>
      <c r="AL688" s="1270"/>
      <c r="AM688" s="1271"/>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798" t="s">
        <v>721</v>
      </c>
      <c r="B691" s="1798"/>
      <c r="C691" s="1798"/>
      <c r="D691" s="1798"/>
      <c r="E691" s="1798"/>
      <c r="F691" s="1798"/>
      <c r="G691" s="1798"/>
      <c r="H691" s="1798"/>
      <c r="I691" s="1798"/>
      <c r="J691" s="1798"/>
      <c r="K691" s="1798"/>
      <c r="L691" s="1798"/>
      <c r="M691" s="1798"/>
      <c r="N691" s="1798"/>
      <c r="O691" s="1798"/>
      <c r="P691" s="1798"/>
      <c r="Q691" s="1798"/>
      <c r="R691" s="1798"/>
      <c r="S691" s="1798"/>
      <c r="T691" s="1798"/>
      <c r="U691" s="1798"/>
      <c r="V691" s="1798"/>
      <c r="W691" s="1798"/>
      <c r="X691" s="1798"/>
      <c r="Y691" s="1798"/>
      <c r="Z691" s="1798"/>
      <c r="AA691" s="1798"/>
      <c r="AB691" s="1798"/>
      <c r="AC691" s="1798"/>
      <c r="AD691" s="1798"/>
      <c r="AE691" s="1798"/>
      <c r="AF691" s="1798"/>
      <c r="AG691" s="1798"/>
      <c r="AH691" s="1798"/>
      <c r="AI691" s="1798"/>
      <c r="AJ691" s="1798"/>
      <c r="AK691" s="1798"/>
      <c r="AL691" s="1798"/>
      <c r="AM691" s="1798"/>
      <c r="AO691" s="206"/>
      <c r="AP691" s="206"/>
      <c r="AQ691" s="206"/>
    </row>
    <row r="692" spans="1:43">
      <c r="A692" s="1799"/>
      <c r="B692" s="1799"/>
      <c r="C692" s="1799"/>
      <c r="D692" s="1799"/>
      <c r="E692" s="1799"/>
      <c r="F692" s="1799"/>
      <c r="G692" s="1799"/>
      <c r="H692" s="1799"/>
      <c r="I692" s="1799"/>
      <c r="J692" s="1799"/>
      <c r="K692" s="1799"/>
      <c r="L692" s="1799"/>
      <c r="M692" s="1799"/>
      <c r="N692" s="1799"/>
      <c r="O692" s="1799"/>
      <c r="P692" s="1799"/>
      <c r="Q692" s="1799"/>
      <c r="R692" s="1799"/>
      <c r="S692" s="1799"/>
      <c r="T692" s="1799"/>
      <c r="U692" s="1799"/>
      <c r="V692" s="1799"/>
      <c r="W692" s="1799"/>
      <c r="X692" s="1799"/>
      <c r="Y692" s="1799"/>
      <c r="Z692" s="1799"/>
      <c r="AA692" s="1799"/>
      <c r="AB692" s="1799"/>
      <c r="AC692" s="1799"/>
      <c r="AD692" s="1799"/>
      <c r="AE692" s="1799"/>
      <c r="AF692" s="1799"/>
      <c r="AG692" s="1799"/>
      <c r="AH692" s="1799"/>
      <c r="AI692" s="1799"/>
      <c r="AJ692" s="1799"/>
      <c r="AK692" s="1799"/>
      <c r="AL692" s="1799"/>
      <c r="AM692" s="1799"/>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70" t="s">
        <v>1940</v>
      </c>
      <c r="B694" s="1170"/>
      <c r="C694" s="1170"/>
      <c r="D694" s="1170"/>
      <c r="E694" s="1170"/>
      <c r="F694" s="1170"/>
      <c r="G694" s="1170"/>
      <c r="H694" s="1170"/>
      <c r="I694" s="1170"/>
      <c r="J694" s="1170"/>
      <c r="K694" s="1170"/>
      <c r="L694" s="1170"/>
      <c r="M694" s="1170"/>
      <c r="N694" s="1170"/>
      <c r="O694" s="1170"/>
      <c r="P694" s="1170"/>
      <c r="Q694" s="1170"/>
      <c r="R694" s="1170"/>
      <c r="S694" s="1170"/>
      <c r="T694" s="1170"/>
      <c r="U694" s="1170"/>
      <c r="V694" s="1170"/>
      <c r="W694" s="1170"/>
      <c r="X694" s="1170"/>
      <c r="Y694" s="1170"/>
      <c r="Z694" s="1170"/>
      <c r="AA694" s="1170"/>
      <c r="AB694" s="1170"/>
      <c r="AC694" s="1170"/>
      <c r="AD694" s="1170"/>
      <c r="AE694" s="1170"/>
      <c r="AF694" s="1170"/>
      <c r="AG694" s="1170"/>
      <c r="AH694" s="1170"/>
      <c r="AI694" s="1170"/>
      <c r="AJ694" s="1170"/>
      <c r="AK694" s="1170"/>
      <c r="AL694" s="1170"/>
      <c r="AM694" s="1170"/>
      <c r="AO694" s="206">
        <f>IF(T703&gt;15,15,T703)</f>
        <v>15</v>
      </c>
      <c r="AP694" s="206"/>
      <c r="AQ694" s="206"/>
    </row>
    <row r="695" spans="1:43">
      <c r="A695" s="1170" t="s">
        <v>1941</v>
      </c>
      <c r="B695" s="1170"/>
      <c r="C695" s="1170"/>
      <c r="D695" s="1170"/>
      <c r="E695" s="1170"/>
      <c r="F695" s="1170"/>
      <c r="G695" s="1170"/>
      <c r="H695" s="1170"/>
      <c r="I695" s="1170"/>
      <c r="J695" s="1170"/>
      <c r="K695" s="1170"/>
      <c r="L695" s="1170"/>
      <c r="M695" s="1170"/>
      <c r="N695" s="1170"/>
      <c r="O695" s="1170"/>
      <c r="P695" s="1170"/>
      <c r="Q695" s="1170"/>
      <c r="R695" s="1170"/>
      <c r="S695" s="1170"/>
      <c r="T695" s="1170"/>
      <c r="U695" s="1170"/>
      <c r="V695" s="1170"/>
      <c r="W695" s="1170"/>
      <c r="X695" s="1170"/>
      <c r="Y695" s="1170"/>
      <c r="Z695" s="1170"/>
      <c r="AA695" s="1170"/>
      <c r="AB695" s="1170"/>
      <c r="AC695" s="1170"/>
      <c r="AD695" s="1170"/>
      <c r="AE695" s="1170"/>
      <c r="AF695" s="1170"/>
      <c r="AG695" s="1170"/>
      <c r="AH695" s="1170"/>
      <c r="AI695" s="1170"/>
      <c r="AJ695" s="1170"/>
      <c r="AK695" s="1170"/>
      <c r="AL695" s="1170"/>
      <c r="AM695" s="1170"/>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52" t="s">
        <v>233</v>
      </c>
      <c r="U696" s="1550"/>
      <c r="V696" s="1550"/>
      <c r="W696" s="1550"/>
      <c r="X696" s="1550"/>
      <c r="Y696" s="1551"/>
      <c r="Z696" s="1552" t="s">
        <v>232</v>
      </c>
      <c r="AA696" s="1550"/>
      <c r="AB696" s="1550"/>
      <c r="AC696" s="1550"/>
      <c r="AD696" s="1550"/>
      <c r="AE696" s="1551"/>
      <c r="AF696" s="1552" t="s">
        <v>234</v>
      </c>
      <c r="AG696" s="1550"/>
      <c r="AH696" s="1550"/>
      <c r="AI696" s="1550"/>
      <c r="AJ696" s="1550"/>
      <c r="AK696" s="1551"/>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3"/>
      <c r="U697" s="1544"/>
      <c r="V697" s="1544"/>
      <c r="W697" s="1544"/>
      <c r="X697" s="1544"/>
      <c r="Y697" s="1545"/>
      <c r="Z697" s="1543"/>
      <c r="AA697" s="1544"/>
      <c r="AB697" s="1544"/>
      <c r="AC697" s="1544"/>
      <c r="AD697" s="1544"/>
      <c r="AE697" s="1545"/>
      <c r="AF697" s="1543"/>
      <c r="AG697" s="1544"/>
      <c r="AH697" s="1544"/>
      <c r="AI697" s="1544"/>
      <c r="AJ697" s="1544"/>
      <c r="AK697" s="1545"/>
      <c r="AL697" s="778"/>
      <c r="AM697" s="20"/>
    </row>
    <row r="698" spans="1:43">
      <c r="A698" s="594" t="s">
        <v>652</v>
      </c>
      <c r="B698" s="1767" t="s">
        <v>269</v>
      </c>
      <c r="C698" s="1767"/>
      <c r="D698" s="1767"/>
      <c r="E698" s="1767"/>
      <c r="F698" s="1767"/>
      <c r="G698" s="1767"/>
      <c r="H698" s="1767"/>
      <c r="I698" s="1767"/>
      <c r="J698" s="1767"/>
      <c r="K698" s="1767"/>
      <c r="L698" s="1767"/>
      <c r="M698" s="1767"/>
      <c r="N698" s="1767"/>
      <c r="O698" s="1767"/>
      <c r="P698" s="1767"/>
      <c r="Q698" s="1767"/>
      <c r="R698" s="1767"/>
      <c r="S698" s="1768"/>
      <c r="T698" s="1766">
        <f>SUM(T699:Y700)</f>
        <v>10</v>
      </c>
      <c r="U698" s="1766"/>
      <c r="V698" s="1766"/>
      <c r="W698" s="1766"/>
      <c r="X698" s="1766"/>
      <c r="Y698" s="1766"/>
      <c r="Z698" s="1499">
        <v>10</v>
      </c>
      <c r="AA698" s="1499"/>
      <c r="AB698" s="1499"/>
      <c r="AC698" s="1499"/>
      <c r="AD698" s="1499"/>
      <c r="AE698" s="1499"/>
      <c r="AF698" s="1499">
        <f>IF(T698&gt;Z698,Z698,T698)</f>
        <v>10</v>
      </c>
      <c r="AG698" s="1499"/>
      <c r="AH698" s="1499"/>
      <c r="AI698" s="1499"/>
      <c r="AJ698" s="1499"/>
      <c r="AK698" s="1499"/>
      <c r="AL698" s="778"/>
      <c r="AM698" s="20"/>
      <c r="AO698" s="4">
        <f>IF(T707&gt;50,50,T707)</f>
        <v>50</v>
      </c>
    </row>
    <row r="699" spans="1:43">
      <c r="A699" s="614"/>
      <c r="B699" s="615"/>
      <c r="C699" s="620"/>
      <c r="D699" s="306" t="s">
        <v>209</v>
      </c>
      <c r="E699" s="1770" t="s">
        <v>235</v>
      </c>
      <c r="F699" s="1770"/>
      <c r="G699" s="1770"/>
      <c r="H699" s="1770"/>
      <c r="I699" s="1770"/>
      <c r="J699" s="1770"/>
      <c r="K699" s="1770"/>
      <c r="L699" s="1770"/>
      <c r="M699" s="1770"/>
      <c r="N699" s="1770"/>
      <c r="O699" s="1770"/>
      <c r="P699" s="1770"/>
      <c r="Q699" s="1770"/>
      <c r="R699" s="1770"/>
      <c r="S699" s="1771"/>
      <c r="T699" s="1769">
        <f>AJ31</f>
        <v>7</v>
      </c>
      <c r="U699" s="1769"/>
      <c r="V699" s="1769"/>
      <c r="W699" s="1769"/>
      <c r="X699" s="1769"/>
      <c r="Y699" s="1769"/>
      <c r="Z699" s="1668">
        <v>7</v>
      </c>
      <c r="AA699" s="1668"/>
      <c r="AB699" s="1668"/>
      <c r="AC699" s="1668"/>
      <c r="AD699" s="1668"/>
      <c r="AE699" s="1668"/>
      <c r="AF699" s="1782"/>
      <c r="AG699" s="1782"/>
      <c r="AH699" s="1782"/>
      <c r="AI699" s="1782"/>
      <c r="AJ699" s="1782"/>
      <c r="AK699" s="1782"/>
      <c r="AL699" s="778"/>
      <c r="AM699" s="20"/>
    </row>
    <row r="700" spans="1:43">
      <c r="A700" s="616"/>
      <c r="B700" s="615"/>
      <c r="C700" s="615"/>
      <c r="D700" s="306" t="s">
        <v>427</v>
      </c>
      <c r="E700" s="1770" t="s">
        <v>236</v>
      </c>
      <c r="F700" s="1770"/>
      <c r="G700" s="1770"/>
      <c r="H700" s="1770"/>
      <c r="I700" s="1770"/>
      <c r="J700" s="1770"/>
      <c r="K700" s="1770"/>
      <c r="L700" s="1770"/>
      <c r="M700" s="1770"/>
      <c r="N700" s="1770"/>
      <c r="O700" s="1770"/>
      <c r="P700" s="1770"/>
      <c r="Q700" s="1770"/>
      <c r="R700" s="1770"/>
      <c r="S700" s="1771"/>
      <c r="T700" s="1769">
        <f>AJ47</f>
        <v>3</v>
      </c>
      <c r="U700" s="1769"/>
      <c r="V700" s="1769"/>
      <c r="W700" s="1769"/>
      <c r="X700" s="1769"/>
      <c r="Y700" s="1769"/>
      <c r="Z700" s="1668">
        <v>3</v>
      </c>
      <c r="AA700" s="1668"/>
      <c r="AB700" s="1668"/>
      <c r="AC700" s="1668"/>
      <c r="AD700" s="1668"/>
      <c r="AE700" s="1668"/>
      <c r="AF700" s="1782"/>
      <c r="AG700" s="1782"/>
      <c r="AH700" s="1782"/>
      <c r="AI700" s="1782"/>
      <c r="AJ700" s="1782"/>
      <c r="AK700" s="1782"/>
      <c r="AL700" s="778"/>
      <c r="AM700" s="20"/>
    </row>
    <row r="701" spans="1:43">
      <c r="A701" s="594" t="s">
        <v>8</v>
      </c>
      <c r="B701" s="1767" t="s">
        <v>270</v>
      </c>
      <c r="C701" s="1767"/>
      <c r="D701" s="1767"/>
      <c r="E701" s="1767"/>
      <c r="F701" s="1767"/>
      <c r="G701" s="1767"/>
      <c r="H701" s="1767"/>
      <c r="I701" s="1767"/>
      <c r="J701" s="1767"/>
      <c r="K701" s="1767"/>
      <c r="L701" s="1767"/>
      <c r="M701" s="1767"/>
      <c r="N701" s="1767"/>
      <c r="O701" s="1767"/>
      <c r="P701" s="1767"/>
      <c r="Q701" s="1767"/>
      <c r="R701" s="1767"/>
      <c r="S701" s="1768"/>
      <c r="T701" s="1766">
        <f>AK68</f>
        <v>10</v>
      </c>
      <c r="U701" s="1766"/>
      <c r="V701" s="1766"/>
      <c r="W701" s="1766"/>
      <c r="X701" s="1766"/>
      <c r="Y701" s="1766"/>
      <c r="Z701" s="1499">
        <v>10</v>
      </c>
      <c r="AA701" s="1499"/>
      <c r="AB701" s="1499"/>
      <c r="AC701" s="1499"/>
      <c r="AD701" s="1499"/>
      <c r="AE701" s="1499"/>
      <c r="AF701" s="1499">
        <f>IF(T701&gt;Z701,Z701,T701)</f>
        <v>10</v>
      </c>
      <c r="AG701" s="1499"/>
      <c r="AH701" s="1499"/>
      <c r="AI701" s="1499"/>
      <c r="AJ701" s="1499"/>
      <c r="AK701" s="1499"/>
      <c r="AL701" s="778"/>
      <c r="AM701" s="20"/>
    </row>
    <row r="702" spans="1:43">
      <c r="A702" s="594" t="s">
        <v>118</v>
      </c>
      <c r="B702" s="1767" t="s">
        <v>271</v>
      </c>
      <c r="C702" s="1767"/>
      <c r="D702" s="1767"/>
      <c r="E702" s="1767"/>
      <c r="F702" s="1767"/>
      <c r="G702" s="1767"/>
      <c r="H702" s="1767"/>
      <c r="I702" s="1767"/>
      <c r="J702" s="1767"/>
      <c r="K702" s="1767"/>
      <c r="L702" s="1767"/>
      <c r="M702" s="1767"/>
      <c r="N702" s="1767"/>
      <c r="O702" s="1767"/>
      <c r="P702" s="1767"/>
      <c r="Q702" s="1767"/>
      <c r="R702" s="1767"/>
      <c r="S702" s="1768"/>
      <c r="T702" s="1766">
        <f>AO693</f>
        <v>25</v>
      </c>
      <c r="U702" s="1766">
        <f>IF(AND(AND(A703&gt;15,15+A704),A704&gt;10,A703+10),A702,0)</f>
        <v>0</v>
      </c>
      <c r="V702" s="1766">
        <f>IF(AND(AND(B703&gt;15,15+B704),B704&gt;10,B703+10),#REF!,0)</f>
        <v>0</v>
      </c>
      <c r="W702" s="1766">
        <f>IF(AND(AND(C703&gt;15,15+C704),C704&gt;10,C703+10),B702,0)</f>
        <v>0</v>
      </c>
      <c r="X702" s="1766" t="e">
        <f>IF(AND(AND(D703&gt;15,15+D704),D704&gt;10,D703+10),D702,0)</f>
        <v>#VALUE!</v>
      </c>
      <c r="Y702" s="1766" t="e">
        <f>IF(AND(AND(E703&gt;15,15+E704),E704&gt;10,E703+10),E702,0)</f>
        <v>#VALUE!</v>
      </c>
      <c r="Z702" s="1499">
        <v>25</v>
      </c>
      <c r="AA702" s="1499"/>
      <c r="AB702" s="1499"/>
      <c r="AC702" s="1499"/>
      <c r="AD702" s="1499"/>
      <c r="AE702" s="1499"/>
      <c r="AF702" s="1499">
        <f>IF(T702&gt;Z702,Z702,T702)</f>
        <v>25</v>
      </c>
      <c r="AG702" s="1499"/>
      <c r="AH702" s="1499"/>
      <c r="AI702" s="1499"/>
      <c r="AJ702" s="1499"/>
      <c r="AK702" s="1499"/>
      <c r="AL702" s="778"/>
      <c r="AM702" s="20"/>
    </row>
    <row r="703" spans="1:43">
      <c r="A703" s="594"/>
      <c r="B703" s="615"/>
      <c r="C703" s="615"/>
      <c r="D703" s="306" t="s">
        <v>1467</v>
      </c>
      <c r="E703" s="1770" t="s">
        <v>293</v>
      </c>
      <c r="F703" s="1770"/>
      <c r="G703" s="1770"/>
      <c r="H703" s="1770"/>
      <c r="I703" s="1770"/>
      <c r="J703" s="1770"/>
      <c r="K703" s="1770"/>
      <c r="L703" s="1770"/>
      <c r="M703" s="1770"/>
      <c r="N703" s="1770"/>
      <c r="O703" s="1770"/>
      <c r="P703" s="1770"/>
      <c r="Q703" s="1770"/>
      <c r="R703" s="1770"/>
      <c r="S703" s="1771"/>
      <c r="T703" s="1769">
        <f>AK283</f>
        <v>20</v>
      </c>
      <c r="U703" s="1769"/>
      <c r="V703" s="1769"/>
      <c r="W703" s="1769"/>
      <c r="X703" s="1769"/>
      <c r="Y703" s="1769"/>
      <c r="Z703" s="1668">
        <v>15</v>
      </c>
      <c r="AA703" s="1668"/>
      <c r="AB703" s="1668"/>
      <c r="AC703" s="1668"/>
      <c r="AD703" s="1668"/>
      <c r="AE703" s="1668"/>
      <c r="AF703" s="1782"/>
      <c r="AG703" s="1782"/>
      <c r="AH703" s="1782"/>
      <c r="AI703" s="1782"/>
      <c r="AJ703" s="1782"/>
      <c r="AK703" s="1782"/>
      <c r="AL703" s="778"/>
      <c r="AM703" s="20"/>
    </row>
    <row r="704" spans="1:43">
      <c r="A704" s="617"/>
      <c r="B704" s="90"/>
      <c r="C704" s="90"/>
      <c r="D704" s="618" t="s">
        <v>1468</v>
      </c>
      <c r="E704" s="1770" t="s">
        <v>294</v>
      </c>
      <c r="F704" s="1770"/>
      <c r="G704" s="1770"/>
      <c r="H704" s="1770"/>
      <c r="I704" s="1770"/>
      <c r="J704" s="1770"/>
      <c r="K704" s="1770"/>
      <c r="L704" s="1770"/>
      <c r="M704" s="1770"/>
      <c r="N704" s="1770"/>
      <c r="O704" s="1770"/>
      <c r="P704" s="1770"/>
      <c r="Q704" s="1770"/>
      <c r="R704" s="1770"/>
      <c r="S704" s="1771"/>
      <c r="T704" s="1769">
        <f>AK474</f>
        <v>10</v>
      </c>
      <c r="U704" s="1769"/>
      <c r="V704" s="1769"/>
      <c r="W704" s="1769"/>
      <c r="X704" s="1769"/>
      <c r="Y704" s="1769"/>
      <c r="Z704" s="1668">
        <v>10</v>
      </c>
      <c r="AA704" s="1668"/>
      <c r="AB704" s="1668"/>
      <c r="AC704" s="1668"/>
      <c r="AD704" s="1668"/>
      <c r="AE704" s="1668"/>
      <c r="AF704" s="1782"/>
      <c r="AG704" s="1782"/>
      <c r="AH704" s="1782"/>
      <c r="AI704" s="1782"/>
      <c r="AJ704" s="1782"/>
      <c r="AK704" s="1782"/>
      <c r="AL704" s="778"/>
      <c r="AM704" s="20"/>
    </row>
    <row r="705" spans="1:39" hidden="1">
      <c r="A705" s="594" t="s">
        <v>121</v>
      </c>
      <c r="B705" s="1767" t="s">
        <v>539</v>
      </c>
      <c r="C705" s="1767"/>
      <c r="D705" s="1767"/>
      <c r="E705" s="1767"/>
      <c r="F705" s="1767"/>
      <c r="G705" s="1767"/>
      <c r="H705" s="1767"/>
      <c r="I705" s="1767"/>
      <c r="J705" s="1767"/>
      <c r="K705" s="1767"/>
      <c r="L705" s="1767"/>
      <c r="M705" s="1767"/>
      <c r="N705" s="1767"/>
      <c r="O705" s="1767"/>
      <c r="P705" s="1767"/>
      <c r="Q705" s="1767"/>
      <c r="R705" s="1767"/>
      <c r="S705" s="1768"/>
      <c r="T705" s="1766"/>
      <c r="U705" s="1766"/>
      <c r="V705" s="1766"/>
      <c r="W705" s="1766"/>
      <c r="X705" s="1766"/>
      <c r="Y705" s="1766"/>
      <c r="Z705" s="1499"/>
      <c r="AA705" s="1499"/>
      <c r="AB705" s="1499"/>
      <c r="AC705" s="1499"/>
      <c r="AD705" s="1499"/>
      <c r="AE705" s="1499"/>
      <c r="AF705" s="1499"/>
      <c r="AG705" s="1499"/>
      <c r="AH705" s="1499"/>
      <c r="AI705" s="1499"/>
      <c r="AJ705" s="1499"/>
      <c r="AK705" s="1499"/>
      <c r="AL705" s="778"/>
      <c r="AM705" s="20"/>
    </row>
    <row r="706" spans="1:39">
      <c r="A706" s="594" t="s">
        <v>121</v>
      </c>
      <c r="B706" s="1767" t="s">
        <v>540</v>
      </c>
      <c r="C706" s="1767"/>
      <c r="D706" s="1767"/>
      <c r="E706" s="1767"/>
      <c r="F706" s="1767"/>
      <c r="G706" s="1767"/>
      <c r="H706" s="1767"/>
      <c r="I706" s="1767"/>
      <c r="J706" s="1767"/>
      <c r="K706" s="1767"/>
      <c r="L706" s="1767"/>
      <c r="M706" s="1767"/>
      <c r="N706" s="1767"/>
      <c r="O706" s="1767"/>
      <c r="P706" s="1767"/>
      <c r="Q706" s="1767"/>
      <c r="R706" s="1767"/>
      <c r="S706" s="1768"/>
      <c r="T706" s="1788">
        <f>IF(SUM(T707:Y708)&gt;52,52,SUM(T707:Y708))</f>
        <v>52</v>
      </c>
      <c r="U706" s="1762"/>
      <c r="V706" s="1762"/>
      <c r="W706" s="1762"/>
      <c r="X706" s="1762"/>
      <c r="Y706" s="1762"/>
      <c r="Z706" s="1762">
        <v>52</v>
      </c>
      <c r="AA706" s="1762"/>
      <c r="AB706" s="1762"/>
      <c r="AC706" s="1762"/>
      <c r="AD706" s="1762"/>
      <c r="AE706" s="1762"/>
      <c r="AF706" s="1762">
        <f>$AO$698+$T$708</f>
        <v>52</v>
      </c>
      <c r="AG706" s="1762"/>
      <c r="AH706" s="1762"/>
      <c r="AI706" s="1762"/>
      <c r="AJ706" s="1762"/>
      <c r="AK706" s="1762"/>
      <c r="AL706" s="778"/>
      <c r="AM706" s="20"/>
    </row>
    <row r="707" spans="1:39">
      <c r="A707" s="619"/>
      <c r="B707" s="621"/>
      <c r="C707" s="621"/>
      <c r="D707" s="622" t="s">
        <v>2216</v>
      </c>
      <c r="E707" s="1770" t="s">
        <v>182</v>
      </c>
      <c r="F707" s="1770"/>
      <c r="G707" s="1770"/>
      <c r="H707" s="1770"/>
      <c r="I707" s="1770"/>
      <c r="J707" s="1770"/>
      <c r="K707" s="1770"/>
      <c r="L707" s="1770"/>
      <c r="M707" s="1770"/>
      <c r="N707" s="1770"/>
      <c r="O707" s="1770"/>
      <c r="P707" s="1770"/>
      <c r="Q707" s="1770"/>
      <c r="R707" s="1770"/>
      <c r="S707" s="1771"/>
      <c r="T707" s="1763">
        <f>AC592</f>
        <v>50</v>
      </c>
      <c r="U707" s="1764"/>
      <c r="V707" s="1764"/>
      <c r="W707" s="1764"/>
      <c r="X707" s="1764"/>
      <c r="Y707" s="1765"/>
      <c r="Z707" s="1763">
        <v>50</v>
      </c>
      <c r="AA707" s="1764"/>
      <c r="AB707" s="1764"/>
      <c r="AC707" s="1764"/>
      <c r="AD707" s="1764"/>
      <c r="AE707" s="1765"/>
      <c r="AF707" s="1795"/>
      <c r="AG707" s="1796"/>
      <c r="AH707" s="1796"/>
      <c r="AI707" s="1796"/>
      <c r="AJ707" s="1796"/>
      <c r="AK707" s="1797"/>
      <c r="AL707" s="778"/>
      <c r="AM707" s="4"/>
    </row>
    <row r="708" spans="1:39">
      <c r="A708" s="623"/>
      <c r="B708" s="615"/>
      <c r="C708" s="615"/>
      <c r="D708" s="306" t="s">
        <v>2217</v>
      </c>
      <c r="E708" s="1770" t="s">
        <v>268</v>
      </c>
      <c r="F708" s="1770"/>
      <c r="G708" s="1770"/>
      <c r="H708" s="1770"/>
      <c r="I708" s="1770"/>
      <c r="J708" s="1770"/>
      <c r="K708" s="1770"/>
      <c r="L708" s="1770"/>
      <c r="M708" s="1770"/>
      <c r="N708" s="1770"/>
      <c r="O708" s="1770"/>
      <c r="P708" s="1770"/>
      <c r="Q708" s="1770"/>
      <c r="R708" s="1770"/>
      <c r="S708" s="1771"/>
      <c r="T708" s="1749">
        <f>IF(AJ617&gt;0,2,0)</f>
        <v>2</v>
      </c>
      <c r="U708" s="1750"/>
      <c r="V708" s="1750"/>
      <c r="W708" s="1750"/>
      <c r="X708" s="1750"/>
      <c r="Y708" s="1751"/>
      <c r="Z708" s="1269">
        <v>2</v>
      </c>
      <c r="AA708" s="1270"/>
      <c r="AB708" s="1270"/>
      <c r="AC708" s="1270"/>
      <c r="AD708" s="1270"/>
      <c r="AE708" s="1271"/>
      <c r="AF708" s="1785"/>
      <c r="AG708" s="1786"/>
      <c r="AH708" s="1786"/>
      <c r="AI708" s="1786"/>
      <c r="AJ708" s="1786"/>
      <c r="AK708" s="1787"/>
      <c r="AL708" s="778"/>
      <c r="AM708" s="4"/>
    </row>
    <row r="709" spans="1:39">
      <c r="A709" s="619" t="s">
        <v>122</v>
      </c>
      <c r="B709" s="1767" t="s">
        <v>541</v>
      </c>
      <c r="C709" s="1767"/>
      <c r="D709" s="1767"/>
      <c r="E709" s="1767"/>
      <c r="F709" s="1767"/>
      <c r="G709" s="1767"/>
      <c r="H709" s="1767"/>
      <c r="I709" s="1767"/>
      <c r="J709" s="1767"/>
      <c r="K709" s="1767"/>
      <c r="L709" s="1767"/>
      <c r="M709" s="1767"/>
      <c r="N709" s="1767"/>
      <c r="O709" s="1767"/>
      <c r="P709" s="1767"/>
      <c r="Q709" s="1767"/>
      <c r="R709" s="1767"/>
      <c r="S709" s="1768"/>
      <c r="T709" s="1766">
        <f>AK645</f>
        <v>10</v>
      </c>
      <c r="U709" s="1766"/>
      <c r="V709" s="1766"/>
      <c r="W709" s="1766"/>
      <c r="X709" s="1766"/>
      <c r="Y709" s="1766"/>
      <c r="Z709" s="1499">
        <v>10</v>
      </c>
      <c r="AA709" s="1499"/>
      <c r="AB709" s="1499"/>
      <c r="AC709" s="1499"/>
      <c r="AD709" s="1499"/>
      <c r="AE709" s="1499"/>
      <c r="AF709" s="1351">
        <f>IF(T709&gt;Z709,Z709,T709)</f>
        <v>10</v>
      </c>
      <c r="AG709" s="1352"/>
      <c r="AH709" s="1352"/>
      <c r="AI709" s="1352"/>
      <c r="AJ709" s="1352"/>
      <c r="AK709" s="1370"/>
      <c r="AL709" s="778"/>
      <c r="AM709" s="20"/>
    </row>
    <row r="710" spans="1:39">
      <c r="A710" s="619" t="s">
        <v>124</v>
      </c>
      <c r="B710" s="1767" t="s">
        <v>984</v>
      </c>
      <c r="C710" s="1767"/>
      <c r="D710" s="1767"/>
      <c r="E710" s="1767"/>
      <c r="F710" s="1767"/>
      <c r="G710" s="1767"/>
      <c r="H710" s="1767"/>
      <c r="I710" s="1767"/>
      <c r="J710" s="1767"/>
      <c r="K710" s="1767"/>
      <c r="L710" s="1767"/>
      <c r="M710" s="1767"/>
      <c r="N710" s="1767"/>
      <c r="O710" s="1767"/>
      <c r="P710" s="1767"/>
      <c r="Q710" s="1767"/>
      <c r="R710" s="1767"/>
      <c r="S710" s="1768"/>
      <c r="T710" s="1789">
        <f>IF(AK688&gt;2,2,AK688)</f>
        <v>2</v>
      </c>
      <c r="U710" s="1790"/>
      <c r="V710" s="1790"/>
      <c r="W710" s="1790"/>
      <c r="X710" s="1790"/>
      <c r="Y710" s="1791"/>
      <c r="Z710" s="1351">
        <v>2</v>
      </c>
      <c r="AA710" s="1352"/>
      <c r="AB710" s="1352"/>
      <c r="AC710" s="1352"/>
      <c r="AD710" s="1352"/>
      <c r="AE710" s="1370"/>
      <c r="AF710" s="1351">
        <f>IF(T710&gt;Z710,Z710,T710)</f>
        <v>2</v>
      </c>
      <c r="AG710" s="1783"/>
      <c r="AH710" s="1783"/>
      <c r="AI710" s="1783"/>
      <c r="AJ710" s="1783"/>
      <c r="AK710" s="1784"/>
      <c r="AL710" s="3"/>
      <c r="AM710" s="20"/>
    </row>
    <row r="711" spans="1:39">
      <c r="A711" s="1864" t="s">
        <v>296</v>
      </c>
      <c r="B711" s="1767"/>
      <c r="C711" s="1767"/>
      <c r="D711" s="1767"/>
      <c r="E711" s="1767"/>
      <c r="F711" s="1767"/>
      <c r="G711" s="1767"/>
      <c r="H711" s="1767"/>
      <c r="I711" s="1767"/>
      <c r="J711" s="1767"/>
      <c r="K711" s="1767"/>
      <c r="L711" s="1767"/>
      <c r="M711" s="1767"/>
      <c r="N711" s="1767"/>
      <c r="O711" s="1767"/>
      <c r="P711" s="1767"/>
      <c r="Q711" s="1767"/>
      <c r="R711" s="1767"/>
      <c r="S711" s="1768"/>
      <c r="T711" s="1092"/>
      <c r="U711" s="1092"/>
      <c r="V711" s="1092"/>
      <c r="W711" s="1092"/>
      <c r="X711" s="1092"/>
      <c r="Y711" s="1092"/>
      <c r="Z711" s="1668" t="s">
        <v>295</v>
      </c>
      <c r="AA711" s="1668"/>
      <c r="AB711" s="1668"/>
      <c r="AC711" s="1668"/>
      <c r="AD711" s="1668"/>
      <c r="AE711" s="1668"/>
      <c r="AF711" s="1351">
        <f>IF(T711&gt;0,T711,0)</f>
        <v>0</v>
      </c>
      <c r="AG711" s="1352"/>
      <c r="AH711" s="1352"/>
      <c r="AI711" s="1352"/>
      <c r="AJ711" s="1352"/>
      <c r="AK711" s="1370"/>
      <c r="AL711" s="18"/>
      <c r="AM711" s="20"/>
    </row>
    <row r="712" spans="1:39" ht="15.6">
      <c r="A712" s="1854" t="s">
        <v>720</v>
      </c>
      <c r="B712" s="1855"/>
      <c r="C712" s="1855"/>
      <c r="D712" s="1855"/>
      <c r="E712" s="1855"/>
      <c r="F712" s="1855"/>
      <c r="G712" s="1855"/>
      <c r="H712" s="1855"/>
      <c r="I712" s="1855"/>
      <c r="J712" s="1855"/>
      <c r="K712" s="1855"/>
      <c r="L712" s="1855"/>
      <c r="M712" s="1855"/>
      <c r="N712" s="1855"/>
      <c r="O712" s="1855"/>
      <c r="P712" s="1855"/>
      <c r="Q712" s="1855"/>
      <c r="R712" s="1855"/>
      <c r="S712" s="1855"/>
      <c r="T712" s="1855"/>
      <c r="U712" s="1855"/>
      <c r="V712" s="1855"/>
      <c r="W712" s="1855"/>
      <c r="X712" s="1855"/>
      <c r="Y712" s="1855"/>
      <c r="Z712" s="1855"/>
      <c r="AA712" s="1855"/>
      <c r="AB712" s="1855"/>
      <c r="AC712" s="1855"/>
      <c r="AD712" s="1855"/>
      <c r="AE712" s="1856"/>
      <c r="AF712" s="1772">
        <f>SUM(AF698:AK710)-AF711</f>
        <v>109</v>
      </c>
      <c r="AG712" s="1773"/>
      <c r="AH712" s="1773"/>
      <c r="AI712" s="1773"/>
      <c r="AJ712" s="1773"/>
      <c r="AK712" s="1774"/>
      <c r="AL712" s="779"/>
      <c r="AM712" s="4"/>
    </row>
    <row r="713" spans="1:39" ht="12.45" customHeight="1">
      <c r="A713" s="1857"/>
      <c r="B713" s="1858"/>
      <c r="C713" s="1858"/>
      <c r="D713" s="1858"/>
      <c r="E713" s="1858"/>
      <c r="F713" s="1858"/>
      <c r="G713" s="1858"/>
      <c r="H713" s="1858"/>
      <c r="I713" s="1858"/>
      <c r="J713" s="1858"/>
      <c r="K713" s="1858"/>
      <c r="L713" s="1858"/>
      <c r="M713" s="1858"/>
      <c r="N713" s="1858"/>
      <c r="O713" s="1858"/>
      <c r="P713" s="1858"/>
      <c r="Q713" s="1858"/>
      <c r="R713" s="1858"/>
      <c r="S713" s="1858"/>
      <c r="T713" s="1858"/>
      <c r="U713" s="1858"/>
      <c r="V713" s="1858"/>
      <c r="W713" s="1858"/>
      <c r="X713" s="1858"/>
      <c r="Y713" s="1858"/>
      <c r="Z713" s="1858"/>
      <c r="AA713" s="1858"/>
      <c r="AB713" s="1858"/>
      <c r="AC713" s="1858"/>
      <c r="AD713" s="1858"/>
      <c r="AE713" s="1859"/>
      <c r="AF713" s="1775"/>
      <c r="AG713" s="1776"/>
      <c r="AH713" s="1776"/>
      <c r="AI713" s="1776"/>
      <c r="AJ713" s="1776"/>
      <c r="AK713" s="1777"/>
      <c r="AL713" s="779"/>
      <c r="AM713" s="4"/>
    </row>
    <row r="714" spans="1:39" ht="56.25" customHeight="1">
      <c r="A714" s="976" t="s">
        <v>7</v>
      </c>
      <c r="B714" s="976"/>
      <c r="C714" s="976"/>
      <c r="D714" s="976"/>
      <c r="E714" s="976"/>
      <c r="F714" s="976"/>
      <c r="G714" s="976"/>
      <c r="H714" s="976"/>
      <c r="I714" s="976"/>
      <c r="J714" s="976"/>
      <c r="K714" s="976"/>
      <c r="L714" s="976"/>
      <c r="M714" s="976"/>
      <c r="N714" s="976"/>
      <c r="O714" s="976"/>
      <c r="P714" s="976"/>
      <c r="Q714" s="976"/>
      <c r="R714" s="976"/>
      <c r="S714" s="976"/>
      <c r="T714" s="976"/>
      <c r="U714" s="976"/>
      <c r="V714" s="976"/>
      <c r="W714" s="976"/>
      <c r="X714" s="976"/>
      <c r="Y714" s="976"/>
      <c r="Z714" s="976"/>
      <c r="AA714" s="976"/>
      <c r="AB714" s="976"/>
      <c r="AC714" s="976"/>
      <c r="AD714" s="976"/>
      <c r="AE714" s="976"/>
      <c r="AF714" s="976"/>
      <c r="AG714" s="976"/>
      <c r="AH714" s="976"/>
      <c r="AI714" s="976"/>
      <c r="AJ714" s="976"/>
      <c r="AK714" s="976"/>
      <c r="AL714" s="976"/>
      <c r="AM714" s="1650"/>
    </row>
    <row r="715" spans="1:39" ht="12.45" hidden="1" customHeight="1">
      <c r="A715" s="976"/>
      <c r="B715" s="976"/>
      <c r="C715" s="976"/>
      <c r="D715" s="976"/>
      <c r="E715" s="976"/>
      <c r="F715" s="976"/>
      <c r="G715" s="976"/>
      <c r="H715" s="976"/>
      <c r="I715" s="976"/>
      <c r="J715" s="976"/>
      <c r="K715" s="976"/>
      <c r="L715" s="976"/>
      <c r="M715" s="976"/>
      <c r="N715" s="976"/>
      <c r="O715" s="976"/>
      <c r="P715" s="976"/>
      <c r="Q715" s="976"/>
      <c r="R715" s="976"/>
      <c r="S715" s="976"/>
      <c r="T715" s="976"/>
      <c r="U715" s="976"/>
      <c r="V715" s="976"/>
      <c r="W715" s="976"/>
      <c r="X715" s="976"/>
      <c r="Y715" s="976"/>
      <c r="Z715" s="976"/>
      <c r="AA715" s="976"/>
      <c r="AB715" s="976"/>
      <c r="AC715" s="976"/>
      <c r="AD715" s="976"/>
      <c r="AE715" s="976"/>
      <c r="AF715" s="976"/>
      <c r="AG715" s="976"/>
      <c r="AH715" s="976"/>
      <c r="AI715" s="976"/>
      <c r="AJ715" s="976"/>
      <c r="AK715" s="976"/>
      <c r="AL715" s="976"/>
      <c r="AM715" s="1650"/>
    </row>
    <row r="716" spans="1:39" ht="12.45" hidden="1" customHeight="1">
      <c r="A716" s="976"/>
      <c r="B716" s="976"/>
      <c r="C716" s="976"/>
      <c r="D716" s="976"/>
      <c r="E716" s="976"/>
      <c r="F716" s="976"/>
      <c r="G716" s="976"/>
      <c r="H716" s="976"/>
      <c r="I716" s="976"/>
      <c r="J716" s="976"/>
      <c r="K716" s="976"/>
      <c r="L716" s="976"/>
      <c r="M716" s="976"/>
      <c r="N716" s="976"/>
      <c r="O716" s="976"/>
      <c r="P716" s="976"/>
      <c r="Q716" s="976"/>
      <c r="R716" s="976"/>
      <c r="S716" s="976"/>
      <c r="T716" s="976"/>
      <c r="U716" s="976"/>
      <c r="V716" s="976"/>
      <c r="W716" s="976"/>
      <c r="X716" s="976"/>
      <c r="Y716" s="976"/>
      <c r="Z716" s="976"/>
      <c r="AA716" s="976"/>
      <c r="AB716" s="976"/>
      <c r="AC716" s="976"/>
      <c r="AD716" s="976"/>
      <c r="AE716" s="976"/>
      <c r="AF716" s="976"/>
      <c r="AG716" s="976"/>
      <c r="AH716" s="976"/>
      <c r="AI716" s="976"/>
      <c r="AJ716" s="976"/>
      <c r="AK716" s="976"/>
      <c r="AL716" s="976"/>
      <c r="AM716" s="1650"/>
    </row>
    <row r="717" spans="1:39" ht="12.45" hidden="1" customHeight="1">
      <c r="A717" s="976"/>
      <c r="B717" s="976"/>
      <c r="C717" s="976"/>
      <c r="D717" s="976"/>
      <c r="E717" s="976"/>
      <c r="F717" s="976"/>
      <c r="G717" s="976"/>
      <c r="H717" s="976"/>
      <c r="I717" s="976"/>
      <c r="J717" s="976"/>
      <c r="K717" s="976"/>
      <c r="L717" s="976"/>
      <c r="M717" s="976"/>
      <c r="N717" s="976"/>
      <c r="O717" s="976"/>
      <c r="P717" s="976"/>
      <c r="Q717" s="976"/>
      <c r="R717" s="976"/>
      <c r="S717" s="976"/>
      <c r="T717" s="976"/>
      <c r="U717" s="976"/>
      <c r="V717" s="976"/>
      <c r="W717" s="976"/>
      <c r="X717" s="976"/>
      <c r="Y717" s="976"/>
      <c r="Z717" s="976"/>
      <c r="AA717" s="976"/>
      <c r="AB717" s="976"/>
      <c r="AC717" s="976"/>
      <c r="AD717" s="976"/>
      <c r="AE717" s="976"/>
      <c r="AF717" s="976"/>
      <c r="AG717" s="976"/>
      <c r="AH717" s="976"/>
      <c r="AI717" s="976"/>
      <c r="AJ717" s="976"/>
      <c r="AK717" s="976"/>
      <c r="AL717" s="976"/>
      <c r="AM717" s="1650"/>
    </row>
    <row r="718" spans="1:39" hidden="1">
      <c r="A718" s="976"/>
      <c r="B718" s="976"/>
      <c r="C718" s="976"/>
      <c r="D718" s="976"/>
      <c r="E718" s="976"/>
      <c r="F718" s="976"/>
      <c r="G718" s="976"/>
      <c r="H718" s="976"/>
      <c r="I718" s="976"/>
      <c r="J718" s="976"/>
      <c r="K718" s="976"/>
      <c r="L718" s="976"/>
      <c r="M718" s="976"/>
      <c r="N718" s="976"/>
      <c r="O718" s="976"/>
      <c r="P718" s="976"/>
      <c r="Q718" s="976"/>
      <c r="R718" s="976"/>
      <c r="S718" s="976"/>
      <c r="T718" s="976"/>
      <c r="U718" s="976"/>
      <c r="V718" s="976"/>
      <c r="W718" s="976"/>
      <c r="X718" s="976"/>
      <c r="Y718" s="976"/>
      <c r="Z718" s="976"/>
      <c r="AA718" s="976"/>
      <c r="AB718" s="976"/>
      <c r="AC718" s="976"/>
      <c r="AD718" s="976"/>
      <c r="AE718" s="976"/>
      <c r="AF718" s="976"/>
      <c r="AG718" s="976"/>
      <c r="AH718" s="976"/>
      <c r="AI718" s="976"/>
      <c r="AJ718" s="976"/>
      <c r="AK718" s="976"/>
      <c r="AL718" s="976"/>
      <c r="AM718" s="1650"/>
    </row>
    <row r="719" spans="1:39">
      <c r="A719" s="976"/>
      <c r="B719" s="976"/>
      <c r="C719" s="976"/>
      <c r="D719" s="976"/>
      <c r="E719" s="976"/>
      <c r="F719" s="976"/>
      <c r="G719" s="976"/>
      <c r="H719" s="976"/>
      <c r="I719" s="976"/>
      <c r="J719" s="976"/>
      <c r="K719" s="976"/>
      <c r="L719" s="976"/>
      <c r="M719" s="976"/>
      <c r="N719" s="976"/>
      <c r="O719" s="976"/>
      <c r="P719" s="976"/>
      <c r="Q719" s="976"/>
      <c r="R719" s="976"/>
      <c r="S719" s="976"/>
      <c r="T719" s="976"/>
      <c r="U719" s="976"/>
      <c r="V719" s="976"/>
      <c r="W719" s="976"/>
      <c r="X719" s="976"/>
      <c r="Y719" s="976"/>
      <c r="Z719" s="976"/>
      <c r="AA719" s="976"/>
      <c r="AB719" s="976"/>
      <c r="AC719" s="976"/>
      <c r="AD719" s="976"/>
      <c r="AE719" s="976"/>
      <c r="AF719" s="976"/>
      <c r="AG719" s="976"/>
      <c r="AH719" s="976"/>
      <c r="AI719" s="976"/>
      <c r="AJ719" s="976"/>
      <c r="AK719" s="976"/>
      <c r="AL719" s="976"/>
      <c r="AM719" s="1650"/>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96" customWidth="1"/>
    <col min="11" max="11" width="2.5546875" style="897" customWidth="1"/>
    <col min="12" max="43" width="2.5546875" style="896" customWidth="1"/>
    <col min="44" max="47" width="2.5546875" style="896" hidden="1" customWidth="1"/>
    <col min="48" max="16384" width="9.109375" style="896" hidden="1"/>
  </cols>
  <sheetData>
    <row r="1" spans="1:57" ht="15" customHeight="1">
      <c r="A1" s="1909" t="s">
        <v>2033</v>
      </c>
      <c r="B1" s="1909"/>
      <c r="C1" s="1909"/>
      <c r="D1" s="1909"/>
      <c r="E1" s="1909"/>
      <c r="F1" s="1909"/>
      <c r="G1" s="1909"/>
      <c r="H1" s="1909"/>
      <c r="I1" s="1909"/>
      <c r="J1" s="1909"/>
      <c r="K1" s="1909"/>
      <c r="L1" s="1909"/>
      <c r="M1" s="1909"/>
      <c r="N1" s="1909"/>
      <c r="O1" s="1909"/>
      <c r="P1" s="1909"/>
      <c r="Q1" s="1909"/>
      <c r="R1" s="1909"/>
      <c r="S1" s="1909"/>
      <c r="T1" s="1909"/>
      <c r="U1" s="1909"/>
      <c r="V1" s="1909"/>
      <c r="W1" s="1909"/>
      <c r="X1" s="1909"/>
      <c r="Y1" s="1909"/>
      <c r="Z1" s="1909"/>
      <c r="AA1" s="1909"/>
      <c r="AB1" s="1909"/>
      <c r="AC1" s="1909"/>
      <c r="AD1" s="1909"/>
      <c r="AE1" s="1909"/>
      <c r="AF1" s="1909"/>
      <c r="AG1" s="1909"/>
      <c r="AH1" s="1909"/>
      <c r="AI1" s="1909"/>
      <c r="AJ1" s="1909"/>
      <c r="AK1" s="1909"/>
      <c r="AL1" s="1909"/>
      <c r="AM1" s="1909"/>
      <c r="AN1" s="1909"/>
      <c r="AO1" s="1909"/>
      <c r="AP1" s="1909"/>
      <c r="AQ1" s="1909"/>
    </row>
    <row r="2" spans="1:57" ht="15" customHeight="1">
      <c r="A2" s="1909"/>
      <c r="B2" s="1909"/>
      <c r="C2" s="1909"/>
      <c r="D2" s="1909"/>
      <c r="E2" s="1909"/>
      <c r="F2" s="1909"/>
      <c r="G2" s="1909"/>
      <c r="H2" s="1909"/>
      <c r="I2" s="1909"/>
      <c r="J2" s="1909"/>
      <c r="K2" s="1909"/>
      <c r="L2" s="1909"/>
      <c r="M2" s="1909"/>
      <c r="N2" s="1909"/>
      <c r="O2" s="1909"/>
      <c r="P2" s="1909"/>
      <c r="Q2" s="1909"/>
      <c r="R2" s="1909"/>
      <c r="S2" s="1909"/>
      <c r="T2" s="1909"/>
      <c r="U2" s="1909"/>
      <c r="V2" s="1909"/>
      <c r="W2" s="1909"/>
      <c r="X2" s="1909"/>
      <c r="Y2" s="1909"/>
      <c r="Z2" s="1909"/>
      <c r="AA2" s="1909"/>
      <c r="AB2" s="1909"/>
      <c r="AC2" s="1909"/>
      <c r="AD2" s="1909"/>
      <c r="AE2" s="1909"/>
      <c r="AF2" s="1909"/>
      <c r="AG2" s="1909"/>
      <c r="AH2" s="1909"/>
      <c r="AI2" s="1909"/>
      <c r="AJ2" s="1909"/>
      <c r="AK2" s="1909"/>
      <c r="AL2" s="1909"/>
      <c r="AM2" s="1909"/>
      <c r="AN2" s="1909"/>
      <c r="AO2" s="1909"/>
      <c r="AP2" s="1909"/>
      <c r="AQ2" s="1909"/>
    </row>
    <row r="3" spans="1:57">
      <c r="A3" s="898"/>
      <c r="B3" s="898"/>
      <c r="I3" s="899"/>
      <c r="K3" s="900"/>
    </row>
    <row r="4" spans="1:57" ht="14.25" customHeight="1">
      <c r="A4" s="1898" t="s">
        <v>2034</v>
      </c>
      <c r="B4" s="1898"/>
      <c r="C4" s="1898"/>
      <c r="D4" s="1898"/>
      <c r="E4" s="1898"/>
      <c r="F4" s="1898"/>
      <c r="G4" s="1898"/>
      <c r="H4" s="1898"/>
      <c r="I4" s="1898"/>
      <c r="J4" s="1898"/>
      <c r="K4" s="1898"/>
      <c r="L4" s="1898"/>
      <c r="M4" s="1898"/>
      <c r="N4" s="1898"/>
      <c r="O4" s="1898"/>
      <c r="P4" s="1898"/>
      <c r="Q4" s="1898"/>
      <c r="R4" s="1898"/>
      <c r="S4" s="1898"/>
      <c r="T4" s="1898"/>
      <c r="U4" s="1898"/>
      <c r="V4" s="1898"/>
      <c r="W4" s="1898"/>
      <c r="X4" s="1898"/>
      <c r="Y4" s="1898"/>
      <c r="Z4" s="1898"/>
      <c r="AA4" s="1898"/>
      <c r="AB4" s="1898"/>
      <c r="AC4" s="1898"/>
      <c r="AD4" s="1898"/>
      <c r="AE4" s="1898"/>
      <c r="AF4" s="1898"/>
      <c r="AG4" s="1898"/>
      <c r="AH4" s="1898"/>
      <c r="AI4" s="1898"/>
      <c r="AJ4" s="1898"/>
      <c r="AK4" s="1898"/>
      <c r="AL4" s="1898"/>
      <c r="AM4" s="1898"/>
      <c r="AN4" s="1898"/>
      <c r="AO4" s="1898"/>
      <c r="AP4" s="1898"/>
      <c r="AQ4" s="1898"/>
    </row>
    <row r="5" spans="1:57">
      <c r="A5" s="898"/>
      <c r="B5" s="898"/>
      <c r="I5" s="899"/>
      <c r="K5" s="900"/>
    </row>
    <row r="6" spans="1:57">
      <c r="A6" s="898"/>
      <c r="B6" s="898"/>
      <c r="D6" s="896" t="s">
        <v>2037</v>
      </c>
      <c r="I6" s="899"/>
      <c r="K6" s="900"/>
      <c r="U6" s="1908"/>
      <c r="V6" s="1908"/>
      <c r="W6" s="1908"/>
      <c r="BC6" s="896" t="s">
        <v>2035</v>
      </c>
    </row>
    <row r="7" spans="1:57">
      <c r="A7" s="898"/>
      <c r="B7" s="898"/>
      <c r="D7" s="501" t="s">
        <v>2038</v>
      </c>
      <c r="I7" s="899"/>
      <c r="K7" s="900"/>
      <c r="BC7" s="896" t="s">
        <v>2036</v>
      </c>
    </row>
    <row r="8" spans="1:57">
      <c r="A8" s="898"/>
      <c r="B8" s="898"/>
      <c r="D8" s="501"/>
      <c r="E8" s="896" t="s">
        <v>2050</v>
      </c>
      <c r="BC8" s="896" t="s">
        <v>2039</v>
      </c>
    </row>
    <row r="9" spans="1:57">
      <c r="A9" s="898"/>
      <c r="B9" s="898"/>
      <c r="E9" s="896" t="s">
        <v>2049</v>
      </c>
      <c r="I9" s="899"/>
      <c r="K9" s="900"/>
      <c r="P9" s="1899"/>
      <c r="Q9" s="1899"/>
      <c r="R9" s="1899"/>
      <c r="S9" s="1899"/>
      <c r="T9" s="1899"/>
    </row>
    <row r="10" spans="1:57">
      <c r="A10" s="898"/>
      <c r="B10" s="898"/>
      <c r="I10" s="899"/>
      <c r="K10" s="900"/>
    </row>
    <row r="11" spans="1:57">
      <c r="A11" s="1898" t="s">
        <v>2040</v>
      </c>
      <c r="B11" s="1898"/>
      <c r="C11" s="1898"/>
      <c r="D11" s="1898"/>
      <c r="E11" s="1898"/>
      <c r="F11" s="1898"/>
      <c r="G11" s="1898"/>
      <c r="H11" s="1898"/>
      <c r="I11" s="1898"/>
      <c r="J11" s="1898"/>
      <c r="K11" s="1898"/>
      <c r="L11" s="1898"/>
      <c r="M11" s="1898"/>
      <c r="N11" s="1898"/>
      <c r="O11" s="1898"/>
      <c r="P11" s="1898"/>
      <c r="Q11" s="1898"/>
      <c r="R11" s="1898"/>
      <c r="S11" s="1898"/>
      <c r="T11" s="1898"/>
      <c r="U11" s="1898"/>
      <c r="V11" s="1898"/>
      <c r="W11" s="1898"/>
      <c r="X11" s="1898"/>
      <c r="Y11" s="1898"/>
      <c r="Z11" s="1898"/>
      <c r="AA11" s="1898"/>
      <c r="AB11" s="1898"/>
      <c r="AC11" s="1898"/>
      <c r="AD11" s="1898"/>
      <c r="AE11" s="1898"/>
      <c r="AF11" s="1898"/>
      <c r="AG11" s="1898"/>
      <c r="AH11" s="1898"/>
      <c r="AI11" s="1898"/>
      <c r="AJ11" s="1898"/>
      <c r="AK11" s="1898"/>
      <c r="AL11" s="1898"/>
      <c r="AM11" s="1898"/>
      <c r="AN11" s="1898"/>
      <c r="AO11" s="1898"/>
      <c r="AP11" s="1898"/>
      <c r="AQ11" s="1898"/>
      <c r="BC11" s="896" t="s">
        <v>107</v>
      </c>
    </row>
    <row r="12" spans="1:57">
      <c r="A12" s="898"/>
      <c r="B12" s="898"/>
      <c r="I12" s="899"/>
      <c r="K12" s="900"/>
      <c r="BC12" s="896" t="s">
        <v>481</v>
      </c>
    </row>
    <row r="13" spans="1:57">
      <c r="A13" s="898"/>
      <c r="B13" s="898"/>
      <c r="D13" s="896" t="s">
        <v>2041</v>
      </c>
      <c r="I13" s="899"/>
      <c r="K13" s="900"/>
      <c r="T13" s="1908"/>
      <c r="U13" s="1908"/>
      <c r="V13" s="1908"/>
    </row>
    <row r="14" spans="1:57">
      <c r="A14" s="898"/>
      <c r="B14" s="898"/>
      <c r="E14" s="896" t="s">
        <v>2048</v>
      </c>
      <c r="I14" s="899"/>
      <c r="K14" s="900"/>
      <c r="N14" s="1896"/>
      <c r="O14" s="1896"/>
      <c r="P14" s="1896"/>
      <c r="Q14" s="1896"/>
      <c r="R14" s="1896"/>
      <c r="S14" s="1896"/>
      <c r="T14" s="1896"/>
      <c r="U14" s="1896"/>
      <c r="V14" s="1896"/>
      <c r="W14" s="1896"/>
      <c r="X14" s="1896"/>
      <c r="Y14" s="1896"/>
      <c r="Z14" s="1896"/>
      <c r="AA14" s="1896"/>
      <c r="AB14" s="1896"/>
      <c r="AC14" s="1896"/>
      <c r="AD14" s="1896"/>
      <c r="AE14" s="1896"/>
    </row>
    <row r="15" spans="1:57">
      <c r="A15" s="898"/>
      <c r="B15" s="898"/>
      <c r="E15" s="896" t="s">
        <v>2042</v>
      </c>
      <c r="I15" s="899"/>
      <c r="K15" s="900"/>
      <c r="N15" s="917"/>
      <c r="O15" s="917"/>
      <c r="P15" s="917"/>
      <c r="Q15" s="917"/>
      <c r="R15" s="917"/>
      <c r="S15" s="917"/>
      <c r="T15" s="917"/>
      <c r="U15" s="917"/>
      <c r="V15" s="917"/>
      <c r="W15" s="917"/>
      <c r="X15" s="917"/>
      <c r="Y15" s="917"/>
      <c r="Z15" s="917"/>
      <c r="AA15" s="917"/>
      <c r="AB15" s="917"/>
      <c r="AC15" s="917"/>
      <c r="AD15" s="917"/>
      <c r="AE15" s="917"/>
      <c r="BC15" s="896" t="s">
        <v>2051</v>
      </c>
      <c r="BE15" s="896">
        <f>'Basis &amp; Credits'!AB55</f>
        <v>1360358.1</v>
      </c>
    </row>
    <row r="16" spans="1:57">
      <c r="A16" s="898"/>
      <c r="B16" s="898"/>
      <c r="BC16" s="896" t="s">
        <v>2052</v>
      </c>
      <c r="BE16" s="896">
        <f>'Basis &amp; Credits'!T11+'Basis &amp; Credits'!AD11</f>
        <v>22526999</v>
      </c>
    </row>
    <row r="17" spans="1:43">
      <c r="A17" s="898"/>
      <c r="B17" s="898"/>
      <c r="D17" s="896" t="s">
        <v>2043</v>
      </c>
      <c r="I17" s="899"/>
      <c r="K17" s="900"/>
      <c r="U17" s="1897" t="str">
        <f>IF(T13="yes",(BE15/BE16)," ")</f>
        <v xml:space="preserve"> </v>
      </c>
      <c r="V17" s="1897"/>
      <c r="W17" s="1897"/>
      <c r="X17" s="1897"/>
      <c r="Y17" s="1897"/>
    </row>
    <row r="18" spans="1:43">
      <c r="A18" s="898"/>
      <c r="B18" s="898"/>
      <c r="I18" s="899"/>
      <c r="K18" s="900"/>
    </row>
    <row r="19" spans="1:43">
      <c r="A19" s="1898" t="s">
        <v>2045</v>
      </c>
      <c r="B19" s="1898"/>
      <c r="C19" s="1898"/>
      <c r="D19" s="1898"/>
      <c r="E19" s="1898"/>
      <c r="F19" s="1898"/>
      <c r="G19" s="1898"/>
      <c r="H19" s="1898"/>
      <c r="I19" s="1898"/>
      <c r="J19" s="1898"/>
      <c r="K19" s="1898"/>
      <c r="L19" s="1898"/>
      <c r="M19" s="1898"/>
      <c r="N19" s="1898"/>
      <c r="O19" s="1898"/>
      <c r="P19" s="1898"/>
      <c r="Q19" s="1898"/>
      <c r="R19" s="1898"/>
      <c r="S19" s="1898"/>
      <c r="T19" s="1898"/>
      <c r="U19" s="1898"/>
      <c r="V19" s="1898"/>
      <c r="W19" s="1898"/>
      <c r="X19" s="1898"/>
      <c r="Y19" s="1898"/>
      <c r="Z19" s="1898"/>
      <c r="AA19" s="1898"/>
      <c r="AB19" s="1898"/>
      <c r="AC19" s="1898"/>
      <c r="AD19" s="1898"/>
      <c r="AE19" s="1898"/>
      <c r="AF19" s="1898"/>
      <c r="AG19" s="1898"/>
      <c r="AH19" s="1898"/>
      <c r="AI19" s="1898"/>
      <c r="AJ19" s="1898"/>
      <c r="AK19" s="1898"/>
      <c r="AL19" s="1898"/>
      <c r="AM19" s="1898"/>
      <c r="AN19" s="1898"/>
      <c r="AO19" s="1898"/>
      <c r="AP19" s="1898"/>
      <c r="AQ19" s="1898"/>
    </row>
    <row r="20" spans="1:43">
      <c r="C20" s="898"/>
      <c r="D20" s="898"/>
      <c r="K20" s="899"/>
      <c r="M20" s="900"/>
    </row>
    <row r="21" spans="1:43">
      <c r="C21" s="898"/>
      <c r="D21" s="898"/>
      <c r="K21" s="899"/>
      <c r="M21" s="900"/>
    </row>
    <row r="22" spans="1:43">
      <c r="C22" s="901" t="s">
        <v>727</v>
      </c>
      <c r="D22" s="901"/>
      <c r="E22" s="896" t="s">
        <v>2046</v>
      </c>
      <c r="H22" s="902"/>
      <c r="K22" s="896"/>
      <c r="Q22" s="1900">
        <f>ROUND('Basis &amp; Credits'!AB55,0)</f>
        <v>1360358</v>
      </c>
      <c r="R22" s="1900"/>
      <c r="S22" s="1900"/>
      <c r="T22" s="1900"/>
      <c r="U22" s="1900"/>
      <c r="V22" s="1900"/>
      <c r="W22" s="1900"/>
      <c r="X22" s="1900"/>
      <c r="Y22" s="916"/>
    </row>
    <row r="23" spans="1:43">
      <c r="C23" s="898"/>
      <c r="D23" s="898"/>
      <c r="G23" s="903"/>
      <c r="H23" s="903"/>
      <c r="I23" s="904"/>
      <c r="J23" s="904"/>
      <c r="K23" s="903"/>
      <c r="M23" s="897"/>
    </row>
    <row r="24" spans="1:43">
      <c r="C24" s="905"/>
      <c r="D24" s="905"/>
      <c r="E24" s="906"/>
      <c r="J24" s="904"/>
      <c r="K24" s="896"/>
      <c r="L24" s="1907" t="s">
        <v>2023</v>
      </c>
      <c r="M24" s="1907"/>
      <c r="N24" s="1907"/>
      <c r="P24" s="1903" t="s">
        <v>2024</v>
      </c>
      <c r="Q24" s="1903"/>
      <c r="R24" s="1903"/>
      <c r="S24" s="1903"/>
      <c r="T24" s="1903"/>
      <c r="V24" s="1903" t="s">
        <v>2025</v>
      </c>
      <c r="W24" s="1903"/>
      <c r="X24" s="1903"/>
    </row>
    <row r="25" spans="1:43">
      <c r="C25" s="901" t="s">
        <v>189</v>
      </c>
      <c r="D25" s="901"/>
      <c r="E25" s="896" t="s">
        <v>985</v>
      </c>
      <c r="J25" s="904"/>
      <c r="L25" s="1904" t="s">
        <v>2026</v>
      </c>
      <c r="M25" s="1904"/>
      <c r="N25" s="1904"/>
      <c r="P25" s="1904" t="s">
        <v>2027</v>
      </c>
      <c r="Q25" s="1904"/>
      <c r="R25" s="1904"/>
      <c r="S25" s="1904"/>
      <c r="T25" s="1904"/>
      <c r="V25" s="1904" t="s">
        <v>2026</v>
      </c>
      <c r="W25" s="1904"/>
      <c r="X25" s="1904"/>
    </row>
    <row r="26" spans="1:43">
      <c r="C26" s="898"/>
      <c r="D26" s="898"/>
      <c r="E26" s="907" t="s">
        <v>2028</v>
      </c>
      <c r="F26" s="907"/>
      <c r="J26" s="908"/>
      <c r="L26" s="1901">
        <f>Application!BN626</f>
        <v>29</v>
      </c>
      <c r="M26" s="1901"/>
      <c r="N26" s="1901"/>
      <c r="P26" s="1905">
        <v>0.9</v>
      </c>
      <c r="Q26" s="1905"/>
      <c r="R26" s="1905"/>
      <c r="S26" s="1905"/>
      <c r="T26" s="1905"/>
      <c r="V26" s="1905">
        <f>L26*P26</f>
        <v>26.1</v>
      </c>
      <c r="W26" s="1905"/>
      <c r="X26" s="1905"/>
    </row>
    <row r="27" spans="1:43">
      <c r="C27" s="898"/>
      <c r="D27" s="898"/>
      <c r="E27" s="896" t="s">
        <v>2029</v>
      </c>
      <c r="J27" s="908"/>
      <c r="L27" s="1910">
        <f>Application!BS626</f>
        <v>5</v>
      </c>
      <c r="M27" s="1910">
        <f>Application!BS634+Application!BS643+Application!CX657</f>
        <v>0</v>
      </c>
      <c r="N27" s="1910"/>
      <c r="P27" s="1906">
        <v>1</v>
      </c>
      <c r="Q27" s="1906"/>
      <c r="R27" s="1906"/>
      <c r="S27" s="1906"/>
      <c r="T27" s="1906"/>
      <c r="V27" s="1906">
        <f>L27*P27</f>
        <v>5</v>
      </c>
      <c r="W27" s="1906"/>
      <c r="X27" s="1906"/>
    </row>
    <row r="28" spans="1:43">
      <c r="C28" s="898"/>
      <c r="D28" s="898"/>
      <c r="E28" s="896" t="s">
        <v>2030</v>
      </c>
      <c r="J28" s="908"/>
      <c r="L28" s="1910">
        <f>Application!BX626</f>
        <v>0</v>
      </c>
      <c r="M28" s="1910">
        <f>Application!BX634+Application!BX643+Application!DC657</f>
        <v>0</v>
      </c>
      <c r="N28" s="1910"/>
      <c r="P28" s="1906">
        <v>1.25</v>
      </c>
      <c r="Q28" s="1906"/>
      <c r="R28" s="1906"/>
      <c r="S28" s="1906"/>
      <c r="T28" s="1906"/>
      <c r="V28" s="1906">
        <f>L28*P28</f>
        <v>0</v>
      </c>
      <c r="W28" s="1906"/>
      <c r="X28" s="1906"/>
    </row>
    <row r="29" spans="1:43">
      <c r="C29" s="898"/>
      <c r="D29" s="898"/>
      <c r="E29" s="896" t="s">
        <v>2031</v>
      </c>
      <c r="J29" s="908"/>
      <c r="L29" s="1910">
        <f>Application!CC626</f>
        <v>0</v>
      </c>
      <c r="M29" s="1910">
        <f>Application!CC634+Application!CC643+Application!DH657</f>
        <v>0</v>
      </c>
      <c r="N29" s="1910"/>
      <c r="P29" s="1906">
        <v>1.5</v>
      </c>
      <c r="Q29" s="1906"/>
      <c r="R29" s="1906"/>
      <c r="S29" s="1906"/>
      <c r="T29" s="1906"/>
      <c r="V29" s="1906">
        <f>L29*P29</f>
        <v>0</v>
      </c>
      <c r="W29" s="1906"/>
      <c r="X29" s="1906"/>
    </row>
    <row r="30" spans="1:43">
      <c r="C30" s="898"/>
      <c r="D30" s="898"/>
      <c r="E30" s="896" t="s">
        <v>2032</v>
      </c>
      <c r="J30" s="908"/>
      <c r="L30" s="1911">
        <f>Application!CH626+Application!CM626</f>
        <v>0</v>
      </c>
      <c r="M30" s="1911"/>
      <c r="N30" s="1911"/>
      <c r="P30" s="1906">
        <v>1.75</v>
      </c>
      <c r="Q30" s="1906"/>
      <c r="R30" s="1906">
        <f>1.75+0.25*0</f>
        <v>1.75</v>
      </c>
      <c r="S30" s="1906"/>
      <c r="T30" s="1906"/>
      <c r="V30" s="1915">
        <f>L30*P30</f>
        <v>0</v>
      </c>
      <c r="W30" s="1915"/>
      <c r="X30" s="1915"/>
    </row>
    <row r="31" spans="1:43">
      <c r="C31" s="898"/>
      <c r="D31" s="898"/>
      <c r="L31" s="1901">
        <f>SUM(L26:N30)</f>
        <v>34</v>
      </c>
      <c r="M31" s="1902"/>
      <c r="N31" s="1902"/>
      <c r="V31" s="1905">
        <f>SUM(V26:X30)</f>
        <v>31.1</v>
      </c>
      <c r="W31" s="1905"/>
      <c r="X31" s="1905"/>
    </row>
    <row r="32" spans="1:43">
      <c r="C32" s="898"/>
      <c r="D32" s="898"/>
      <c r="K32" s="909"/>
    </row>
    <row r="33" spans="1:27">
      <c r="C33" s="901" t="s">
        <v>190</v>
      </c>
      <c r="D33" s="901"/>
      <c r="E33" s="898" t="s">
        <v>2047</v>
      </c>
      <c r="H33" s="910"/>
      <c r="I33" s="911"/>
      <c r="J33" s="912"/>
      <c r="K33" s="909"/>
      <c r="M33" s="897"/>
      <c r="V33" s="1912">
        <f>IF(V31&gt;0,V31/Q22," ")</f>
        <v>2.2861629071170972E-5</v>
      </c>
      <c r="W33" s="1913"/>
      <c r="X33" s="1913"/>
      <c r="Y33" s="1913"/>
      <c r="Z33" s="1913"/>
      <c r="AA33" s="1914"/>
    </row>
    <row r="34" spans="1:27">
      <c r="K34" s="896"/>
      <c r="M34" s="897"/>
    </row>
    <row r="35" spans="1:27">
      <c r="E35" s="898" t="s">
        <v>2053</v>
      </c>
      <c r="F35" s="898"/>
      <c r="G35" s="898"/>
      <c r="H35" s="898"/>
      <c r="I35" s="898"/>
      <c r="J35" s="898"/>
      <c r="K35" s="898"/>
      <c r="L35" s="898"/>
      <c r="M35" s="918"/>
      <c r="N35" s="898"/>
      <c r="O35" s="898"/>
      <c r="P35" s="898"/>
      <c r="Q35" s="898"/>
      <c r="R35" s="898"/>
      <c r="V35" s="1893">
        <f>IF(V31&gt;0,1/V33," ")</f>
        <v>43741.414790996787</v>
      </c>
      <c r="W35" s="1894"/>
      <c r="X35" s="1894"/>
      <c r="Y35" s="1894"/>
      <c r="Z35" s="1894"/>
      <c r="AA35" s="1895"/>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2024-07-01T21:17:21Z</cp:lastPrinted>
  <dcterms:created xsi:type="dcterms:W3CDTF">2007-12-27T18:26:28Z</dcterms:created>
  <dcterms:modified xsi:type="dcterms:W3CDTF">2024-07-03T20:43:32Z</dcterms:modified>
</cp:coreProperties>
</file>