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8"/>
  <workbookPr showInkAnnotation="0" codeName="ThisWorkbook" defaultThemeVersion="124226"/>
  <mc:AlternateContent xmlns:mc="http://schemas.openxmlformats.org/markup-compatibility/2006">
    <mc:Choice Requires="x15">
      <x15ac:absPath xmlns:x15ac="http://schemas.microsoft.com/office/spreadsheetml/2010/11/ac" url="/Users/amanda/Desktop/!Hunter House 2024 Round 2/"/>
    </mc:Choice>
  </mc:AlternateContent>
  <xr:revisionPtr revIDLastSave="0" documentId="13_ncr:1_{54FBC260-51EB-8C49-BA5E-8B7E2F4D69F4}" xr6:coauthVersionLast="47" xr6:coauthVersionMax="47" xr10:uidLastSave="{00000000-0000-0000-0000-000000000000}"/>
  <bookViews>
    <workbookView xWindow="140" yWindow="500" windowWidth="28140" windowHeight="15480" tabRatio="821"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Forma'!$A$1:$AG$77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Budget'!$A$1:$S$107</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R30" i="4" l="1"/>
  <c r="AM553" i="3"/>
  <c r="C60" i="4" l="1"/>
  <c r="AO622" i="3"/>
  <c r="E586" i="6"/>
  <c r="AI10" i="9"/>
  <c r="AK10" i="9"/>
  <c r="AM10" i="9"/>
  <c r="AO10" i="9"/>
  <c r="AQ10" i="9"/>
  <c r="AS10" i="9"/>
  <c r="AU10" i="9"/>
  <c r="AW10" i="9"/>
  <c r="AY10" i="9"/>
  <c r="BA10" i="9"/>
  <c r="BC10" i="9"/>
  <c r="BE10" i="9"/>
  <c r="BG10" i="9"/>
  <c r="BI10" i="9"/>
  <c r="BK10" i="9"/>
  <c r="BM10" i="9"/>
  <c r="BO10" i="9"/>
  <c r="BQ10" i="9"/>
  <c r="BS10" i="9"/>
  <c r="BU10" i="9"/>
  <c r="BW10" i="9"/>
  <c r="BY10" i="9"/>
  <c r="CA10" i="9"/>
  <c r="CC10" i="9"/>
  <c r="CE10" i="9"/>
  <c r="CG10" i="9"/>
  <c r="CI10" i="9"/>
  <c r="CK10" i="9"/>
  <c r="CM10" i="9"/>
  <c r="CO10" i="9"/>
  <c r="CQ10" i="9"/>
  <c r="CS10" i="9"/>
  <c r="CU10" i="9"/>
  <c r="CW10" i="9"/>
  <c r="CY10" i="9"/>
  <c r="DA10" i="9"/>
  <c r="DC10" i="9"/>
  <c r="DE10" i="9"/>
  <c r="DG10" i="9"/>
  <c r="DI10" i="9"/>
  <c r="DK10" i="9"/>
  <c r="DM10" i="9"/>
  <c r="DO10" i="9"/>
  <c r="DQ10" i="9"/>
  <c r="DS10" i="9"/>
  <c r="DU10" i="9"/>
  <c r="DW10" i="9"/>
  <c r="DY10" i="9"/>
  <c r="EA10" i="9"/>
  <c r="EC10" i="9"/>
  <c r="EE10" i="9"/>
  <c r="EG10" i="9"/>
  <c r="EI10" i="9"/>
  <c r="EK10" i="9"/>
  <c r="EM10" i="9"/>
  <c r="EO10" i="9"/>
  <c r="EQ10" i="9"/>
  <c r="ES10" i="9"/>
  <c r="EU10" i="9"/>
  <c r="EW10" i="9"/>
  <c r="EY10" i="9"/>
  <c r="FA10" i="9"/>
  <c r="FC10" i="9"/>
  <c r="FE10" i="9"/>
  <c r="FG10" i="9"/>
  <c r="FI10" i="9"/>
  <c r="FK10" i="9"/>
  <c r="FM10" i="9"/>
  <c r="FO10" i="9"/>
  <c r="FQ10" i="9"/>
  <c r="FS10" i="9"/>
  <c r="FU10" i="9"/>
  <c r="FW10" i="9"/>
  <c r="FY10" i="9"/>
  <c r="GA10" i="9"/>
  <c r="GC10" i="9"/>
  <c r="GE10" i="9"/>
  <c r="GG10" i="9"/>
  <c r="GI10" i="9"/>
  <c r="GK10" i="9"/>
  <c r="GM10" i="9"/>
  <c r="GO10" i="9"/>
  <c r="GQ10" i="9"/>
  <c r="GS10" i="9"/>
  <c r="GU10" i="9"/>
  <c r="GW10" i="9"/>
  <c r="GY10" i="9"/>
  <c r="HA10" i="9"/>
  <c r="HC10" i="9"/>
  <c r="HE10" i="9"/>
  <c r="HG10" i="9"/>
  <c r="HI10" i="9"/>
  <c r="HK10" i="9"/>
  <c r="HM10" i="9"/>
  <c r="HO10" i="9"/>
  <c r="HQ10" i="9"/>
  <c r="HS10" i="9"/>
  <c r="HU10" i="9"/>
  <c r="HW10" i="9"/>
  <c r="HY10" i="9"/>
  <c r="IA10" i="9"/>
  <c r="IC10" i="9"/>
  <c r="IE10" i="9"/>
  <c r="IG10" i="9"/>
  <c r="II10" i="9"/>
  <c r="IK10" i="9"/>
  <c r="IM10" i="9"/>
  <c r="IO10" i="9"/>
  <c r="IQ10" i="9"/>
  <c r="IS10" i="9"/>
  <c r="IU10" i="9"/>
  <c r="IW10" i="9"/>
  <c r="IY10" i="9"/>
  <c r="JA10" i="9"/>
  <c r="JC10" i="9"/>
  <c r="JE10" i="9"/>
  <c r="JG10" i="9"/>
  <c r="JI10" i="9"/>
  <c r="JK10" i="9"/>
  <c r="JM10" i="9"/>
  <c r="JO10" i="9"/>
  <c r="JQ10" i="9"/>
  <c r="JS10" i="9"/>
  <c r="JU10" i="9"/>
  <c r="JW10" i="9"/>
  <c r="JY10" i="9"/>
  <c r="KA10" i="9"/>
  <c r="KC10" i="9"/>
  <c r="KE10" i="9"/>
  <c r="KG10" i="9"/>
  <c r="KI10" i="9"/>
  <c r="KK10" i="9"/>
  <c r="KM10" i="9"/>
  <c r="KO10" i="9"/>
  <c r="KQ10" i="9"/>
  <c r="KS10" i="9"/>
  <c r="KU10" i="9"/>
  <c r="KW10" i="9"/>
  <c r="KY10" i="9"/>
  <c r="LA10" i="9"/>
  <c r="LC10" i="9"/>
  <c r="LE10" i="9"/>
  <c r="LG10" i="9"/>
  <c r="LI10" i="9"/>
  <c r="LK10" i="9"/>
  <c r="LM10" i="9"/>
  <c r="LO10" i="9"/>
  <c r="LQ10" i="9"/>
  <c r="LS10" i="9"/>
  <c r="LU10" i="9"/>
  <c r="LW10" i="9"/>
  <c r="LY10" i="9"/>
  <c r="MA10" i="9"/>
  <c r="MC10" i="9"/>
  <c r="ME10" i="9"/>
  <c r="MG10" i="9"/>
  <c r="MI10" i="9"/>
  <c r="MK10" i="9"/>
  <c r="MM10" i="9"/>
  <c r="MO10" i="9"/>
  <c r="MQ10" i="9"/>
  <c r="MS10" i="9"/>
  <c r="MU10" i="9"/>
  <c r="MW10" i="9"/>
  <c r="MY10" i="9"/>
  <c r="NA10" i="9"/>
  <c r="NC10" i="9"/>
  <c r="NE10" i="9"/>
  <c r="NG10" i="9"/>
  <c r="NI10" i="9"/>
  <c r="NK10" i="9"/>
  <c r="NM10" i="9"/>
  <c r="NO10" i="9"/>
  <c r="NQ10" i="9"/>
  <c r="NS10" i="9"/>
  <c r="NU10" i="9"/>
  <c r="NW10" i="9"/>
  <c r="NY10" i="9"/>
  <c r="OA10" i="9"/>
  <c r="OC10" i="9"/>
  <c r="OE10" i="9"/>
  <c r="OG10" i="9"/>
  <c r="OI10" i="9"/>
  <c r="OK10" i="9"/>
  <c r="OM10" i="9"/>
  <c r="OO10" i="9"/>
  <c r="OQ10" i="9"/>
  <c r="OS10" i="9"/>
  <c r="OU10" i="9"/>
  <c r="OW10" i="9"/>
  <c r="OY10" i="9"/>
  <c r="PA10" i="9"/>
  <c r="PC10" i="9"/>
  <c r="PE10" i="9"/>
  <c r="PG10" i="9"/>
  <c r="PI10" i="9"/>
  <c r="PK10" i="9"/>
  <c r="PM10" i="9"/>
  <c r="PO10" i="9"/>
  <c r="PQ10" i="9"/>
  <c r="PS10" i="9"/>
  <c r="PU10" i="9"/>
  <c r="PW10" i="9"/>
  <c r="PY10" i="9"/>
  <c r="QA10" i="9"/>
  <c r="QC10" i="9"/>
  <c r="QE10" i="9"/>
  <c r="QG10" i="9"/>
  <c r="QI10" i="9"/>
  <c r="QK10" i="9"/>
  <c r="QM10" i="9"/>
  <c r="QO10" i="9"/>
  <c r="QQ10" i="9"/>
  <c r="QS10" i="9"/>
  <c r="QU10" i="9"/>
  <c r="QW10" i="9"/>
  <c r="QY10" i="9"/>
  <c r="RA10" i="9"/>
  <c r="RC10" i="9"/>
  <c r="RE10" i="9"/>
  <c r="RG10" i="9"/>
  <c r="RI10" i="9"/>
  <c r="RK10" i="9"/>
  <c r="RM10" i="9"/>
  <c r="RO10" i="9"/>
  <c r="RQ10" i="9"/>
  <c r="RS10" i="9"/>
  <c r="RU10" i="9"/>
  <c r="RW10" i="9"/>
  <c r="RY10" i="9"/>
  <c r="SA10" i="9"/>
  <c r="SC10" i="9"/>
  <c r="SE10" i="9"/>
  <c r="SG10" i="9"/>
  <c r="SI10" i="9"/>
  <c r="SK10" i="9"/>
  <c r="SM10" i="9"/>
  <c r="SO10" i="9"/>
  <c r="SQ10" i="9"/>
  <c r="SS10" i="9"/>
  <c r="SU10" i="9"/>
  <c r="SW10" i="9"/>
  <c r="SY10" i="9"/>
  <c r="TA10" i="9"/>
  <c r="TC10" i="9"/>
  <c r="TE10" i="9"/>
  <c r="TG10" i="9"/>
  <c r="TI10" i="9"/>
  <c r="TK10" i="9"/>
  <c r="TM10" i="9"/>
  <c r="TO10" i="9"/>
  <c r="TQ10" i="9"/>
  <c r="TS10" i="9"/>
  <c r="TU10" i="9"/>
  <c r="TW10" i="9"/>
  <c r="TY10" i="9"/>
  <c r="UA10" i="9"/>
  <c r="UC10" i="9"/>
  <c r="UE10" i="9"/>
  <c r="UG10" i="9"/>
  <c r="UI10" i="9"/>
  <c r="UK10" i="9"/>
  <c r="UM10" i="9"/>
  <c r="UO10" i="9"/>
  <c r="UQ10" i="9"/>
  <c r="US10" i="9"/>
  <c r="UU10" i="9"/>
  <c r="UW10" i="9"/>
  <c r="UY10" i="9"/>
  <c r="VA10" i="9"/>
  <c r="VC10" i="9"/>
  <c r="VE10" i="9"/>
  <c r="VG10" i="9"/>
  <c r="VI10" i="9"/>
  <c r="VK10" i="9"/>
  <c r="VM10" i="9"/>
  <c r="VO10" i="9"/>
  <c r="VQ10" i="9"/>
  <c r="VS10" i="9"/>
  <c r="VU10" i="9"/>
  <c r="VW10" i="9"/>
  <c r="VY10" i="9"/>
  <c r="WA10" i="9"/>
  <c r="WC10" i="9"/>
  <c r="WE10" i="9"/>
  <c r="WG10" i="9"/>
  <c r="WI10" i="9"/>
  <c r="WK10" i="9"/>
  <c r="WM10" i="9"/>
  <c r="WO10" i="9"/>
  <c r="WQ10" i="9"/>
  <c r="WS10" i="9"/>
  <c r="WU10" i="9"/>
  <c r="WW10" i="9"/>
  <c r="WY10" i="9"/>
  <c r="XA10" i="9"/>
  <c r="XC10" i="9"/>
  <c r="XE10" i="9"/>
  <c r="XG10" i="9"/>
  <c r="XI10" i="9"/>
  <c r="XK10" i="9"/>
  <c r="XM10" i="9"/>
  <c r="XO10" i="9"/>
  <c r="XQ10" i="9"/>
  <c r="XS10" i="9"/>
  <c r="XU10" i="9"/>
  <c r="XW10" i="9"/>
  <c r="XY10" i="9"/>
  <c r="YA10" i="9"/>
  <c r="YC10" i="9"/>
  <c r="YE10" i="9"/>
  <c r="YG10" i="9"/>
  <c r="YI10" i="9"/>
  <c r="YK10" i="9"/>
  <c r="YM10" i="9"/>
  <c r="YO10" i="9"/>
  <c r="YQ10" i="9"/>
  <c r="YS10" i="9"/>
  <c r="YU10" i="9"/>
  <c r="YW10" i="9"/>
  <c r="YY10" i="9"/>
  <c r="ZA10" i="9"/>
  <c r="ZC10" i="9"/>
  <c r="ZE10" i="9"/>
  <c r="ZG10" i="9"/>
  <c r="ZI10" i="9"/>
  <c r="ZK10" i="9"/>
  <c r="ZM10" i="9"/>
  <c r="ZO10" i="9"/>
  <c r="ZQ10" i="9"/>
  <c r="ZS10" i="9"/>
  <c r="ZU10" i="9"/>
  <c r="ZW10" i="9"/>
  <c r="ZY10" i="9"/>
  <c r="AAA10" i="9"/>
  <c r="AAC10" i="9"/>
  <c r="AAE10" i="9"/>
  <c r="AAG10" i="9"/>
  <c r="AAI10" i="9"/>
  <c r="AAK10" i="9"/>
  <c r="AAM10" i="9"/>
  <c r="AAO10" i="9"/>
  <c r="AAQ10" i="9"/>
  <c r="AAS10" i="9"/>
  <c r="AAU10" i="9"/>
  <c r="AAW10" i="9"/>
  <c r="AAY10" i="9"/>
  <c r="ABA10" i="9"/>
  <c r="ABC10" i="9"/>
  <c r="ABE10" i="9"/>
  <c r="ABG10" i="9"/>
  <c r="ABI10" i="9"/>
  <c r="ABK10" i="9"/>
  <c r="ABM10" i="9"/>
  <c r="ABO10" i="9"/>
  <c r="ABQ10" i="9"/>
  <c r="ABS10" i="9"/>
  <c r="ABU10" i="9"/>
  <c r="ABW10" i="9"/>
  <c r="ABY10" i="9"/>
  <c r="ACA10" i="9"/>
  <c r="ACC10" i="9"/>
  <c r="ACE10" i="9"/>
  <c r="ACG10" i="9"/>
  <c r="ACI10" i="9"/>
  <c r="ACK10" i="9"/>
  <c r="ACM10" i="9"/>
  <c r="ACO10" i="9"/>
  <c r="ACQ10" i="9"/>
  <c r="ACS10" i="9"/>
  <c r="ACU10" i="9"/>
  <c r="ACW10" i="9"/>
  <c r="ACY10" i="9"/>
  <c r="ADA10" i="9"/>
  <c r="ADC10" i="9"/>
  <c r="ADE10" i="9"/>
  <c r="ADG10" i="9"/>
  <c r="ADI10" i="9"/>
  <c r="ADK10" i="9"/>
  <c r="ADM10" i="9"/>
  <c r="ADO10" i="9"/>
  <c r="ADQ10" i="9"/>
  <c r="ADS10" i="9"/>
  <c r="ADU10" i="9"/>
  <c r="ADW10" i="9"/>
  <c r="ADY10" i="9"/>
  <c r="AEA10" i="9"/>
  <c r="AEC10" i="9"/>
  <c r="AEE10" i="9"/>
  <c r="AEG10" i="9"/>
  <c r="AEI10" i="9"/>
  <c r="AEK10" i="9"/>
  <c r="AEM10" i="9"/>
  <c r="AEO10" i="9"/>
  <c r="AEQ10" i="9"/>
  <c r="AES10" i="9"/>
  <c r="AEU10" i="9"/>
  <c r="AEW10" i="9"/>
  <c r="AEY10" i="9"/>
  <c r="AFA10" i="9"/>
  <c r="AFC10" i="9"/>
  <c r="AFE10" i="9"/>
  <c r="AFG10" i="9"/>
  <c r="AFI10" i="9"/>
  <c r="AFK10" i="9"/>
  <c r="AFM10" i="9"/>
  <c r="AFO10" i="9"/>
  <c r="AFQ10" i="9"/>
  <c r="AFS10" i="9"/>
  <c r="AFU10" i="9"/>
  <c r="AFW10" i="9"/>
  <c r="AFY10" i="9"/>
  <c r="AGA10" i="9"/>
  <c r="AGC10" i="9"/>
  <c r="AGE10" i="9"/>
  <c r="AGG10" i="9"/>
  <c r="AGI10" i="9"/>
  <c r="AGK10" i="9"/>
  <c r="AGM10" i="9"/>
  <c r="AGO10" i="9"/>
  <c r="AGQ10" i="9"/>
  <c r="AGS10" i="9"/>
  <c r="AGU10" i="9"/>
  <c r="AGW10" i="9"/>
  <c r="AGY10" i="9"/>
  <c r="AHA10" i="9"/>
  <c r="AHC10" i="9"/>
  <c r="AHE10" i="9"/>
  <c r="AHG10" i="9"/>
  <c r="AHI10" i="9"/>
  <c r="AHK10" i="9"/>
  <c r="AHM10" i="9"/>
  <c r="AHO10" i="9"/>
  <c r="AHQ10" i="9"/>
  <c r="AHS10" i="9"/>
  <c r="AHU10" i="9"/>
  <c r="AHW10" i="9"/>
  <c r="AHY10" i="9"/>
  <c r="AIA10" i="9"/>
  <c r="AIC10" i="9"/>
  <c r="AIE10" i="9"/>
  <c r="AIG10" i="9"/>
  <c r="AII10" i="9"/>
  <c r="AIK10" i="9"/>
  <c r="AIM10" i="9"/>
  <c r="AIO10" i="9"/>
  <c r="AIQ10" i="9"/>
  <c r="AIS10" i="9"/>
  <c r="AIU10" i="9"/>
  <c r="AIW10" i="9"/>
  <c r="AIY10" i="9"/>
  <c r="AJA10" i="9"/>
  <c r="AJC10" i="9"/>
  <c r="AJE10" i="9"/>
  <c r="AJG10" i="9"/>
  <c r="AJI10" i="9"/>
  <c r="AJK10" i="9"/>
  <c r="AJM10" i="9"/>
  <c r="AJO10" i="9"/>
  <c r="AJQ10" i="9"/>
  <c r="AJS10" i="9"/>
  <c r="AJU10" i="9"/>
  <c r="AJW10" i="9"/>
  <c r="AJY10" i="9"/>
  <c r="AKA10" i="9"/>
  <c r="AKC10" i="9"/>
  <c r="AKE10" i="9"/>
  <c r="AKG10" i="9"/>
  <c r="AKI10" i="9"/>
  <c r="AKK10" i="9"/>
  <c r="AKM10" i="9"/>
  <c r="AKO10" i="9"/>
  <c r="AKQ10" i="9"/>
  <c r="AKS10" i="9"/>
  <c r="AKU10" i="9"/>
  <c r="AKW10" i="9"/>
  <c r="AKY10" i="9"/>
  <c r="ALA10" i="9"/>
  <c r="ALC10" i="9"/>
  <c r="ALE10" i="9"/>
  <c r="ALG10" i="9"/>
  <c r="ALI10" i="9"/>
  <c r="ALK10" i="9"/>
  <c r="ALM10" i="9"/>
  <c r="ALO10" i="9"/>
  <c r="ALQ10" i="9"/>
  <c r="ALS10" i="9"/>
  <c r="ALU10" i="9"/>
  <c r="ALW10" i="9"/>
  <c r="ALY10" i="9"/>
  <c r="AMA10" i="9"/>
  <c r="AMC10" i="9"/>
  <c r="AME10" i="9"/>
  <c r="AMG10" i="9"/>
  <c r="AMI10" i="9"/>
  <c r="AMK10" i="9"/>
  <c r="AMM10" i="9"/>
  <c r="AMO10" i="9"/>
  <c r="AMQ10" i="9"/>
  <c r="AMS10" i="9"/>
  <c r="AMU10" i="9"/>
  <c r="AMW10" i="9"/>
  <c r="AMY10" i="9"/>
  <c r="ANA10" i="9"/>
  <c r="ANC10" i="9"/>
  <c r="ANE10" i="9"/>
  <c r="ANG10" i="9"/>
  <c r="ANI10" i="9"/>
  <c r="ANK10" i="9"/>
  <c r="ANM10" i="9"/>
  <c r="ANO10" i="9"/>
  <c r="ANQ10" i="9"/>
  <c r="ANS10" i="9"/>
  <c r="ANU10" i="9"/>
  <c r="ANW10" i="9"/>
  <c r="ANY10" i="9"/>
  <c r="AOA10" i="9"/>
  <c r="AOC10" i="9"/>
  <c r="AOE10" i="9"/>
  <c r="AOG10" i="9"/>
  <c r="AOI10" i="9"/>
  <c r="AOK10" i="9"/>
  <c r="AOM10" i="9"/>
  <c r="AOO10" i="9"/>
  <c r="AOQ10" i="9"/>
  <c r="AOS10" i="9"/>
  <c r="AOU10" i="9"/>
  <c r="AOW10" i="9"/>
  <c r="AOY10" i="9"/>
  <c r="APA10" i="9"/>
  <c r="APC10" i="9"/>
  <c r="APE10" i="9"/>
  <c r="APG10" i="9"/>
  <c r="API10" i="9"/>
  <c r="APK10" i="9"/>
  <c r="APM10" i="9"/>
  <c r="APO10" i="9"/>
  <c r="APQ10" i="9"/>
  <c r="APS10" i="9"/>
  <c r="APU10" i="9"/>
  <c r="APW10" i="9"/>
  <c r="APY10" i="9"/>
  <c r="AQA10" i="9"/>
  <c r="AQC10" i="9"/>
  <c r="AQE10" i="9"/>
  <c r="AQG10" i="9"/>
  <c r="AQI10" i="9"/>
  <c r="AQK10" i="9"/>
  <c r="AQM10" i="9"/>
  <c r="AQO10" i="9"/>
  <c r="AQQ10" i="9"/>
  <c r="AQS10" i="9"/>
  <c r="AQU10" i="9"/>
  <c r="AQW10" i="9"/>
  <c r="AQY10" i="9"/>
  <c r="ARA10" i="9"/>
  <c r="ARC10" i="9"/>
  <c r="ARE10" i="9"/>
  <c r="ARG10" i="9"/>
  <c r="ARI10" i="9"/>
  <c r="ARK10" i="9"/>
  <c r="ARM10" i="9"/>
  <c r="ARO10" i="9"/>
  <c r="ARQ10" i="9"/>
  <c r="ARS10" i="9"/>
  <c r="ARU10" i="9"/>
  <c r="ARW10" i="9"/>
  <c r="ARY10" i="9"/>
  <c r="ASA10" i="9"/>
  <c r="ASC10" i="9"/>
  <c r="ASE10" i="9"/>
  <c r="ASG10" i="9"/>
  <c r="ASI10" i="9"/>
  <c r="ASK10" i="9"/>
  <c r="ASM10" i="9"/>
  <c r="ASO10" i="9"/>
  <c r="ASQ10" i="9"/>
  <c r="ASS10" i="9"/>
  <c r="ASU10" i="9"/>
  <c r="ASW10" i="9"/>
  <c r="ASY10" i="9"/>
  <c r="ATA10" i="9"/>
  <c r="ATC10" i="9"/>
  <c r="ATE10" i="9"/>
  <c r="ATG10" i="9"/>
  <c r="ATI10" i="9"/>
  <c r="ATK10" i="9"/>
  <c r="ATM10" i="9"/>
  <c r="ATO10" i="9"/>
  <c r="ATQ10" i="9"/>
  <c r="ATS10" i="9"/>
  <c r="ATU10" i="9"/>
  <c r="ATW10" i="9"/>
  <c r="ATY10" i="9"/>
  <c r="AUA10" i="9"/>
  <c r="AUC10" i="9"/>
  <c r="AUE10" i="9"/>
  <c r="AUG10" i="9"/>
  <c r="AUI10" i="9"/>
  <c r="AUK10" i="9"/>
  <c r="AUM10" i="9"/>
  <c r="AUO10" i="9"/>
  <c r="AUQ10" i="9"/>
  <c r="AUS10" i="9"/>
  <c r="AUU10" i="9"/>
  <c r="AUW10" i="9"/>
  <c r="AUY10" i="9"/>
  <c r="AVA10" i="9"/>
  <c r="AVC10" i="9"/>
  <c r="AVE10" i="9"/>
  <c r="AVG10" i="9"/>
  <c r="AVI10" i="9"/>
  <c r="AVK10" i="9"/>
  <c r="AVM10" i="9"/>
  <c r="AVO10" i="9"/>
  <c r="AVQ10" i="9"/>
  <c r="AVS10" i="9"/>
  <c r="AVU10" i="9"/>
  <c r="AVW10" i="9"/>
  <c r="AVY10" i="9"/>
  <c r="AWA10" i="9"/>
  <c r="AWC10" i="9"/>
  <c r="AWE10" i="9"/>
  <c r="AWG10" i="9"/>
  <c r="AWI10" i="9"/>
  <c r="AWK10" i="9"/>
  <c r="AWM10" i="9"/>
  <c r="AWO10" i="9"/>
  <c r="AWQ10" i="9"/>
  <c r="AWS10" i="9"/>
  <c r="AWU10" i="9"/>
  <c r="AWW10" i="9"/>
  <c r="AWY10" i="9"/>
  <c r="AXA10" i="9"/>
  <c r="AXC10" i="9"/>
  <c r="AXE10" i="9"/>
  <c r="AXG10" i="9"/>
  <c r="AXI10" i="9"/>
  <c r="AXK10" i="9"/>
  <c r="AXM10" i="9"/>
  <c r="AXO10" i="9"/>
  <c r="AXQ10" i="9"/>
  <c r="AXS10" i="9"/>
  <c r="AXU10" i="9"/>
  <c r="AXW10" i="9"/>
  <c r="AXY10" i="9"/>
  <c r="AYA10" i="9"/>
  <c r="AYC10" i="9"/>
  <c r="AYE10" i="9"/>
  <c r="AYG10" i="9"/>
  <c r="AYI10" i="9"/>
  <c r="AYK10" i="9"/>
  <c r="AYM10" i="9"/>
  <c r="AYO10" i="9"/>
  <c r="AYQ10" i="9"/>
  <c r="AYS10" i="9"/>
  <c r="AYU10" i="9"/>
  <c r="AYW10" i="9"/>
  <c r="AYY10" i="9"/>
  <c r="AZA10" i="9"/>
  <c r="AZC10" i="9"/>
  <c r="AZE10" i="9"/>
  <c r="AZG10" i="9"/>
  <c r="AZI10" i="9"/>
  <c r="AZK10" i="9"/>
  <c r="AZM10" i="9"/>
  <c r="AZO10" i="9"/>
  <c r="AZQ10" i="9"/>
  <c r="AZS10" i="9"/>
  <c r="AZU10" i="9"/>
  <c r="AZW10" i="9"/>
  <c r="AZY10" i="9"/>
  <c r="BAA10" i="9"/>
  <c r="BAC10" i="9"/>
  <c r="BAE10" i="9"/>
  <c r="BAG10" i="9"/>
  <c r="BAI10" i="9"/>
  <c r="BAK10" i="9"/>
  <c r="BAM10" i="9"/>
  <c r="BAO10" i="9"/>
  <c r="BAQ10" i="9"/>
  <c r="BAS10" i="9"/>
  <c r="BAU10" i="9"/>
  <c r="BAW10" i="9"/>
  <c r="BAY10" i="9"/>
  <c r="BBA10" i="9"/>
  <c r="BBC10" i="9"/>
  <c r="BBE10" i="9"/>
  <c r="BBG10" i="9"/>
  <c r="BBI10" i="9"/>
  <c r="BBK10" i="9"/>
  <c r="BBM10" i="9"/>
  <c r="BBO10" i="9"/>
  <c r="BBQ10" i="9"/>
  <c r="BBS10" i="9"/>
  <c r="BBU10" i="9"/>
  <c r="BBW10" i="9"/>
  <c r="BBY10" i="9"/>
  <c r="BCA10" i="9"/>
  <c r="BCC10" i="9"/>
  <c r="BCE10" i="9"/>
  <c r="BCG10" i="9"/>
  <c r="BCI10" i="9"/>
  <c r="BCK10" i="9"/>
  <c r="BCM10" i="9"/>
  <c r="BCO10" i="9"/>
  <c r="BCQ10" i="9"/>
  <c r="BCS10" i="9"/>
  <c r="BCU10" i="9"/>
  <c r="BCW10" i="9"/>
  <c r="BCY10" i="9"/>
  <c r="BDA10" i="9"/>
  <c r="BDC10" i="9"/>
  <c r="BDE10" i="9"/>
  <c r="BDG10" i="9"/>
  <c r="BDI10" i="9"/>
  <c r="BDK10" i="9"/>
  <c r="BDM10" i="9"/>
  <c r="BDO10" i="9"/>
  <c r="BDQ10" i="9"/>
  <c r="BDS10" i="9"/>
  <c r="BDU10" i="9"/>
  <c r="BDW10" i="9"/>
  <c r="BDY10" i="9"/>
  <c r="BEA10" i="9"/>
  <c r="BEC10" i="9"/>
  <c r="BEE10" i="9"/>
  <c r="BEG10" i="9"/>
  <c r="BEI10" i="9"/>
  <c r="BEK10" i="9"/>
  <c r="BEM10" i="9"/>
  <c r="BEO10" i="9"/>
  <c r="BEQ10" i="9"/>
  <c r="BES10" i="9"/>
  <c r="BEU10" i="9"/>
  <c r="BEW10" i="9"/>
  <c r="BEY10" i="9"/>
  <c r="BFA10" i="9"/>
  <c r="BFC10" i="9"/>
  <c r="BFE10" i="9"/>
  <c r="BFG10" i="9"/>
  <c r="BFI10" i="9"/>
  <c r="BFK10" i="9"/>
  <c r="BFM10" i="9"/>
  <c r="BFO10" i="9"/>
  <c r="BFQ10" i="9"/>
  <c r="BFS10" i="9"/>
  <c r="BFU10" i="9"/>
  <c r="BFW10" i="9"/>
  <c r="BFY10" i="9"/>
  <c r="BGA10" i="9"/>
  <c r="BGC10" i="9"/>
  <c r="BGE10" i="9"/>
  <c r="BGG10" i="9"/>
  <c r="BGI10" i="9"/>
  <c r="BGK10" i="9"/>
  <c r="BGM10" i="9"/>
  <c r="BGO10" i="9"/>
  <c r="BGQ10" i="9"/>
  <c r="BGS10" i="9"/>
  <c r="BGU10" i="9"/>
  <c r="BGW10" i="9"/>
  <c r="BGY10" i="9"/>
  <c r="BHA10" i="9"/>
  <c r="BHC10" i="9"/>
  <c r="BHE10" i="9"/>
  <c r="BHG10" i="9"/>
  <c r="BHI10" i="9"/>
  <c r="BHK10" i="9"/>
  <c r="BHM10" i="9"/>
  <c r="BHO10" i="9"/>
  <c r="BHQ10" i="9"/>
  <c r="BHS10" i="9"/>
  <c r="BHU10" i="9"/>
  <c r="BHW10" i="9"/>
  <c r="BHY10" i="9"/>
  <c r="BIA10" i="9"/>
  <c r="BIC10" i="9"/>
  <c r="BIE10" i="9"/>
  <c r="BIG10" i="9"/>
  <c r="BII10" i="9"/>
  <c r="BIK10" i="9"/>
  <c r="BIM10" i="9"/>
  <c r="BIO10" i="9"/>
  <c r="BIQ10" i="9"/>
  <c r="BIS10" i="9"/>
  <c r="BIU10" i="9"/>
  <c r="BIW10" i="9"/>
  <c r="BIY10" i="9"/>
  <c r="BJA10" i="9"/>
  <c r="BJC10" i="9"/>
  <c r="BJE10" i="9"/>
  <c r="BJG10" i="9"/>
  <c r="BJI10" i="9"/>
  <c r="BJK10" i="9"/>
  <c r="BJM10" i="9"/>
  <c r="BJO10" i="9"/>
  <c r="BJQ10" i="9"/>
  <c r="BJS10" i="9"/>
  <c r="BJU10" i="9"/>
  <c r="BJW10" i="9"/>
  <c r="BJY10" i="9"/>
  <c r="BKA10" i="9"/>
  <c r="BKC10" i="9"/>
  <c r="BKE10" i="9"/>
  <c r="BKG10" i="9"/>
  <c r="BKI10" i="9"/>
  <c r="BKK10" i="9"/>
  <c r="BKM10" i="9"/>
  <c r="BKO10" i="9"/>
  <c r="BKQ10" i="9"/>
  <c r="BKS10" i="9"/>
  <c r="BKU10" i="9"/>
  <c r="BKW10" i="9"/>
  <c r="BKY10" i="9"/>
  <c r="BLA10" i="9"/>
  <c r="BLC10" i="9"/>
  <c r="BLE10" i="9"/>
  <c r="BLG10" i="9"/>
  <c r="BLI10" i="9"/>
  <c r="BLK10" i="9"/>
  <c r="BLM10" i="9"/>
  <c r="BLO10" i="9"/>
  <c r="BLQ10" i="9"/>
  <c r="BLS10" i="9"/>
  <c r="BLU10" i="9"/>
  <c r="BLW10" i="9"/>
  <c r="BLY10" i="9"/>
  <c r="BMA10" i="9"/>
  <c r="BMC10" i="9"/>
  <c r="BME10" i="9"/>
  <c r="BMG10" i="9"/>
  <c r="BMI10" i="9"/>
  <c r="BMK10" i="9"/>
  <c r="BMM10" i="9"/>
  <c r="BMO10" i="9"/>
  <c r="BMQ10" i="9"/>
  <c r="BMS10" i="9"/>
  <c r="BMU10" i="9"/>
  <c r="BMW10" i="9"/>
  <c r="BMY10" i="9"/>
  <c r="BNA10" i="9"/>
  <c r="BNC10" i="9"/>
  <c r="BNE10" i="9"/>
  <c r="BNG10" i="9"/>
  <c r="BNI10" i="9"/>
  <c r="BNK10" i="9"/>
  <c r="BNM10" i="9"/>
  <c r="BNO10" i="9"/>
  <c r="BNQ10" i="9"/>
  <c r="BNS10" i="9"/>
  <c r="BNU10" i="9"/>
  <c r="BNW10" i="9"/>
  <c r="BNY10" i="9"/>
  <c r="BOA10" i="9"/>
  <c r="BOC10" i="9"/>
  <c r="BOE10" i="9"/>
  <c r="BOG10" i="9"/>
  <c r="BOI10" i="9"/>
  <c r="BOK10" i="9"/>
  <c r="BOM10" i="9"/>
  <c r="BOO10" i="9"/>
  <c r="BOQ10" i="9"/>
  <c r="BOS10" i="9"/>
  <c r="BOU10" i="9"/>
  <c r="BOW10" i="9"/>
  <c r="BOY10" i="9"/>
  <c r="BPA10" i="9"/>
  <c r="BPC10" i="9"/>
  <c r="BPE10" i="9"/>
  <c r="BPG10" i="9"/>
  <c r="BPI10" i="9"/>
  <c r="BPK10" i="9"/>
  <c r="BPM10" i="9"/>
  <c r="BPO10" i="9"/>
  <c r="BPQ10" i="9"/>
  <c r="BPS10" i="9"/>
  <c r="BPU10" i="9"/>
  <c r="BPW10" i="9"/>
  <c r="BPY10" i="9"/>
  <c r="BQA10" i="9"/>
  <c r="BQC10" i="9"/>
  <c r="BQE10" i="9"/>
  <c r="BQG10" i="9"/>
  <c r="BQI10" i="9"/>
  <c r="BQK10" i="9"/>
  <c r="BQM10" i="9"/>
  <c r="BQO10" i="9"/>
  <c r="BQQ10" i="9"/>
  <c r="BQS10" i="9"/>
  <c r="BQU10" i="9"/>
  <c r="BQW10" i="9"/>
  <c r="BQY10" i="9"/>
  <c r="BRA10" i="9"/>
  <c r="BRC10" i="9"/>
  <c r="BRE10" i="9"/>
  <c r="BRG10" i="9"/>
  <c r="BRI10" i="9"/>
  <c r="BRK10" i="9"/>
  <c r="BRM10" i="9"/>
  <c r="BRO10" i="9"/>
  <c r="BRQ10" i="9"/>
  <c r="BRS10" i="9"/>
  <c r="BRU10" i="9"/>
  <c r="BRW10" i="9"/>
  <c r="BRY10" i="9"/>
  <c r="BSA10" i="9"/>
  <c r="BSC10" i="9"/>
  <c r="BSE10" i="9"/>
  <c r="BSG10" i="9"/>
  <c r="BSI10" i="9"/>
  <c r="BSK10" i="9"/>
  <c r="BSM10" i="9"/>
  <c r="BSO10" i="9"/>
  <c r="BSQ10" i="9"/>
  <c r="BSS10" i="9"/>
  <c r="BSU10" i="9"/>
  <c r="BSW10" i="9"/>
  <c r="BSY10" i="9"/>
  <c r="BTA10" i="9"/>
  <c r="BTC10" i="9"/>
  <c r="BTE10" i="9"/>
  <c r="BTG10" i="9"/>
  <c r="BTI10" i="9"/>
  <c r="BTK10" i="9"/>
  <c r="BTM10" i="9"/>
  <c r="BTO10" i="9"/>
  <c r="BTQ10" i="9"/>
  <c r="BTS10" i="9"/>
  <c r="BTU10" i="9"/>
  <c r="BTW10" i="9"/>
  <c r="BTY10" i="9"/>
  <c r="BUA10" i="9"/>
  <c r="BUC10" i="9"/>
  <c r="BUE10" i="9"/>
  <c r="BUG10" i="9"/>
  <c r="BUI10" i="9"/>
  <c r="BUK10" i="9"/>
  <c r="BUM10" i="9"/>
  <c r="BUO10" i="9"/>
  <c r="BUQ10" i="9"/>
  <c r="BUS10" i="9"/>
  <c r="BUU10" i="9"/>
  <c r="BUW10" i="9"/>
  <c r="BUY10" i="9"/>
  <c r="BVA10" i="9"/>
  <c r="BVC10" i="9"/>
  <c r="BVE10" i="9"/>
  <c r="BVG10" i="9"/>
  <c r="BVI10" i="9"/>
  <c r="BVK10" i="9"/>
  <c r="BVM10" i="9"/>
  <c r="BVO10" i="9"/>
  <c r="BVQ10" i="9"/>
  <c r="BVS10" i="9"/>
  <c r="BVU10" i="9"/>
  <c r="BVW10" i="9"/>
  <c r="BVY10" i="9"/>
  <c r="BWA10" i="9"/>
  <c r="BWC10" i="9"/>
  <c r="BWE10" i="9"/>
  <c r="BWG10" i="9"/>
  <c r="BWI10" i="9"/>
  <c r="BWK10" i="9"/>
  <c r="BWM10" i="9"/>
  <c r="BWO10" i="9"/>
  <c r="BWQ10" i="9"/>
  <c r="BWS10" i="9"/>
  <c r="BWU10" i="9"/>
  <c r="BWW10" i="9"/>
  <c r="BWY10" i="9"/>
  <c r="BXA10" i="9"/>
  <c r="BXC10" i="9"/>
  <c r="BXE10" i="9"/>
  <c r="BXG10" i="9"/>
  <c r="BXI10" i="9"/>
  <c r="BXK10" i="9"/>
  <c r="BXM10" i="9"/>
  <c r="BXO10" i="9"/>
  <c r="BXQ10" i="9"/>
  <c r="BXS10" i="9"/>
  <c r="BXU10" i="9"/>
  <c r="BXW10" i="9"/>
  <c r="BXY10" i="9"/>
  <c r="BYA10" i="9"/>
  <c r="BYC10" i="9"/>
  <c r="BYE10" i="9"/>
  <c r="BYG10" i="9"/>
  <c r="BYI10" i="9"/>
  <c r="BYK10" i="9"/>
  <c r="BYM10" i="9"/>
  <c r="BYO10" i="9"/>
  <c r="BYQ10" i="9"/>
  <c r="BYS10" i="9"/>
  <c r="BYU10" i="9"/>
  <c r="BYW10" i="9"/>
  <c r="BYY10" i="9"/>
  <c r="BZA10" i="9"/>
  <c r="BZC10" i="9"/>
  <c r="BZE10" i="9"/>
  <c r="BZG10" i="9"/>
  <c r="BZI10" i="9"/>
  <c r="BZK10" i="9"/>
  <c r="BZM10" i="9"/>
  <c r="BZO10" i="9"/>
  <c r="BZQ10" i="9"/>
  <c r="BZS10" i="9"/>
  <c r="BZU10" i="9"/>
  <c r="BZW10" i="9"/>
  <c r="BZY10" i="9"/>
  <c r="CAA10" i="9"/>
  <c r="CAC10" i="9"/>
  <c r="CAE10" i="9"/>
  <c r="CAG10" i="9"/>
  <c r="CAI10" i="9"/>
  <c r="CAK10" i="9"/>
  <c r="CAM10" i="9"/>
  <c r="CAO10" i="9"/>
  <c r="CAQ10" i="9"/>
  <c r="CAS10" i="9"/>
  <c r="CAU10" i="9"/>
  <c r="CAW10" i="9"/>
  <c r="CAY10" i="9"/>
  <c r="CBA10" i="9"/>
  <c r="CBC10" i="9"/>
  <c r="CBE10" i="9"/>
  <c r="CBG10" i="9"/>
  <c r="CBI10" i="9"/>
  <c r="CBK10" i="9"/>
  <c r="CBM10" i="9"/>
  <c r="CBO10" i="9"/>
  <c r="CBQ10" i="9"/>
  <c r="CBS10" i="9"/>
  <c r="CBU10" i="9"/>
  <c r="CBW10" i="9"/>
  <c r="CBY10" i="9"/>
  <c r="CCA10" i="9"/>
  <c r="CCC10" i="9"/>
  <c r="CCE10" i="9"/>
  <c r="CCG10" i="9"/>
  <c r="CCI10" i="9"/>
  <c r="CCK10" i="9"/>
  <c r="CCM10" i="9"/>
  <c r="CCO10" i="9"/>
  <c r="CCQ10" i="9"/>
  <c r="CCS10" i="9"/>
  <c r="CCU10" i="9"/>
  <c r="CCW10" i="9"/>
  <c r="CCY10" i="9"/>
  <c r="CDA10" i="9"/>
  <c r="CDC10" i="9"/>
  <c r="CDE10" i="9"/>
  <c r="CDG10" i="9"/>
  <c r="CDI10" i="9"/>
  <c r="CDK10" i="9"/>
  <c r="CDM10" i="9"/>
  <c r="CDO10" i="9"/>
  <c r="CDQ10" i="9"/>
  <c r="CDS10" i="9"/>
  <c r="CDU10" i="9"/>
  <c r="CDW10" i="9"/>
  <c r="CDY10" i="9"/>
  <c r="CEA10" i="9"/>
  <c r="CEC10" i="9"/>
  <c r="CEE10" i="9"/>
  <c r="CEG10" i="9"/>
  <c r="CEI10" i="9"/>
  <c r="CEK10" i="9"/>
  <c r="CEM10" i="9"/>
  <c r="CEO10" i="9"/>
  <c r="CEQ10" i="9"/>
  <c r="CES10" i="9"/>
  <c r="CEU10" i="9"/>
  <c r="CEW10" i="9"/>
  <c r="CEY10" i="9"/>
  <c r="CFA10" i="9"/>
  <c r="CFC10" i="9"/>
  <c r="CFE10" i="9"/>
  <c r="CFG10" i="9"/>
  <c r="CFI10" i="9"/>
  <c r="CFK10" i="9"/>
  <c r="CFM10" i="9"/>
  <c r="CFO10" i="9"/>
  <c r="CFQ10" i="9"/>
  <c r="CFS10" i="9"/>
  <c r="CFU10" i="9"/>
  <c r="CFW10" i="9"/>
  <c r="CFY10" i="9"/>
  <c r="CGA10" i="9"/>
  <c r="CGC10" i="9"/>
  <c r="CGE10" i="9"/>
  <c r="CGG10" i="9"/>
  <c r="CGI10" i="9"/>
  <c r="CGK10" i="9"/>
  <c r="CGM10" i="9"/>
  <c r="CGO10" i="9"/>
  <c r="CGQ10" i="9"/>
  <c r="CGS10" i="9"/>
  <c r="CGU10" i="9"/>
  <c r="CGW10" i="9"/>
  <c r="CGY10" i="9"/>
  <c r="CHA10" i="9"/>
  <c r="CHC10" i="9"/>
  <c r="CHE10" i="9"/>
  <c r="CHG10" i="9"/>
  <c r="CHI10" i="9"/>
  <c r="CHK10" i="9"/>
  <c r="CHM10" i="9"/>
  <c r="CHO10" i="9"/>
  <c r="CHQ10" i="9"/>
  <c r="CHS10" i="9"/>
  <c r="CHU10" i="9"/>
  <c r="CHW10" i="9"/>
  <c r="CHY10" i="9"/>
  <c r="CIA10" i="9"/>
  <c r="CIC10" i="9"/>
  <c r="CIE10" i="9"/>
  <c r="CIG10" i="9"/>
  <c r="CII10" i="9"/>
  <c r="CIK10" i="9"/>
  <c r="CIM10" i="9"/>
  <c r="CIO10" i="9"/>
  <c r="CIQ10" i="9"/>
  <c r="CIS10" i="9"/>
  <c r="CIU10" i="9"/>
  <c r="CIW10" i="9"/>
  <c r="CIY10" i="9"/>
  <c r="CJA10" i="9"/>
  <c r="CJC10" i="9"/>
  <c r="CJE10" i="9"/>
  <c r="CJG10" i="9"/>
  <c r="CJI10" i="9"/>
  <c r="CJK10" i="9"/>
  <c r="CJM10" i="9"/>
  <c r="CJO10" i="9"/>
  <c r="CJQ10" i="9"/>
  <c r="CJS10" i="9"/>
  <c r="CJU10" i="9"/>
  <c r="CJW10" i="9"/>
  <c r="CJY10" i="9"/>
  <c r="CKA10" i="9"/>
  <c r="CKC10" i="9"/>
  <c r="CKE10" i="9"/>
  <c r="CKG10" i="9"/>
  <c r="CKI10" i="9"/>
  <c r="CKK10" i="9"/>
  <c r="CKM10" i="9"/>
  <c r="CKO10" i="9"/>
  <c r="CKQ10" i="9"/>
  <c r="CKS10" i="9"/>
  <c r="CKU10" i="9"/>
  <c r="CKW10" i="9"/>
  <c r="CKY10" i="9"/>
  <c r="CLA10" i="9"/>
  <c r="CLC10" i="9"/>
  <c r="CLE10" i="9"/>
  <c r="CLG10" i="9"/>
  <c r="CLI10" i="9"/>
  <c r="CLK10" i="9"/>
  <c r="CLM10" i="9"/>
  <c r="CLO10" i="9"/>
  <c r="CLQ10" i="9"/>
  <c r="CLS10" i="9"/>
  <c r="CLU10" i="9"/>
  <c r="CLW10" i="9"/>
  <c r="CLY10" i="9"/>
  <c r="CMA10" i="9"/>
  <c r="CMC10" i="9"/>
  <c r="CME10" i="9"/>
  <c r="CMG10" i="9"/>
  <c r="CMI10" i="9"/>
  <c r="CMK10" i="9"/>
  <c r="CMM10" i="9"/>
  <c r="CMO10" i="9"/>
  <c r="CMQ10" i="9"/>
  <c r="CMS10" i="9"/>
  <c r="CMU10" i="9"/>
  <c r="CMW10" i="9"/>
  <c r="CMY10" i="9"/>
  <c r="CNA10" i="9"/>
  <c r="CNC10" i="9"/>
  <c r="CNE10" i="9"/>
  <c r="CNG10" i="9"/>
  <c r="CNI10" i="9"/>
  <c r="CNK10" i="9"/>
  <c r="CNM10" i="9"/>
  <c r="CNO10" i="9"/>
  <c r="CNQ10" i="9"/>
  <c r="CNS10" i="9"/>
  <c r="CNU10" i="9"/>
  <c r="CNW10" i="9"/>
  <c r="CNY10" i="9"/>
  <c r="COA10" i="9"/>
  <c r="COC10" i="9"/>
  <c r="COE10" i="9"/>
  <c r="COG10" i="9"/>
  <c r="COI10" i="9"/>
  <c r="COK10" i="9"/>
  <c r="COM10" i="9"/>
  <c r="COO10" i="9"/>
  <c r="COQ10" i="9"/>
  <c r="COS10" i="9"/>
  <c r="COU10" i="9"/>
  <c r="COW10" i="9"/>
  <c r="COY10" i="9"/>
  <c r="CPA10" i="9"/>
  <c r="CPC10" i="9"/>
  <c r="CPE10" i="9"/>
  <c r="CPG10" i="9"/>
  <c r="CPI10" i="9"/>
  <c r="CPK10" i="9"/>
  <c r="CPM10" i="9"/>
  <c r="CPO10" i="9"/>
  <c r="CPQ10" i="9"/>
  <c r="CPS10" i="9"/>
  <c r="CPU10" i="9"/>
  <c r="CPW10" i="9"/>
  <c r="CPY10" i="9"/>
  <c r="CQA10" i="9"/>
  <c r="CQC10" i="9"/>
  <c r="CQE10" i="9"/>
  <c r="CQG10" i="9"/>
  <c r="CQI10" i="9"/>
  <c r="CQK10" i="9"/>
  <c r="CQM10" i="9"/>
  <c r="CQO10" i="9"/>
  <c r="CQQ10" i="9"/>
  <c r="CQS10" i="9"/>
  <c r="CQU10" i="9"/>
  <c r="CQW10" i="9"/>
  <c r="CQY10" i="9"/>
  <c r="CRA10" i="9"/>
  <c r="CRC10" i="9"/>
  <c r="CRE10" i="9"/>
  <c r="CRG10" i="9"/>
  <c r="CRI10" i="9"/>
  <c r="CRK10" i="9"/>
  <c r="CRM10" i="9"/>
  <c r="CRO10" i="9"/>
  <c r="CRQ10" i="9"/>
  <c r="CRS10" i="9"/>
  <c r="CRU10" i="9"/>
  <c r="CRW10" i="9"/>
  <c r="CRY10" i="9"/>
  <c r="CSA10" i="9"/>
  <c r="CSC10" i="9"/>
  <c r="CSE10" i="9"/>
  <c r="CSG10" i="9"/>
  <c r="CSI10" i="9"/>
  <c r="CSK10" i="9"/>
  <c r="CSM10" i="9"/>
  <c r="CSO10" i="9"/>
  <c r="CSQ10" i="9"/>
  <c r="CSS10" i="9"/>
  <c r="CSU10" i="9"/>
  <c r="CSW10" i="9"/>
  <c r="CSY10" i="9"/>
  <c r="CTA10" i="9"/>
  <c r="CTC10" i="9"/>
  <c r="CTE10" i="9"/>
  <c r="CTG10" i="9"/>
  <c r="CTI10" i="9"/>
  <c r="CTK10" i="9"/>
  <c r="CTM10" i="9"/>
  <c r="CTO10" i="9"/>
  <c r="CTQ10" i="9"/>
  <c r="CTS10" i="9"/>
  <c r="CTU10" i="9"/>
  <c r="CTW10" i="9"/>
  <c r="CTY10" i="9"/>
  <c r="CUA10" i="9"/>
  <c r="CUC10" i="9"/>
  <c r="CUE10" i="9"/>
  <c r="CUG10" i="9"/>
  <c r="CUI10" i="9"/>
  <c r="CUK10" i="9"/>
  <c r="CUM10" i="9"/>
  <c r="CUO10" i="9"/>
  <c r="CUQ10" i="9"/>
  <c r="CUS10" i="9"/>
  <c r="CUU10" i="9"/>
  <c r="CUW10" i="9"/>
  <c r="CUY10" i="9"/>
  <c r="CVA10" i="9"/>
  <c r="CVC10" i="9"/>
  <c r="CVE10" i="9"/>
  <c r="CVG10" i="9"/>
  <c r="CVI10" i="9"/>
  <c r="CVK10" i="9"/>
  <c r="CVM10" i="9"/>
  <c r="CVO10" i="9"/>
  <c r="CVQ10" i="9"/>
  <c r="CVS10" i="9"/>
  <c r="CVU10" i="9"/>
  <c r="CVW10" i="9"/>
  <c r="CVY10" i="9"/>
  <c r="CWA10" i="9"/>
  <c r="CWC10" i="9"/>
  <c r="CWE10" i="9"/>
  <c r="CWG10" i="9"/>
  <c r="CWI10" i="9"/>
  <c r="CWK10" i="9"/>
  <c r="CWM10" i="9"/>
  <c r="CWO10" i="9"/>
  <c r="CWQ10" i="9"/>
  <c r="CWS10" i="9"/>
  <c r="CWU10" i="9"/>
  <c r="CWW10" i="9"/>
  <c r="CWY10" i="9"/>
  <c r="CXA10" i="9"/>
  <c r="CXC10" i="9"/>
  <c r="CXE10" i="9"/>
  <c r="CXG10" i="9"/>
  <c r="CXI10" i="9"/>
  <c r="CXK10" i="9"/>
  <c r="CXM10" i="9"/>
  <c r="CXO10" i="9"/>
  <c r="CXQ10" i="9"/>
  <c r="CXS10" i="9"/>
  <c r="CXU10" i="9"/>
  <c r="CXW10" i="9"/>
  <c r="CXY10" i="9"/>
  <c r="CYA10" i="9"/>
  <c r="CYC10" i="9"/>
  <c r="CYE10" i="9"/>
  <c r="CYG10" i="9"/>
  <c r="CYI10" i="9"/>
  <c r="CYK10" i="9"/>
  <c r="CYM10" i="9"/>
  <c r="CYO10" i="9"/>
  <c r="CYQ10" i="9"/>
  <c r="CYS10" i="9"/>
  <c r="CYU10" i="9"/>
  <c r="CYW10" i="9"/>
  <c r="CYY10" i="9"/>
  <c r="CZA10" i="9"/>
  <c r="CZC10" i="9"/>
  <c r="CZE10" i="9"/>
  <c r="CZG10" i="9"/>
  <c r="CZI10" i="9"/>
  <c r="CZK10" i="9"/>
  <c r="CZM10" i="9"/>
  <c r="CZO10" i="9"/>
  <c r="CZQ10" i="9"/>
  <c r="CZS10" i="9"/>
  <c r="CZU10" i="9"/>
  <c r="CZW10" i="9"/>
  <c r="CZY10" i="9"/>
  <c r="DAA10" i="9"/>
  <c r="DAC10" i="9"/>
  <c r="DAE10" i="9"/>
  <c r="DAG10" i="9"/>
  <c r="DAI10" i="9"/>
  <c r="DAK10" i="9"/>
  <c r="DAM10" i="9"/>
  <c r="DAO10" i="9"/>
  <c r="DAQ10" i="9"/>
  <c r="DAS10" i="9"/>
  <c r="DAU10" i="9"/>
  <c r="DAW10" i="9"/>
  <c r="DAY10" i="9"/>
  <c r="DBA10" i="9"/>
  <c r="DBC10" i="9"/>
  <c r="DBE10" i="9"/>
  <c r="DBG10" i="9"/>
  <c r="DBI10" i="9"/>
  <c r="DBK10" i="9"/>
  <c r="DBM10" i="9"/>
  <c r="DBO10" i="9"/>
  <c r="DBQ10" i="9"/>
  <c r="DBS10" i="9"/>
  <c r="DBU10" i="9"/>
  <c r="DBW10" i="9"/>
  <c r="DBY10" i="9"/>
  <c r="DCA10" i="9"/>
  <c r="DCC10" i="9"/>
  <c r="DCE10" i="9"/>
  <c r="DCG10" i="9"/>
  <c r="DCI10" i="9"/>
  <c r="DCK10" i="9"/>
  <c r="DCM10" i="9"/>
  <c r="DCO10" i="9"/>
  <c r="DCQ10" i="9"/>
  <c r="DCS10" i="9"/>
  <c r="DCU10" i="9"/>
  <c r="DCW10" i="9"/>
  <c r="DCY10" i="9"/>
  <c r="DDA10" i="9"/>
  <c r="DDC10" i="9"/>
  <c r="DDE10" i="9"/>
  <c r="DDG10" i="9"/>
  <c r="DDI10" i="9"/>
  <c r="DDK10" i="9"/>
  <c r="DDM10" i="9"/>
  <c r="DDO10" i="9"/>
  <c r="DDQ10" i="9"/>
  <c r="DDS10" i="9"/>
  <c r="DDU10" i="9"/>
  <c r="DDW10" i="9"/>
  <c r="DDY10" i="9"/>
  <c r="DEA10" i="9"/>
  <c r="DEC10" i="9"/>
  <c r="DEE10" i="9"/>
  <c r="DEG10" i="9"/>
  <c r="DEI10" i="9"/>
  <c r="DEK10" i="9"/>
  <c r="DEM10" i="9"/>
  <c r="DEO10" i="9"/>
  <c r="DEQ10" i="9"/>
  <c r="DES10" i="9"/>
  <c r="DEU10" i="9"/>
  <c r="DEW10" i="9"/>
  <c r="DEY10" i="9"/>
  <c r="DFA10" i="9"/>
  <c r="DFC10" i="9"/>
  <c r="DFE10" i="9"/>
  <c r="DFG10" i="9"/>
  <c r="DFI10" i="9"/>
  <c r="DFK10" i="9"/>
  <c r="DFM10" i="9"/>
  <c r="DFO10" i="9"/>
  <c r="DFQ10" i="9"/>
  <c r="DFS10" i="9"/>
  <c r="DFU10" i="9"/>
  <c r="DFW10" i="9"/>
  <c r="DFY10" i="9"/>
  <c r="DGA10" i="9"/>
  <c r="DGC10" i="9"/>
  <c r="DGE10" i="9"/>
  <c r="DGG10" i="9"/>
  <c r="DGI10" i="9"/>
  <c r="DGK10" i="9"/>
  <c r="DGM10" i="9"/>
  <c r="DGO10" i="9"/>
  <c r="DGQ10" i="9"/>
  <c r="DGS10" i="9"/>
  <c r="DGU10" i="9"/>
  <c r="DGW10" i="9"/>
  <c r="DGY10" i="9"/>
  <c r="DHA10" i="9"/>
  <c r="DHC10" i="9"/>
  <c r="DHE10" i="9"/>
  <c r="DHG10" i="9"/>
  <c r="DHI10" i="9"/>
  <c r="DHK10" i="9"/>
  <c r="DHM10" i="9"/>
  <c r="DHO10" i="9"/>
  <c r="DHQ10" i="9"/>
  <c r="DHS10" i="9"/>
  <c r="DHU10" i="9"/>
  <c r="DHW10" i="9"/>
  <c r="DHY10" i="9"/>
  <c r="DIA10" i="9"/>
  <c r="DIC10" i="9"/>
  <c r="DIE10" i="9"/>
  <c r="DIG10" i="9"/>
  <c r="DII10" i="9"/>
  <c r="DIK10" i="9"/>
  <c r="DIM10" i="9"/>
  <c r="DIO10" i="9"/>
  <c r="DIQ10" i="9"/>
  <c r="DIS10" i="9"/>
  <c r="DIU10" i="9"/>
  <c r="DIW10" i="9"/>
  <c r="DIY10" i="9"/>
  <c r="DJA10" i="9"/>
  <c r="DJC10" i="9"/>
  <c r="DJE10" i="9"/>
  <c r="DJG10" i="9"/>
  <c r="DJI10" i="9"/>
  <c r="DJK10" i="9"/>
  <c r="DJM10" i="9"/>
  <c r="DJO10" i="9"/>
  <c r="DJQ10" i="9"/>
  <c r="DJS10" i="9"/>
  <c r="DJU10" i="9"/>
  <c r="DJW10" i="9"/>
  <c r="DJY10" i="9"/>
  <c r="DKA10" i="9"/>
  <c r="DKC10" i="9"/>
  <c r="DKE10" i="9"/>
  <c r="DKG10" i="9"/>
  <c r="DKI10" i="9"/>
  <c r="DKK10" i="9"/>
  <c r="DKM10" i="9"/>
  <c r="DKO10" i="9"/>
  <c r="DKQ10" i="9"/>
  <c r="DKS10" i="9"/>
  <c r="DKU10" i="9"/>
  <c r="DKW10" i="9"/>
  <c r="DKY10" i="9"/>
  <c r="DLA10" i="9"/>
  <c r="DLC10" i="9"/>
  <c r="DLE10" i="9"/>
  <c r="DLG10" i="9"/>
  <c r="DLI10" i="9"/>
  <c r="DLK10" i="9"/>
  <c r="DLM10" i="9"/>
  <c r="DLO10" i="9"/>
  <c r="DLQ10" i="9"/>
  <c r="DLS10" i="9"/>
  <c r="DLU10" i="9"/>
  <c r="DLW10" i="9"/>
  <c r="DLY10" i="9"/>
  <c r="DMA10" i="9"/>
  <c r="DMC10" i="9"/>
  <c r="DME10" i="9"/>
  <c r="DMG10" i="9"/>
  <c r="DMI10" i="9"/>
  <c r="DMK10" i="9"/>
  <c r="DMM10" i="9"/>
  <c r="DMO10" i="9"/>
  <c r="DMQ10" i="9"/>
  <c r="DMS10" i="9"/>
  <c r="DMU10" i="9"/>
  <c r="DMW10" i="9"/>
  <c r="DMY10" i="9"/>
  <c r="DNA10" i="9"/>
  <c r="DNC10" i="9"/>
  <c r="DNE10" i="9"/>
  <c r="DNG10" i="9"/>
  <c r="DNI10" i="9"/>
  <c r="DNK10" i="9"/>
  <c r="DNM10" i="9"/>
  <c r="DNO10" i="9"/>
  <c r="DNQ10" i="9"/>
  <c r="DNS10" i="9"/>
  <c r="DNU10" i="9"/>
  <c r="DNW10" i="9"/>
  <c r="DNY10" i="9"/>
  <c r="DOA10" i="9"/>
  <c r="DOC10" i="9"/>
  <c r="DOE10" i="9"/>
  <c r="DOG10" i="9"/>
  <c r="DOI10" i="9"/>
  <c r="DOK10" i="9"/>
  <c r="DOM10" i="9"/>
  <c r="DOO10" i="9"/>
  <c r="DOQ10" i="9"/>
  <c r="DOS10" i="9"/>
  <c r="DOU10" i="9"/>
  <c r="DOW10" i="9"/>
  <c r="DOY10" i="9"/>
  <c r="DPA10" i="9"/>
  <c r="DPC10" i="9"/>
  <c r="DPE10" i="9"/>
  <c r="DPG10" i="9"/>
  <c r="DPI10" i="9"/>
  <c r="DPK10" i="9"/>
  <c r="DPM10" i="9"/>
  <c r="DPO10" i="9"/>
  <c r="DPQ10" i="9"/>
  <c r="DPS10" i="9"/>
  <c r="DPU10" i="9"/>
  <c r="DPW10" i="9"/>
  <c r="DPY10" i="9"/>
  <c r="DQA10" i="9"/>
  <c r="DQC10" i="9"/>
  <c r="DQE10" i="9"/>
  <c r="DQG10" i="9"/>
  <c r="DQI10" i="9"/>
  <c r="DQK10" i="9"/>
  <c r="DQM10" i="9"/>
  <c r="DQO10" i="9"/>
  <c r="DQQ10" i="9"/>
  <c r="DQS10" i="9"/>
  <c r="DQU10" i="9"/>
  <c r="DQW10" i="9"/>
  <c r="DQY10" i="9"/>
  <c r="DRA10" i="9"/>
  <c r="DRC10" i="9"/>
  <c r="DRE10" i="9"/>
  <c r="DRG10" i="9"/>
  <c r="DRI10" i="9"/>
  <c r="DRK10" i="9"/>
  <c r="DRM10" i="9"/>
  <c r="DRO10" i="9"/>
  <c r="DRQ10" i="9"/>
  <c r="DRS10" i="9"/>
  <c r="DRU10" i="9"/>
  <c r="DRW10" i="9"/>
  <c r="DRY10" i="9"/>
  <c r="DSA10" i="9"/>
  <c r="DSC10" i="9"/>
  <c r="DSE10" i="9"/>
  <c r="DSG10" i="9"/>
  <c r="DSI10" i="9"/>
  <c r="DSK10" i="9"/>
  <c r="DSM10" i="9"/>
  <c r="DSO10" i="9"/>
  <c r="DSQ10" i="9"/>
  <c r="DSS10" i="9"/>
  <c r="DSU10" i="9"/>
  <c r="DSW10" i="9"/>
  <c r="DSY10" i="9"/>
  <c r="DTA10" i="9"/>
  <c r="DTC10" i="9"/>
  <c r="DTE10" i="9"/>
  <c r="DTG10" i="9"/>
  <c r="DTI10" i="9"/>
  <c r="DTK10" i="9"/>
  <c r="DTM10" i="9"/>
  <c r="DTO10" i="9"/>
  <c r="DTQ10" i="9"/>
  <c r="DTS10" i="9"/>
  <c r="DTU10" i="9"/>
  <c r="DTW10" i="9"/>
  <c r="DTY10" i="9"/>
  <c r="DUA10" i="9"/>
  <c r="DUC10" i="9"/>
  <c r="DUE10" i="9"/>
  <c r="DUG10" i="9"/>
  <c r="DUI10" i="9"/>
  <c r="DUK10" i="9"/>
  <c r="DUM10" i="9"/>
  <c r="DUO10" i="9"/>
  <c r="DUQ10" i="9"/>
  <c r="DUS10" i="9"/>
  <c r="DUU10" i="9"/>
  <c r="DUW10" i="9"/>
  <c r="DUY10" i="9"/>
  <c r="DVA10" i="9"/>
  <c r="DVC10" i="9"/>
  <c r="DVE10" i="9"/>
  <c r="DVG10" i="9"/>
  <c r="DVI10" i="9"/>
  <c r="DVK10" i="9"/>
  <c r="DVM10" i="9"/>
  <c r="DVO10" i="9"/>
  <c r="DVQ10" i="9"/>
  <c r="DVS10" i="9"/>
  <c r="DVU10" i="9"/>
  <c r="DVW10" i="9"/>
  <c r="DVY10" i="9"/>
  <c r="DWA10" i="9"/>
  <c r="DWC10" i="9"/>
  <c r="DWE10" i="9"/>
  <c r="DWG10" i="9"/>
  <c r="DWI10" i="9"/>
  <c r="DWK10" i="9"/>
  <c r="DWM10" i="9"/>
  <c r="DWO10" i="9"/>
  <c r="DWQ10" i="9"/>
  <c r="DWS10" i="9"/>
  <c r="DWU10" i="9"/>
  <c r="DWW10" i="9"/>
  <c r="DWY10" i="9"/>
  <c r="DXA10" i="9"/>
  <c r="DXC10" i="9"/>
  <c r="DXE10" i="9"/>
  <c r="DXG10" i="9"/>
  <c r="DXI10" i="9"/>
  <c r="DXK10" i="9"/>
  <c r="DXM10" i="9"/>
  <c r="DXO10" i="9"/>
  <c r="DXQ10" i="9"/>
  <c r="DXS10" i="9"/>
  <c r="DXU10" i="9"/>
  <c r="DXW10" i="9"/>
  <c r="DXY10" i="9"/>
  <c r="DYA10" i="9"/>
  <c r="DYC10" i="9"/>
  <c r="DYE10" i="9"/>
  <c r="DYG10" i="9"/>
  <c r="DYI10" i="9"/>
  <c r="DYK10" i="9"/>
  <c r="DYM10" i="9"/>
  <c r="DYO10" i="9"/>
  <c r="DYQ10" i="9"/>
  <c r="DYS10" i="9"/>
  <c r="DYU10" i="9"/>
  <c r="DYW10" i="9"/>
  <c r="DYY10" i="9"/>
  <c r="DZA10" i="9"/>
  <c r="DZC10" i="9"/>
  <c r="DZE10" i="9"/>
  <c r="DZG10" i="9"/>
  <c r="DZI10" i="9"/>
  <c r="DZK10" i="9"/>
  <c r="DZM10" i="9"/>
  <c r="DZO10" i="9"/>
  <c r="DZQ10" i="9"/>
  <c r="DZS10" i="9"/>
  <c r="DZU10" i="9"/>
  <c r="DZW10" i="9"/>
  <c r="DZY10" i="9"/>
  <c r="EAA10" i="9"/>
  <c r="EAC10" i="9"/>
  <c r="EAE10" i="9"/>
  <c r="EAG10" i="9"/>
  <c r="EAI10" i="9"/>
  <c r="EAK10" i="9"/>
  <c r="EAM10" i="9"/>
  <c r="EAO10" i="9"/>
  <c r="EAQ10" i="9"/>
  <c r="EAS10" i="9"/>
  <c r="EAU10" i="9"/>
  <c r="EAW10" i="9"/>
  <c r="EAY10" i="9"/>
  <c r="EBA10" i="9"/>
  <c r="EBC10" i="9"/>
  <c r="EBE10" i="9"/>
  <c r="EBG10" i="9"/>
  <c r="EBI10" i="9"/>
  <c r="EBK10" i="9"/>
  <c r="EBM10" i="9"/>
  <c r="EBO10" i="9"/>
  <c r="EBQ10" i="9"/>
  <c r="EBS10" i="9"/>
  <c r="EBU10" i="9"/>
  <c r="EBW10" i="9"/>
  <c r="EBY10" i="9"/>
  <c r="ECA10" i="9"/>
  <c r="ECC10" i="9"/>
  <c r="ECE10" i="9"/>
  <c r="ECG10" i="9"/>
  <c r="ECI10" i="9"/>
  <c r="ECK10" i="9"/>
  <c r="ECM10" i="9"/>
  <c r="ECO10" i="9"/>
  <c r="ECQ10" i="9"/>
  <c r="ECS10" i="9"/>
  <c r="ECU10" i="9"/>
  <c r="ECW10" i="9"/>
  <c r="ECY10" i="9"/>
  <c r="EDA10" i="9"/>
  <c r="EDC10" i="9"/>
  <c r="EDE10" i="9"/>
  <c r="EDG10" i="9"/>
  <c r="EDI10" i="9"/>
  <c r="EDK10" i="9"/>
  <c r="EDM10" i="9"/>
  <c r="EDO10" i="9"/>
  <c r="EDQ10" i="9"/>
  <c r="EDS10" i="9"/>
  <c r="EDU10" i="9"/>
  <c r="EDW10" i="9"/>
  <c r="EDY10" i="9"/>
  <c r="EEA10" i="9"/>
  <c r="EEC10" i="9"/>
  <c r="EEE10" i="9"/>
  <c r="EEG10" i="9"/>
  <c r="EEI10" i="9"/>
  <c r="EEK10" i="9"/>
  <c r="EEM10" i="9"/>
  <c r="EEO10" i="9"/>
  <c r="EEQ10" i="9"/>
  <c r="EES10" i="9"/>
  <c r="EEU10" i="9"/>
  <c r="EEW10" i="9"/>
  <c r="EEY10" i="9"/>
  <c r="EFA10" i="9"/>
  <c r="EFC10" i="9"/>
  <c r="EFE10" i="9"/>
  <c r="EFG10" i="9"/>
  <c r="EFI10" i="9"/>
  <c r="EFK10" i="9"/>
  <c r="EFM10" i="9"/>
  <c r="EFO10" i="9"/>
  <c r="EFQ10" i="9"/>
  <c r="EFS10" i="9"/>
  <c r="EFU10" i="9"/>
  <c r="EFW10" i="9"/>
  <c r="EFY10" i="9"/>
  <c r="EGA10" i="9"/>
  <c r="EGC10" i="9"/>
  <c r="EGE10" i="9"/>
  <c r="EGG10" i="9"/>
  <c r="EGI10" i="9"/>
  <c r="EGK10" i="9"/>
  <c r="EGM10" i="9"/>
  <c r="EGO10" i="9"/>
  <c r="EGQ10" i="9"/>
  <c r="EGS10" i="9"/>
  <c r="EGU10" i="9"/>
  <c r="EGW10" i="9"/>
  <c r="EGY10" i="9"/>
  <c r="EHA10" i="9"/>
  <c r="EHC10" i="9"/>
  <c r="EHE10" i="9"/>
  <c r="EHG10" i="9"/>
  <c r="EHI10" i="9"/>
  <c r="EHK10" i="9"/>
  <c r="EHM10" i="9"/>
  <c r="EHO10" i="9"/>
  <c r="EHQ10" i="9"/>
  <c r="EHS10" i="9"/>
  <c r="EHU10" i="9"/>
  <c r="EHW10" i="9"/>
  <c r="EHY10" i="9"/>
  <c r="EIA10" i="9"/>
  <c r="EIC10" i="9"/>
  <c r="EIE10" i="9"/>
  <c r="EIG10" i="9"/>
  <c r="EII10" i="9"/>
  <c r="EIK10" i="9"/>
  <c r="EIM10" i="9"/>
  <c r="EIO10" i="9"/>
  <c r="EIQ10" i="9"/>
  <c r="EIS10" i="9"/>
  <c r="EIU10" i="9"/>
  <c r="EIW10" i="9"/>
  <c r="EIY10" i="9"/>
  <c r="EJA10" i="9"/>
  <c r="EJC10" i="9"/>
  <c r="EJE10" i="9"/>
  <c r="EJG10" i="9"/>
  <c r="EJI10" i="9"/>
  <c r="EJK10" i="9"/>
  <c r="EJM10" i="9"/>
  <c r="EJO10" i="9"/>
  <c r="EJQ10" i="9"/>
  <c r="EJS10" i="9"/>
  <c r="EJU10" i="9"/>
  <c r="EJW10" i="9"/>
  <c r="EJY10" i="9"/>
  <c r="EKA10" i="9"/>
  <c r="EKC10" i="9"/>
  <c r="EKE10" i="9"/>
  <c r="EKG10" i="9"/>
  <c r="EKI10" i="9"/>
  <c r="EKK10" i="9"/>
  <c r="EKM10" i="9"/>
  <c r="EKO10" i="9"/>
  <c r="EKQ10" i="9"/>
  <c r="EKS10" i="9"/>
  <c r="EKU10" i="9"/>
  <c r="EKW10" i="9"/>
  <c r="EKY10" i="9"/>
  <c r="ELA10" i="9"/>
  <c r="ELC10" i="9"/>
  <c r="ELE10" i="9"/>
  <c r="ELG10" i="9"/>
  <c r="ELI10" i="9"/>
  <c r="ELK10" i="9"/>
  <c r="ELM10" i="9"/>
  <c r="ELO10" i="9"/>
  <c r="ELQ10" i="9"/>
  <c r="ELS10" i="9"/>
  <c r="ELU10" i="9"/>
  <c r="ELW10" i="9"/>
  <c r="ELY10" i="9"/>
  <c r="EMA10" i="9"/>
  <c r="EMC10" i="9"/>
  <c r="EME10" i="9"/>
  <c r="EMG10" i="9"/>
  <c r="EMI10" i="9"/>
  <c r="EMK10" i="9"/>
  <c r="EMM10" i="9"/>
  <c r="EMO10" i="9"/>
  <c r="EMQ10" i="9"/>
  <c r="EMS10" i="9"/>
  <c r="EMU10" i="9"/>
  <c r="EMW10" i="9"/>
  <c r="EMY10" i="9"/>
  <c r="ENA10" i="9"/>
  <c r="ENC10" i="9"/>
  <c r="ENE10" i="9"/>
  <c r="ENG10" i="9"/>
  <c r="ENI10" i="9"/>
  <c r="ENK10" i="9"/>
  <c r="ENM10" i="9"/>
  <c r="ENO10" i="9"/>
  <c r="ENQ10" i="9"/>
  <c r="ENS10" i="9"/>
  <c r="ENU10" i="9"/>
  <c r="ENW10" i="9"/>
  <c r="ENY10" i="9"/>
  <c r="EOA10" i="9"/>
  <c r="EOC10" i="9"/>
  <c r="EOE10" i="9"/>
  <c r="EOG10" i="9"/>
  <c r="EOI10" i="9"/>
  <c r="EOK10" i="9"/>
  <c r="EOM10" i="9"/>
  <c r="EOO10" i="9"/>
  <c r="EOQ10" i="9"/>
  <c r="EOS10" i="9"/>
  <c r="EOU10" i="9"/>
  <c r="EOW10" i="9"/>
  <c r="EOY10" i="9"/>
  <c r="EPA10" i="9"/>
  <c r="EPC10" i="9"/>
  <c r="EPE10" i="9"/>
  <c r="EPG10" i="9"/>
  <c r="EPI10" i="9"/>
  <c r="EPK10" i="9"/>
  <c r="EPM10" i="9"/>
  <c r="EPO10" i="9"/>
  <c r="EPQ10" i="9"/>
  <c r="EPS10" i="9"/>
  <c r="EPU10" i="9"/>
  <c r="EPW10" i="9"/>
  <c r="EPY10" i="9"/>
  <c r="EQA10" i="9"/>
  <c r="EQC10" i="9"/>
  <c r="EQE10" i="9"/>
  <c r="EQG10" i="9"/>
  <c r="EQI10" i="9"/>
  <c r="EQK10" i="9"/>
  <c r="EQM10" i="9"/>
  <c r="EQO10" i="9"/>
  <c r="EQQ10" i="9"/>
  <c r="EQS10" i="9"/>
  <c r="EQU10" i="9"/>
  <c r="EQW10" i="9"/>
  <c r="EQY10" i="9"/>
  <c r="ERA10" i="9"/>
  <c r="ERC10" i="9"/>
  <c r="ERE10" i="9"/>
  <c r="ERG10" i="9"/>
  <c r="ERI10" i="9"/>
  <c r="ERK10" i="9"/>
  <c r="ERM10" i="9"/>
  <c r="ERO10" i="9"/>
  <c r="ERQ10" i="9"/>
  <c r="ERS10" i="9"/>
  <c r="ERU10" i="9"/>
  <c r="ERW10" i="9"/>
  <c r="ERY10" i="9"/>
  <c r="ESA10" i="9"/>
  <c r="ESC10" i="9"/>
  <c r="ESE10" i="9"/>
  <c r="ESG10" i="9"/>
  <c r="ESI10" i="9"/>
  <c r="ESK10" i="9"/>
  <c r="ESM10" i="9"/>
  <c r="ESO10" i="9"/>
  <c r="ESQ10" i="9"/>
  <c r="ESS10" i="9"/>
  <c r="ESU10" i="9"/>
  <c r="ESW10" i="9"/>
  <c r="ESY10" i="9"/>
  <c r="ETA10" i="9"/>
  <c r="ETC10" i="9"/>
  <c r="ETE10" i="9"/>
  <c r="ETG10" i="9"/>
  <c r="ETI10" i="9"/>
  <c r="ETK10" i="9"/>
  <c r="ETM10" i="9"/>
  <c r="ETO10" i="9"/>
  <c r="ETQ10" i="9"/>
  <c r="ETS10" i="9"/>
  <c r="ETU10" i="9"/>
  <c r="ETW10" i="9"/>
  <c r="ETY10" i="9"/>
  <c r="EUA10" i="9"/>
  <c r="EUC10" i="9"/>
  <c r="EUE10" i="9"/>
  <c r="EUG10" i="9"/>
  <c r="EUI10" i="9"/>
  <c r="EUK10" i="9"/>
  <c r="EUM10" i="9"/>
  <c r="EUO10" i="9"/>
  <c r="EUQ10" i="9"/>
  <c r="EUS10" i="9"/>
  <c r="EUU10" i="9"/>
  <c r="EUW10" i="9"/>
  <c r="EUY10" i="9"/>
  <c r="EVA10" i="9"/>
  <c r="EVC10" i="9"/>
  <c r="EVE10" i="9"/>
  <c r="EVG10" i="9"/>
  <c r="EVI10" i="9"/>
  <c r="EVK10" i="9"/>
  <c r="EVM10" i="9"/>
  <c r="EVO10" i="9"/>
  <c r="EVQ10" i="9"/>
  <c r="EVS10" i="9"/>
  <c r="EVU10" i="9"/>
  <c r="EVW10" i="9"/>
  <c r="EVY10" i="9"/>
  <c r="EWA10" i="9"/>
  <c r="EWC10" i="9"/>
  <c r="EWE10" i="9"/>
  <c r="EWG10" i="9"/>
  <c r="EWI10" i="9"/>
  <c r="EWK10" i="9"/>
  <c r="EWM10" i="9"/>
  <c r="EWO10" i="9"/>
  <c r="EWQ10" i="9"/>
  <c r="EWS10" i="9"/>
  <c r="EWU10" i="9"/>
  <c r="EWW10" i="9"/>
  <c r="EWY10" i="9"/>
  <c r="EXA10" i="9"/>
  <c r="EXC10" i="9"/>
  <c r="EXE10" i="9"/>
  <c r="EXG10" i="9"/>
  <c r="EXI10" i="9"/>
  <c r="EXK10" i="9"/>
  <c r="EXM10" i="9"/>
  <c r="EXO10" i="9"/>
  <c r="EXQ10" i="9"/>
  <c r="EXS10" i="9"/>
  <c r="EXU10" i="9"/>
  <c r="EXW10" i="9"/>
  <c r="EXY10" i="9"/>
  <c r="EYA10" i="9"/>
  <c r="EYC10" i="9"/>
  <c r="EYE10" i="9"/>
  <c r="EYG10" i="9"/>
  <c r="EYI10" i="9"/>
  <c r="EYK10" i="9"/>
  <c r="EYM10" i="9"/>
  <c r="EYO10" i="9"/>
  <c r="EYQ10" i="9"/>
  <c r="EYS10" i="9"/>
  <c r="EYU10" i="9"/>
  <c r="EYW10" i="9"/>
  <c r="EYY10" i="9"/>
  <c r="EZA10" i="9"/>
  <c r="EZC10" i="9"/>
  <c r="EZE10" i="9"/>
  <c r="EZG10" i="9"/>
  <c r="EZI10" i="9"/>
  <c r="EZK10" i="9"/>
  <c r="EZM10" i="9"/>
  <c r="EZO10" i="9"/>
  <c r="EZQ10" i="9"/>
  <c r="EZS10" i="9"/>
  <c r="EZU10" i="9"/>
  <c r="EZW10" i="9"/>
  <c r="EZY10" i="9"/>
  <c r="FAA10" i="9"/>
  <c r="FAC10" i="9"/>
  <c r="FAE10" i="9"/>
  <c r="FAG10" i="9"/>
  <c r="FAI10" i="9"/>
  <c r="FAK10" i="9"/>
  <c r="FAM10" i="9"/>
  <c r="FAO10" i="9"/>
  <c r="FAQ10" i="9"/>
  <c r="FAS10" i="9"/>
  <c r="FAU10" i="9"/>
  <c r="FAW10" i="9"/>
  <c r="FAY10" i="9"/>
  <c r="FBA10" i="9"/>
  <c r="FBC10" i="9"/>
  <c r="FBE10" i="9"/>
  <c r="FBG10" i="9"/>
  <c r="FBI10" i="9"/>
  <c r="FBK10" i="9"/>
  <c r="FBM10" i="9"/>
  <c r="FBO10" i="9"/>
  <c r="FBQ10" i="9"/>
  <c r="FBS10" i="9"/>
  <c r="FBU10" i="9"/>
  <c r="FBW10" i="9"/>
  <c r="FBY10" i="9"/>
  <c r="FCA10" i="9"/>
  <c r="FCC10" i="9"/>
  <c r="FCE10" i="9"/>
  <c r="FCG10" i="9"/>
  <c r="FCI10" i="9"/>
  <c r="FCK10" i="9"/>
  <c r="FCM10" i="9"/>
  <c r="FCO10" i="9"/>
  <c r="FCQ10" i="9"/>
  <c r="FCS10" i="9"/>
  <c r="FCU10" i="9"/>
  <c r="FCW10" i="9"/>
  <c r="FCY10" i="9"/>
  <c r="FDA10" i="9"/>
  <c r="FDC10" i="9"/>
  <c r="FDE10" i="9"/>
  <c r="FDG10" i="9"/>
  <c r="FDI10" i="9"/>
  <c r="FDK10" i="9"/>
  <c r="FDM10" i="9"/>
  <c r="FDO10" i="9"/>
  <c r="FDQ10" i="9"/>
  <c r="FDS10" i="9"/>
  <c r="FDU10" i="9"/>
  <c r="FDW10" i="9"/>
  <c r="FDY10" i="9"/>
  <c r="FEA10" i="9"/>
  <c r="FEC10" i="9"/>
  <c r="FEE10" i="9"/>
  <c r="FEG10" i="9"/>
  <c r="FEI10" i="9"/>
  <c r="FEK10" i="9"/>
  <c r="FEM10" i="9"/>
  <c r="FEO10" i="9"/>
  <c r="FEQ10" i="9"/>
  <c r="FES10" i="9"/>
  <c r="FEU10" i="9"/>
  <c r="FEW10" i="9"/>
  <c r="FEY10" i="9"/>
  <c r="FFA10" i="9"/>
  <c r="FFC10" i="9"/>
  <c r="FFE10" i="9"/>
  <c r="FFG10" i="9"/>
  <c r="FFI10" i="9"/>
  <c r="FFK10" i="9"/>
  <c r="FFM10" i="9"/>
  <c r="FFO10" i="9"/>
  <c r="FFQ10" i="9"/>
  <c r="FFS10" i="9"/>
  <c r="FFU10" i="9"/>
  <c r="FFW10" i="9"/>
  <c r="FFY10" i="9"/>
  <c r="FGA10" i="9"/>
  <c r="FGC10" i="9"/>
  <c r="FGE10" i="9"/>
  <c r="FGG10" i="9"/>
  <c r="FGI10" i="9"/>
  <c r="FGK10" i="9"/>
  <c r="FGM10" i="9"/>
  <c r="FGO10" i="9"/>
  <c r="FGQ10" i="9"/>
  <c r="FGS10" i="9"/>
  <c r="FGU10" i="9"/>
  <c r="FGW10" i="9"/>
  <c r="FGY10" i="9"/>
  <c r="FHA10" i="9"/>
  <c r="FHC10" i="9"/>
  <c r="FHE10" i="9"/>
  <c r="FHG10" i="9"/>
  <c r="FHI10" i="9"/>
  <c r="FHK10" i="9"/>
  <c r="FHM10" i="9"/>
  <c r="FHO10" i="9"/>
  <c r="FHQ10" i="9"/>
  <c r="FHS10" i="9"/>
  <c r="FHU10" i="9"/>
  <c r="FHW10" i="9"/>
  <c r="FHY10" i="9"/>
  <c r="FIA10" i="9"/>
  <c r="FIC10" i="9"/>
  <c r="FIE10" i="9"/>
  <c r="FIG10" i="9"/>
  <c r="FII10" i="9"/>
  <c r="FIK10" i="9"/>
  <c r="FIM10" i="9"/>
  <c r="FIO10" i="9"/>
  <c r="FIQ10" i="9"/>
  <c r="FIS10" i="9"/>
  <c r="FIU10" i="9"/>
  <c r="FIW10" i="9"/>
  <c r="FIY10" i="9"/>
  <c r="FJA10" i="9"/>
  <c r="FJC10" i="9"/>
  <c r="FJE10" i="9"/>
  <c r="FJG10" i="9"/>
  <c r="FJI10" i="9"/>
  <c r="FJK10" i="9"/>
  <c r="FJM10" i="9"/>
  <c r="FJO10" i="9"/>
  <c r="FJQ10" i="9"/>
  <c r="FJS10" i="9"/>
  <c r="FJU10" i="9"/>
  <c r="FJW10" i="9"/>
  <c r="FJY10" i="9"/>
  <c r="FKA10" i="9"/>
  <c r="FKC10" i="9"/>
  <c r="FKE10" i="9"/>
  <c r="FKG10" i="9"/>
  <c r="FKI10" i="9"/>
  <c r="FKK10" i="9"/>
  <c r="FKM10" i="9"/>
  <c r="FKO10" i="9"/>
  <c r="FKQ10" i="9"/>
  <c r="FKS10" i="9"/>
  <c r="FKU10" i="9"/>
  <c r="FKW10" i="9"/>
  <c r="FKY10" i="9"/>
  <c r="FLA10" i="9"/>
  <c r="FLC10" i="9"/>
  <c r="FLE10" i="9"/>
  <c r="FLG10" i="9"/>
  <c r="FLI10" i="9"/>
  <c r="FLK10" i="9"/>
  <c r="FLM10" i="9"/>
  <c r="FLO10" i="9"/>
  <c r="FLQ10" i="9"/>
  <c r="FLS10" i="9"/>
  <c r="FLU10" i="9"/>
  <c r="FLW10" i="9"/>
  <c r="FLY10" i="9"/>
  <c r="FMA10" i="9"/>
  <c r="FMC10" i="9"/>
  <c r="FME10" i="9"/>
  <c r="FMG10" i="9"/>
  <c r="FMI10" i="9"/>
  <c r="FMK10" i="9"/>
  <c r="FMM10" i="9"/>
  <c r="FMO10" i="9"/>
  <c r="FMQ10" i="9"/>
  <c r="FMS10" i="9"/>
  <c r="FMU10" i="9"/>
  <c r="FMW10" i="9"/>
  <c r="FMY10" i="9"/>
  <c r="FNA10" i="9"/>
  <c r="FNC10" i="9"/>
  <c r="FNE10" i="9"/>
  <c r="FNG10" i="9"/>
  <c r="FNI10" i="9"/>
  <c r="FNK10" i="9"/>
  <c r="FNM10" i="9"/>
  <c r="FNO10" i="9"/>
  <c r="FNQ10" i="9"/>
  <c r="FNS10" i="9"/>
  <c r="FNU10" i="9"/>
  <c r="FNW10" i="9"/>
  <c r="FNY10" i="9"/>
  <c r="FOA10" i="9"/>
  <c r="FOC10" i="9"/>
  <c r="FOE10" i="9"/>
  <c r="FOG10" i="9"/>
  <c r="FOI10" i="9"/>
  <c r="FOK10" i="9"/>
  <c r="FOM10" i="9"/>
  <c r="FOO10" i="9"/>
  <c r="FOQ10" i="9"/>
  <c r="FOS10" i="9"/>
  <c r="FOU10" i="9"/>
  <c r="FOW10" i="9"/>
  <c r="FOY10" i="9"/>
  <c r="FPA10" i="9"/>
  <c r="FPC10" i="9"/>
  <c r="FPE10" i="9"/>
  <c r="FPG10" i="9"/>
  <c r="FPI10" i="9"/>
  <c r="FPK10" i="9"/>
  <c r="FPM10" i="9"/>
  <c r="FPO10" i="9"/>
  <c r="FPQ10" i="9"/>
  <c r="FPS10" i="9"/>
  <c r="FPU10" i="9"/>
  <c r="FPW10" i="9"/>
  <c r="FPY10" i="9"/>
  <c r="FQA10" i="9"/>
  <c r="FQC10" i="9"/>
  <c r="FQE10" i="9"/>
  <c r="FQG10" i="9"/>
  <c r="FQI10" i="9"/>
  <c r="FQK10" i="9"/>
  <c r="FQM10" i="9"/>
  <c r="FQO10" i="9"/>
  <c r="FQQ10" i="9"/>
  <c r="FQS10" i="9"/>
  <c r="FQU10" i="9"/>
  <c r="FQW10" i="9"/>
  <c r="FQY10" i="9"/>
  <c r="FRA10" i="9"/>
  <c r="FRC10" i="9"/>
  <c r="FRE10" i="9"/>
  <c r="FRG10" i="9"/>
  <c r="FRI10" i="9"/>
  <c r="FRK10" i="9"/>
  <c r="FRM10" i="9"/>
  <c r="FRO10" i="9"/>
  <c r="FRQ10" i="9"/>
  <c r="FRS10" i="9"/>
  <c r="FRU10" i="9"/>
  <c r="FRW10" i="9"/>
  <c r="FRY10" i="9"/>
  <c r="FSA10" i="9"/>
  <c r="FSC10" i="9"/>
  <c r="FSE10" i="9"/>
  <c r="FSG10" i="9"/>
  <c r="FSI10" i="9"/>
  <c r="FSK10" i="9"/>
  <c r="FSM10" i="9"/>
  <c r="FSO10" i="9"/>
  <c r="FSQ10" i="9"/>
  <c r="FSS10" i="9"/>
  <c r="FSU10" i="9"/>
  <c r="FSW10" i="9"/>
  <c r="FSY10" i="9"/>
  <c r="FTA10" i="9"/>
  <c r="FTC10" i="9"/>
  <c r="FTE10" i="9"/>
  <c r="FTG10" i="9"/>
  <c r="FTI10" i="9"/>
  <c r="FTK10" i="9"/>
  <c r="FTM10" i="9"/>
  <c r="FTO10" i="9"/>
  <c r="FTQ10" i="9"/>
  <c r="FTS10" i="9"/>
  <c r="FTU10" i="9"/>
  <c r="FTW10" i="9"/>
  <c r="FTY10" i="9"/>
  <c r="FUA10" i="9"/>
  <c r="FUC10" i="9"/>
  <c r="FUE10" i="9"/>
  <c r="FUG10" i="9"/>
  <c r="FUI10" i="9"/>
  <c r="FUK10" i="9"/>
  <c r="FUM10" i="9"/>
  <c r="FUO10" i="9"/>
  <c r="FUQ10" i="9"/>
  <c r="FUS10" i="9"/>
  <c r="FUU10" i="9"/>
  <c r="FUW10" i="9"/>
  <c r="FUY10" i="9"/>
  <c r="FVA10" i="9"/>
  <c r="FVC10" i="9"/>
  <c r="FVE10" i="9"/>
  <c r="FVG10" i="9"/>
  <c r="FVI10" i="9"/>
  <c r="FVK10" i="9"/>
  <c r="FVM10" i="9"/>
  <c r="FVO10" i="9"/>
  <c r="FVQ10" i="9"/>
  <c r="FVS10" i="9"/>
  <c r="FVU10" i="9"/>
  <c r="FVW10" i="9"/>
  <c r="FVY10" i="9"/>
  <c r="FWA10" i="9"/>
  <c r="FWC10" i="9"/>
  <c r="FWE10" i="9"/>
  <c r="FWG10" i="9"/>
  <c r="FWI10" i="9"/>
  <c r="FWK10" i="9"/>
  <c r="FWM10" i="9"/>
  <c r="FWO10" i="9"/>
  <c r="FWQ10" i="9"/>
  <c r="FWS10" i="9"/>
  <c r="FWU10" i="9"/>
  <c r="FWW10" i="9"/>
  <c r="FWY10" i="9"/>
  <c r="FXA10" i="9"/>
  <c r="FXC10" i="9"/>
  <c r="FXE10" i="9"/>
  <c r="FXG10" i="9"/>
  <c r="FXI10" i="9"/>
  <c r="FXK10" i="9"/>
  <c r="FXM10" i="9"/>
  <c r="FXO10" i="9"/>
  <c r="FXQ10" i="9"/>
  <c r="FXS10" i="9"/>
  <c r="FXU10" i="9"/>
  <c r="FXW10" i="9"/>
  <c r="FXY10" i="9"/>
  <c r="FYA10" i="9"/>
  <c r="FYC10" i="9"/>
  <c r="FYE10" i="9"/>
  <c r="FYG10" i="9"/>
  <c r="FYI10" i="9"/>
  <c r="FYK10" i="9"/>
  <c r="FYM10" i="9"/>
  <c r="FYO10" i="9"/>
  <c r="FYQ10" i="9"/>
  <c r="FYS10" i="9"/>
  <c r="FYU10" i="9"/>
  <c r="FYW10" i="9"/>
  <c r="FYY10" i="9"/>
  <c r="FZA10" i="9"/>
  <c r="FZC10" i="9"/>
  <c r="FZE10" i="9"/>
  <c r="FZG10" i="9"/>
  <c r="FZI10" i="9"/>
  <c r="FZK10" i="9"/>
  <c r="FZM10" i="9"/>
  <c r="FZO10" i="9"/>
  <c r="FZQ10" i="9"/>
  <c r="FZS10" i="9"/>
  <c r="FZU10" i="9"/>
  <c r="FZW10" i="9"/>
  <c r="FZY10" i="9"/>
  <c r="GAA10" i="9"/>
  <c r="GAC10" i="9"/>
  <c r="GAE10" i="9"/>
  <c r="GAG10" i="9"/>
  <c r="GAI10" i="9"/>
  <c r="GAK10" i="9"/>
  <c r="GAM10" i="9"/>
  <c r="GAO10" i="9"/>
  <c r="GAQ10" i="9"/>
  <c r="GAS10" i="9"/>
  <c r="GAU10" i="9"/>
  <c r="GAW10" i="9"/>
  <c r="GAY10" i="9"/>
  <c r="GBA10" i="9"/>
  <c r="GBC10" i="9"/>
  <c r="GBE10" i="9"/>
  <c r="GBG10" i="9"/>
  <c r="GBI10" i="9"/>
  <c r="GBK10" i="9"/>
  <c r="GBM10" i="9"/>
  <c r="GBO10" i="9"/>
  <c r="GBQ10" i="9"/>
  <c r="GBS10" i="9"/>
  <c r="GBU10" i="9"/>
  <c r="GBW10" i="9"/>
  <c r="GBY10" i="9"/>
  <c r="GCA10" i="9"/>
  <c r="GCC10" i="9"/>
  <c r="GCE10" i="9"/>
  <c r="GCG10" i="9"/>
  <c r="GCI10" i="9"/>
  <c r="GCK10" i="9"/>
  <c r="GCM10" i="9"/>
  <c r="GCO10" i="9"/>
  <c r="GCQ10" i="9"/>
  <c r="GCS10" i="9"/>
  <c r="GCU10" i="9"/>
  <c r="GCW10" i="9"/>
  <c r="GCY10" i="9"/>
  <c r="GDA10" i="9"/>
  <c r="GDC10" i="9"/>
  <c r="GDE10" i="9"/>
  <c r="GDG10" i="9"/>
  <c r="GDI10" i="9"/>
  <c r="GDK10" i="9"/>
  <c r="GDM10" i="9"/>
  <c r="GDO10" i="9"/>
  <c r="GDQ10" i="9"/>
  <c r="GDS10" i="9"/>
  <c r="GDU10" i="9"/>
  <c r="GDW10" i="9"/>
  <c r="GDY10" i="9"/>
  <c r="GEA10" i="9"/>
  <c r="GEC10" i="9"/>
  <c r="GEE10" i="9"/>
  <c r="GEG10" i="9"/>
  <c r="GEI10" i="9"/>
  <c r="GEK10" i="9"/>
  <c r="GEM10" i="9"/>
  <c r="GEO10" i="9"/>
  <c r="GEQ10" i="9"/>
  <c r="GES10" i="9"/>
  <c r="GEU10" i="9"/>
  <c r="GEW10" i="9"/>
  <c r="GEY10" i="9"/>
  <c r="GFA10" i="9"/>
  <c r="GFC10" i="9"/>
  <c r="GFE10" i="9"/>
  <c r="GFG10" i="9"/>
  <c r="GFI10" i="9"/>
  <c r="GFK10" i="9"/>
  <c r="GFM10" i="9"/>
  <c r="GFO10" i="9"/>
  <c r="GFQ10" i="9"/>
  <c r="GFS10" i="9"/>
  <c r="GFU10" i="9"/>
  <c r="GFW10" i="9"/>
  <c r="GFY10" i="9"/>
  <c r="GGA10" i="9"/>
  <c r="GGC10" i="9"/>
  <c r="GGE10" i="9"/>
  <c r="GGG10" i="9"/>
  <c r="GGI10" i="9"/>
  <c r="GGK10" i="9"/>
  <c r="GGM10" i="9"/>
  <c r="GGO10" i="9"/>
  <c r="GGQ10" i="9"/>
  <c r="GGS10" i="9"/>
  <c r="GGU10" i="9"/>
  <c r="GGW10" i="9"/>
  <c r="GGY10" i="9"/>
  <c r="GHA10" i="9"/>
  <c r="GHC10" i="9"/>
  <c r="GHE10" i="9"/>
  <c r="GHG10" i="9"/>
  <c r="GHI10" i="9"/>
  <c r="GHK10" i="9"/>
  <c r="GHM10" i="9"/>
  <c r="GHO10" i="9"/>
  <c r="GHQ10" i="9"/>
  <c r="GHS10" i="9"/>
  <c r="GHU10" i="9"/>
  <c r="GHW10" i="9"/>
  <c r="GHY10" i="9"/>
  <c r="GIA10" i="9"/>
  <c r="GIC10" i="9"/>
  <c r="GIE10" i="9"/>
  <c r="GIG10" i="9"/>
  <c r="GII10" i="9"/>
  <c r="GIK10" i="9"/>
  <c r="GIM10" i="9"/>
  <c r="GIO10" i="9"/>
  <c r="GIQ10" i="9"/>
  <c r="GIS10" i="9"/>
  <c r="GIU10" i="9"/>
  <c r="GIW10" i="9"/>
  <c r="GIY10" i="9"/>
  <c r="GJA10" i="9"/>
  <c r="GJC10" i="9"/>
  <c r="GJE10" i="9"/>
  <c r="GJG10" i="9"/>
  <c r="GJI10" i="9"/>
  <c r="GJK10" i="9"/>
  <c r="GJM10" i="9"/>
  <c r="GJO10" i="9"/>
  <c r="GJQ10" i="9"/>
  <c r="GJS10" i="9"/>
  <c r="GJU10" i="9"/>
  <c r="GJW10" i="9"/>
  <c r="GJY10" i="9"/>
  <c r="GKA10" i="9"/>
  <c r="GKC10" i="9"/>
  <c r="GKE10" i="9"/>
  <c r="GKG10" i="9"/>
  <c r="GKI10" i="9"/>
  <c r="GKK10" i="9"/>
  <c r="GKM10" i="9"/>
  <c r="GKO10" i="9"/>
  <c r="GKQ10" i="9"/>
  <c r="GKS10" i="9"/>
  <c r="GKU10" i="9"/>
  <c r="GKW10" i="9"/>
  <c r="GKY10" i="9"/>
  <c r="GLA10" i="9"/>
  <c r="GLC10" i="9"/>
  <c r="GLE10" i="9"/>
  <c r="GLG10" i="9"/>
  <c r="GLI10" i="9"/>
  <c r="GLK10" i="9"/>
  <c r="GLM10" i="9"/>
  <c r="GLO10" i="9"/>
  <c r="GLQ10" i="9"/>
  <c r="GLS10" i="9"/>
  <c r="GLU10" i="9"/>
  <c r="GLW10" i="9"/>
  <c r="GLY10" i="9"/>
  <c r="GMA10" i="9"/>
  <c r="GMC10" i="9"/>
  <c r="GME10" i="9"/>
  <c r="GMG10" i="9"/>
  <c r="GMI10" i="9"/>
  <c r="GMK10" i="9"/>
  <c r="GMM10" i="9"/>
  <c r="GMO10" i="9"/>
  <c r="GMQ10" i="9"/>
  <c r="GMS10" i="9"/>
  <c r="GMU10" i="9"/>
  <c r="GMW10" i="9"/>
  <c r="GMY10" i="9"/>
  <c r="GNA10" i="9"/>
  <c r="GNC10" i="9"/>
  <c r="GNE10" i="9"/>
  <c r="GNG10" i="9"/>
  <c r="GNI10" i="9"/>
  <c r="GNK10" i="9"/>
  <c r="GNM10" i="9"/>
  <c r="GNO10" i="9"/>
  <c r="GNQ10" i="9"/>
  <c r="GNS10" i="9"/>
  <c r="GNU10" i="9"/>
  <c r="GNW10" i="9"/>
  <c r="GNY10" i="9"/>
  <c r="GOA10" i="9"/>
  <c r="GOC10" i="9"/>
  <c r="GOE10" i="9"/>
  <c r="GOG10" i="9"/>
  <c r="GOI10" i="9"/>
  <c r="GOK10" i="9"/>
  <c r="GOM10" i="9"/>
  <c r="GOO10" i="9"/>
  <c r="GOQ10" i="9"/>
  <c r="GOS10" i="9"/>
  <c r="GOU10" i="9"/>
  <c r="GOW10" i="9"/>
  <c r="GOY10" i="9"/>
  <c r="GPA10" i="9"/>
  <c r="GPC10" i="9"/>
  <c r="GPE10" i="9"/>
  <c r="GPG10" i="9"/>
  <c r="GPI10" i="9"/>
  <c r="GPK10" i="9"/>
  <c r="GPM10" i="9"/>
  <c r="GPO10" i="9"/>
  <c r="GPQ10" i="9"/>
  <c r="GPS10" i="9"/>
  <c r="GPU10" i="9"/>
  <c r="GPW10" i="9"/>
  <c r="GPY10" i="9"/>
  <c r="GQA10" i="9"/>
  <c r="GQC10" i="9"/>
  <c r="GQE10" i="9"/>
  <c r="GQG10" i="9"/>
  <c r="GQI10" i="9"/>
  <c r="GQK10" i="9"/>
  <c r="GQM10" i="9"/>
  <c r="GQO10" i="9"/>
  <c r="GQQ10" i="9"/>
  <c r="GQS10" i="9"/>
  <c r="GQU10" i="9"/>
  <c r="GQW10" i="9"/>
  <c r="GQY10" i="9"/>
  <c r="GRA10" i="9"/>
  <c r="GRC10" i="9"/>
  <c r="GRE10" i="9"/>
  <c r="GRG10" i="9"/>
  <c r="GRI10" i="9"/>
  <c r="GRK10" i="9"/>
  <c r="GRM10" i="9"/>
  <c r="GRO10" i="9"/>
  <c r="GRQ10" i="9"/>
  <c r="GRS10" i="9"/>
  <c r="GRU10" i="9"/>
  <c r="GRW10" i="9"/>
  <c r="GRY10" i="9"/>
  <c r="GSA10" i="9"/>
  <c r="GSC10" i="9"/>
  <c r="GSE10" i="9"/>
  <c r="GSG10" i="9"/>
  <c r="GSI10" i="9"/>
  <c r="GSK10" i="9"/>
  <c r="GSM10" i="9"/>
  <c r="GSO10" i="9"/>
  <c r="GSQ10" i="9"/>
  <c r="GSS10" i="9"/>
  <c r="GSU10" i="9"/>
  <c r="GSW10" i="9"/>
  <c r="GSY10" i="9"/>
  <c r="GTA10" i="9"/>
  <c r="GTC10" i="9"/>
  <c r="GTE10" i="9"/>
  <c r="GTG10" i="9"/>
  <c r="GTI10" i="9"/>
  <c r="GTK10" i="9"/>
  <c r="GTM10" i="9"/>
  <c r="GTO10" i="9"/>
  <c r="GTQ10" i="9"/>
  <c r="GTS10" i="9"/>
  <c r="GTU10" i="9"/>
  <c r="GTW10" i="9"/>
  <c r="GTY10" i="9"/>
  <c r="GUA10" i="9"/>
  <c r="GUC10" i="9"/>
  <c r="GUE10" i="9"/>
  <c r="GUG10" i="9"/>
  <c r="GUI10" i="9"/>
  <c r="GUK10" i="9"/>
  <c r="GUM10" i="9"/>
  <c r="GUO10" i="9"/>
  <c r="GUQ10" i="9"/>
  <c r="GUS10" i="9"/>
  <c r="GUU10" i="9"/>
  <c r="GUW10" i="9"/>
  <c r="GUY10" i="9"/>
  <c r="GVA10" i="9"/>
  <c r="GVC10" i="9"/>
  <c r="GVE10" i="9"/>
  <c r="GVG10" i="9"/>
  <c r="GVI10" i="9"/>
  <c r="GVK10" i="9"/>
  <c r="GVM10" i="9"/>
  <c r="GVO10" i="9"/>
  <c r="GVQ10" i="9"/>
  <c r="GVS10" i="9"/>
  <c r="GVU10" i="9"/>
  <c r="GVW10" i="9"/>
  <c r="GVY10" i="9"/>
  <c r="GWA10" i="9"/>
  <c r="GWC10" i="9"/>
  <c r="GWE10" i="9"/>
  <c r="GWG10" i="9"/>
  <c r="GWI10" i="9"/>
  <c r="GWK10" i="9"/>
  <c r="GWM10" i="9"/>
  <c r="GWO10" i="9"/>
  <c r="GWQ10" i="9"/>
  <c r="GWS10" i="9"/>
  <c r="GWU10" i="9"/>
  <c r="GWW10" i="9"/>
  <c r="GWY10" i="9"/>
  <c r="GXA10" i="9"/>
  <c r="GXC10" i="9"/>
  <c r="GXE10" i="9"/>
  <c r="GXG10" i="9"/>
  <c r="GXI10" i="9"/>
  <c r="GXK10" i="9"/>
  <c r="GXM10" i="9"/>
  <c r="GXO10" i="9"/>
  <c r="GXQ10" i="9"/>
  <c r="GXS10" i="9"/>
  <c r="GXU10" i="9"/>
  <c r="GXW10" i="9"/>
  <c r="GXY10" i="9"/>
  <c r="GYA10" i="9"/>
  <c r="GYC10" i="9"/>
  <c r="GYE10" i="9"/>
  <c r="GYG10" i="9"/>
  <c r="GYI10" i="9"/>
  <c r="GYK10" i="9"/>
  <c r="GYM10" i="9"/>
  <c r="GYO10" i="9"/>
  <c r="GYQ10" i="9"/>
  <c r="GYS10" i="9"/>
  <c r="GYU10" i="9"/>
  <c r="GYW10" i="9"/>
  <c r="GYY10" i="9"/>
  <c r="GZA10" i="9"/>
  <c r="GZC10" i="9"/>
  <c r="GZE10" i="9"/>
  <c r="GZG10" i="9"/>
  <c r="GZI10" i="9"/>
  <c r="GZK10" i="9"/>
  <c r="GZM10" i="9"/>
  <c r="GZO10" i="9"/>
  <c r="GZQ10" i="9"/>
  <c r="GZS10" i="9"/>
  <c r="GZU10" i="9"/>
  <c r="GZW10" i="9"/>
  <c r="GZY10" i="9"/>
  <c r="HAA10" i="9"/>
  <c r="HAC10" i="9"/>
  <c r="HAE10" i="9"/>
  <c r="HAG10" i="9"/>
  <c r="HAI10" i="9"/>
  <c r="HAK10" i="9"/>
  <c r="HAM10" i="9"/>
  <c r="HAO10" i="9"/>
  <c r="HAQ10" i="9"/>
  <c r="HAS10" i="9"/>
  <c r="HAU10" i="9"/>
  <c r="HAW10" i="9"/>
  <c r="HAY10" i="9"/>
  <c r="HBA10" i="9"/>
  <c r="HBC10" i="9"/>
  <c r="HBE10" i="9"/>
  <c r="HBG10" i="9"/>
  <c r="HBI10" i="9"/>
  <c r="HBK10" i="9"/>
  <c r="HBM10" i="9"/>
  <c r="HBO10" i="9"/>
  <c r="HBQ10" i="9"/>
  <c r="HBS10" i="9"/>
  <c r="HBU10" i="9"/>
  <c r="HBW10" i="9"/>
  <c r="HBY10" i="9"/>
  <c r="HCA10" i="9"/>
  <c r="HCC10" i="9"/>
  <c r="HCE10" i="9"/>
  <c r="HCG10" i="9"/>
  <c r="HCI10" i="9"/>
  <c r="HCK10" i="9"/>
  <c r="HCM10" i="9"/>
  <c r="HCO10" i="9"/>
  <c r="HCQ10" i="9"/>
  <c r="HCS10" i="9"/>
  <c r="HCU10" i="9"/>
  <c r="HCW10" i="9"/>
  <c r="HCY10" i="9"/>
  <c r="HDA10" i="9"/>
  <c r="HDC10" i="9"/>
  <c r="HDE10" i="9"/>
  <c r="HDG10" i="9"/>
  <c r="HDI10" i="9"/>
  <c r="HDK10" i="9"/>
  <c r="HDM10" i="9"/>
  <c r="HDO10" i="9"/>
  <c r="HDQ10" i="9"/>
  <c r="HDS10" i="9"/>
  <c r="HDU10" i="9"/>
  <c r="HDW10" i="9"/>
  <c r="HDY10" i="9"/>
  <c r="HEA10" i="9"/>
  <c r="HEC10" i="9"/>
  <c r="HEE10" i="9"/>
  <c r="HEG10" i="9"/>
  <c r="HEI10" i="9"/>
  <c r="HEK10" i="9"/>
  <c r="HEM10" i="9"/>
  <c r="HEO10" i="9"/>
  <c r="HEQ10" i="9"/>
  <c r="HES10" i="9"/>
  <c r="HEU10" i="9"/>
  <c r="HEW10" i="9"/>
  <c r="HEY10" i="9"/>
  <c r="HFA10" i="9"/>
  <c r="HFC10" i="9"/>
  <c r="HFE10" i="9"/>
  <c r="HFG10" i="9"/>
  <c r="HFI10" i="9"/>
  <c r="HFK10" i="9"/>
  <c r="HFM10" i="9"/>
  <c r="HFO10" i="9"/>
  <c r="HFQ10" i="9"/>
  <c r="HFS10" i="9"/>
  <c r="HFU10" i="9"/>
  <c r="HFW10" i="9"/>
  <c r="HFY10" i="9"/>
  <c r="HGA10" i="9"/>
  <c r="HGC10" i="9"/>
  <c r="HGE10" i="9"/>
  <c r="HGG10" i="9"/>
  <c r="HGI10" i="9"/>
  <c r="HGK10" i="9"/>
  <c r="HGM10" i="9"/>
  <c r="HGO10" i="9"/>
  <c r="HGQ10" i="9"/>
  <c r="HGS10" i="9"/>
  <c r="HGU10" i="9"/>
  <c r="HGW10" i="9"/>
  <c r="HGY10" i="9"/>
  <c r="HHA10" i="9"/>
  <c r="HHC10" i="9"/>
  <c r="HHE10" i="9"/>
  <c r="HHG10" i="9"/>
  <c r="HHI10" i="9"/>
  <c r="HHK10" i="9"/>
  <c r="HHM10" i="9"/>
  <c r="HHO10" i="9"/>
  <c r="HHQ10" i="9"/>
  <c r="HHS10" i="9"/>
  <c r="HHU10" i="9"/>
  <c r="HHW10" i="9"/>
  <c r="HHY10" i="9"/>
  <c r="HIA10" i="9"/>
  <c r="HIC10" i="9"/>
  <c r="HIE10" i="9"/>
  <c r="HIG10" i="9"/>
  <c r="HII10" i="9"/>
  <c r="HIK10" i="9"/>
  <c r="HIM10" i="9"/>
  <c r="HIO10" i="9"/>
  <c r="HIQ10" i="9"/>
  <c r="HIS10" i="9"/>
  <c r="HIU10" i="9"/>
  <c r="HIW10" i="9"/>
  <c r="HIY10" i="9"/>
  <c r="HJA10" i="9"/>
  <c r="HJC10" i="9"/>
  <c r="HJE10" i="9"/>
  <c r="HJG10" i="9"/>
  <c r="HJI10" i="9"/>
  <c r="HJK10" i="9"/>
  <c r="HJM10" i="9"/>
  <c r="HJO10" i="9"/>
  <c r="HJQ10" i="9"/>
  <c r="HJS10" i="9"/>
  <c r="HJU10" i="9"/>
  <c r="HJW10" i="9"/>
  <c r="HJY10" i="9"/>
  <c r="HKA10" i="9"/>
  <c r="HKC10" i="9"/>
  <c r="HKE10" i="9"/>
  <c r="HKG10" i="9"/>
  <c r="HKI10" i="9"/>
  <c r="HKK10" i="9"/>
  <c r="HKM10" i="9"/>
  <c r="HKO10" i="9"/>
  <c r="HKQ10" i="9"/>
  <c r="HKS10" i="9"/>
  <c r="HKU10" i="9"/>
  <c r="HKW10" i="9"/>
  <c r="HKY10" i="9"/>
  <c r="HLA10" i="9"/>
  <c r="HLC10" i="9"/>
  <c r="HLE10" i="9"/>
  <c r="HLG10" i="9"/>
  <c r="HLI10" i="9"/>
  <c r="HLK10" i="9"/>
  <c r="HLM10" i="9"/>
  <c r="HLO10" i="9"/>
  <c r="HLQ10" i="9"/>
  <c r="HLS10" i="9"/>
  <c r="HLU10" i="9"/>
  <c r="HLW10" i="9"/>
  <c r="HLY10" i="9"/>
  <c r="HMA10" i="9"/>
  <c r="HMC10" i="9"/>
  <c r="HME10" i="9"/>
  <c r="HMG10" i="9"/>
  <c r="HMI10" i="9"/>
  <c r="HMK10" i="9"/>
  <c r="HMM10" i="9"/>
  <c r="HMO10" i="9"/>
  <c r="HMQ10" i="9"/>
  <c r="HMS10" i="9"/>
  <c r="HMU10" i="9"/>
  <c r="HMW10" i="9"/>
  <c r="HMY10" i="9"/>
  <c r="HNA10" i="9"/>
  <c r="HNC10" i="9"/>
  <c r="HNE10" i="9"/>
  <c r="HNG10" i="9"/>
  <c r="HNI10" i="9"/>
  <c r="HNK10" i="9"/>
  <c r="HNM10" i="9"/>
  <c r="HNO10" i="9"/>
  <c r="HNQ10" i="9"/>
  <c r="HNS10" i="9"/>
  <c r="HNU10" i="9"/>
  <c r="HNW10" i="9"/>
  <c r="HNY10" i="9"/>
  <c r="HOA10" i="9"/>
  <c r="HOC10" i="9"/>
  <c r="HOE10" i="9"/>
  <c r="HOG10" i="9"/>
  <c r="HOI10" i="9"/>
  <c r="HOK10" i="9"/>
  <c r="HOM10" i="9"/>
  <c r="HOO10" i="9"/>
  <c r="HOQ10" i="9"/>
  <c r="HOS10" i="9"/>
  <c r="HOU10" i="9"/>
  <c r="HOW10" i="9"/>
  <c r="HOY10" i="9"/>
  <c r="HPA10" i="9"/>
  <c r="HPC10" i="9"/>
  <c r="HPE10" i="9"/>
  <c r="HPG10" i="9"/>
  <c r="HPI10" i="9"/>
  <c r="HPK10" i="9"/>
  <c r="HPM10" i="9"/>
  <c r="HPO10" i="9"/>
  <c r="HPQ10" i="9"/>
  <c r="HPS10" i="9"/>
  <c r="HPU10" i="9"/>
  <c r="HPW10" i="9"/>
  <c r="HPY10" i="9"/>
  <c r="HQA10" i="9"/>
  <c r="HQC10" i="9"/>
  <c r="HQE10" i="9"/>
  <c r="HQG10" i="9"/>
  <c r="HQI10" i="9"/>
  <c r="HQK10" i="9"/>
  <c r="HQM10" i="9"/>
  <c r="HQO10" i="9"/>
  <c r="HQQ10" i="9"/>
  <c r="HQS10" i="9"/>
  <c r="HQU10" i="9"/>
  <c r="HQW10" i="9"/>
  <c r="HQY10" i="9"/>
  <c r="HRA10" i="9"/>
  <c r="HRC10" i="9"/>
  <c r="HRE10" i="9"/>
  <c r="HRG10" i="9"/>
  <c r="HRI10" i="9"/>
  <c r="HRK10" i="9"/>
  <c r="HRM10" i="9"/>
  <c r="HRO10" i="9"/>
  <c r="HRQ10" i="9"/>
  <c r="HRS10" i="9"/>
  <c r="HRU10" i="9"/>
  <c r="HRW10" i="9"/>
  <c r="HRY10" i="9"/>
  <c r="HSA10" i="9"/>
  <c r="HSC10" i="9"/>
  <c r="HSE10" i="9"/>
  <c r="HSG10" i="9"/>
  <c r="HSI10" i="9"/>
  <c r="HSK10" i="9"/>
  <c r="HSM10" i="9"/>
  <c r="HSO10" i="9"/>
  <c r="HSQ10" i="9"/>
  <c r="HSS10" i="9"/>
  <c r="HSU10" i="9"/>
  <c r="HSW10" i="9"/>
  <c r="HSY10" i="9"/>
  <c r="HTA10" i="9"/>
  <c r="HTC10" i="9"/>
  <c r="HTE10" i="9"/>
  <c r="HTG10" i="9"/>
  <c r="HTI10" i="9"/>
  <c r="HTK10" i="9"/>
  <c r="HTM10" i="9"/>
  <c r="HTO10" i="9"/>
  <c r="HTQ10" i="9"/>
  <c r="HTS10" i="9"/>
  <c r="HTU10" i="9"/>
  <c r="HTW10" i="9"/>
  <c r="HTY10" i="9"/>
  <c r="HUA10" i="9"/>
  <c r="HUC10" i="9"/>
  <c r="HUE10" i="9"/>
  <c r="HUG10" i="9"/>
  <c r="HUI10" i="9"/>
  <c r="HUK10" i="9"/>
  <c r="HUM10" i="9"/>
  <c r="HUO10" i="9"/>
  <c r="HUQ10" i="9"/>
  <c r="HUS10" i="9"/>
  <c r="HUU10" i="9"/>
  <c r="HUW10" i="9"/>
  <c r="HUY10" i="9"/>
  <c r="HVA10" i="9"/>
  <c r="HVC10" i="9"/>
  <c r="HVE10" i="9"/>
  <c r="HVG10" i="9"/>
  <c r="HVI10" i="9"/>
  <c r="HVK10" i="9"/>
  <c r="HVM10" i="9"/>
  <c r="HVO10" i="9"/>
  <c r="HVQ10" i="9"/>
  <c r="HVS10" i="9"/>
  <c r="HVU10" i="9"/>
  <c r="HVW10" i="9"/>
  <c r="HVY10" i="9"/>
  <c r="HWA10" i="9"/>
  <c r="HWC10" i="9"/>
  <c r="HWE10" i="9"/>
  <c r="HWG10" i="9"/>
  <c r="HWI10" i="9"/>
  <c r="HWK10" i="9"/>
  <c r="HWM10" i="9"/>
  <c r="HWO10" i="9"/>
  <c r="HWQ10" i="9"/>
  <c r="HWS10" i="9"/>
  <c r="HWU10" i="9"/>
  <c r="HWW10" i="9"/>
  <c r="HWY10" i="9"/>
  <c r="HXA10" i="9"/>
  <c r="HXC10" i="9"/>
  <c r="HXE10" i="9"/>
  <c r="HXG10" i="9"/>
  <c r="HXI10" i="9"/>
  <c r="HXK10" i="9"/>
  <c r="HXM10" i="9"/>
  <c r="HXO10" i="9"/>
  <c r="HXQ10" i="9"/>
  <c r="HXS10" i="9"/>
  <c r="HXU10" i="9"/>
  <c r="HXW10" i="9"/>
  <c r="HXY10" i="9"/>
  <c r="HYA10" i="9"/>
  <c r="HYC10" i="9"/>
  <c r="HYE10" i="9"/>
  <c r="HYG10" i="9"/>
  <c r="HYI10" i="9"/>
  <c r="HYK10" i="9"/>
  <c r="HYM10" i="9"/>
  <c r="HYO10" i="9"/>
  <c r="HYQ10" i="9"/>
  <c r="HYS10" i="9"/>
  <c r="HYU10" i="9"/>
  <c r="HYW10" i="9"/>
  <c r="HYY10" i="9"/>
  <c r="HZA10" i="9"/>
  <c r="HZC10" i="9"/>
  <c r="HZE10" i="9"/>
  <c r="HZG10" i="9"/>
  <c r="HZI10" i="9"/>
  <c r="HZK10" i="9"/>
  <c r="HZM10" i="9"/>
  <c r="HZO10" i="9"/>
  <c r="HZQ10" i="9"/>
  <c r="HZS10" i="9"/>
  <c r="HZU10" i="9"/>
  <c r="HZW10" i="9"/>
  <c r="HZY10" i="9"/>
  <c r="IAA10" i="9"/>
  <c r="IAC10" i="9"/>
  <c r="IAE10" i="9"/>
  <c r="IAG10" i="9"/>
  <c r="IAI10" i="9"/>
  <c r="IAK10" i="9"/>
  <c r="IAM10" i="9"/>
  <c r="IAO10" i="9"/>
  <c r="IAQ10" i="9"/>
  <c r="IAS10" i="9"/>
  <c r="IAU10" i="9"/>
  <c r="IAW10" i="9"/>
  <c r="IAY10" i="9"/>
  <c r="IBA10" i="9"/>
  <c r="IBC10" i="9"/>
  <c r="IBE10" i="9"/>
  <c r="IBG10" i="9"/>
  <c r="IBI10" i="9"/>
  <c r="IBK10" i="9"/>
  <c r="IBM10" i="9"/>
  <c r="IBO10" i="9"/>
  <c r="IBQ10" i="9"/>
  <c r="IBS10" i="9"/>
  <c r="IBU10" i="9"/>
  <c r="IBW10" i="9"/>
  <c r="IBY10" i="9"/>
  <c r="ICA10" i="9"/>
  <c r="ICC10" i="9"/>
  <c r="ICE10" i="9"/>
  <c r="ICG10" i="9"/>
  <c r="ICI10" i="9"/>
  <c r="ICK10" i="9"/>
  <c r="ICM10" i="9"/>
  <c r="ICO10" i="9"/>
  <c r="ICQ10" i="9"/>
  <c r="ICS10" i="9"/>
  <c r="ICU10" i="9"/>
  <c r="ICW10" i="9"/>
  <c r="ICY10" i="9"/>
  <c r="IDA10" i="9"/>
  <c r="IDC10" i="9"/>
  <c r="IDE10" i="9"/>
  <c r="IDG10" i="9"/>
  <c r="IDI10" i="9"/>
  <c r="IDK10" i="9"/>
  <c r="IDM10" i="9"/>
  <c r="IDO10" i="9"/>
  <c r="IDQ10" i="9"/>
  <c r="IDS10" i="9"/>
  <c r="IDU10" i="9"/>
  <c r="IDW10" i="9"/>
  <c r="IDY10" i="9"/>
  <c r="IEA10" i="9"/>
  <c r="IEC10" i="9"/>
  <c r="IEE10" i="9"/>
  <c r="IEG10" i="9"/>
  <c r="IEI10" i="9"/>
  <c r="IEK10" i="9"/>
  <c r="IEM10" i="9"/>
  <c r="IEO10" i="9"/>
  <c r="IEQ10" i="9"/>
  <c r="IES10" i="9"/>
  <c r="IEU10" i="9"/>
  <c r="IEW10" i="9"/>
  <c r="IEY10" i="9"/>
  <c r="IFA10" i="9"/>
  <c r="IFC10" i="9"/>
  <c r="IFE10" i="9"/>
  <c r="IFG10" i="9"/>
  <c r="IFI10" i="9"/>
  <c r="IFK10" i="9"/>
  <c r="IFM10" i="9"/>
  <c r="IFO10" i="9"/>
  <c r="IFQ10" i="9"/>
  <c r="IFS10" i="9"/>
  <c r="IFU10" i="9"/>
  <c r="IFW10" i="9"/>
  <c r="IFY10" i="9"/>
  <c r="IGA10" i="9"/>
  <c r="IGC10" i="9"/>
  <c r="IGE10" i="9"/>
  <c r="IGG10" i="9"/>
  <c r="IGI10" i="9"/>
  <c r="IGK10" i="9"/>
  <c r="IGM10" i="9"/>
  <c r="IGO10" i="9"/>
  <c r="IGQ10" i="9"/>
  <c r="IGS10" i="9"/>
  <c r="IGU10" i="9"/>
  <c r="IGW10" i="9"/>
  <c r="IGY10" i="9"/>
  <c r="IHA10" i="9"/>
  <c r="IHC10" i="9"/>
  <c r="IHE10" i="9"/>
  <c r="IHG10" i="9"/>
  <c r="IHI10" i="9"/>
  <c r="IHK10" i="9"/>
  <c r="IHM10" i="9"/>
  <c r="IHO10" i="9"/>
  <c r="IHQ10" i="9"/>
  <c r="IHS10" i="9"/>
  <c r="IHU10" i="9"/>
  <c r="IHW10" i="9"/>
  <c r="IHY10" i="9"/>
  <c r="IIA10" i="9"/>
  <c r="IIC10" i="9"/>
  <c r="IIE10" i="9"/>
  <c r="IIG10" i="9"/>
  <c r="III10" i="9"/>
  <c r="IIK10" i="9"/>
  <c r="IIM10" i="9"/>
  <c r="IIO10" i="9"/>
  <c r="IIQ10" i="9"/>
  <c r="IIS10" i="9"/>
  <c r="IIU10" i="9"/>
  <c r="IIW10" i="9"/>
  <c r="IIY10" i="9"/>
  <c r="IJA10" i="9"/>
  <c r="IJC10" i="9"/>
  <c r="IJE10" i="9"/>
  <c r="IJG10" i="9"/>
  <c r="IJI10" i="9"/>
  <c r="IJK10" i="9"/>
  <c r="IJM10" i="9"/>
  <c r="IJO10" i="9"/>
  <c r="IJQ10" i="9"/>
  <c r="IJS10" i="9"/>
  <c r="IJU10" i="9"/>
  <c r="IJW10" i="9"/>
  <c r="IJY10" i="9"/>
  <c r="IKA10" i="9"/>
  <c r="IKC10" i="9"/>
  <c r="IKE10" i="9"/>
  <c r="IKG10" i="9"/>
  <c r="IKI10" i="9"/>
  <c r="IKK10" i="9"/>
  <c r="IKM10" i="9"/>
  <c r="IKO10" i="9"/>
  <c r="IKQ10" i="9"/>
  <c r="IKS10" i="9"/>
  <c r="IKU10" i="9"/>
  <c r="IKW10" i="9"/>
  <c r="IKY10" i="9"/>
  <c r="ILA10" i="9"/>
  <c r="ILC10" i="9"/>
  <c r="ILE10" i="9"/>
  <c r="ILG10" i="9"/>
  <c r="ILI10" i="9"/>
  <c r="ILK10" i="9"/>
  <c r="ILM10" i="9"/>
  <c r="ILO10" i="9"/>
  <c r="ILQ10" i="9"/>
  <c r="ILS10" i="9"/>
  <c r="ILU10" i="9"/>
  <c r="ILW10" i="9"/>
  <c r="ILY10" i="9"/>
  <c r="IMA10" i="9"/>
  <c r="IMC10" i="9"/>
  <c r="IME10" i="9"/>
  <c r="IMG10" i="9"/>
  <c r="IMI10" i="9"/>
  <c r="IMK10" i="9"/>
  <c r="IMM10" i="9"/>
  <c r="IMO10" i="9"/>
  <c r="IMQ10" i="9"/>
  <c r="IMS10" i="9"/>
  <c r="IMU10" i="9"/>
  <c r="IMW10" i="9"/>
  <c r="IMY10" i="9"/>
  <c r="INA10" i="9"/>
  <c r="INC10" i="9"/>
  <c r="INE10" i="9"/>
  <c r="ING10" i="9"/>
  <c r="INI10" i="9"/>
  <c r="INK10" i="9"/>
  <c r="INM10" i="9"/>
  <c r="INO10" i="9"/>
  <c r="INQ10" i="9"/>
  <c r="INS10" i="9"/>
  <c r="INU10" i="9"/>
  <c r="INW10" i="9"/>
  <c r="INY10" i="9"/>
  <c r="IOA10" i="9"/>
  <c r="IOC10" i="9"/>
  <c r="IOE10" i="9"/>
  <c r="IOG10" i="9"/>
  <c r="IOI10" i="9"/>
  <c r="IOK10" i="9"/>
  <c r="IOM10" i="9"/>
  <c r="IOO10" i="9"/>
  <c r="IOQ10" i="9"/>
  <c r="IOS10" i="9"/>
  <c r="IOU10" i="9"/>
  <c r="IOW10" i="9"/>
  <c r="IOY10" i="9"/>
  <c r="IPA10" i="9"/>
  <c r="IPC10" i="9"/>
  <c r="IPE10" i="9"/>
  <c r="IPG10" i="9"/>
  <c r="IPI10" i="9"/>
  <c r="IPK10" i="9"/>
  <c r="IPM10" i="9"/>
  <c r="IPO10" i="9"/>
  <c r="IPQ10" i="9"/>
  <c r="IPS10" i="9"/>
  <c r="IPU10" i="9"/>
  <c r="IPW10" i="9"/>
  <c r="IPY10" i="9"/>
  <c r="IQA10" i="9"/>
  <c r="IQC10" i="9"/>
  <c r="IQE10" i="9"/>
  <c r="IQG10" i="9"/>
  <c r="IQI10" i="9"/>
  <c r="IQK10" i="9"/>
  <c r="IQM10" i="9"/>
  <c r="IQO10" i="9"/>
  <c r="IQQ10" i="9"/>
  <c r="IQS10" i="9"/>
  <c r="IQU10" i="9"/>
  <c r="IQW10" i="9"/>
  <c r="IQY10" i="9"/>
  <c r="IRA10" i="9"/>
  <c r="IRC10" i="9"/>
  <c r="IRE10" i="9"/>
  <c r="IRG10" i="9"/>
  <c r="IRI10" i="9"/>
  <c r="IRK10" i="9"/>
  <c r="IRM10" i="9"/>
  <c r="IRO10" i="9"/>
  <c r="IRQ10" i="9"/>
  <c r="IRS10" i="9"/>
  <c r="IRU10" i="9"/>
  <c r="IRW10" i="9"/>
  <c r="IRY10" i="9"/>
  <c r="ISA10" i="9"/>
  <c r="ISC10" i="9"/>
  <c r="ISE10" i="9"/>
  <c r="ISG10" i="9"/>
  <c r="ISI10" i="9"/>
  <c r="ISK10" i="9"/>
  <c r="ISM10" i="9"/>
  <c r="ISO10" i="9"/>
  <c r="ISQ10" i="9"/>
  <c r="ISS10" i="9"/>
  <c r="ISU10" i="9"/>
  <c r="ISW10" i="9"/>
  <c r="ISY10" i="9"/>
  <c r="ITA10" i="9"/>
  <c r="ITC10" i="9"/>
  <c r="ITE10" i="9"/>
  <c r="ITG10" i="9"/>
  <c r="ITI10" i="9"/>
  <c r="ITK10" i="9"/>
  <c r="ITM10" i="9"/>
  <c r="ITO10" i="9"/>
  <c r="ITQ10" i="9"/>
  <c r="ITS10" i="9"/>
  <c r="ITU10" i="9"/>
  <c r="ITW10" i="9"/>
  <c r="ITY10" i="9"/>
  <c r="IUA10" i="9"/>
  <c r="IUC10" i="9"/>
  <c r="IUE10" i="9"/>
  <c r="IUG10" i="9"/>
  <c r="IUI10" i="9"/>
  <c r="IUK10" i="9"/>
  <c r="IUM10" i="9"/>
  <c r="IUO10" i="9"/>
  <c r="IUQ10" i="9"/>
  <c r="IUS10" i="9"/>
  <c r="IUU10" i="9"/>
  <c r="IUW10" i="9"/>
  <c r="IUY10" i="9"/>
  <c r="IVA10" i="9"/>
  <c r="IVC10" i="9"/>
  <c r="IVE10" i="9"/>
  <c r="IVG10" i="9"/>
  <c r="IVI10" i="9"/>
  <c r="IVK10" i="9"/>
  <c r="IVM10" i="9"/>
  <c r="IVO10" i="9"/>
  <c r="IVQ10" i="9"/>
  <c r="IVS10" i="9"/>
  <c r="IVU10" i="9"/>
  <c r="IVW10" i="9"/>
  <c r="IVY10" i="9"/>
  <c r="IWA10" i="9"/>
  <c r="IWC10" i="9"/>
  <c r="IWE10" i="9"/>
  <c r="IWG10" i="9"/>
  <c r="IWI10" i="9"/>
  <c r="IWK10" i="9"/>
  <c r="IWM10" i="9"/>
  <c r="IWO10" i="9"/>
  <c r="IWQ10" i="9"/>
  <c r="IWS10" i="9"/>
  <c r="IWU10" i="9"/>
  <c r="IWW10" i="9"/>
  <c r="IWY10" i="9"/>
  <c r="IXA10" i="9"/>
  <c r="IXC10" i="9"/>
  <c r="IXE10" i="9"/>
  <c r="IXG10" i="9"/>
  <c r="IXI10" i="9"/>
  <c r="IXK10" i="9"/>
  <c r="IXM10" i="9"/>
  <c r="IXO10" i="9"/>
  <c r="IXQ10" i="9"/>
  <c r="IXS10" i="9"/>
  <c r="IXU10" i="9"/>
  <c r="IXW10" i="9"/>
  <c r="IXY10" i="9"/>
  <c r="IYA10" i="9"/>
  <c r="IYC10" i="9"/>
  <c r="IYE10" i="9"/>
  <c r="IYG10" i="9"/>
  <c r="IYI10" i="9"/>
  <c r="IYK10" i="9"/>
  <c r="IYM10" i="9"/>
  <c r="IYO10" i="9"/>
  <c r="IYQ10" i="9"/>
  <c r="IYS10" i="9"/>
  <c r="IYU10" i="9"/>
  <c r="IYW10" i="9"/>
  <c r="IYY10" i="9"/>
  <c r="IZA10" i="9"/>
  <c r="IZC10" i="9"/>
  <c r="IZE10" i="9"/>
  <c r="IZG10" i="9"/>
  <c r="IZI10" i="9"/>
  <c r="IZK10" i="9"/>
  <c r="IZM10" i="9"/>
  <c r="IZO10" i="9"/>
  <c r="IZQ10" i="9"/>
  <c r="IZS10" i="9"/>
  <c r="IZU10" i="9"/>
  <c r="IZW10" i="9"/>
  <c r="IZY10" i="9"/>
  <c r="JAA10" i="9"/>
  <c r="JAC10" i="9"/>
  <c r="JAE10" i="9"/>
  <c r="JAG10" i="9"/>
  <c r="JAI10" i="9"/>
  <c r="JAK10" i="9"/>
  <c r="JAM10" i="9"/>
  <c r="JAO10" i="9"/>
  <c r="JAQ10" i="9"/>
  <c r="JAS10" i="9"/>
  <c r="JAU10" i="9"/>
  <c r="JAW10" i="9"/>
  <c r="JAY10" i="9"/>
  <c r="JBA10" i="9"/>
  <c r="JBC10" i="9"/>
  <c r="JBE10" i="9"/>
  <c r="JBG10" i="9"/>
  <c r="JBI10" i="9"/>
  <c r="JBK10" i="9"/>
  <c r="JBM10" i="9"/>
  <c r="JBO10" i="9"/>
  <c r="JBQ10" i="9"/>
  <c r="JBS10" i="9"/>
  <c r="JBU10" i="9"/>
  <c r="JBW10" i="9"/>
  <c r="JBY10" i="9"/>
  <c r="JCA10" i="9"/>
  <c r="JCC10" i="9"/>
  <c r="JCE10" i="9"/>
  <c r="JCG10" i="9"/>
  <c r="JCI10" i="9"/>
  <c r="JCK10" i="9"/>
  <c r="JCM10" i="9"/>
  <c r="JCO10" i="9"/>
  <c r="JCQ10" i="9"/>
  <c r="JCS10" i="9"/>
  <c r="JCU10" i="9"/>
  <c r="JCW10" i="9"/>
  <c r="JCY10" i="9"/>
  <c r="JDA10" i="9"/>
  <c r="JDC10" i="9"/>
  <c r="JDE10" i="9"/>
  <c r="JDG10" i="9"/>
  <c r="JDI10" i="9"/>
  <c r="JDK10" i="9"/>
  <c r="JDM10" i="9"/>
  <c r="JDO10" i="9"/>
  <c r="JDQ10" i="9"/>
  <c r="JDS10" i="9"/>
  <c r="JDU10" i="9"/>
  <c r="JDW10" i="9"/>
  <c r="JDY10" i="9"/>
  <c r="JEA10" i="9"/>
  <c r="JEC10" i="9"/>
  <c r="JEE10" i="9"/>
  <c r="JEG10" i="9"/>
  <c r="JEI10" i="9"/>
  <c r="JEK10" i="9"/>
  <c r="JEM10" i="9"/>
  <c r="JEO10" i="9"/>
  <c r="JEQ10" i="9"/>
  <c r="JES10" i="9"/>
  <c r="JEU10" i="9"/>
  <c r="JEW10" i="9"/>
  <c r="JEY10" i="9"/>
  <c r="JFA10" i="9"/>
  <c r="JFC10" i="9"/>
  <c r="JFE10" i="9"/>
  <c r="JFG10" i="9"/>
  <c r="JFI10" i="9"/>
  <c r="JFK10" i="9"/>
  <c r="JFM10" i="9"/>
  <c r="JFO10" i="9"/>
  <c r="JFQ10" i="9"/>
  <c r="JFS10" i="9"/>
  <c r="JFU10" i="9"/>
  <c r="JFW10" i="9"/>
  <c r="JFY10" i="9"/>
  <c r="JGA10" i="9"/>
  <c r="JGC10" i="9"/>
  <c r="JGE10" i="9"/>
  <c r="JGG10" i="9"/>
  <c r="JGI10" i="9"/>
  <c r="JGK10" i="9"/>
  <c r="JGM10" i="9"/>
  <c r="JGO10" i="9"/>
  <c r="JGQ10" i="9"/>
  <c r="JGS10" i="9"/>
  <c r="JGU10" i="9"/>
  <c r="JGW10" i="9"/>
  <c r="JGY10" i="9"/>
  <c r="JHA10" i="9"/>
  <c r="JHC10" i="9"/>
  <c r="JHE10" i="9"/>
  <c r="JHG10" i="9"/>
  <c r="JHI10" i="9"/>
  <c r="JHK10" i="9"/>
  <c r="JHM10" i="9"/>
  <c r="JHO10" i="9"/>
  <c r="JHQ10" i="9"/>
  <c r="JHS10" i="9"/>
  <c r="JHU10" i="9"/>
  <c r="JHW10" i="9"/>
  <c r="JHY10" i="9"/>
  <c r="JIA10" i="9"/>
  <c r="JIC10" i="9"/>
  <c r="JIE10" i="9"/>
  <c r="JIG10" i="9"/>
  <c r="JII10" i="9"/>
  <c r="JIK10" i="9"/>
  <c r="JIM10" i="9"/>
  <c r="JIO10" i="9"/>
  <c r="JIQ10" i="9"/>
  <c r="JIS10" i="9"/>
  <c r="JIU10" i="9"/>
  <c r="JIW10" i="9"/>
  <c r="JIY10" i="9"/>
  <c r="JJA10" i="9"/>
  <c r="JJC10" i="9"/>
  <c r="JJE10" i="9"/>
  <c r="JJG10" i="9"/>
  <c r="JJI10" i="9"/>
  <c r="JJK10" i="9"/>
  <c r="JJM10" i="9"/>
  <c r="JJO10" i="9"/>
  <c r="JJQ10" i="9"/>
  <c r="JJS10" i="9"/>
  <c r="JJU10" i="9"/>
  <c r="JJW10" i="9"/>
  <c r="JJY10" i="9"/>
  <c r="JKA10" i="9"/>
  <c r="JKC10" i="9"/>
  <c r="JKE10" i="9"/>
  <c r="JKG10" i="9"/>
  <c r="JKI10" i="9"/>
  <c r="JKK10" i="9"/>
  <c r="JKM10" i="9"/>
  <c r="JKO10" i="9"/>
  <c r="JKQ10" i="9"/>
  <c r="JKS10" i="9"/>
  <c r="JKU10" i="9"/>
  <c r="JKW10" i="9"/>
  <c r="JKY10" i="9"/>
  <c r="JLA10" i="9"/>
  <c r="JLC10" i="9"/>
  <c r="JLE10" i="9"/>
  <c r="JLG10" i="9"/>
  <c r="JLI10" i="9"/>
  <c r="JLK10" i="9"/>
  <c r="JLM10" i="9"/>
  <c r="JLO10" i="9"/>
  <c r="JLQ10" i="9"/>
  <c r="JLS10" i="9"/>
  <c r="JLU10" i="9"/>
  <c r="JLW10" i="9"/>
  <c r="JLY10" i="9"/>
  <c r="JMA10" i="9"/>
  <c r="JMC10" i="9"/>
  <c r="JME10" i="9"/>
  <c r="JMG10" i="9"/>
  <c r="JMI10" i="9"/>
  <c r="JMK10" i="9"/>
  <c r="JMM10" i="9"/>
  <c r="JMO10" i="9"/>
  <c r="JMQ10" i="9"/>
  <c r="JMS10" i="9"/>
  <c r="JMU10" i="9"/>
  <c r="JMW10" i="9"/>
  <c r="JMY10" i="9"/>
  <c r="JNA10" i="9"/>
  <c r="JNC10" i="9"/>
  <c r="JNE10" i="9"/>
  <c r="JNG10" i="9"/>
  <c r="JNI10" i="9"/>
  <c r="JNK10" i="9"/>
  <c r="JNM10" i="9"/>
  <c r="JNO10" i="9"/>
  <c r="JNQ10" i="9"/>
  <c r="JNS10" i="9"/>
  <c r="JNU10" i="9"/>
  <c r="JNW10" i="9"/>
  <c r="JNY10" i="9"/>
  <c r="JOA10" i="9"/>
  <c r="JOC10" i="9"/>
  <c r="JOE10" i="9"/>
  <c r="JOG10" i="9"/>
  <c r="JOI10" i="9"/>
  <c r="JOK10" i="9"/>
  <c r="JOM10" i="9"/>
  <c r="JOO10" i="9"/>
  <c r="JOQ10" i="9"/>
  <c r="JOS10" i="9"/>
  <c r="JOU10" i="9"/>
  <c r="JOW10" i="9"/>
  <c r="JOY10" i="9"/>
  <c r="JPA10" i="9"/>
  <c r="JPC10" i="9"/>
  <c r="JPE10" i="9"/>
  <c r="JPG10" i="9"/>
  <c r="JPI10" i="9"/>
  <c r="JPK10" i="9"/>
  <c r="JPM10" i="9"/>
  <c r="JPO10" i="9"/>
  <c r="JPQ10" i="9"/>
  <c r="JPS10" i="9"/>
  <c r="JPU10" i="9"/>
  <c r="JPW10" i="9"/>
  <c r="JPY10" i="9"/>
  <c r="JQA10" i="9"/>
  <c r="JQC10" i="9"/>
  <c r="JQE10" i="9"/>
  <c r="JQG10" i="9"/>
  <c r="JQI10" i="9"/>
  <c r="JQK10" i="9"/>
  <c r="JQM10" i="9"/>
  <c r="JQO10" i="9"/>
  <c r="JQQ10" i="9"/>
  <c r="JQS10" i="9"/>
  <c r="JQU10" i="9"/>
  <c r="JQW10" i="9"/>
  <c r="JQY10" i="9"/>
  <c r="JRA10" i="9"/>
  <c r="JRC10" i="9"/>
  <c r="JRE10" i="9"/>
  <c r="JRG10" i="9"/>
  <c r="JRI10" i="9"/>
  <c r="JRK10" i="9"/>
  <c r="JRM10" i="9"/>
  <c r="JRO10" i="9"/>
  <c r="JRQ10" i="9"/>
  <c r="JRS10" i="9"/>
  <c r="JRU10" i="9"/>
  <c r="JRW10" i="9"/>
  <c r="JRY10" i="9"/>
  <c r="JSA10" i="9"/>
  <c r="JSC10" i="9"/>
  <c r="JSE10" i="9"/>
  <c r="JSG10" i="9"/>
  <c r="JSI10" i="9"/>
  <c r="JSK10" i="9"/>
  <c r="JSM10" i="9"/>
  <c r="JSO10" i="9"/>
  <c r="JSQ10" i="9"/>
  <c r="JSS10" i="9"/>
  <c r="JSU10" i="9"/>
  <c r="JSW10" i="9"/>
  <c r="JSY10" i="9"/>
  <c r="JTA10" i="9"/>
  <c r="JTC10" i="9"/>
  <c r="JTE10" i="9"/>
  <c r="JTG10" i="9"/>
  <c r="JTI10" i="9"/>
  <c r="JTK10" i="9"/>
  <c r="JTM10" i="9"/>
  <c r="JTO10" i="9"/>
  <c r="JTQ10" i="9"/>
  <c r="JTS10" i="9"/>
  <c r="JTU10" i="9"/>
  <c r="JTW10" i="9"/>
  <c r="JTY10" i="9"/>
  <c r="JUA10" i="9"/>
  <c r="JUC10" i="9"/>
  <c r="JUE10" i="9"/>
  <c r="JUG10" i="9"/>
  <c r="JUI10" i="9"/>
  <c r="JUK10" i="9"/>
  <c r="JUM10" i="9"/>
  <c r="JUO10" i="9"/>
  <c r="JUQ10" i="9"/>
  <c r="JUS10" i="9"/>
  <c r="JUU10" i="9"/>
  <c r="JUW10" i="9"/>
  <c r="JUY10" i="9"/>
  <c r="JVA10" i="9"/>
  <c r="JVC10" i="9"/>
  <c r="JVE10" i="9"/>
  <c r="JVG10" i="9"/>
  <c r="JVI10" i="9"/>
  <c r="JVK10" i="9"/>
  <c r="JVM10" i="9"/>
  <c r="JVO10" i="9"/>
  <c r="JVQ10" i="9"/>
  <c r="JVS10" i="9"/>
  <c r="JVU10" i="9"/>
  <c r="JVW10" i="9"/>
  <c r="JVY10" i="9"/>
  <c r="JWA10" i="9"/>
  <c r="JWC10" i="9"/>
  <c r="JWE10" i="9"/>
  <c r="JWG10" i="9"/>
  <c r="JWI10" i="9"/>
  <c r="JWK10" i="9"/>
  <c r="JWM10" i="9"/>
  <c r="JWO10" i="9"/>
  <c r="JWQ10" i="9"/>
  <c r="JWS10" i="9"/>
  <c r="JWU10" i="9"/>
  <c r="JWW10" i="9"/>
  <c r="JWY10" i="9"/>
  <c r="JXA10" i="9"/>
  <c r="JXC10" i="9"/>
  <c r="JXE10" i="9"/>
  <c r="JXG10" i="9"/>
  <c r="JXI10" i="9"/>
  <c r="JXK10" i="9"/>
  <c r="JXM10" i="9"/>
  <c r="JXO10" i="9"/>
  <c r="JXQ10" i="9"/>
  <c r="JXS10" i="9"/>
  <c r="JXU10" i="9"/>
  <c r="JXW10" i="9"/>
  <c r="JXY10" i="9"/>
  <c r="JYA10" i="9"/>
  <c r="JYC10" i="9"/>
  <c r="JYE10" i="9"/>
  <c r="JYG10" i="9"/>
  <c r="JYI10" i="9"/>
  <c r="JYK10" i="9"/>
  <c r="JYM10" i="9"/>
  <c r="JYO10" i="9"/>
  <c r="JYQ10" i="9"/>
  <c r="JYS10" i="9"/>
  <c r="JYU10" i="9"/>
  <c r="JYW10" i="9"/>
  <c r="JYY10" i="9"/>
  <c r="JZA10" i="9"/>
  <c r="JZC10" i="9"/>
  <c r="JZE10" i="9"/>
  <c r="JZG10" i="9"/>
  <c r="JZI10" i="9"/>
  <c r="JZK10" i="9"/>
  <c r="JZM10" i="9"/>
  <c r="JZO10" i="9"/>
  <c r="JZQ10" i="9"/>
  <c r="JZS10" i="9"/>
  <c r="JZU10" i="9"/>
  <c r="JZW10" i="9"/>
  <c r="JZY10" i="9"/>
  <c r="KAA10" i="9"/>
  <c r="KAC10" i="9"/>
  <c r="KAE10" i="9"/>
  <c r="KAG10" i="9"/>
  <c r="KAI10" i="9"/>
  <c r="KAK10" i="9"/>
  <c r="KAM10" i="9"/>
  <c r="KAO10" i="9"/>
  <c r="KAQ10" i="9"/>
  <c r="KAS10" i="9"/>
  <c r="KAU10" i="9"/>
  <c r="KAW10" i="9"/>
  <c r="KAY10" i="9"/>
  <c r="KBA10" i="9"/>
  <c r="KBC10" i="9"/>
  <c r="KBE10" i="9"/>
  <c r="KBG10" i="9"/>
  <c r="KBI10" i="9"/>
  <c r="KBK10" i="9"/>
  <c r="KBM10" i="9"/>
  <c r="KBO10" i="9"/>
  <c r="KBQ10" i="9"/>
  <c r="KBS10" i="9"/>
  <c r="KBU10" i="9"/>
  <c r="KBW10" i="9"/>
  <c r="KBY10" i="9"/>
  <c r="KCA10" i="9"/>
  <c r="KCC10" i="9"/>
  <c r="KCE10" i="9"/>
  <c r="KCG10" i="9"/>
  <c r="KCI10" i="9"/>
  <c r="KCK10" i="9"/>
  <c r="KCM10" i="9"/>
  <c r="KCO10" i="9"/>
  <c r="KCQ10" i="9"/>
  <c r="KCS10" i="9"/>
  <c r="KCU10" i="9"/>
  <c r="KCW10" i="9"/>
  <c r="KCY10" i="9"/>
  <c r="KDA10" i="9"/>
  <c r="KDC10" i="9"/>
  <c r="KDE10" i="9"/>
  <c r="KDG10" i="9"/>
  <c r="KDI10" i="9"/>
  <c r="KDK10" i="9"/>
  <c r="KDM10" i="9"/>
  <c r="KDO10" i="9"/>
  <c r="KDQ10" i="9"/>
  <c r="KDS10" i="9"/>
  <c r="KDU10" i="9"/>
  <c r="KDW10" i="9"/>
  <c r="KDY10" i="9"/>
  <c r="KEA10" i="9"/>
  <c r="KEC10" i="9"/>
  <c r="KEE10" i="9"/>
  <c r="KEG10" i="9"/>
  <c r="KEI10" i="9"/>
  <c r="KEK10" i="9"/>
  <c r="KEM10" i="9"/>
  <c r="KEO10" i="9"/>
  <c r="KEQ10" i="9"/>
  <c r="KES10" i="9"/>
  <c r="KEU10" i="9"/>
  <c r="KEW10" i="9"/>
  <c r="KEY10" i="9"/>
  <c r="KFA10" i="9"/>
  <c r="KFC10" i="9"/>
  <c r="KFE10" i="9"/>
  <c r="KFG10" i="9"/>
  <c r="KFI10" i="9"/>
  <c r="KFK10" i="9"/>
  <c r="KFM10" i="9"/>
  <c r="KFO10" i="9"/>
  <c r="KFQ10" i="9"/>
  <c r="KFS10" i="9"/>
  <c r="KFU10" i="9"/>
  <c r="KFW10" i="9"/>
  <c r="KFY10" i="9"/>
  <c r="KGA10" i="9"/>
  <c r="KGC10" i="9"/>
  <c r="KGE10" i="9"/>
  <c r="KGG10" i="9"/>
  <c r="KGI10" i="9"/>
  <c r="KGK10" i="9"/>
  <c r="KGM10" i="9"/>
  <c r="KGO10" i="9"/>
  <c r="KGQ10" i="9"/>
  <c r="KGS10" i="9"/>
  <c r="KGU10" i="9"/>
  <c r="KGW10" i="9"/>
  <c r="KGY10" i="9"/>
  <c r="KHA10" i="9"/>
  <c r="KHC10" i="9"/>
  <c r="KHE10" i="9"/>
  <c r="KHG10" i="9"/>
  <c r="KHI10" i="9"/>
  <c r="KHK10" i="9"/>
  <c r="KHM10" i="9"/>
  <c r="KHO10" i="9"/>
  <c r="KHQ10" i="9"/>
  <c r="KHS10" i="9"/>
  <c r="KHU10" i="9"/>
  <c r="KHW10" i="9"/>
  <c r="KHY10" i="9"/>
  <c r="KIA10" i="9"/>
  <c r="KIC10" i="9"/>
  <c r="KIE10" i="9"/>
  <c r="KIG10" i="9"/>
  <c r="KII10" i="9"/>
  <c r="KIK10" i="9"/>
  <c r="KIM10" i="9"/>
  <c r="KIO10" i="9"/>
  <c r="KIQ10" i="9"/>
  <c r="KIS10" i="9"/>
  <c r="KIU10" i="9"/>
  <c r="KIW10" i="9"/>
  <c r="KIY10" i="9"/>
  <c r="KJA10" i="9"/>
  <c r="KJC10" i="9"/>
  <c r="KJE10" i="9"/>
  <c r="KJG10" i="9"/>
  <c r="KJI10" i="9"/>
  <c r="KJK10" i="9"/>
  <c r="KJM10" i="9"/>
  <c r="KJO10" i="9"/>
  <c r="KJQ10" i="9"/>
  <c r="KJS10" i="9"/>
  <c r="KJU10" i="9"/>
  <c r="KJW10" i="9"/>
  <c r="KJY10" i="9"/>
  <c r="KKA10" i="9"/>
  <c r="KKC10" i="9"/>
  <c r="KKE10" i="9"/>
  <c r="KKG10" i="9"/>
  <c r="KKI10" i="9"/>
  <c r="KKK10" i="9"/>
  <c r="KKM10" i="9"/>
  <c r="KKO10" i="9"/>
  <c r="KKQ10" i="9"/>
  <c r="KKS10" i="9"/>
  <c r="KKU10" i="9"/>
  <c r="KKW10" i="9"/>
  <c r="KKY10" i="9"/>
  <c r="KLA10" i="9"/>
  <c r="KLC10" i="9"/>
  <c r="KLE10" i="9"/>
  <c r="KLG10" i="9"/>
  <c r="KLI10" i="9"/>
  <c r="KLK10" i="9"/>
  <c r="KLM10" i="9"/>
  <c r="KLO10" i="9"/>
  <c r="KLQ10" i="9"/>
  <c r="KLS10" i="9"/>
  <c r="KLU10" i="9"/>
  <c r="KLW10" i="9"/>
  <c r="KLY10" i="9"/>
  <c r="KMA10" i="9"/>
  <c r="KMC10" i="9"/>
  <c r="KME10" i="9"/>
  <c r="KMG10" i="9"/>
  <c r="KMI10" i="9"/>
  <c r="KMK10" i="9"/>
  <c r="KMM10" i="9"/>
  <c r="KMO10" i="9"/>
  <c r="KMQ10" i="9"/>
  <c r="KMS10" i="9"/>
  <c r="KMU10" i="9"/>
  <c r="KMW10" i="9"/>
  <c r="KMY10" i="9"/>
  <c r="KNA10" i="9"/>
  <c r="KNC10" i="9"/>
  <c r="KNE10" i="9"/>
  <c r="KNG10" i="9"/>
  <c r="KNI10" i="9"/>
  <c r="KNK10" i="9"/>
  <c r="KNM10" i="9"/>
  <c r="KNO10" i="9"/>
  <c r="KNQ10" i="9"/>
  <c r="KNS10" i="9"/>
  <c r="KNU10" i="9"/>
  <c r="KNW10" i="9"/>
  <c r="KNY10" i="9"/>
  <c r="KOA10" i="9"/>
  <c r="KOC10" i="9"/>
  <c r="KOE10" i="9"/>
  <c r="KOG10" i="9"/>
  <c r="KOI10" i="9"/>
  <c r="KOK10" i="9"/>
  <c r="KOM10" i="9"/>
  <c r="KOO10" i="9"/>
  <c r="KOQ10" i="9"/>
  <c r="KOS10" i="9"/>
  <c r="KOU10" i="9"/>
  <c r="KOW10" i="9"/>
  <c r="KOY10" i="9"/>
  <c r="KPA10" i="9"/>
  <c r="KPC10" i="9"/>
  <c r="KPE10" i="9"/>
  <c r="KPG10" i="9"/>
  <c r="KPI10" i="9"/>
  <c r="KPK10" i="9"/>
  <c r="KPM10" i="9"/>
  <c r="KPO10" i="9"/>
  <c r="KPQ10" i="9"/>
  <c r="KPS10" i="9"/>
  <c r="KPU10" i="9"/>
  <c r="KPW10" i="9"/>
  <c r="KPY10" i="9"/>
  <c r="KQA10" i="9"/>
  <c r="KQC10" i="9"/>
  <c r="KQE10" i="9"/>
  <c r="KQG10" i="9"/>
  <c r="KQI10" i="9"/>
  <c r="KQK10" i="9"/>
  <c r="KQM10" i="9"/>
  <c r="KQO10" i="9"/>
  <c r="KQQ10" i="9"/>
  <c r="KQS10" i="9"/>
  <c r="KQU10" i="9"/>
  <c r="KQW10" i="9"/>
  <c r="KQY10" i="9"/>
  <c r="KRA10" i="9"/>
  <c r="KRC10" i="9"/>
  <c r="KRE10" i="9"/>
  <c r="KRG10" i="9"/>
  <c r="KRI10" i="9"/>
  <c r="KRK10" i="9"/>
  <c r="KRM10" i="9"/>
  <c r="KRO10" i="9"/>
  <c r="KRQ10" i="9"/>
  <c r="KRS10" i="9"/>
  <c r="KRU10" i="9"/>
  <c r="KRW10" i="9"/>
  <c r="KRY10" i="9"/>
  <c r="KSA10" i="9"/>
  <c r="KSC10" i="9"/>
  <c r="KSE10" i="9"/>
  <c r="KSG10" i="9"/>
  <c r="KSI10" i="9"/>
  <c r="KSK10" i="9"/>
  <c r="KSM10" i="9"/>
  <c r="KSO10" i="9"/>
  <c r="KSQ10" i="9"/>
  <c r="KSS10" i="9"/>
  <c r="KSU10" i="9"/>
  <c r="KSW10" i="9"/>
  <c r="KSY10" i="9"/>
  <c r="KTA10" i="9"/>
  <c r="KTC10" i="9"/>
  <c r="KTE10" i="9"/>
  <c r="KTG10" i="9"/>
  <c r="KTI10" i="9"/>
  <c r="KTK10" i="9"/>
  <c r="KTM10" i="9"/>
  <c r="KTO10" i="9"/>
  <c r="KTQ10" i="9"/>
  <c r="KTS10" i="9"/>
  <c r="KTU10" i="9"/>
  <c r="KTW10" i="9"/>
  <c r="KTY10" i="9"/>
  <c r="KUA10" i="9"/>
  <c r="KUC10" i="9"/>
  <c r="KUE10" i="9"/>
  <c r="KUG10" i="9"/>
  <c r="KUI10" i="9"/>
  <c r="KUK10" i="9"/>
  <c r="KUM10" i="9"/>
  <c r="KUO10" i="9"/>
  <c r="KUQ10" i="9"/>
  <c r="KUS10" i="9"/>
  <c r="KUU10" i="9"/>
  <c r="KUW10" i="9"/>
  <c r="KUY10" i="9"/>
  <c r="KVA10" i="9"/>
  <c r="KVC10" i="9"/>
  <c r="KVE10" i="9"/>
  <c r="KVG10" i="9"/>
  <c r="KVI10" i="9"/>
  <c r="KVK10" i="9"/>
  <c r="KVM10" i="9"/>
  <c r="KVO10" i="9"/>
  <c r="KVQ10" i="9"/>
  <c r="KVS10" i="9"/>
  <c r="KVU10" i="9"/>
  <c r="KVW10" i="9"/>
  <c r="KVY10" i="9"/>
  <c r="KWA10" i="9"/>
  <c r="KWC10" i="9"/>
  <c r="KWE10" i="9"/>
  <c r="KWG10" i="9"/>
  <c r="KWI10" i="9"/>
  <c r="KWK10" i="9"/>
  <c r="KWM10" i="9"/>
  <c r="KWO10" i="9"/>
  <c r="KWQ10" i="9"/>
  <c r="KWS10" i="9"/>
  <c r="KWU10" i="9"/>
  <c r="KWW10" i="9"/>
  <c r="KWY10" i="9"/>
  <c r="KXA10" i="9"/>
  <c r="KXC10" i="9"/>
  <c r="KXE10" i="9"/>
  <c r="KXG10" i="9"/>
  <c r="KXI10" i="9"/>
  <c r="KXK10" i="9"/>
  <c r="KXM10" i="9"/>
  <c r="KXO10" i="9"/>
  <c r="KXQ10" i="9"/>
  <c r="KXS10" i="9"/>
  <c r="KXU10" i="9"/>
  <c r="KXW10" i="9"/>
  <c r="KXY10" i="9"/>
  <c r="KYA10" i="9"/>
  <c r="KYC10" i="9"/>
  <c r="KYE10" i="9"/>
  <c r="KYG10" i="9"/>
  <c r="KYI10" i="9"/>
  <c r="KYK10" i="9"/>
  <c r="KYM10" i="9"/>
  <c r="KYO10" i="9"/>
  <c r="KYQ10" i="9"/>
  <c r="KYS10" i="9"/>
  <c r="KYU10" i="9"/>
  <c r="KYW10" i="9"/>
  <c r="KYY10" i="9"/>
  <c r="KZA10" i="9"/>
  <c r="KZC10" i="9"/>
  <c r="KZE10" i="9"/>
  <c r="KZG10" i="9"/>
  <c r="KZI10" i="9"/>
  <c r="KZK10" i="9"/>
  <c r="KZM10" i="9"/>
  <c r="KZO10" i="9"/>
  <c r="KZQ10" i="9"/>
  <c r="KZS10" i="9"/>
  <c r="KZU10" i="9"/>
  <c r="KZW10" i="9"/>
  <c r="KZY10" i="9"/>
  <c r="LAA10" i="9"/>
  <c r="LAC10" i="9"/>
  <c r="LAE10" i="9"/>
  <c r="LAG10" i="9"/>
  <c r="LAI10" i="9"/>
  <c r="LAK10" i="9"/>
  <c r="LAM10" i="9"/>
  <c r="LAO10" i="9"/>
  <c r="LAQ10" i="9"/>
  <c r="LAS10" i="9"/>
  <c r="LAU10" i="9"/>
  <c r="LAW10" i="9"/>
  <c r="LAY10" i="9"/>
  <c r="LBA10" i="9"/>
  <c r="LBC10" i="9"/>
  <c r="LBE10" i="9"/>
  <c r="LBG10" i="9"/>
  <c r="LBI10" i="9"/>
  <c r="LBK10" i="9"/>
  <c r="LBM10" i="9"/>
  <c r="LBO10" i="9"/>
  <c r="LBQ10" i="9"/>
  <c r="LBS10" i="9"/>
  <c r="LBU10" i="9"/>
  <c r="LBW10" i="9"/>
  <c r="LBY10" i="9"/>
  <c r="LCA10" i="9"/>
  <c r="LCC10" i="9"/>
  <c r="LCE10" i="9"/>
  <c r="LCG10" i="9"/>
  <c r="LCI10" i="9"/>
  <c r="LCK10" i="9"/>
  <c r="LCM10" i="9"/>
  <c r="LCO10" i="9"/>
  <c r="LCQ10" i="9"/>
  <c r="LCS10" i="9"/>
  <c r="LCU10" i="9"/>
  <c r="LCW10" i="9"/>
  <c r="LCY10" i="9"/>
  <c r="LDA10" i="9"/>
  <c r="LDC10" i="9"/>
  <c r="LDE10" i="9"/>
  <c r="LDG10" i="9"/>
  <c r="LDI10" i="9"/>
  <c r="LDK10" i="9"/>
  <c r="LDM10" i="9"/>
  <c r="LDO10" i="9"/>
  <c r="LDQ10" i="9"/>
  <c r="LDS10" i="9"/>
  <c r="LDU10" i="9"/>
  <c r="LDW10" i="9"/>
  <c r="LDY10" i="9"/>
  <c r="LEA10" i="9"/>
  <c r="LEC10" i="9"/>
  <c r="LEE10" i="9"/>
  <c r="LEG10" i="9"/>
  <c r="LEI10" i="9"/>
  <c r="LEK10" i="9"/>
  <c r="LEM10" i="9"/>
  <c r="LEO10" i="9"/>
  <c r="LEQ10" i="9"/>
  <c r="LES10" i="9"/>
  <c r="LEU10" i="9"/>
  <c r="LEW10" i="9"/>
  <c r="LEY10" i="9"/>
  <c r="LFA10" i="9"/>
  <c r="LFC10" i="9"/>
  <c r="LFE10" i="9"/>
  <c r="LFG10" i="9"/>
  <c r="LFI10" i="9"/>
  <c r="LFK10" i="9"/>
  <c r="LFM10" i="9"/>
  <c r="LFO10" i="9"/>
  <c r="LFQ10" i="9"/>
  <c r="LFS10" i="9"/>
  <c r="LFU10" i="9"/>
  <c r="LFW10" i="9"/>
  <c r="LFY10" i="9"/>
  <c r="LGA10" i="9"/>
  <c r="LGC10" i="9"/>
  <c r="LGE10" i="9"/>
  <c r="LGG10" i="9"/>
  <c r="LGI10" i="9"/>
  <c r="LGK10" i="9"/>
  <c r="LGM10" i="9"/>
  <c r="LGO10" i="9"/>
  <c r="LGQ10" i="9"/>
  <c r="LGS10" i="9"/>
  <c r="LGU10" i="9"/>
  <c r="LGW10" i="9"/>
  <c r="LGY10" i="9"/>
  <c r="LHA10" i="9"/>
  <c r="LHC10" i="9"/>
  <c r="LHE10" i="9"/>
  <c r="LHG10" i="9"/>
  <c r="LHI10" i="9"/>
  <c r="LHK10" i="9"/>
  <c r="LHM10" i="9"/>
  <c r="LHO10" i="9"/>
  <c r="LHQ10" i="9"/>
  <c r="LHS10" i="9"/>
  <c r="LHU10" i="9"/>
  <c r="LHW10" i="9"/>
  <c r="LHY10" i="9"/>
  <c r="LIA10" i="9"/>
  <c r="LIC10" i="9"/>
  <c r="LIE10" i="9"/>
  <c r="LIG10" i="9"/>
  <c r="LII10" i="9"/>
  <c r="LIK10" i="9"/>
  <c r="LIM10" i="9"/>
  <c r="LIO10" i="9"/>
  <c r="LIQ10" i="9"/>
  <c r="LIS10" i="9"/>
  <c r="LIU10" i="9"/>
  <c r="LIW10" i="9"/>
  <c r="LIY10" i="9"/>
  <c r="LJA10" i="9"/>
  <c r="LJC10" i="9"/>
  <c r="LJE10" i="9"/>
  <c r="LJG10" i="9"/>
  <c r="LJI10" i="9"/>
  <c r="LJK10" i="9"/>
  <c r="LJM10" i="9"/>
  <c r="LJO10" i="9"/>
  <c r="LJQ10" i="9"/>
  <c r="LJS10" i="9"/>
  <c r="LJU10" i="9"/>
  <c r="LJW10" i="9"/>
  <c r="LJY10" i="9"/>
  <c r="LKA10" i="9"/>
  <c r="LKC10" i="9"/>
  <c r="LKE10" i="9"/>
  <c r="LKG10" i="9"/>
  <c r="LKI10" i="9"/>
  <c r="LKK10" i="9"/>
  <c r="LKM10" i="9"/>
  <c r="LKO10" i="9"/>
  <c r="LKQ10" i="9"/>
  <c r="LKS10" i="9"/>
  <c r="LKU10" i="9"/>
  <c r="LKW10" i="9"/>
  <c r="LKY10" i="9"/>
  <c r="LLA10" i="9"/>
  <c r="LLC10" i="9"/>
  <c r="LLE10" i="9"/>
  <c r="LLG10" i="9"/>
  <c r="LLI10" i="9"/>
  <c r="LLK10" i="9"/>
  <c r="LLM10" i="9"/>
  <c r="LLO10" i="9"/>
  <c r="LLQ10" i="9"/>
  <c r="LLS10" i="9"/>
  <c r="LLU10" i="9"/>
  <c r="LLW10" i="9"/>
  <c r="LLY10" i="9"/>
  <c r="LMA10" i="9"/>
  <c r="LMC10" i="9"/>
  <c r="LME10" i="9"/>
  <c r="LMG10" i="9"/>
  <c r="LMI10" i="9"/>
  <c r="LMK10" i="9"/>
  <c r="LMM10" i="9"/>
  <c r="LMO10" i="9"/>
  <c r="LMQ10" i="9"/>
  <c r="LMS10" i="9"/>
  <c r="LMU10" i="9"/>
  <c r="LMW10" i="9"/>
  <c r="LMY10" i="9"/>
  <c r="LNA10" i="9"/>
  <c r="LNC10" i="9"/>
  <c r="LNE10" i="9"/>
  <c r="LNG10" i="9"/>
  <c r="LNI10" i="9"/>
  <c r="LNK10" i="9"/>
  <c r="LNM10" i="9"/>
  <c r="LNO10" i="9"/>
  <c r="LNQ10" i="9"/>
  <c r="LNS10" i="9"/>
  <c r="LNU10" i="9"/>
  <c r="LNW10" i="9"/>
  <c r="LNY10" i="9"/>
  <c r="LOA10" i="9"/>
  <c r="LOC10" i="9"/>
  <c r="LOE10" i="9"/>
  <c r="LOG10" i="9"/>
  <c r="LOI10" i="9"/>
  <c r="LOK10" i="9"/>
  <c r="LOM10" i="9"/>
  <c r="LOO10" i="9"/>
  <c r="LOQ10" i="9"/>
  <c r="LOS10" i="9"/>
  <c r="LOU10" i="9"/>
  <c r="LOW10" i="9"/>
  <c r="LOY10" i="9"/>
  <c r="LPA10" i="9"/>
  <c r="LPC10" i="9"/>
  <c r="LPE10" i="9"/>
  <c r="LPG10" i="9"/>
  <c r="LPI10" i="9"/>
  <c r="LPK10" i="9"/>
  <c r="LPM10" i="9"/>
  <c r="LPO10" i="9"/>
  <c r="LPQ10" i="9"/>
  <c r="LPS10" i="9"/>
  <c r="LPU10" i="9"/>
  <c r="LPW10" i="9"/>
  <c r="LPY10" i="9"/>
  <c r="LQA10" i="9"/>
  <c r="LQC10" i="9"/>
  <c r="LQE10" i="9"/>
  <c r="LQG10" i="9"/>
  <c r="LQI10" i="9"/>
  <c r="LQK10" i="9"/>
  <c r="LQM10" i="9"/>
  <c r="LQO10" i="9"/>
  <c r="LQQ10" i="9"/>
  <c r="LQS10" i="9"/>
  <c r="LQU10" i="9"/>
  <c r="LQW10" i="9"/>
  <c r="LQY10" i="9"/>
  <c r="LRA10" i="9"/>
  <c r="LRC10" i="9"/>
  <c r="LRE10" i="9"/>
  <c r="LRG10" i="9"/>
  <c r="LRI10" i="9"/>
  <c r="LRK10" i="9"/>
  <c r="LRM10" i="9"/>
  <c r="LRO10" i="9"/>
  <c r="LRQ10" i="9"/>
  <c r="LRS10" i="9"/>
  <c r="LRU10" i="9"/>
  <c r="LRW10" i="9"/>
  <c r="LRY10" i="9"/>
  <c r="LSA10" i="9"/>
  <c r="LSC10" i="9"/>
  <c r="LSE10" i="9"/>
  <c r="LSG10" i="9"/>
  <c r="LSI10" i="9"/>
  <c r="LSK10" i="9"/>
  <c r="LSM10" i="9"/>
  <c r="LSO10" i="9"/>
  <c r="LSQ10" i="9"/>
  <c r="LSS10" i="9"/>
  <c r="LSU10" i="9"/>
  <c r="LSW10" i="9"/>
  <c r="LSY10" i="9"/>
  <c r="LTA10" i="9"/>
  <c r="LTC10" i="9"/>
  <c r="LTE10" i="9"/>
  <c r="LTG10" i="9"/>
  <c r="LTI10" i="9"/>
  <c r="LTK10" i="9"/>
  <c r="LTM10" i="9"/>
  <c r="LTO10" i="9"/>
  <c r="LTQ10" i="9"/>
  <c r="LTS10" i="9"/>
  <c r="LTU10" i="9"/>
  <c r="LTW10" i="9"/>
  <c r="LTY10" i="9"/>
  <c r="LUA10" i="9"/>
  <c r="LUC10" i="9"/>
  <c r="LUE10" i="9"/>
  <c r="LUG10" i="9"/>
  <c r="LUI10" i="9"/>
  <c r="LUK10" i="9"/>
  <c r="LUM10" i="9"/>
  <c r="LUO10" i="9"/>
  <c r="LUQ10" i="9"/>
  <c r="LUS10" i="9"/>
  <c r="LUU10" i="9"/>
  <c r="LUW10" i="9"/>
  <c r="LUY10" i="9"/>
  <c r="LVA10" i="9"/>
  <c r="LVC10" i="9"/>
  <c r="LVE10" i="9"/>
  <c r="LVG10" i="9"/>
  <c r="LVI10" i="9"/>
  <c r="LVK10" i="9"/>
  <c r="LVM10" i="9"/>
  <c r="LVO10" i="9"/>
  <c r="LVQ10" i="9"/>
  <c r="LVS10" i="9"/>
  <c r="LVU10" i="9"/>
  <c r="LVW10" i="9"/>
  <c r="LVY10" i="9"/>
  <c r="LWA10" i="9"/>
  <c r="LWC10" i="9"/>
  <c r="LWE10" i="9"/>
  <c r="LWG10" i="9"/>
  <c r="LWI10" i="9"/>
  <c r="LWK10" i="9"/>
  <c r="LWM10" i="9"/>
  <c r="LWO10" i="9"/>
  <c r="LWQ10" i="9"/>
  <c r="LWS10" i="9"/>
  <c r="LWU10" i="9"/>
  <c r="LWW10" i="9"/>
  <c r="LWY10" i="9"/>
  <c r="LXA10" i="9"/>
  <c r="LXC10" i="9"/>
  <c r="LXE10" i="9"/>
  <c r="LXG10" i="9"/>
  <c r="LXI10" i="9"/>
  <c r="LXK10" i="9"/>
  <c r="LXM10" i="9"/>
  <c r="LXO10" i="9"/>
  <c r="LXQ10" i="9"/>
  <c r="LXS10" i="9"/>
  <c r="LXU10" i="9"/>
  <c r="LXW10" i="9"/>
  <c r="LXY10" i="9"/>
  <c r="LYA10" i="9"/>
  <c r="LYC10" i="9"/>
  <c r="LYE10" i="9"/>
  <c r="LYG10" i="9"/>
  <c r="LYI10" i="9"/>
  <c r="LYK10" i="9"/>
  <c r="LYM10" i="9"/>
  <c r="LYO10" i="9"/>
  <c r="LYQ10" i="9"/>
  <c r="LYS10" i="9"/>
  <c r="LYU10" i="9"/>
  <c r="LYW10" i="9"/>
  <c r="LYY10" i="9"/>
  <c r="LZA10" i="9"/>
  <c r="LZC10" i="9"/>
  <c r="LZE10" i="9"/>
  <c r="LZG10" i="9"/>
  <c r="LZI10" i="9"/>
  <c r="LZK10" i="9"/>
  <c r="LZM10" i="9"/>
  <c r="LZO10" i="9"/>
  <c r="LZQ10" i="9"/>
  <c r="LZS10" i="9"/>
  <c r="LZU10" i="9"/>
  <c r="LZW10" i="9"/>
  <c r="LZY10" i="9"/>
  <c r="MAA10" i="9"/>
  <c r="MAC10" i="9"/>
  <c r="MAE10" i="9"/>
  <c r="MAG10" i="9"/>
  <c r="MAI10" i="9"/>
  <c r="MAK10" i="9"/>
  <c r="MAM10" i="9"/>
  <c r="MAO10" i="9"/>
  <c r="MAQ10" i="9"/>
  <c r="MAS10" i="9"/>
  <c r="MAU10" i="9"/>
  <c r="MAW10" i="9"/>
  <c r="MAY10" i="9"/>
  <c r="MBA10" i="9"/>
  <c r="MBC10" i="9"/>
  <c r="MBE10" i="9"/>
  <c r="MBG10" i="9"/>
  <c r="MBI10" i="9"/>
  <c r="MBK10" i="9"/>
  <c r="MBM10" i="9"/>
  <c r="MBO10" i="9"/>
  <c r="MBQ10" i="9"/>
  <c r="MBS10" i="9"/>
  <c r="MBU10" i="9"/>
  <c r="MBW10" i="9"/>
  <c r="MBY10" i="9"/>
  <c r="MCA10" i="9"/>
  <c r="MCC10" i="9"/>
  <c r="MCE10" i="9"/>
  <c r="MCG10" i="9"/>
  <c r="MCI10" i="9"/>
  <c r="MCK10" i="9"/>
  <c r="MCM10" i="9"/>
  <c r="MCO10" i="9"/>
  <c r="MCQ10" i="9"/>
  <c r="MCS10" i="9"/>
  <c r="MCU10" i="9"/>
  <c r="MCW10" i="9"/>
  <c r="MCY10" i="9"/>
  <c r="MDA10" i="9"/>
  <c r="MDC10" i="9"/>
  <c r="MDE10" i="9"/>
  <c r="MDG10" i="9"/>
  <c r="MDI10" i="9"/>
  <c r="MDK10" i="9"/>
  <c r="MDM10" i="9"/>
  <c r="MDO10" i="9"/>
  <c r="MDQ10" i="9"/>
  <c r="MDS10" i="9"/>
  <c r="MDU10" i="9"/>
  <c r="MDW10" i="9"/>
  <c r="MDY10" i="9"/>
  <c r="MEA10" i="9"/>
  <c r="MEC10" i="9"/>
  <c r="MEE10" i="9"/>
  <c r="MEG10" i="9"/>
  <c r="MEI10" i="9"/>
  <c r="MEK10" i="9"/>
  <c r="MEM10" i="9"/>
  <c r="MEO10" i="9"/>
  <c r="MEQ10" i="9"/>
  <c r="MES10" i="9"/>
  <c r="MEU10" i="9"/>
  <c r="MEW10" i="9"/>
  <c r="MEY10" i="9"/>
  <c r="MFA10" i="9"/>
  <c r="MFC10" i="9"/>
  <c r="MFE10" i="9"/>
  <c r="MFG10" i="9"/>
  <c r="MFI10" i="9"/>
  <c r="MFK10" i="9"/>
  <c r="MFM10" i="9"/>
  <c r="MFO10" i="9"/>
  <c r="MFQ10" i="9"/>
  <c r="MFS10" i="9"/>
  <c r="MFU10" i="9"/>
  <c r="MFW10" i="9"/>
  <c r="MFY10" i="9"/>
  <c r="MGA10" i="9"/>
  <c r="MGC10" i="9"/>
  <c r="MGE10" i="9"/>
  <c r="MGG10" i="9"/>
  <c r="MGI10" i="9"/>
  <c r="MGK10" i="9"/>
  <c r="MGM10" i="9"/>
  <c r="MGO10" i="9"/>
  <c r="MGQ10" i="9"/>
  <c r="MGS10" i="9"/>
  <c r="MGU10" i="9"/>
  <c r="MGW10" i="9"/>
  <c r="MGY10" i="9"/>
  <c r="MHA10" i="9"/>
  <c r="MHC10" i="9"/>
  <c r="MHE10" i="9"/>
  <c r="MHG10" i="9"/>
  <c r="MHI10" i="9"/>
  <c r="MHK10" i="9"/>
  <c r="MHM10" i="9"/>
  <c r="MHO10" i="9"/>
  <c r="MHQ10" i="9"/>
  <c r="MHS10" i="9"/>
  <c r="MHU10" i="9"/>
  <c r="MHW10" i="9"/>
  <c r="MHY10" i="9"/>
  <c r="MIA10" i="9"/>
  <c r="MIC10" i="9"/>
  <c r="MIE10" i="9"/>
  <c r="MIG10" i="9"/>
  <c r="MII10" i="9"/>
  <c r="MIK10" i="9"/>
  <c r="MIM10" i="9"/>
  <c r="MIO10" i="9"/>
  <c r="MIQ10" i="9"/>
  <c r="MIS10" i="9"/>
  <c r="MIU10" i="9"/>
  <c r="MIW10" i="9"/>
  <c r="MIY10" i="9"/>
  <c r="MJA10" i="9"/>
  <c r="MJC10" i="9"/>
  <c r="MJE10" i="9"/>
  <c r="MJG10" i="9"/>
  <c r="MJI10" i="9"/>
  <c r="MJK10" i="9"/>
  <c r="MJM10" i="9"/>
  <c r="MJO10" i="9"/>
  <c r="MJQ10" i="9"/>
  <c r="MJS10" i="9"/>
  <c r="MJU10" i="9"/>
  <c r="MJW10" i="9"/>
  <c r="MJY10" i="9"/>
  <c r="MKA10" i="9"/>
  <c r="MKC10" i="9"/>
  <c r="MKE10" i="9"/>
  <c r="MKG10" i="9"/>
  <c r="MKI10" i="9"/>
  <c r="MKK10" i="9"/>
  <c r="MKM10" i="9"/>
  <c r="MKO10" i="9"/>
  <c r="MKQ10" i="9"/>
  <c r="MKS10" i="9"/>
  <c r="MKU10" i="9"/>
  <c r="MKW10" i="9"/>
  <c r="MKY10" i="9"/>
  <c r="MLA10" i="9"/>
  <c r="MLC10" i="9"/>
  <c r="MLE10" i="9"/>
  <c r="MLG10" i="9"/>
  <c r="MLI10" i="9"/>
  <c r="MLK10" i="9"/>
  <c r="MLM10" i="9"/>
  <c r="MLO10" i="9"/>
  <c r="MLQ10" i="9"/>
  <c r="MLS10" i="9"/>
  <c r="MLU10" i="9"/>
  <c r="MLW10" i="9"/>
  <c r="MLY10" i="9"/>
  <c r="MMA10" i="9"/>
  <c r="MMC10" i="9"/>
  <c r="MME10" i="9"/>
  <c r="MMG10" i="9"/>
  <c r="MMI10" i="9"/>
  <c r="MMK10" i="9"/>
  <c r="MMM10" i="9"/>
  <c r="MMO10" i="9"/>
  <c r="MMQ10" i="9"/>
  <c r="MMS10" i="9"/>
  <c r="MMU10" i="9"/>
  <c r="MMW10" i="9"/>
  <c r="MMY10" i="9"/>
  <c r="MNA10" i="9"/>
  <c r="MNC10" i="9"/>
  <c r="MNE10" i="9"/>
  <c r="MNG10" i="9"/>
  <c r="MNI10" i="9"/>
  <c r="MNK10" i="9"/>
  <c r="MNM10" i="9"/>
  <c r="MNO10" i="9"/>
  <c r="MNQ10" i="9"/>
  <c r="MNS10" i="9"/>
  <c r="MNU10" i="9"/>
  <c r="MNW10" i="9"/>
  <c r="MNY10" i="9"/>
  <c r="MOA10" i="9"/>
  <c r="MOC10" i="9"/>
  <c r="MOE10" i="9"/>
  <c r="MOG10" i="9"/>
  <c r="MOI10" i="9"/>
  <c r="MOK10" i="9"/>
  <c r="MOM10" i="9"/>
  <c r="MOO10" i="9"/>
  <c r="MOQ10" i="9"/>
  <c r="MOS10" i="9"/>
  <c r="MOU10" i="9"/>
  <c r="MOW10" i="9"/>
  <c r="MOY10" i="9"/>
  <c r="MPA10" i="9"/>
  <c r="MPC10" i="9"/>
  <c r="MPE10" i="9"/>
  <c r="MPG10" i="9"/>
  <c r="MPI10" i="9"/>
  <c r="MPK10" i="9"/>
  <c r="MPM10" i="9"/>
  <c r="MPO10" i="9"/>
  <c r="MPQ10" i="9"/>
  <c r="MPS10" i="9"/>
  <c r="MPU10" i="9"/>
  <c r="MPW10" i="9"/>
  <c r="MPY10" i="9"/>
  <c r="MQA10" i="9"/>
  <c r="MQC10" i="9"/>
  <c r="MQE10" i="9"/>
  <c r="MQG10" i="9"/>
  <c r="MQI10" i="9"/>
  <c r="MQK10" i="9"/>
  <c r="MQM10" i="9"/>
  <c r="MQO10" i="9"/>
  <c r="MQQ10" i="9"/>
  <c r="MQS10" i="9"/>
  <c r="MQU10" i="9"/>
  <c r="MQW10" i="9"/>
  <c r="MQY10" i="9"/>
  <c r="MRA10" i="9"/>
  <c r="MRC10" i="9"/>
  <c r="MRE10" i="9"/>
  <c r="MRG10" i="9"/>
  <c r="MRI10" i="9"/>
  <c r="MRK10" i="9"/>
  <c r="MRM10" i="9"/>
  <c r="MRO10" i="9"/>
  <c r="MRQ10" i="9"/>
  <c r="MRS10" i="9"/>
  <c r="MRU10" i="9"/>
  <c r="MRW10" i="9"/>
  <c r="MRY10" i="9"/>
  <c r="MSA10" i="9"/>
  <c r="MSC10" i="9"/>
  <c r="MSE10" i="9"/>
  <c r="MSG10" i="9"/>
  <c r="MSI10" i="9"/>
  <c r="MSK10" i="9"/>
  <c r="MSM10" i="9"/>
  <c r="MSO10" i="9"/>
  <c r="MSQ10" i="9"/>
  <c r="MSS10" i="9"/>
  <c r="MSU10" i="9"/>
  <c r="MSW10" i="9"/>
  <c r="MSY10" i="9"/>
  <c r="MTA10" i="9"/>
  <c r="MTC10" i="9"/>
  <c r="MTE10" i="9"/>
  <c r="MTG10" i="9"/>
  <c r="MTI10" i="9"/>
  <c r="MTK10" i="9"/>
  <c r="MTM10" i="9"/>
  <c r="MTO10" i="9"/>
  <c r="MTQ10" i="9"/>
  <c r="MTS10" i="9"/>
  <c r="MTU10" i="9"/>
  <c r="MTW10" i="9"/>
  <c r="MTY10" i="9"/>
  <c r="MUA10" i="9"/>
  <c r="MUC10" i="9"/>
  <c r="MUE10" i="9"/>
  <c r="MUG10" i="9"/>
  <c r="MUI10" i="9"/>
  <c r="MUK10" i="9"/>
  <c r="MUM10" i="9"/>
  <c r="MUO10" i="9"/>
  <c r="MUQ10" i="9"/>
  <c r="MUS10" i="9"/>
  <c r="MUU10" i="9"/>
  <c r="MUW10" i="9"/>
  <c r="MUY10" i="9"/>
  <c r="MVA10" i="9"/>
  <c r="MVC10" i="9"/>
  <c r="MVE10" i="9"/>
  <c r="MVG10" i="9"/>
  <c r="MVI10" i="9"/>
  <c r="MVK10" i="9"/>
  <c r="MVM10" i="9"/>
  <c r="MVO10" i="9"/>
  <c r="MVQ10" i="9"/>
  <c r="MVS10" i="9"/>
  <c r="MVU10" i="9"/>
  <c r="MVW10" i="9"/>
  <c r="MVY10" i="9"/>
  <c r="MWA10" i="9"/>
  <c r="MWC10" i="9"/>
  <c r="MWE10" i="9"/>
  <c r="MWG10" i="9"/>
  <c r="MWI10" i="9"/>
  <c r="MWK10" i="9"/>
  <c r="MWM10" i="9"/>
  <c r="MWO10" i="9"/>
  <c r="MWQ10" i="9"/>
  <c r="MWS10" i="9"/>
  <c r="MWU10" i="9"/>
  <c r="MWW10" i="9"/>
  <c r="MWY10" i="9"/>
  <c r="MXA10" i="9"/>
  <c r="MXC10" i="9"/>
  <c r="MXE10" i="9"/>
  <c r="MXG10" i="9"/>
  <c r="MXI10" i="9"/>
  <c r="MXK10" i="9"/>
  <c r="MXM10" i="9"/>
  <c r="MXO10" i="9"/>
  <c r="MXQ10" i="9"/>
  <c r="MXS10" i="9"/>
  <c r="MXU10" i="9"/>
  <c r="MXW10" i="9"/>
  <c r="MXY10" i="9"/>
  <c r="MYA10" i="9"/>
  <c r="MYC10" i="9"/>
  <c r="MYE10" i="9"/>
  <c r="MYG10" i="9"/>
  <c r="MYI10" i="9"/>
  <c r="MYK10" i="9"/>
  <c r="MYM10" i="9"/>
  <c r="MYO10" i="9"/>
  <c r="MYQ10" i="9"/>
  <c r="MYS10" i="9"/>
  <c r="MYU10" i="9"/>
  <c r="MYW10" i="9"/>
  <c r="MYY10" i="9"/>
  <c r="MZA10" i="9"/>
  <c r="MZC10" i="9"/>
  <c r="MZE10" i="9"/>
  <c r="MZG10" i="9"/>
  <c r="MZI10" i="9"/>
  <c r="MZK10" i="9"/>
  <c r="MZM10" i="9"/>
  <c r="MZO10" i="9"/>
  <c r="MZQ10" i="9"/>
  <c r="MZS10" i="9"/>
  <c r="MZU10" i="9"/>
  <c r="MZW10" i="9"/>
  <c r="MZY10" i="9"/>
  <c r="NAA10" i="9"/>
  <c r="NAC10" i="9"/>
  <c r="NAE10" i="9"/>
  <c r="NAG10" i="9"/>
  <c r="NAI10" i="9"/>
  <c r="NAK10" i="9"/>
  <c r="NAM10" i="9"/>
  <c r="NAO10" i="9"/>
  <c r="NAQ10" i="9"/>
  <c r="NAS10" i="9"/>
  <c r="NAU10" i="9"/>
  <c r="NAW10" i="9"/>
  <c r="NAY10" i="9"/>
  <c r="NBA10" i="9"/>
  <c r="NBC10" i="9"/>
  <c r="NBE10" i="9"/>
  <c r="NBG10" i="9"/>
  <c r="NBI10" i="9"/>
  <c r="NBK10" i="9"/>
  <c r="NBM10" i="9"/>
  <c r="NBO10" i="9"/>
  <c r="NBQ10" i="9"/>
  <c r="NBS10" i="9"/>
  <c r="NBU10" i="9"/>
  <c r="NBW10" i="9"/>
  <c r="NBY10" i="9"/>
  <c r="NCA10" i="9"/>
  <c r="NCC10" i="9"/>
  <c r="NCE10" i="9"/>
  <c r="NCG10" i="9"/>
  <c r="NCI10" i="9"/>
  <c r="NCK10" i="9"/>
  <c r="NCM10" i="9"/>
  <c r="NCO10" i="9"/>
  <c r="NCQ10" i="9"/>
  <c r="NCS10" i="9"/>
  <c r="NCU10" i="9"/>
  <c r="NCW10" i="9"/>
  <c r="NCY10" i="9"/>
  <c r="NDA10" i="9"/>
  <c r="NDC10" i="9"/>
  <c r="NDE10" i="9"/>
  <c r="NDG10" i="9"/>
  <c r="NDI10" i="9"/>
  <c r="NDK10" i="9"/>
  <c r="NDM10" i="9"/>
  <c r="NDO10" i="9"/>
  <c r="NDQ10" i="9"/>
  <c r="NDS10" i="9"/>
  <c r="NDU10" i="9"/>
  <c r="NDW10" i="9"/>
  <c r="NDY10" i="9"/>
  <c r="NEA10" i="9"/>
  <c r="NEC10" i="9"/>
  <c r="NEE10" i="9"/>
  <c r="NEG10" i="9"/>
  <c r="NEI10" i="9"/>
  <c r="NEK10" i="9"/>
  <c r="NEM10" i="9"/>
  <c r="NEO10" i="9"/>
  <c r="NEQ10" i="9"/>
  <c r="NES10" i="9"/>
  <c r="NEU10" i="9"/>
  <c r="NEW10" i="9"/>
  <c r="NEY10" i="9"/>
  <c r="NFA10" i="9"/>
  <c r="NFC10" i="9"/>
  <c r="NFE10" i="9"/>
  <c r="NFG10" i="9"/>
  <c r="NFI10" i="9"/>
  <c r="NFK10" i="9"/>
  <c r="NFM10" i="9"/>
  <c r="NFO10" i="9"/>
  <c r="NFQ10" i="9"/>
  <c r="NFS10" i="9"/>
  <c r="NFU10" i="9"/>
  <c r="NFW10" i="9"/>
  <c r="NFY10" i="9"/>
  <c r="NGA10" i="9"/>
  <c r="NGC10" i="9"/>
  <c r="NGE10" i="9"/>
  <c r="NGG10" i="9"/>
  <c r="NGI10" i="9"/>
  <c r="NGK10" i="9"/>
  <c r="NGM10" i="9"/>
  <c r="NGO10" i="9"/>
  <c r="NGQ10" i="9"/>
  <c r="NGS10" i="9"/>
  <c r="NGU10" i="9"/>
  <c r="NGW10" i="9"/>
  <c r="NGY10" i="9"/>
  <c r="NHA10" i="9"/>
  <c r="NHC10" i="9"/>
  <c r="NHE10" i="9"/>
  <c r="NHG10" i="9"/>
  <c r="NHI10" i="9"/>
  <c r="NHK10" i="9"/>
  <c r="NHM10" i="9"/>
  <c r="NHO10" i="9"/>
  <c r="NHQ10" i="9"/>
  <c r="NHS10" i="9"/>
  <c r="NHU10" i="9"/>
  <c r="NHW10" i="9"/>
  <c r="NHY10" i="9"/>
  <c r="NIA10" i="9"/>
  <c r="NIC10" i="9"/>
  <c r="NIE10" i="9"/>
  <c r="NIG10" i="9"/>
  <c r="NII10" i="9"/>
  <c r="NIK10" i="9"/>
  <c r="NIM10" i="9"/>
  <c r="NIO10" i="9"/>
  <c r="NIQ10" i="9"/>
  <c r="NIS10" i="9"/>
  <c r="NIU10" i="9"/>
  <c r="NIW10" i="9"/>
  <c r="NIY10" i="9"/>
  <c r="NJA10" i="9"/>
  <c r="NJC10" i="9"/>
  <c r="NJE10" i="9"/>
  <c r="NJG10" i="9"/>
  <c r="NJI10" i="9"/>
  <c r="NJK10" i="9"/>
  <c r="NJM10" i="9"/>
  <c r="NJO10" i="9"/>
  <c r="NJQ10" i="9"/>
  <c r="NJS10" i="9"/>
  <c r="NJU10" i="9"/>
  <c r="NJW10" i="9"/>
  <c r="NJY10" i="9"/>
  <c r="NKA10" i="9"/>
  <c r="NKC10" i="9"/>
  <c r="NKE10" i="9"/>
  <c r="NKG10" i="9"/>
  <c r="NKI10" i="9"/>
  <c r="NKK10" i="9"/>
  <c r="NKM10" i="9"/>
  <c r="NKO10" i="9"/>
  <c r="NKQ10" i="9"/>
  <c r="NKS10" i="9"/>
  <c r="NKU10" i="9"/>
  <c r="NKW10" i="9"/>
  <c r="NKY10" i="9"/>
  <c r="NLA10" i="9"/>
  <c r="NLC10" i="9"/>
  <c r="NLE10" i="9"/>
  <c r="NLG10" i="9"/>
  <c r="NLI10" i="9"/>
  <c r="NLK10" i="9"/>
  <c r="NLM10" i="9"/>
  <c r="NLO10" i="9"/>
  <c r="NLQ10" i="9"/>
  <c r="NLS10" i="9"/>
  <c r="NLU10" i="9"/>
  <c r="NLW10" i="9"/>
  <c r="NLY10" i="9"/>
  <c r="NMA10" i="9"/>
  <c r="NMC10" i="9"/>
  <c r="NME10" i="9"/>
  <c r="NMG10" i="9"/>
  <c r="NMI10" i="9"/>
  <c r="NMK10" i="9"/>
  <c r="NMM10" i="9"/>
  <c r="NMO10" i="9"/>
  <c r="NMQ10" i="9"/>
  <c r="NMS10" i="9"/>
  <c r="NMU10" i="9"/>
  <c r="NMW10" i="9"/>
  <c r="NMY10" i="9"/>
  <c r="NNA10" i="9"/>
  <c r="NNC10" i="9"/>
  <c r="NNE10" i="9"/>
  <c r="NNG10" i="9"/>
  <c r="NNI10" i="9"/>
  <c r="NNK10" i="9"/>
  <c r="NNM10" i="9"/>
  <c r="NNO10" i="9"/>
  <c r="NNQ10" i="9"/>
  <c r="NNS10" i="9"/>
  <c r="NNU10" i="9"/>
  <c r="NNW10" i="9"/>
  <c r="NNY10" i="9"/>
  <c r="NOA10" i="9"/>
  <c r="NOC10" i="9"/>
  <c r="NOE10" i="9"/>
  <c r="NOG10" i="9"/>
  <c r="NOI10" i="9"/>
  <c r="NOK10" i="9"/>
  <c r="NOM10" i="9"/>
  <c r="NOO10" i="9"/>
  <c r="NOQ10" i="9"/>
  <c r="NOS10" i="9"/>
  <c r="NOU10" i="9"/>
  <c r="NOW10" i="9"/>
  <c r="NOY10" i="9"/>
  <c r="NPA10" i="9"/>
  <c r="NPC10" i="9"/>
  <c r="NPE10" i="9"/>
  <c r="NPG10" i="9"/>
  <c r="NPI10" i="9"/>
  <c r="NPK10" i="9"/>
  <c r="NPM10" i="9"/>
  <c r="NPO10" i="9"/>
  <c r="NPQ10" i="9"/>
  <c r="NPS10" i="9"/>
  <c r="NPU10" i="9"/>
  <c r="NPW10" i="9"/>
  <c r="NPY10" i="9"/>
  <c r="NQA10" i="9"/>
  <c r="NQC10" i="9"/>
  <c r="NQE10" i="9"/>
  <c r="NQG10" i="9"/>
  <c r="NQI10" i="9"/>
  <c r="NQK10" i="9"/>
  <c r="NQM10" i="9"/>
  <c r="NQO10" i="9"/>
  <c r="NQQ10" i="9"/>
  <c r="NQS10" i="9"/>
  <c r="NQU10" i="9"/>
  <c r="NQW10" i="9"/>
  <c r="NQY10" i="9"/>
  <c r="NRA10" i="9"/>
  <c r="NRC10" i="9"/>
  <c r="NRE10" i="9"/>
  <c r="NRG10" i="9"/>
  <c r="NRI10" i="9"/>
  <c r="NRK10" i="9"/>
  <c r="NRM10" i="9"/>
  <c r="NRO10" i="9"/>
  <c r="NRQ10" i="9"/>
  <c r="NRS10" i="9"/>
  <c r="NRU10" i="9"/>
  <c r="NRW10" i="9"/>
  <c r="NRY10" i="9"/>
  <c r="NSA10" i="9"/>
  <c r="NSC10" i="9"/>
  <c r="NSE10" i="9"/>
  <c r="NSG10" i="9"/>
  <c r="NSI10" i="9"/>
  <c r="NSK10" i="9"/>
  <c r="NSM10" i="9"/>
  <c r="NSO10" i="9"/>
  <c r="NSQ10" i="9"/>
  <c r="NSS10" i="9"/>
  <c r="NSU10" i="9"/>
  <c r="NSW10" i="9"/>
  <c r="NSY10" i="9"/>
  <c r="NTA10" i="9"/>
  <c r="NTC10" i="9"/>
  <c r="NTE10" i="9"/>
  <c r="NTG10" i="9"/>
  <c r="NTI10" i="9"/>
  <c r="NTK10" i="9"/>
  <c r="NTM10" i="9"/>
  <c r="NTO10" i="9"/>
  <c r="NTQ10" i="9"/>
  <c r="NTS10" i="9"/>
  <c r="NTU10" i="9"/>
  <c r="NTW10" i="9"/>
  <c r="NTY10" i="9"/>
  <c r="NUA10" i="9"/>
  <c r="NUC10" i="9"/>
  <c r="NUE10" i="9"/>
  <c r="NUG10" i="9"/>
  <c r="NUI10" i="9"/>
  <c r="NUK10" i="9"/>
  <c r="NUM10" i="9"/>
  <c r="NUO10" i="9"/>
  <c r="NUQ10" i="9"/>
  <c r="NUS10" i="9"/>
  <c r="NUU10" i="9"/>
  <c r="NUW10" i="9"/>
  <c r="NUY10" i="9"/>
  <c r="NVA10" i="9"/>
  <c r="NVC10" i="9"/>
  <c r="NVE10" i="9"/>
  <c r="NVG10" i="9"/>
  <c r="NVI10" i="9"/>
  <c r="NVK10" i="9"/>
  <c r="NVM10" i="9"/>
  <c r="NVO10" i="9"/>
  <c r="NVQ10" i="9"/>
  <c r="NVS10" i="9"/>
  <c r="NVU10" i="9"/>
  <c r="NVW10" i="9"/>
  <c r="NVY10" i="9"/>
  <c r="NWA10" i="9"/>
  <c r="NWC10" i="9"/>
  <c r="NWE10" i="9"/>
  <c r="NWG10" i="9"/>
  <c r="NWI10" i="9"/>
  <c r="NWK10" i="9"/>
  <c r="NWM10" i="9"/>
  <c r="NWO10" i="9"/>
  <c r="NWQ10" i="9"/>
  <c r="NWS10" i="9"/>
  <c r="NWU10" i="9"/>
  <c r="NWW10" i="9"/>
  <c r="NWY10" i="9"/>
  <c r="NXA10" i="9"/>
  <c r="NXC10" i="9"/>
  <c r="NXE10" i="9"/>
  <c r="NXG10" i="9"/>
  <c r="NXI10" i="9"/>
  <c r="NXK10" i="9"/>
  <c r="NXM10" i="9"/>
  <c r="NXO10" i="9"/>
  <c r="NXQ10" i="9"/>
  <c r="NXS10" i="9"/>
  <c r="NXU10" i="9"/>
  <c r="NXW10" i="9"/>
  <c r="NXY10" i="9"/>
  <c r="NYA10" i="9"/>
  <c r="NYC10" i="9"/>
  <c r="NYE10" i="9"/>
  <c r="NYG10" i="9"/>
  <c r="NYI10" i="9"/>
  <c r="NYK10" i="9"/>
  <c r="NYM10" i="9"/>
  <c r="NYO10" i="9"/>
  <c r="NYQ10" i="9"/>
  <c r="NYS10" i="9"/>
  <c r="NYU10" i="9"/>
  <c r="NYW10" i="9"/>
  <c r="NYY10" i="9"/>
  <c r="NZA10" i="9"/>
  <c r="NZC10" i="9"/>
  <c r="NZE10" i="9"/>
  <c r="NZG10" i="9"/>
  <c r="NZI10" i="9"/>
  <c r="NZK10" i="9"/>
  <c r="NZM10" i="9"/>
  <c r="NZO10" i="9"/>
  <c r="NZQ10" i="9"/>
  <c r="NZS10" i="9"/>
  <c r="NZU10" i="9"/>
  <c r="NZW10" i="9"/>
  <c r="NZY10" i="9"/>
  <c r="OAA10" i="9"/>
  <c r="OAC10" i="9"/>
  <c r="OAE10" i="9"/>
  <c r="OAG10" i="9"/>
  <c r="OAI10" i="9"/>
  <c r="OAK10" i="9"/>
  <c r="OAM10" i="9"/>
  <c r="OAO10" i="9"/>
  <c r="OAQ10" i="9"/>
  <c r="OAS10" i="9"/>
  <c r="OAU10" i="9"/>
  <c r="OAW10" i="9"/>
  <c r="OAY10" i="9"/>
  <c r="OBA10" i="9"/>
  <c r="OBC10" i="9"/>
  <c r="OBE10" i="9"/>
  <c r="OBG10" i="9"/>
  <c r="OBI10" i="9"/>
  <c r="OBK10" i="9"/>
  <c r="OBM10" i="9"/>
  <c r="OBO10" i="9"/>
  <c r="OBQ10" i="9"/>
  <c r="OBS10" i="9"/>
  <c r="OBU10" i="9"/>
  <c r="OBW10" i="9"/>
  <c r="OBY10" i="9"/>
  <c r="OCA10" i="9"/>
  <c r="OCC10" i="9"/>
  <c r="OCE10" i="9"/>
  <c r="OCG10" i="9"/>
  <c r="OCI10" i="9"/>
  <c r="OCK10" i="9"/>
  <c r="OCM10" i="9"/>
  <c r="OCO10" i="9"/>
  <c r="OCQ10" i="9"/>
  <c r="OCS10" i="9"/>
  <c r="OCU10" i="9"/>
  <c r="OCW10" i="9"/>
  <c r="OCY10" i="9"/>
  <c r="ODA10" i="9"/>
  <c r="ODC10" i="9"/>
  <c r="ODE10" i="9"/>
  <c r="ODG10" i="9"/>
  <c r="ODI10" i="9"/>
  <c r="ODK10" i="9"/>
  <c r="ODM10" i="9"/>
  <c r="ODO10" i="9"/>
  <c r="ODQ10" i="9"/>
  <c r="ODS10" i="9"/>
  <c r="ODU10" i="9"/>
  <c r="ODW10" i="9"/>
  <c r="ODY10" i="9"/>
  <c r="OEA10" i="9"/>
  <c r="OEC10" i="9"/>
  <c r="OEE10" i="9"/>
  <c r="OEG10" i="9"/>
  <c r="OEI10" i="9"/>
  <c r="OEK10" i="9"/>
  <c r="OEM10" i="9"/>
  <c r="OEO10" i="9"/>
  <c r="OEQ10" i="9"/>
  <c r="OES10" i="9"/>
  <c r="OEU10" i="9"/>
  <c r="OEW10" i="9"/>
  <c r="OEY10" i="9"/>
  <c r="OFA10" i="9"/>
  <c r="OFC10" i="9"/>
  <c r="OFE10" i="9"/>
  <c r="OFG10" i="9"/>
  <c r="OFI10" i="9"/>
  <c r="OFK10" i="9"/>
  <c r="OFM10" i="9"/>
  <c r="OFO10" i="9"/>
  <c r="OFQ10" i="9"/>
  <c r="OFS10" i="9"/>
  <c r="OFU10" i="9"/>
  <c r="OFW10" i="9"/>
  <c r="OFY10" i="9"/>
  <c r="OGA10" i="9"/>
  <c r="OGC10" i="9"/>
  <c r="OGE10" i="9"/>
  <c r="OGG10" i="9"/>
  <c r="OGI10" i="9"/>
  <c r="OGK10" i="9"/>
  <c r="OGM10" i="9"/>
  <c r="OGO10" i="9"/>
  <c r="OGQ10" i="9"/>
  <c r="OGS10" i="9"/>
  <c r="OGU10" i="9"/>
  <c r="OGW10" i="9"/>
  <c r="OGY10" i="9"/>
  <c r="OHA10" i="9"/>
  <c r="OHC10" i="9"/>
  <c r="OHE10" i="9"/>
  <c r="OHG10" i="9"/>
  <c r="OHI10" i="9"/>
  <c r="OHK10" i="9"/>
  <c r="OHM10" i="9"/>
  <c r="OHO10" i="9"/>
  <c r="OHQ10" i="9"/>
  <c r="OHS10" i="9"/>
  <c r="OHU10" i="9"/>
  <c r="OHW10" i="9"/>
  <c r="OHY10" i="9"/>
  <c r="OIA10" i="9"/>
  <c r="OIC10" i="9"/>
  <c r="OIE10" i="9"/>
  <c r="OIG10" i="9"/>
  <c r="OII10" i="9"/>
  <c r="OIK10" i="9"/>
  <c r="OIM10" i="9"/>
  <c r="OIO10" i="9"/>
  <c r="OIQ10" i="9"/>
  <c r="OIS10" i="9"/>
  <c r="OIU10" i="9"/>
  <c r="OIW10" i="9"/>
  <c r="OIY10" i="9"/>
  <c r="OJA10" i="9"/>
  <c r="OJC10" i="9"/>
  <c r="OJE10" i="9"/>
  <c r="OJG10" i="9"/>
  <c r="OJI10" i="9"/>
  <c r="OJK10" i="9"/>
  <c r="OJM10" i="9"/>
  <c r="OJO10" i="9"/>
  <c r="OJQ10" i="9"/>
  <c r="OJS10" i="9"/>
  <c r="OJU10" i="9"/>
  <c r="OJW10" i="9"/>
  <c r="OJY10" i="9"/>
  <c r="OKA10" i="9"/>
  <c r="OKC10" i="9"/>
  <c r="OKE10" i="9"/>
  <c r="OKG10" i="9"/>
  <c r="OKI10" i="9"/>
  <c r="OKK10" i="9"/>
  <c r="OKM10" i="9"/>
  <c r="OKO10" i="9"/>
  <c r="OKQ10" i="9"/>
  <c r="OKS10" i="9"/>
  <c r="OKU10" i="9"/>
  <c r="OKW10" i="9"/>
  <c r="OKY10" i="9"/>
  <c r="OLA10" i="9"/>
  <c r="OLC10" i="9"/>
  <c r="OLE10" i="9"/>
  <c r="OLG10" i="9"/>
  <c r="OLI10" i="9"/>
  <c r="OLK10" i="9"/>
  <c r="OLM10" i="9"/>
  <c r="OLO10" i="9"/>
  <c r="OLQ10" i="9"/>
  <c r="OLS10" i="9"/>
  <c r="OLU10" i="9"/>
  <c r="OLW10" i="9"/>
  <c r="OLY10" i="9"/>
  <c r="OMA10" i="9"/>
  <c r="OMC10" i="9"/>
  <c r="OME10" i="9"/>
  <c r="OMG10" i="9"/>
  <c r="OMI10" i="9"/>
  <c r="OMK10" i="9"/>
  <c r="OMM10" i="9"/>
  <c r="OMO10" i="9"/>
  <c r="OMQ10" i="9"/>
  <c r="OMS10" i="9"/>
  <c r="OMU10" i="9"/>
  <c r="OMW10" i="9"/>
  <c r="OMY10" i="9"/>
  <c r="ONA10" i="9"/>
  <c r="ONC10" i="9"/>
  <c r="ONE10" i="9"/>
  <c r="ONG10" i="9"/>
  <c r="ONI10" i="9"/>
  <c r="ONK10" i="9"/>
  <c r="ONM10" i="9"/>
  <c r="ONO10" i="9"/>
  <c r="ONQ10" i="9"/>
  <c r="ONS10" i="9"/>
  <c r="ONU10" i="9"/>
  <c r="ONW10" i="9"/>
  <c r="ONY10" i="9"/>
  <c r="OOA10" i="9"/>
  <c r="OOC10" i="9"/>
  <c r="OOE10" i="9"/>
  <c r="OOG10" i="9"/>
  <c r="OOI10" i="9"/>
  <c r="OOK10" i="9"/>
  <c r="OOM10" i="9"/>
  <c r="OOO10" i="9"/>
  <c r="OOQ10" i="9"/>
  <c r="OOS10" i="9"/>
  <c r="OOU10" i="9"/>
  <c r="OOW10" i="9"/>
  <c r="OOY10" i="9"/>
  <c r="OPA10" i="9"/>
  <c r="OPC10" i="9"/>
  <c r="OPE10" i="9"/>
  <c r="OPG10" i="9"/>
  <c r="OPI10" i="9"/>
  <c r="OPK10" i="9"/>
  <c r="OPM10" i="9"/>
  <c r="OPO10" i="9"/>
  <c r="OPQ10" i="9"/>
  <c r="OPS10" i="9"/>
  <c r="OPU10" i="9"/>
  <c r="OPW10" i="9"/>
  <c r="OPY10" i="9"/>
  <c r="OQA10" i="9"/>
  <c r="OQC10" i="9"/>
  <c r="OQE10" i="9"/>
  <c r="OQG10" i="9"/>
  <c r="OQI10" i="9"/>
  <c r="OQK10" i="9"/>
  <c r="OQM10" i="9"/>
  <c r="OQO10" i="9"/>
  <c r="OQQ10" i="9"/>
  <c r="OQS10" i="9"/>
  <c r="OQU10" i="9"/>
  <c r="OQW10" i="9"/>
  <c r="OQY10" i="9"/>
  <c r="ORA10" i="9"/>
  <c r="ORC10" i="9"/>
  <c r="ORE10" i="9"/>
  <c r="ORG10" i="9"/>
  <c r="ORI10" i="9"/>
  <c r="ORK10" i="9"/>
  <c r="ORM10" i="9"/>
  <c r="ORO10" i="9"/>
  <c r="ORQ10" i="9"/>
  <c r="ORS10" i="9"/>
  <c r="ORU10" i="9"/>
  <c r="ORW10" i="9"/>
  <c r="ORY10" i="9"/>
  <c r="OSA10" i="9"/>
  <c r="OSC10" i="9"/>
  <c r="OSE10" i="9"/>
  <c r="OSG10" i="9"/>
  <c r="OSI10" i="9"/>
  <c r="OSK10" i="9"/>
  <c r="OSM10" i="9"/>
  <c r="OSO10" i="9"/>
  <c r="OSQ10" i="9"/>
  <c r="OSS10" i="9"/>
  <c r="OSU10" i="9"/>
  <c r="OSW10" i="9"/>
  <c r="OSY10" i="9"/>
  <c r="OTA10" i="9"/>
  <c r="OTC10" i="9"/>
  <c r="OTE10" i="9"/>
  <c r="OTG10" i="9"/>
  <c r="OTI10" i="9"/>
  <c r="OTK10" i="9"/>
  <c r="OTM10" i="9"/>
  <c r="OTO10" i="9"/>
  <c r="OTQ10" i="9"/>
  <c r="OTS10" i="9"/>
  <c r="OTU10" i="9"/>
  <c r="OTW10" i="9"/>
  <c r="OTY10" i="9"/>
  <c r="OUA10" i="9"/>
  <c r="OUC10" i="9"/>
  <c r="OUE10" i="9"/>
  <c r="OUG10" i="9"/>
  <c r="OUI10" i="9"/>
  <c r="OUK10" i="9"/>
  <c r="OUM10" i="9"/>
  <c r="OUO10" i="9"/>
  <c r="OUQ10" i="9"/>
  <c r="OUS10" i="9"/>
  <c r="OUU10" i="9"/>
  <c r="OUW10" i="9"/>
  <c r="OUY10" i="9"/>
  <c r="OVA10" i="9"/>
  <c r="OVC10" i="9"/>
  <c r="OVE10" i="9"/>
  <c r="OVG10" i="9"/>
  <c r="OVI10" i="9"/>
  <c r="OVK10" i="9"/>
  <c r="OVM10" i="9"/>
  <c r="OVO10" i="9"/>
  <c r="OVQ10" i="9"/>
  <c r="OVS10" i="9"/>
  <c r="OVU10" i="9"/>
  <c r="OVW10" i="9"/>
  <c r="OVY10" i="9"/>
  <c r="OWA10" i="9"/>
  <c r="OWC10" i="9"/>
  <c r="OWE10" i="9"/>
  <c r="OWG10" i="9"/>
  <c r="OWI10" i="9"/>
  <c r="OWK10" i="9"/>
  <c r="OWM10" i="9"/>
  <c r="OWO10" i="9"/>
  <c r="OWQ10" i="9"/>
  <c r="OWS10" i="9"/>
  <c r="OWU10" i="9"/>
  <c r="OWW10" i="9"/>
  <c r="OWY10" i="9"/>
  <c r="OXA10" i="9"/>
  <c r="OXC10" i="9"/>
  <c r="OXE10" i="9"/>
  <c r="OXG10" i="9"/>
  <c r="OXI10" i="9"/>
  <c r="OXK10" i="9"/>
  <c r="OXM10" i="9"/>
  <c r="OXO10" i="9"/>
  <c r="OXQ10" i="9"/>
  <c r="OXS10" i="9"/>
  <c r="OXU10" i="9"/>
  <c r="OXW10" i="9"/>
  <c r="OXY10" i="9"/>
  <c r="OYA10" i="9"/>
  <c r="OYC10" i="9"/>
  <c r="OYE10" i="9"/>
  <c r="OYG10" i="9"/>
  <c r="OYI10" i="9"/>
  <c r="OYK10" i="9"/>
  <c r="OYM10" i="9"/>
  <c r="OYO10" i="9"/>
  <c r="OYQ10" i="9"/>
  <c r="OYS10" i="9"/>
  <c r="OYU10" i="9"/>
  <c r="OYW10" i="9"/>
  <c r="OYY10" i="9"/>
  <c r="OZA10" i="9"/>
  <c r="OZC10" i="9"/>
  <c r="OZE10" i="9"/>
  <c r="OZG10" i="9"/>
  <c r="OZI10" i="9"/>
  <c r="OZK10" i="9"/>
  <c r="OZM10" i="9"/>
  <c r="OZO10" i="9"/>
  <c r="OZQ10" i="9"/>
  <c r="OZS10" i="9"/>
  <c r="OZU10" i="9"/>
  <c r="OZW10" i="9"/>
  <c r="OZY10" i="9"/>
  <c r="PAA10" i="9"/>
  <c r="PAC10" i="9"/>
  <c r="PAE10" i="9"/>
  <c r="PAG10" i="9"/>
  <c r="PAI10" i="9"/>
  <c r="PAK10" i="9"/>
  <c r="PAM10" i="9"/>
  <c r="PAO10" i="9"/>
  <c r="PAQ10" i="9"/>
  <c r="PAS10" i="9"/>
  <c r="PAU10" i="9"/>
  <c r="PAW10" i="9"/>
  <c r="PAY10" i="9"/>
  <c r="PBA10" i="9"/>
  <c r="PBC10" i="9"/>
  <c r="PBE10" i="9"/>
  <c r="PBG10" i="9"/>
  <c r="PBI10" i="9"/>
  <c r="PBK10" i="9"/>
  <c r="PBM10" i="9"/>
  <c r="PBO10" i="9"/>
  <c r="PBQ10" i="9"/>
  <c r="PBS10" i="9"/>
  <c r="PBU10" i="9"/>
  <c r="PBW10" i="9"/>
  <c r="PBY10" i="9"/>
  <c r="PCA10" i="9"/>
  <c r="PCC10" i="9"/>
  <c r="PCE10" i="9"/>
  <c r="PCG10" i="9"/>
  <c r="PCI10" i="9"/>
  <c r="PCK10" i="9"/>
  <c r="PCM10" i="9"/>
  <c r="PCO10" i="9"/>
  <c r="PCQ10" i="9"/>
  <c r="PCS10" i="9"/>
  <c r="PCU10" i="9"/>
  <c r="PCW10" i="9"/>
  <c r="PCY10" i="9"/>
  <c r="PDA10" i="9"/>
  <c r="PDC10" i="9"/>
  <c r="PDE10" i="9"/>
  <c r="PDG10" i="9"/>
  <c r="PDI10" i="9"/>
  <c r="PDK10" i="9"/>
  <c r="PDM10" i="9"/>
  <c r="PDO10" i="9"/>
  <c r="PDQ10" i="9"/>
  <c r="PDS10" i="9"/>
  <c r="PDU10" i="9"/>
  <c r="PDW10" i="9"/>
  <c r="PDY10" i="9"/>
  <c r="PEA10" i="9"/>
  <c r="PEC10" i="9"/>
  <c r="PEE10" i="9"/>
  <c r="PEG10" i="9"/>
  <c r="PEI10" i="9"/>
  <c r="PEK10" i="9"/>
  <c r="PEM10" i="9"/>
  <c r="PEO10" i="9"/>
  <c r="PEQ10" i="9"/>
  <c r="PES10" i="9"/>
  <c r="PEU10" i="9"/>
  <c r="PEW10" i="9"/>
  <c r="PEY10" i="9"/>
  <c r="PFA10" i="9"/>
  <c r="PFC10" i="9"/>
  <c r="PFE10" i="9"/>
  <c r="PFG10" i="9"/>
  <c r="PFI10" i="9"/>
  <c r="PFK10" i="9"/>
  <c r="PFM10" i="9"/>
  <c r="PFO10" i="9"/>
  <c r="PFQ10" i="9"/>
  <c r="PFS10" i="9"/>
  <c r="PFU10" i="9"/>
  <c r="PFW10" i="9"/>
  <c r="PFY10" i="9"/>
  <c r="PGA10" i="9"/>
  <c r="PGC10" i="9"/>
  <c r="PGE10" i="9"/>
  <c r="PGG10" i="9"/>
  <c r="PGI10" i="9"/>
  <c r="PGK10" i="9"/>
  <c r="PGM10" i="9"/>
  <c r="PGO10" i="9"/>
  <c r="PGQ10" i="9"/>
  <c r="PGS10" i="9"/>
  <c r="PGU10" i="9"/>
  <c r="PGW10" i="9"/>
  <c r="PGY10" i="9"/>
  <c r="PHA10" i="9"/>
  <c r="PHC10" i="9"/>
  <c r="PHE10" i="9"/>
  <c r="PHG10" i="9"/>
  <c r="PHI10" i="9"/>
  <c r="PHK10" i="9"/>
  <c r="PHM10" i="9"/>
  <c r="PHO10" i="9"/>
  <c r="PHQ10" i="9"/>
  <c r="PHS10" i="9"/>
  <c r="PHU10" i="9"/>
  <c r="PHW10" i="9"/>
  <c r="PHY10" i="9"/>
  <c r="PIA10" i="9"/>
  <c r="PIC10" i="9"/>
  <c r="PIE10" i="9"/>
  <c r="PIG10" i="9"/>
  <c r="PII10" i="9"/>
  <c r="PIK10" i="9"/>
  <c r="PIM10" i="9"/>
  <c r="PIO10" i="9"/>
  <c r="PIQ10" i="9"/>
  <c r="PIS10" i="9"/>
  <c r="PIU10" i="9"/>
  <c r="PIW10" i="9"/>
  <c r="PIY10" i="9"/>
  <c r="PJA10" i="9"/>
  <c r="PJC10" i="9"/>
  <c r="PJE10" i="9"/>
  <c r="PJG10" i="9"/>
  <c r="PJI10" i="9"/>
  <c r="PJK10" i="9"/>
  <c r="PJM10" i="9"/>
  <c r="PJO10" i="9"/>
  <c r="PJQ10" i="9"/>
  <c r="PJS10" i="9"/>
  <c r="PJU10" i="9"/>
  <c r="PJW10" i="9"/>
  <c r="PJY10" i="9"/>
  <c r="PKA10" i="9"/>
  <c r="PKC10" i="9"/>
  <c r="PKE10" i="9"/>
  <c r="PKG10" i="9"/>
  <c r="PKI10" i="9"/>
  <c r="PKK10" i="9"/>
  <c r="PKM10" i="9"/>
  <c r="PKO10" i="9"/>
  <c r="PKQ10" i="9"/>
  <c r="PKS10" i="9"/>
  <c r="PKU10" i="9"/>
  <c r="PKW10" i="9"/>
  <c r="PKY10" i="9"/>
  <c r="PLA10" i="9"/>
  <c r="PLC10" i="9"/>
  <c r="PLE10" i="9"/>
  <c r="PLG10" i="9"/>
  <c r="PLI10" i="9"/>
  <c r="PLK10" i="9"/>
  <c r="PLM10" i="9"/>
  <c r="PLO10" i="9"/>
  <c r="PLQ10" i="9"/>
  <c r="PLS10" i="9"/>
  <c r="PLU10" i="9"/>
  <c r="PLW10" i="9"/>
  <c r="PLY10" i="9"/>
  <c r="PMA10" i="9"/>
  <c r="PMC10" i="9"/>
  <c r="PME10" i="9"/>
  <c r="PMG10" i="9"/>
  <c r="PMI10" i="9"/>
  <c r="PMK10" i="9"/>
  <c r="PMM10" i="9"/>
  <c r="PMO10" i="9"/>
  <c r="PMQ10" i="9"/>
  <c r="PMS10" i="9"/>
  <c r="PMU10" i="9"/>
  <c r="PMW10" i="9"/>
  <c r="PMY10" i="9"/>
  <c r="PNA10" i="9"/>
  <c r="PNC10" i="9"/>
  <c r="PNE10" i="9"/>
  <c r="PNG10" i="9"/>
  <c r="PNI10" i="9"/>
  <c r="PNK10" i="9"/>
  <c r="PNM10" i="9"/>
  <c r="PNO10" i="9"/>
  <c r="PNQ10" i="9"/>
  <c r="PNS10" i="9"/>
  <c r="PNU10" i="9"/>
  <c r="PNW10" i="9"/>
  <c r="PNY10" i="9"/>
  <c r="POA10" i="9"/>
  <c r="POC10" i="9"/>
  <c r="POE10" i="9"/>
  <c r="POG10" i="9"/>
  <c r="POI10" i="9"/>
  <c r="POK10" i="9"/>
  <c r="POM10" i="9"/>
  <c r="POO10" i="9"/>
  <c r="POQ10" i="9"/>
  <c r="POS10" i="9"/>
  <c r="POU10" i="9"/>
  <c r="POW10" i="9"/>
  <c r="POY10" i="9"/>
  <c r="PPA10" i="9"/>
  <c r="PPC10" i="9"/>
  <c r="PPE10" i="9"/>
  <c r="PPG10" i="9"/>
  <c r="PPI10" i="9"/>
  <c r="PPK10" i="9"/>
  <c r="PPM10" i="9"/>
  <c r="PPO10" i="9"/>
  <c r="PPQ10" i="9"/>
  <c r="PPS10" i="9"/>
  <c r="PPU10" i="9"/>
  <c r="PPW10" i="9"/>
  <c r="PPY10" i="9"/>
  <c r="PQA10" i="9"/>
  <c r="PQC10" i="9"/>
  <c r="PQE10" i="9"/>
  <c r="PQG10" i="9"/>
  <c r="PQI10" i="9"/>
  <c r="PQK10" i="9"/>
  <c r="PQM10" i="9"/>
  <c r="PQO10" i="9"/>
  <c r="PQQ10" i="9"/>
  <c r="PQS10" i="9"/>
  <c r="PQU10" i="9"/>
  <c r="PQW10" i="9"/>
  <c r="PQY10" i="9"/>
  <c r="PRA10" i="9"/>
  <c r="PRC10" i="9"/>
  <c r="PRE10" i="9"/>
  <c r="PRG10" i="9"/>
  <c r="PRI10" i="9"/>
  <c r="PRK10" i="9"/>
  <c r="PRM10" i="9"/>
  <c r="PRO10" i="9"/>
  <c r="PRQ10" i="9"/>
  <c r="PRS10" i="9"/>
  <c r="PRU10" i="9"/>
  <c r="PRW10" i="9"/>
  <c r="PRY10" i="9"/>
  <c r="PSA10" i="9"/>
  <c r="PSC10" i="9"/>
  <c r="PSE10" i="9"/>
  <c r="PSG10" i="9"/>
  <c r="PSI10" i="9"/>
  <c r="PSK10" i="9"/>
  <c r="PSM10" i="9"/>
  <c r="PSO10" i="9"/>
  <c r="PSQ10" i="9"/>
  <c r="PSS10" i="9"/>
  <c r="PSU10" i="9"/>
  <c r="PSW10" i="9"/>
  <c r="PSY10" i="9"/>
  <c r="PTA10" i="9"/>
  <c r="PTC10" i="9"/>
  <c r="PTE10" i="9"/>
  <c r="PTG10" i="9"/>
  <c r="PTI10" i="9"/>
  <c r="PTK10" i="9"/>
  <c r="PTM10" i="9"/>
  <c r="PTO10" i="9"/>
  <c r="PTQ10" i="9"/>
  <c r="PTS10" i="9"/>
  <c r="PTU10" i="9"/>
  <c r="PTW10" i="9"/>
  <c r="PTY10" i="9"/>
  <c r="PUA10" i="9"/>
  <c r="PUC10" i="9"/>
  <c r="PUE10" i="9"/>
  <c r="PUG10" i="9"/>
  <c r="PUI10" i="9"/>
  <c r="PUK10" i="9"/>
  <c r="PUM10" i="9"/>
  <c r="PUO10" i="9"/>
  <c r="PUQ10" i="9"/>
  <c r="PUS10" i="9"/>
  <c r="PUU10" i="9"/>
  <c r="PUW10" i="9"/>
  <c r="PUY10" i="9"/>
  <c r="PVA10" i="9"/>
  <c r="PVC10" i="9"/>
  <c r="PVE10" i="9"/>
  <c r="PVG10" i="9"/>
  <c r="PVI10" i="9"/>
  <c r="PVK10" i="9"/>
  <c r="PVM10" i="9"/>
  <c r="PVO10" i="9"/>
  <c r="PVQ10" i="9"/>
  <c r="PVS10" i="9"/>
  <c r="PVU10" i="9"/>
  <c r="PVW10" i="9"/>
  <c r="PVY10" i="9"/>
  <c r="PWA10" i="9"/>
  <c r="PWC10" i="9"/>
  <c r="PWE10" i="9"/>
  <c r="PWG10" i="9"/>
  <c r="PWI10" i="9"/>
  <c r="PWK10" i="9"/>
  <c r="PWM10" i="9"/>
  <c r="PWO10" i="9"/>
  <c r="PWQ10" i="9"/>
  <c r="PWS10" i="9"/>
  <c r="PWU10" i="9"/>
  <c r="PWW10" i="9"/>
  <c r="PWY10" i="9"/>
  <c r="PXA10" i="9"/>
  <c r="PXC10" i="9"/>
  <c r="PXE10" i="9"/>
  <c r="PXG10" i="9"/>
  <c r="PXI10" i="9"/>
  <c r="PXK10" i="9"/>
  <c r="PXM10" i="9"/>
  <c r="PXO10" i="9"/>
  <c r="PXQ10" i="9"/>
  <c r="PXS10" i="9"/>
  <c r="PXU10" i="9"/>
  <c r="PXW10" i="9"/>
  <c r="PXY10" i="9"/>
  <c r="PYA10" i="9"/>
  <c r="PYC10" i="9"/>
  <c r="PYE10" i="9"/>
  <c r="PYG10" i="9"/>
  <c r="PYI10" i="9"/>
  <c r="PYK10" i="9"/>
  <c r="PYM10" i="9"/>
  <c r="PYO10" i="9"/>
  <c r="PYQ10" i="9"/>
  <c r="PYS10" i="9"/>
  <c r="PYU10" i="9"/>
  <c r="PYW10" i="9"/>
  <c r="PYY10" i="9"/>
  <c r="PZA10" i="9"/>
  <c r="PZC10" i="9"/>
  <c r="PZE10" i="9"/>
  <c r="PZG10" i="9"/>
  <c r="PZI10" i="9"/>
  <c r="PZK10" i="9"/>
  <c r="PZM10" i="9"/>
  <c r="PZO10" i="9"/>
  <c r="PZQ10" i="9"/>
  <c r="PZS10" i="9"/>
  <c r="PZU10" i="9"/>
  <c r="PZW10" i="9"/>
  <c r="PZY10" i="9"/>
  <c r="QAA10" i="9"/>
  <c r="QAC10" i="9"/>
  <c r="QAE10" i="9"/>
  <c r="QAG10" i="9"/>
  <c r="QAI10" i="9"/>
  <c r="QAK10" i="9"/>
  <c r="QAM10" i="9"/>
  <c r="QAO10" i="9"/>
  <c r="QAQ10" i="9"/>
  <c r="QAS10" i="9"/>
  <c r="QAU10" i="9"/>
  <c r="QAW10" i="9"/>
  <c r="QAY10" i="9"/>
  <c r="QBA10" i="9"/>
  <c r="QBC10" i="9"/>
  <c r="QBE10" i="9"/>
  <c r="QBG10" i="9"/>
  <c r="QBI10" i="9"/>
  <c r="QBK10" i="9"/>
  <c r="QBM10" i="9"/>
  <c r="QBO10" i="9"/>
  <c r="QBQ10" i="9"/>
  <c r="QBS10" i="9"/>
  <c r="QBU10" i="9"/>
  <c r="QBW10" i="9"/>
  <c r="QBY10" i="9"/>
  <c r="QCA10" i="9"/>
  <c r="QCC10" i="9"/>
  <c r="QCE10" i="9"/>
  <c r="QCG10" i="9"/>
  <c r="QCI10" i="9"/>
  <c r="QCK10" i="9"/>
  <c r="QCM10" i="9"/>
  <c r="QCO10" i="9"/>
  <c r="QCQ10" i="9"/>
  <c r="QCS10" i="9"/>
  <c r="QCU10" i="9"/>
  <c r="QCW10" i="9"/>
  <c r="QCY10" i="9"/>
  <c r="QDA10" i="9"/>
  <c r="QDC10" i="9"/>
  <c r="QDE10" i="9"/>
  <c r="QDG10" i="9"/>
  <c r="QDI10" i="9"/>
  <c r="QDK10" i="9"/>
  <c r="QDM10" i="9"/>
  <c r="QDO10" i="9"/>
  <c r="QDQ10" i="9"/>
  <c r="QDS10" i="9"/>
  <c r="QDU10" i="9"/>
  <c r="QDW10" i="9"/>
  <c r="QDY10" i="9"/>
  <c r="QEA10" i="9"/>
  <c r="QEC10" i="9"/>
  <c r="QEE10" i="9"/>
  <c r="QEG10" i="9"/>
  <c r="QEI10" i="9"/>
  <c r="QEK10" i="9"/>
  <c r="QEM10" i="9"/>
  <c r="QEO10" i="9"/>
  <c r="QEQ10" i="9"/>
  <c r="QES10" i="9"/>
  <c r="QEU10" i="9"/>
  <c r="QEW10" i="9"/>
  <c r="QEY10" i="9"/>
  <c r="QFA10" i="9"/>
  <c r="QFC10" i="9"/>
  <c r="QFE10" i="9"/>
  <c r="QFG10" i="9"/>
  <c r="QFI10" i="9"/>
  <c r="QFK10" i="9"/>
  <c r="QFM10" i="9"/>
  <c r="QFO10" i="9"/>
  <c r="QFQ10" i="9"/>
  <c r="QFS10" i="9"/>
  <c r="QFU10" i="9"/>
  <c r="QFW10" i="9"/>
  <c r="QFY10" i="9"/>
  <c r="QGA10" i="9"/>
  <c r="QGC10" i="9"/>
  <c r="QGE10" i="9"/>
  <c r="QGG10" i="9"/>
  <c r="QGI10" i="9"/>
  <c r="QGK10" i="9"/>
  <c r="QGM10" i="9"/>
  <c r="QGO10" i="9"/>
  <c r="QGQ10" i="9"/>
  <c r="QGS10" i="9"/>
  <c r="QGU10" i="9"/>
  <c r="QGW10" i="9"/>
  <c r="QGY10" i="9"/>
  <c r="QHA10" i="9"/>
  <c r="QHC10" i="9"/>
  <c r="QHE10" i="9"/>
  <c r="QHG10" i="9"/>
  <c r="QHI10" i="9"/>
  <c r="QHK10" i="9"/>
  <c r="QHM10" i="9"/>
  <c r="QHO10" i="9"/>
  <c r="QHQ10" i="9"/>
  <c r="QHS10" i="9"/>
  <c r="QHU10" i="9"/>
  <c r="QHW10" i="9"/>
  <c r="QHY10" i="9"/>
  <c r="QIA10" i="9"/>
  <c r="QIC10" i="9"/>
  <c r="QIE10" i="9"/>
  <c r="QIG10" i="9"/>
  <c r="QII10" i="9"/>
  <c r="QIK10" i="9"/>
  <c r="QIM10" i="9"/>
  <c r="QIO10" i="9"/>
  <c r="QIQ10" i="9"/>
  <c r="QIS10" i="9"/>
  <c r="QIU10" i="9"/>
  <c r="QIW10" i="9"/>
  <c r="QIY10" i="9"/>
  <c r="QJA10" i="9"/>
  <c r="QJC10" i="9"/>
  <c r="QJE10" i="9"/>
  <c r="QJG10" i="9"/>
  <c r="QJI10" i="9"/>
  <c r="QJK10" i="9"/>
  <c r="QJM10" i="9"/>
  <c r="QJO10" i="9"/>
  <c r="QJQ10" i="9"/>
  <c r="QJS10" i="9"/>
  <c r="QJU10" i="9"/>
  <c r="QJW10" i="9"/>
  <c r="QJY10" i="9"/>
  <c r="QKA10" i="9"/>
  <c r="QKC10" i="9"/>
  <c r="QKE10" i="9"/>
  <c r="QKG10" i="9"/>
  <c r="QKI10" i="9"/>
  <c r="QKK10" i="9"/>
  <c r="QKM10" i="9"/>
  <c r="QKO10" i="9"/>
  <c r="QKQ10" i="9"/>
  <c r="QKS10" i="9"/>
  <c r="QKU10" i="9"/>
  <c r="QKW10" i="9"/>
  <c r="QKY10" i="9"/>
  <c r="QLA10" i="9"/>
  <c r="QLC10" i="9"/>
  <c r="QLE10" i="9"/>
  <c r="QLG10" i="9"/>
  <c r="QLI10" i="9"/>
  <c r="QLK10" i="9"/>
  <c r="QLM10" i="9"/>
  <c r="QLO10" i="9"/>
  <c r="QLQ10" i="9"/>
  <c r="QLS10" i="9"/>
  <c r="QLU10" i="9"/>
  <c r="QLW10" i="9"/>
  <c r="QLY10" i="9"/>
  <c r="QMA10" i="9"/>
  <c r="QMC10" i="9"/>
  <c r="QME10" i="9"/>
  <c r="QMG10" i="9"/>
  <c r="QMI10" i="9"/>
  <c r="QMK10" i="9"/>
  <c r="QMM10" i="9"/>
  <c r="QMO10" i="9"/>
  <c r="QMQ10" i="9"/>
  <c r="QMS10" i="9"/>
  <c r="QMU10" i="9"/>
  <c r="QMW10" i="9"/>
  <c r="QMY10" i="9"/>
  <c r="QNA10" i="9"/>
  <c r="QNC10" i="9"/>
  <c r="QNE10" i="9"/>
  <c r="QNG10" i="9"/>
  <c r="QNI10" i="9"/>
  <c r="QNK10" i="9"/>
  <c r="QNM10" i="9"/>
  <c r="QNO10" i="9"/>
  <c r="QNQ10" i="9"/>
  <c r="QNS10" i="9"/>
  <c r="QNU10" i="9"/>
  <c r="QNW10" i="9"/>
  <c r="QNY10" i="9"/>
  <c r="QOA10" i="9"/>
  <c r="QOC10" i="9"/>
  <c r="QOE10" i="9"/>
  <c r="QOG10" i="9"/>
  <c r="QOI10" i="9"/>
  <c r="QOK10" i="9"/>
  <c r="QOM10" i="9"/>
  <c r="QOO10" i="9"/>
  <c r="QOQ10" i="9"/>
  <c r="QOS10" i="9"/>
  <c r="QOU10" i="9"/>
  <c r="QOW10" i="9"/>
  <c r="QOY10" i="9"/>
  <c r="QPA10" i="9"/>
  <c r="QPC10" i="9"/>
  <c r="QPE10" i="9"/>
  <c r="QPG10" i="9"/>
  <c r="QPI10" i="9"/>
  <c r="QPK10" i="9"/>
  <c r="QPM10" i="9"/>
  <c r="QPO10" i="9"/>
  <c r="QPQ10" i="9"/>
  <c r="QPS10" i="9"/>
  <c r="QPU10" i="9"/>
  <c r="QPW10" i="9"/>
  <c r="QPY10" i="9"/>
  <c r="QQA10" i="9"/>
  <c r="QQC10" i="9"/>
  <c r="QQE10" i="9"/>
  <c r="QQG10" i="9"/>
  <c r="QQI10" i="9"/>
  <c r="QQK10" i="9"/>
  <c r="QQM10" i="9"/>
  <c r="QQO10" i="9"/>
  <c r="QQQ10" i="9"/>
  <c r="QQS10" i="9"/>
  <c r="QQU10" i="9"/>
  <c r="QQW10" i="9"/>
  <c r="QQY10" i="9"/>
  <c r="QRA10" i="9"/>
  <c r="QRC10" i="9"/>
  <c r="QRE10" i="9"/>
  <c r="QRG10" i="9"/>
  <c r="QRI10" i="9"/>
  <c r="QRK10" i="9"/>
  <c r="QRM10" i="9"/>
  <c r="QRO10" i="9"/>
  <c r="QRQ10" i="9"/>
  <c r="QRS10" i="9"/>
  <c r="QRU10" i="9"/>
  <c r="QRW10" i="9"/>
  <c r="QRY10" i="9"/>
  <c r="QSA10" i="9"/>
  <c r="QSC10" i="9"/>
  <c r="QSE10" i="9"/>
  <c r="QSG10" i="9"/>
  <c r="QSI10" i="9"/>
  <c r="QSK10" i="9"/>
  <c r="QSM10" i="9"/>
  <c r="QSO10" i="9"/>
  <c r="QSQ10" i="9"/>
  <c r="QSS10" i="9"/>
  <c r="QSU10" i="9"/>
  <c r="QSW10" i="9"/>
  <c r="QSY10" i="9"/>
  <c r="QTA10" i="9"/>
  <c r="QTC10" i="9"/>
  <c r="QTE10" i="9"/>
  <c r="QTG10" i="9"/>
  <c r="QTI10" i="9"/>
  <c r="QTK10" i="9"/>
  <c r="QTM10" i="9"/>
  <c r="QTO10" i="9"/>
  <c r="QTQ10" i="9"/>
  <c r="QTS10" i="9"/>
  <c r="QTU10" i="9"/>
  <c r="QTW10" i="9"/>
  <c r="QTY10" i="9"/>
  <c r="QUA10" i="9"/>
  <c r="QUC10" i="9"/>
  <c r="QUE10" i="9"/>
  <c r="QUG10" i="9"/>
  <c r="QUI10" i="9"/>
  <c r="QUK10" i="9"/>
  <c r="QUM10" i="9"/>
  <c r="QUO10" i="9"/>
  <c r="QUQ10" i="9"/>
  <c r="QUS10" i="9"/>
  <c r="QUU10" i="9"/>
  <c r="QUW10" i="9"/>
  <c r="QUY10" i="9"/>
  <c r="QVA10" i="9"/>
  <c r="QVC10" i="9"/>
  <c r="QVE10" i="9"/>
  <c r="QVG10" i="9"/>
  <c r="QVI10" i="9"/>
  <c r="QVK10" i="9"/>
  <c r="QVM10" i="9"/>
  <c r="QVO10" i="9"/>
  <c r="QVQ10" i="9"/>
  <c r="QVS10" i="9"/>
  <c r="QVU10" i="9"/>
  <c r="QVW10" i="9"/>
  <c r="QVY10" i="9"/>
  <c r="QWA10" i="9"/>
  <c r="QWC10" i="9"/>
  <c r="QWE10" i="9"/>
  <c r="QWG10" i="9"/>
  <c r="QWI10" i="9"/>
  <c r="QWK10" i="9"/>
  <c r="QWM10" i="9"/>
  <c r="QWO10" i="9"/>
  <c r="QWQ10" i="9"/>
  <c r="QWS10" i="9"/>
  <c r="QWU10" i="9"/>
  <c r="QWW10" i="9"/>
  <c r="QWY10" i="9"/>
  <c r="QXA10" i="9"/>
  <c r="QXC10" i="9"/>
  <c r="QXE10" i="9"/>
  <c r="QXG10" i="9"/>
  <c r="QXI10" i="9"/>
  <c r="QXK10" i="9"/>
  <c r="QXM10" i="9"/>
  <c r="QXO10" i="9"/>
  <c r="QXQ10" i="9"/>
  <c r="QXS10" i="9"/>
  <c r="QXU10" i="9"/>
  <c r="QXW10" i="9"/>
  <c r="QXY10" i="9"/>
  <c r="QYA10" i="9"/>
  <c r="QYC10" i="9"/>
  <c r="QYE10" i="9"/>
  <c r="QYG10" i="9"/>
  <c r="QYI10" i="9"/>
  <c r="QYK10" i="9"/>
  <c r="QYM10" i="9"/>
  <c r="QYO10" i="9"/>
  <c r="QYQ10" i="9"/>
  <c r="QYS10" i="9"/>
  <c r="QYU10" i="9"/>
  <c r="QYW10" i="9"/>
  <c r="QYY10" i="9"/>
  <c r="QZA10" i="9"/>
  <c r="QZC10" i="9"/>
  <c r="QZE10" i="9"/>
  <c r="QZG10" i="9"/>
  <c r="QZI10" i="9"/>
  <c r="QZK10" i="9"/>
  <c r="QZM10" i="9"/>
  <c r="QZO10" i="9"/>
  <c r="QZQ10" i="9"/>
  <c r="QZS10" i="9"/>
  <c r="QZU10" i="9"/>
  <c r="QZW10" i="9"/>
  <c r="QZY10" i="9"/>
  <c r="RAA10" i="9"/>
  <c r="RAC10" i="9"/>
  <c r="RAE10" i="9"/>
  <c r="RAG10" i="9"/>
  <c r="RAI10" i="9"/>
  <c r="RAK10" i="9"/>
  <c r="RAM10" i="9"/>
  <c r="RAO10" i="9"/>
  <c r="RAQ10" i="9"/>
  <c r="RAS10" i="9"/>
  <c r="RAU10" i="9"/>
  <c r="RAW10" i="9"/>
  <c r="RAY10" i="9"/>
  <c r="RBA10" i="9"/>
  <c r="RBC10" i="9"/>
  <c r="RBE10" i="9"/>
  <c r="RBG10" i="9"/>
  <c r="RBI10" i="9"/>
  <c r="RBK10" i="9"/>
  <c r="RBM10" i="9"/>
  <c r="RBO10" i="9"/>
  <c r="RBQ10" i="9"/>
  <c r="RBS10" i="9"/>
  <c r="RBU10" i="9"/>
  <c r="RBW10" i="9"/>
  <c r="RBY10" i="9"/>
  <c r="RCA10" i="9"/>
  <c r="RCC10" i="9"/>
  <c r="RCE10" i="9"/>
  <c r="RCG10" i="9"/>
  <c r="RCI10" i="9"/>
  <c r="RCK10" i="9"/>
  <c r="RCM10" i="9"/>
  <c r="RCO10" i="9"/>
  <c r="RCQ10" i="9"/>
  <c r="RCS10" i="9"/>
  <c r="RCU10" i="9"/>
  <c r="RCW10" i="9"/>
  <c r="RCY10" i="9"/>
  <c r="RDA10" i="9"/>
  <c r="RDC10" i="9"/>
  <c r="RDE10" i="9"/>
  <c r="RDG10" i="9"/>
  <c r="RDI10" i="9"/>
  <c r="RDK10" i="9"/>
  <c r="RDM10" i="9"/>
  <c r="RDO10" i="9"/>
  <c r="RDQ10" i="9"/>
  <c r="RDS10" i="9"/>
  <c r="RDU10" i="9"/>
  <c r="RDW10" i="9"/>
  <c r="RDY10" i="9"/>
  <c r="REA10" i="9"/>
  <c r="REC10" i="9"/>
  <c r="REE10" i="9"/>
  <c r="REG10" i="9"/>
  <c r="REI10" i="9"/>
  <c r="REK10" i="9"/>
  <c r="REM10" i="9"/>
  <c r="REO10" i="9"/>
  <c r="REQ10" i="9"/>
  <c r="RES10" i="9"/>
  <c r="REU10" i="9"/>
  <c r="REW10" i="9"/>
  <c r="REY10" i="9"/>
  <c r="RFA10" i="9"/>
  <c r="RFC10" i="9"/>
  <c r="RFE10" i="9"/>
  <c r="RFG10" i="9"/>
  <c r="RFI10" i="9"/>
  <c r="RFK10" i="9"/>
  <c r="RFM10" i="9"/>
  <c r="RFO10" i="9"/>
  <c r="RFQ10" i="9"/>
  <c r="RFS10" i="9"/>
  <c r="RFU10" i="9"/>
  <c r="RFW10" i="9"/>
  <c r="RFY10" i="9"/>
  <c r="RGA10" i="9"/>
  <c r="RGC10" i="9"/>
  <c r="RGE10" i="9"/>
  <c r="RGG10" i="9"/>
  <c r="RGI10" i="9"/>
  <c r="RGK10" i="9"/>
  <c r="RGM10" i="9"/>
  <c r="RGO10" i="9"/>
  <c r="RGQ10" i="9"/>
  <c r="RGS10" i="9"/>
  <c r="RGU10" i="9"/>
  <c r="RGW10" i="9"/>
  <c r="RGY10" i="9"/>
  <c r="RHA10" i="9"/>
  <c r="RHC10" i="9"/>
  <c r="RHE10" i="9"/>
  <c r="RHG10" i="9"/>
  <c r="RHI10" i="9"/>
  <c r="RHK10" i="9"/>
  <c r="RHM10" i="9"/>
  <c r="RHO10" i="9"/>
  <c r="RHQ10" i="9"/>
  <c r="RHS10" i="9"/>
  <c r="RHU10" i="9"/>
  <c r="RHW10" i="9"/>
  <c r="RHY10" i="9"/>
  <c r="RIA10" i="9"/>
  <c r="RIC10" i="9"/>
  <c r="RIE10" i="9"/>
  <c r="RIG10" i="9"/>
  <c r="RII10" i="9"/>
  <c r="RIK10" i="9"/>
  <c r="RIM10" i="9"/>
  <c r="RIO10" i="9"/>
  <c r="RIQ10" i="9"/>
  <c r="RIS10" i="9"/>
  <c r="RIU10" i="9"/>
  <c r="RIW10" i="9"/>
  <c r="RIY10" i="9"/>
  <c r="RJA10" i="9"/>
  <c r="RJC10" i="9"/>
  <c r="RJE10" i="9"/>
  <c r="RJG10" i="9"/>
  <c r="RJI10" i="9"/>
  <c r="RJK10" i="9"/>
  <c r="RJM10" i="9"/>
  <c r="RJO10" i="9"/>
  <c r="RJQ10" i="9"/>
  <c r="RJS10" i="9"/>
  <c r="RJU10" i="9"/>
  <c r="RJW10" i="9"/>
  <c r="RJY10" i="9"/>
  <c r="RKA10" i="9"/>
  <c r="RKC10" i="9"/>
  <c r="RKE10" i="9"/>
  <c r="RKG10" i="9"/>
  <c r="RKI10" i="9"/>
  <c r="RKK10" i="9"/>
  <c r="RKM10" i="9"/>
  <c r="RKO10" i="9"/>
  <c r="RKQ10" i="9"/>
  <c r="RKS10" i="9"/>
  <c r="RKU10" i="9"/>
  <c r="RKW10" i="9"/>
  <c r="RKY10" i="9"/>
  <c r="RLA10" i="9"/>
  <c r="RLC10" i="9"/>
  <c r="RLE10" i="9"/>
  <c r="RLG10" i="9"/>
  <c r="RLI10" i="9"/>
  <c r="RLK10" i="9"/>
  <c r="RLM10" i="9"/>
  <c r="RLO10" i="9"/>
  <c r="RLQ10" i="9"/>
  <c r="RLS10" i="9"/>
  <c r="RLU10" i="9"/>
  <c r="RLW10" i="9"/>
  <c r="RLY10" i="9"/>
  <c r="RMA10" i="9"/>
  <c r="RMC10" i="9"/>
  <c r="RME10" i="9"/>
  <c r="RMG10" i="9"/>
  <c r="RMI10" i="9"/>
  <c r="RMK10" i="9"/>
  <c r="RMM10" i="9"/>
  <c r="RMO10" i="9"/>
  <c r="RMQ10" i="9"/>
  <c r="RMS10" i="9"/>
  <c r="RMU10" i="9"/>
  <c r="RMW10" i="9"/>
  <c r="RMY10" i="9"/>
  <c r="RNA10" i="9"/>
  <c r="RNC10" i="9"/>
  <c r="RNE10" i="9"/>
  <c r="RNG10" i="9"/>
  <c r="RNI10" i="9"/>
  <c r="RNK10" i="9"/>
  <c r="RNM10" i="9"/>
  <c r="RNO10" i="9"/>
  <c r="RNQ10" i="9"/>
  <c r="RNS10" i="9"/>
  <c r="RNU10" i="9"/>
  <c r="RNW10" i="9"/>
  <c r="RNY10" i="9"/>
  <c r="ROA10" i="9"/>
  <c r="ROC10" i="9"/>
  <c r="ROE10" i="9"/>
  <c r="ROG10" i="9"/>
  <c r="ROI10" i="9"/>
  <c r="ROK10" i="9"/>
  <c r="ROM10" i="9"/>
  <c r="ROO10" i="9"/>
  <c r="ROQ10" i="9"/>
  <c r="ROS10" i="9"/>
  <c r="ROU10" i="9"/>
  <c r="ROW10" i="9"/>
  <c r="ROY10" i="9"/>
  <c r="RPA10" i="9"/>
  <c r="RPC10" i="9"/>
  <c r="RPE10" i="9"/>
  <c r="RPG10" i="9"/>
  <c r="RPI10" i="9"/>
  <c r="RPK10" i="9"/>
  <c r="RPM10" i="9"/>
  <c r="RPO10" i="9"/>
  <c r="RPQ10" i="9"/>
  <c r="RPS10" i="9"/>
  <c r="RPU10" i="9"/>
  <c r="RPW10" i="9"/>
  <c r="RPY10" i="9"/>
  <c r="RQA10" i="9"/>
  <c r="RQC10" i="9"/>
  <c r="RQE10" i="9"/>
  <c r="RQG10" i="9"/>
  <c r="RQI10" i="9"/>
  <c r="RQK10" i="9"/>
  <c r="RQM10" i="9"/>
  <c r="RQO10" i="9"/>
  <c r="RQQ10" i="9"/>
  <c r="RQS10" i="9"/>
  <c r="RQU10" i="9"/>
  <c r="RQW10" i="9"/>
  <c r="RQY10" i="9"/>
  <c r="RRA10" i="9"/>
  <c r="RRC10" i="9"/>
  <c r="RRE10" i="9"/>
  <c r="RRG10" i="9"/>
  <c r="RRI10" i="9"/>
  <c r="RRK10" i="9"/>
  <c r="RRM10" i="9"/>
  <c r="RRO10" i="9"/>
  <c r="RRQ10" i="9"/>
  <c r="RRS10" i="9"/>
  <c r="RRU10" i="9"/>
  <c r="RRW10" i="9"/>
  <c r="RRY10" i="9"/>
  <c r="RSA10" i="9"/>
  <c r="RSC10" i="9"/>
  <c r="RSE10" i="9"/>
  <c r="RSG10" i="9"/>
  <c r="RSI10" i="9"/>
  <c r="RSK10" i="9"/>
  <c r="RSM10" i="9"/>
  <c r="RSO10" i="9"/>
  <c r="RSQ10" i="9"/>
  <c r="RSS10" i="9"/>
  <c r="RSU10" i="9"/>
  <c r="RSW10" i="9"/>
  <c r="RSY10" i="9"/>
  <c r="RTA10" i="9"/>
  <c r="RTC10" i="9"/>
  <c r="RTE10" i="9"/>
  <c r="RTG10" i="9"/>
  <c r="RTI10" i="9"/>
  <c r="RTK10" i="9"/>
  <c r="RTM10" i="9"/>
  <c r="RTO10" i="9"/>
  <c r="RTQ10" i="9"/>
  <c r="RTS10" i="9"/>
  <c r="RTU10" i="9"/>
  <c r="RTW10" i="9"/>
  <c r="RTY10" i="9"/>
  <c r="RUA10" i="9"/>
  <c r="RUC10" i="9"/>
  <c r="RUE10" i="9"/>
  <c r="RUG10" i="9"/>
  <c r="RUI10" i="9"/>
  <c r="RUK10" i="9"/>
  <c r="RUM10" i="9"/>
  <c r="RUO10" i="9"/>
  <c r="RUQ10" i="9"/>
  <c r="RUS10" i="9"/>
  <c r="RUU10" i="9"/>
  <c r="RUW10" i="9"/>
  <c r="RUY10" i="9"/>
  <c r="RVA10" i="9"/>
  <c r="RVC10" i="9"/>
  <c r="RVE10" i="9"/>
  <c r="RVG10" i="9"/>
  <c r="RVI10" i="9"/>
  <c r="RVK10" i="9"/>
  <c r="RVM10" i="9"/>
  <c r="RVO10" i="9"/>
  <c r="RVQ10" i="9"/>
  <c r="RVS10" i="9"/>
  <c r="RVU10" i="9"/>
  <c r="RVW10" i="9"/>
  <c r="RVY10" i="9"/>
  <c r="RWA10" i="9"/>
  <c r="RWC10" i="9"/>
  <c r="RWE10" i="9"/>
  <c r="RWG10" i="9"/>
  <c r="RWI10" i="9"/>
  <c r="RWK10" i="9"/>
  <c r="RWM10" i="9"/>
  <c r="RWO10" i="9"/>
  <c r="RWQ10" i="9"/>
  <c r="RWS10" i="9"/>
  <c r="RWU10" i="9"/>
  <c r="RWW10" i="9"/>
  <c r="RWY10" i="9"/>
  <c r="RXA10" i="9"/>
  <c r="RXC10" i="9"/>
  <c r="RXE10" i="9"/>
  <c r="RXG10" i="9"/>
  <c r="RXI10" i="9"/>
  <c r="RXK10" i="9"/>
  <c r="RXM10" i="9"/>
  <c r="RXO10" i="9"/>
  <c r="RXQ10" i="9"/>
  <c r="RXS10" i="9"/>
  <c r="RXU10" i="9"/>
  <c r="RXW10" i="9"/>
  <c r="RXY10" i="9"/>
  <c r="RYA10" i="9"/>
  <c r="RYC10" i="9"/>
  <c r="RYE10" i="9"/>
  <c r="RYG10" i="9"/>
  <c r="RYI10" i="9"/>
  <c r="RYK10" i="9"/>
  <c r="RYM10" i="9"/>
  <c r="RYO10" i="9"/>
  <c r="RYQ10" i="9"/>
  <c r="RYS10" i="9"/>
  <c r="RYU10" i="9"/>
  <c r="RYW10" i="9"/>
  <c r="RYY10" i="9"/>
  <c r="RZA10" i="9"/>
  <c r="RZC10" i="9"/>
  <c r="RZE10" i="9"/>
  <c r="RZG10" i="9"/>
  <c r="RZI10" i="9"/>
  <c r="RZK10" i="9"/>
  <c r="RZM10" i="9"/>
  <c r="RZO10" i="9"/>
  <c r="RZQ10" i="9"/>
  <c r="RZS10" i="9"/>
  <c r="RZU10" i="9"/>
  <c r="RZW10" i="9"/>
  <c r="RZY10" i="9"/>
  <c r="SAA10" i="9"/>
  <c r="SAC10" i="9"/>
  <c r="SAE10" i="9"/>
  <c r="SAG10" i="9"/>
  <c r="SAI10" i="9"/>
  <c r="SAK10" i="9"/>
  <c r="SAM10" i="9"/>
  <c r="SAO10" i="9"/>
  <c r="SAQ10" i="9"/>
  <c r="SAS10" i="9"/>
  <c r="SAU10" i="9"/>
  <c r="SAW10" i="9"/>
  <c r="SAY10" i="9"/>
  <c r="SBA10" i="9"/>
  <c r="SBC10" i="9"/>
  <c r="SBE10" i="9"/>
  <c r="SBG10" i="9"/>
  <c r="SBI10" i="9"/>
  <c r="SBK10" i="9"/>
  <c r="SBM10" i="9"/>
  <c r="SBO10" i="9"/>
  <c r="SBQ10" i="9"/>
  <c r="SBS10" i="9"/>
  <c r="SBU10" i="9"/>
  <c r="SBW10" i="9"/>
  <c r="SBY10" i="9"/>
  <c r="SCA10" i="9"/>
  <c r="SCC10" i="9"/>
  <c r="SCE10" i="9"/>
  <c r="SCG10" i="9"/>
  <c r="SCI10" i="9"/>
  <c r="SCK10" i="9"/>
  <c r="SCM10" i="9"/>
  <c r="SCO10" i="9"/>
  <c r="SCQ10" i="9"/>
  <c r="SCS10" i="9"/>
  <c r="SCU10" i="9"/>
  <c r="SCW10" i="9"/>
  <c r="SCY10" i="9"/>
  <c r="SDA10" i="9"/>
  <c r="SDC10" i="9"/>
  <c r="SDE10" i="9"/>
  <c r="SDG10" i="9"/>
  <c r="SDI10" i="9"/>
  <c r="SDK10" i="9"/>
  <c r="SDM10" i="9"/>
  <c r="SDO10" i="9"/>
  <c r="SDQ10" i="9"/>
  <c r="SDS10" i="9"/>
  <c r="SDU10" i="9"/>
  <c r="SDW10" i="9"/>
  <c r="SDY10" i="9"/>
  <c r="SEA10" i="9"/>
  <c r="SEC10" i="9"/>
  <c r="SEE10" i="9"/>
  <c r="SEG10" i="9"/>
  <c r="SEI10" i="9"/>
  <c r="SEK10" i="9"/>
  <c r="SEM10" i="9"/>
  <c r="SEO10" i="9"/>
  <c r="SEQ10" i="9"/>
  <c r="SES10" i="9"/>
  <c r="SEU10" i="9"/>
  <c r="SEW10" i="9"/>
  <c r="SEY10" i="9"/>
  <c r="SFA10" i="9"/>
  <c r="SFC10" i="9"/>
  <c r="SFE10" i="9"/>
  <c r="SFG10" i="9"/>
  <c r="SFI10" i="9"/>
  <c r="SFK10" i="9"/>
  <c r="SFM10" i="9"/>
  <c r="SFO10" i="9"/>
  <c r="SFQ10" i="9"/>
  <c r="SFS10" i="9"/>
  <c r="SFU10" i="9"/>
  <c r="SFW10" i="9"/>
  <c r="SFY10" i="9"/>
  <c r="SGA10" i="9"/>
  <c r="SGC10" i="9"/>
  <c r="SGE10" i="9"/>
  <c r="SGG10" i="9"/>
  <c r="SGI10" i="9"/>
  <c r="SGK10" i="9"/>
  <c r="SGM10" i="9"/>
  <c r="SGO10" i="9"/>
  <c r="SGQ10" i="9"/>
  <c r="SGS10" i="9"/>
  <c r="SGU10" i="9"/>
  <c r="SGW10" i="9"/>
  <c r="SGY10" i="9"/>
  <c r="SHA10" i="9"/>
  <c r="SHC10" i="9"/>
  <c r="SHE10" i="9"/>
  <c r="SHG10" i="9"/>
  <c r="SHI10" i="9"/>
  <c r="SHK10" i="9"/>
  <c r="SHM10" i="9"/>
  <c r="SHO10" i="9"/>
  <c r="SHQ10" i="9"/>
  <c r="SHS10" i="9"/>
  <c r="SHU10" i="9"/>
  <c r="SHW10" i="9"/>
  <c r="SHY10" i="9"/>
  <c r="SIA10" i="9"/>
  <c r="SIC10" i="9"/>
  <c r="SIE10" i="9"/>
  <c r="SIG10" i="9"/>
  <c r="SII10" i="9"/>
  <c r="SIK10" i="9"/>
  <c r="SIM10" i="9"/>
  <c r="SIO10" i="9"/>
  <c r="SIQ10" i="9"/>
  <c r="SIS10" i="9"/>
  <c r="SIU10" i="9"/>
  <c r="SIW10" i="9"/>
  <c r="SIY10" i="9"/>
  <c r="SJA10" i="9"/>
  <c r="SJC10" i="9"/>
  <c r="SJE10" i="9"/>
  <c r="SJG10" i="9"/>
  <c r="SJI10" i="9"/>
  <c r="SJK10" i="9"/>
  <c r="SJM10" i="9"/>
  <c r="SJO10" i="9"/>
  <c r="SJQ10" i="9"/>
  <c r="SJS10" i="9"/>
  <c r="SJU10" i="9"/>
  <c r="SJW10" i="9"/>
  <c r="SJY10" i="9"/>
  <c r="SKA10" i="9"/>
  <c r="SKC10" i="9"/>
  <c r="SKE10" i="9"/>
  <c r="SKG10" i="9"/>
  <c r="SKI10" i="9"/>
  <c r="SKK10" i="9"/>
  <c r="SKM10" i="9"/>
  <c r="SKO10" i="9"/>
  <c r="SKQ10" i="9"/>
  <c r="SKS10" i="9"/>
  <c r="SKU10" i="9"/>
  <c r="SKW10" i="9"/>
  <c r="SKY10" i="9"/>
  <c r="SLA10" i="9"/>
  <c r="SLC10" i="9"/>
  <c r="SLE10" i="9"/>
  <c r="SLG10" i="9"/>
  <c r="SLI10" i="9"/>
  <c r="SLK10" i="9"/>
  <c r="SLM10" i="9"/>
  <c r="SLO10" i="9"/>
  <c r="SLQ10" i="9"/>
  <c r="SLS10" i="9"/>
  <c r="SLU10" i="9"/>
  <c r="SLW10" i="9"/>
  <c r="SLY10" i="9"/>
  <c r="SMA10" i="9"/>
  <c r="SMC10" i="9"/>
  <c r="SME10" i="9"/>
  <c r="SMG10" i="9"/>
  <c r="SMI10" i="9"/>
  <c r="SMK10" i="9"/>
  <c r="SMM10" i="9"/>
  <c r="SMO10" i="9"/>
  <c r="SMQ10" i="9"/>
  <c r="SMS10" i="9"/>
  <c r="SMU10" i="9"/>
  <c r="SMW10" i="9"/>
  <c r="SMY10" i="9"/>
  <c r="SNA10" i="9"/>
  <c r="SNC10" i="9"/>
  <c r="SNE10" i="9"/>
  <c r="SNG10" i="9"/>
  <c r="SNI10" i="9"/>
  <c r="SNK10" i="9"/>
  <c r="SNM10" i="9"/>
  <c r="SNO10" i="9"/>
  <c r="SNQ10" i="9"/>
  <c r="SNS10" i="9"/>
  <c r="SNU10" i="9"/>
  <c r="SNW10" i="9"/>
  <c r="SNY10" i="9"/>
  <c r="SOA10" i="9"/>
  <c r="SOC10" i="9"/>
  <c r="SOE10" i="9"/>
  <c r="SOG10" i="9"/>
  <c r="SOI10" i="9"/>
  <c r="SOK10" i="9"/>
  <c r="SOM10" i="9"/>
  <c r="SOO10" i="9"/>
  <c r="SOQ10" i="9"/>
  <c r="SOS10" i="9"/>
  <c r="SOU10" i="9"/>
  <c r="SOW10" i="9"/>
  <c r="SOY10" i="9"/>
  <c r="SPA10" i="9"/>
  <c r="SPC10" i="9"/>
  <c r="SPE10" i="9"/>
  <c r="SPG10" i="9"/>
  <c r="SPI10" i="9"/>
  <c r="SPK10" i="9"/>
  <c r="SPM10" i="9"/>
  <c r="SPO10" i="9"/>
  <c r="SPQ10" i="9"/>
  <c r="SPS10" i="9"/>
  <c r="SPU10" i="9"/>
  <c r="SPW10" i="9"/>
  <c r="SPY10" i="9"/>
  <c r="SQA10" i="9"/>
  <c r="SQC10" i="9"/>
  <c r="SQE10" i="9"/>
  <c r="SQG10" i="9"/>
  <c r="SQI10" i="9"/>
  <c r="SQK10" i="9"/>
  <c r="SQM10" i="9"/>
  <c r="SQO10" i="9"/>
  <c r="SQQ10" i="9"/>
  <c r="SQS10" i="9"/>
  <c r="SQU10" i="9"/>
  <c r="SQW10" i="9"/>
  <c r="SQY10" i="9"/>
  <c r="SRA10" i="9"/>
  <c r="SRC10" i="9"/>
  <c r="SRE10" i="9"/>
  <c r="SRG10" i="9"/>
  <c r="SRI10" i="9"/>
  <c r="SRK10" i="9"/>
  <c r="SRM10" i="9"/>
  <c r="SRO10" i="9"/>
  <c r="SRQ10" i="9"/>
  <c r="SRS10" i="9"/>
  <c r="SRU10" i="9"/>
  <c r="SRW10" i="9"/>
  <c r="SRY10" i="9"/>
  <c r="SSA10" i="9"/>
  <c r="SSC10" i="9"/>
  <c r="SSE10" i="9"/>
  <c r="SSG10" i="9"/>
  <c r="SSI10" i="9"/>
  <c r="SSK10" i="9"/>
  <c r="SSM10" i="9"/>
  <c r="SSO10" i="9"/>
  <c r="SSQ10" i="9"/>
  <c r="SSS10" i="9"/>
  <c r="SSU10" i="9"/>
  <c r="SSW10" i="9"/>
  <c r="SSY10" i="9"/>
  <c r="STA10" i="9"/>
  <c r="STC10" i="9"/>
  <c r="STE10" i="9"/>
  <c r="STG10" i="9"/>
  <c r="STI10" i="9"/>
  <c r="STK10" i="9"/>
  <c r="STM10" i="9"/>
  <c r="STO10" i="9"/>
  <c r="STQ10" i="9"/>
  <c r="STS10" i="9"/>
  <c r="STU10" i="9"/>
  <c r="STW10" i="9"/>
  <c r="STY10" i="9"/>
  <c r="SUA10" i="9"/>
  <c r="SUC10" i="9"/>
  <c r="SUE10" i="9"/>
  <c r="SUG10" i="9"/>
  <c r="SUI10" i="9"/>
  <c r="SUK10" i="9"/>
  <c r="SUM10" i="9"/>
  <c r="SUO10" i="9"/>
  <c r="SUQ10" i="9"/>
  <c r="SUS10" i="9"/>
  <c r="SUU10" i="9"/>
  <c r="SUW10" i="9"/>
  <c r="SUY10" i="9"/>
  <c r="SVA10" i="9"/>
  <c r="SVC10" i="9"/>
  <c r="SVE10" i="9"/>
  <c r="SVG10" i="9"/>
  <c r="SVI10" i="9"/>
  <c r="SVK10" i="9"/>
  <c r="SVM10" i="9"/>
  <c r="SVO10" i="9"/>
  <c r="SVQ10" i="9"/>
  <c r="SVS10" i="9"/>
  <c r="SVU10" i="9"/>
  <c r="SVW10" i="9"/>
  <c r="SVY10" i="9"/>
  <c r="SWA10" i="9"/>
  <c r="SWC10" i="9"/>
  <c r="SWE10" i="9"/>
  <c r="SWG10" i="9"/>
  <c r="SWI10" i="9"/>
  <c r="SWK10" i="9"/>
  <c r="SWM10" i="9"/>
  <c r="SWO10" i="9"/>
  <c r="SWQ10" i="9"/>
  <c r="SWS10" i="9"/>
  <c r="SWU10" i="9"/>
  <c r="SWW10" i="9"/>
  <c r="SWY10" i="9"/>
  <c r="SXA10" i="9"/>
  <c r="SXC10" i="9"/>
  <c r="SXE10" i="9"/>
  <c r="SXG10" i="9"/>
  <c r="SXI10" i="9"/>
  <c r="SXK10" i="9"/>
  <c r="SXM10" i="9"/>
  <c r="SXO10" i="9"/>
  <c r="SXQ10" i="9"/>
  <c r="SXS10" i="9"/>
  <c r="SXU10" i="9"/>
  <c r="SXW10" i="9"/>
  <c r="SXY10" i="9"/>
  <c r="SYA10" i="9"/>
  <c r="SYC10" i="9"/>
  <c r="SYE10" i="9"/>
  <c r="SYG10" i="9"/>
  <c r="SYI10" i="9"/>
  <c r="SYK10" i="9"/>
  <c r="SYM10" i="9"/>
  <c r="SYO10" i="9"/>
  <c r="SYQ10" i="9"/>
  <c r="SYS10" i="9"/>
  <c r="SYU10" i="9"/>
  <c r="SYW10" i="9"/>
  <c r="SYY10" i="9"/>
  <c r="SZA10" i="9"/>
  <c r="SZC10" i="9"/>
  <c r="SZE10" i="9"/>
  <c r="SZG10" i="9"/>
  <c r="SZI10" i="9"/>
  <c r="SZK10" i="9"/>
  <c r="SZM10" i="9"/>
  <c r="SZO10" i="9"/>
  <c r="SZQ10" i="9"/>
  <c r="SZS10" i="9"/>
  <c r="SZU10" i="9"/>
  <c r="SZW10" i="9"/>
  <c r="SZY10" i="9"/>
  <c r="TAA10" i="9"/>
  <c r="TAC10" i="9"/>
  <c r="TAE10" i="9"/>
  <c r="TAG10" i="9"/>
  <c r="TAI10" i="9"/>
  <c r="TAK10" i="9"/>
  <c r="TAM10" i="9"/>
  <c r="TAO10" i="9"/>
  <c r="TAQ10" i="9"/>
  <c r="TAS10" i="9"/>
  <c r="TAU10" i="9"/>
  <c r="TAW10" i="9"/>
  <c r="TAY10" i="9"/>
  <c r="TBA10" i="9"/>
  <c r="TBC10" i="9"/>
  <c r="TBE10" i="9"/>
  <c r="TBG10" i="9"/>
  <c r="TBI10" i="9"/>
  <c r="TBK10" i="9"/>
  <c r="TBM10" i="9"/>
  <c r="TBO10" i="9"/>
  <c r="TBQ10" i="9"/>
  <c r="TBS10" i="9"/>
  <c r="TBU10" i="9"/>
  <c r="TBW10" i="9"/>
  <c r="TBY10" i="9"/>
  <c r="TCA10" i="9"/>
  <c r="TCC10" i="9"/>
  <c r="TCE10" i="9"/>
  <c r="TCG10" i="9"/>
  <c r="TCI10" i="9"/>
  <c r="TCK10" i="9"/>
  <c r="TCM10" i="9"/>
  <c r="TCO10" i="9"/>
  <c r="TCQ10" i="9"/>
  <c r="TCS10" i="9"/>
  <c r="TCU10" i="9"/>
  <c r="TCW10" i="9"/>
  <c r="TCY10" i="9"/>
  <c r="TDA10" i="9"/>
  <c r="TDC10" i="9"/>
  <c r="TDE10" i="9"/>
  <c r="TDG10" i="9"/>
  <c r="TDI10" i="9"/>
  <c r="TDK10" i="9"/>
  <c r="TDM10" i="9"/>
  <c r="TDO10" i="9"/>
  <c r="TDQ10" i="9"/>
  <c r="TDS10" i="9"/>
  <c r="TDU10" i="9"/>
  <c r="TDW10" i="9"/>
  <c r="TDY10" i="9"/>
  <c r="TEA10" i="9"/>
  <c r="TEC10" i="9"/>
  <c r="TEE10" i="9"/>
  <c r="TEG10" i="9"/>
  <c r="TEI10" i="9"/>
  <c r="TEK10" i="9"/>
  <c r="TEM10" i="9"/>
  <c r="TEO10" i="9"/>
  <c r="TEQ10" i="9"/>
  <c r="TES10" i="9"/>
  <c r="TEU10" i="9"/>
  <c r="TEW10" i="9"/>
  <c r="TEY10" i="9"/>
  <c r="TFA10" i="9"/>
  <c r="TFC10" i="9"/>
  <c r="TFE10" i="9"/>
  <c r="TFG10" i="9"/>
  <c r="TFI10" i="9"/>
  <c r="TFK10" i="9"/>
  <c r="TFM10" i="9"/>
  <c r="TFO10" i="9"/>
  <c r="TFQ10" i="9"/>
  <c r="TFS10" i="9"/>
  <c r="TFU10" i="9"/>
  <c r="TFW10" i="9"/>
  <c r="TFY10" i="9"/>
  <c r="TGA10" i="9"/>
  <c r="TGC10" i="9"/>
  <c r="TGE10" i="9"/>
  <c r="TGG10" i="9"/>
  <c r="TGI10" i="9"/>
  <c r="TGK10" i="9"/>
  <c r="TGM10" i="9"/>
  <c r="TGO10" i="9"/>
  <c r="TGQ10" i="9"/>
  <c r="TGS10" i="9"/>
  <c r="TGU10" i="9"/>
  <c r="TGW10" i="9"/>
  <c r="TGY10" i="9"/>
  <c r="THA10" i="9"/>
  <c r="THC10" i="9"/>
  <c r="THE10" i="9"/>
  <c r="THG10" i="9"/>
  <c r="THI10" i="9"/>
  <c r="THK10" i="9"/>
  <c r="THM10" i="9"/>
  <c r="THO10" i="9"/>
  <c r="THQ10" i="9"/>
  <c r="THS10" i="9"/>
  <c r="THU10" i="9"/>
  <c r="THW10" i="9"/>
  <c r="THY10" i="9"/>
  <c r="TIA10" i="9"/>
  <c r="TIC10" i="9"/>
  <c r="TIE10" i="9"/>
  <c r="TIG10" i="9"/>
  <c r="TII10" i="9"/>
  <c r="TIK10" i="9"/>
  <c r="TIM10" i="9"/>
  <c r="TIO10" i="9"/>
  <c r="TIQ10" i="9"/>
  <c r="TIS10" i="9"/>
  <c r="TIU10" i="9"/>
  <c r="TIW10" i="9"/>
  <c r="TIY10" i="9"/>
  <c r="TJA10" i="9"/>
  <c r="TJC10" i="9"/>
  <c r="TJE10" i="9"/>
  <c r="TJG10" i="9"/>
  <c r="TJI10" i="9"/>
  <c r="TJK10" i="9"/>
  <c r="TJM10" i="9"/>
  <c r="TJO10" i="9"/>
  <c r="TJQ10" i="9"/>
  <c r="TJS10" i="9"/>
  <c r="TJU10" i="9"/>
  <c r="TJW10" i="9"/>
  <c r="TJY10" i="9"/>
  <c r="TKA10" i="9"/>
  <c r="TKC10" i="9"/>
  <c r="TKE10" i="9"/>
  <c r="TKG10" i="9"/>
  <c r="TKI10" i="9"/>
  <c r="TKK10" i="9"/>
  <c r="TKM10" i="9"/>
  <c r="TKO10" i="9"/>
  <c r="TKQ10" i="9"/>
  <c r="TKS10" i="9"/>
  <c r="TKU10" i="9"/>
  <c r="TKW10" i="9"/>
  <c r="TKY10" i="9"/>
  <c r="TLA10" i="9"/>
  <c r="TLC10" i="9"/>
  <c r="TLE10" i="9"/>
  <c r="TLG10" i="9"/>
  <c r="TLI10" i="9"/>
  <c r="TLK10" i="9"/>
  <c r="TLM10" i="9"/>
  <c r="TLO10" i="9"/>
  <c r="TLQ10" i="9"/>
  <c r="TLS10" i="9"/>
  <c r="TLU10" i="9"/>
  <c r="TLW10" i="9"/>
  <c r="TLY10" i="9"/>
  <c r="TMA10" i="9"/>
  <c r="TMC10" i="9"/>
  <c r="TME10" i="9"/>
  <c r="TMG10" i="9"/>
  <c r="TMI10" i="9"/>
  <c r="TMK10" i="9"/>
  <c r="TMM10" i="9"/>
  <c r="TMO10" i="9"/>
  <c r="TMQ10" i="9"/>
  <c r="TMS10" i="9"/>
  <c r="TMU10" i="9"/>
  <c r="TMW10" i="9"/>
  <c r="TMY10" i="9"/>
  <c r="TNA10" i="9"/>
  <c r="TNC10" i="9"/>
  <c r="TNE10" i="9"/>
  <c r="TNG10" i="9"/>
  <c r="TNI10" i="9"/>
  <c r="TNK10" i="9"/>
  <c r="TNM10" i="9"/>
  <c r="TNO10" i="9"/>
  <c r="TNQ10" i="9"/>
  <c r="TNS10" i="9"/>
  <c r="TNU10" i="9"/>
  <c r="TNW10" i="9"/>
  <c r="TNY10" i="9"/>
  <c r="TOA10" i="9"/>
  <c r="TOC10" i="9"/>
  <c r="TOE10" i="9"/>
  <c r="TOG10" i="9"/>
  <c r="TOI10" i="9"/>
  <c r="TOK10" i="9"/>
  <c r="TOM10" i="9"/>
  <c r="TOO10" i="9"/>
  <c r="TOQ10" i="9"/>
  <c r="TOS10" i="9"/>
  <c r="TOU10" i="9"/>
  <c r="TOW10" i="9"/>
  <c r="TOY10" i="9"/>
  <c r="TPA10" i="9"/>
  <c r="TPC10" i="9"/>
  <c r="TPE10" i="9"/>
  <c r="TPG10" i="9"/>
  <c r="TPI10" i="9"/>
  <c r="TPK10" i="9"/>
  <c r="TPM10" i="9"/>
  <c r="TPO10" i="9"/>
  <c r="TPQ10" i="9"/>
  <c r="TPS10" i="9"/>
  <c r="TPU10" i="9"/>
  <c r="TPW10" i="9"/>
  <c r="TPY10" i="9"/>
  <c r="TQA10" i="9"/>
  <c r="TQC10" i="9"/>
  <c r="TQE10" i="9"/>
  <c r="TQG10" i="9"/>
  <c r="TQI10" i="9"/>
  <c r="TQK10" i="9"/>
  <c r="TQM10" i="9"/>
  <c r="TQO10" i="9"/>
  <c r="TQQ10" i="9"/>
  <c r="TQS10" i="9"/>
  <c r="TQU10" i="9"/>
  <c r="TQW10" i="9"/>
  <c r="TQY10" i="9"/>
  <c r="TRA10" i="9"/>
  <c r="TRC10" i="9"/>
  <c r="TRE10" i="9"/>
  <c r="TRG10" i="9"/>
  <c r="TRI10" i="9"/>
  <c r="TRK10" i="9"/>
  <c r="TRM10" i="9"/>
  <c r="TRO10" i="9"/>
  <c r="TRQ10" i="9"/>
  <c r="TRS10" i="9"/>
  <c r="TRU10" i="9"/>
  <c r="TRW10" i="9"/>
  <c r="TRY10" i="9"/>
  <c r="TSA10" i="9"/>
  <c r="TSC10" i="9"/>
  <c r="TSE10" i="9"/>
  <c r="TSG10" i="9"/>
  <c r="TSI10" i="9"/>
  <c r="TSK10" i="9"/>
  <c r="TSM10" i="9"/>
  <c r="TSO10" i="9"/>
  <c r="TSQ10" i="9"/>
  <c r="TSS10" i="9"/>
  <c r="TSU10" i="9"/>
  <c r="TSW10" i="9"/>
  <c r="TSY10" i="9"/>
  <c r="TTA10" i="9"/>
  <c r="TTC10" i="9"/>
  <c r="TTE10" i="9"/>
  <c r="TTG10" i="9"/>
  <c r="TTI10" i="9"/>
  <c r="TTK10" i="9"/>
  <c r="TTM10" i="9"/>
  <c r="TTO10" i="9"/>
  <c r="TTQ10" i="9"/>
  <c r="TTS10" i="9"/>
  <c r="TTU10" i="9"/>
  <c r="TTW10" i="9"/>
  <c r="TTY10" i="9"/>
  <c r="TUA10" i="9"/>
  <c r="TUC10" i="9"/>
  <c r="TUE10" i="9"/>
  <c r="TUG10" i="9"/>
  <c r="TUI10" i="9"/>
  <c r="TUK10" i="9"/>
  <c r="TUM10" i="9"/>
  <c r="TUO10" i="9"/>
  <c r="TUQ10" i="9"/>
  <c r="TUS10" i="9"/>
  <c r="TUU10" i="9"/>
  <c r="TUW10" i="9"/>
  <c r="TUY10" i="9"/>
  <c r="TVA10" i="9"/>
  <c r="TVC10" i="9"/>
  <c r="TVE10" i="9"/>
  <c r="TVG10" i="9"/>
  <c r="TVI10" i="9"/>
  <c r="TVK10" i="9"/>
  <c r="TVM10" i="9"/>
  <c r="TVO10" i="9"/>
  <c r="TVQ10" i="9"/>
  <c r="TVS10" i="9"/>
  <c r="TVU10" i="9"/>
  <c r="TVW10" i="9"/>
  <c r="TVY10" i="9"/>
  <c r="TWA10" i="9"/>
  <c r="TWC10" i="9"/>
  <c r="TWE10" i="9"/>
  <c r="TWG10" i="9"/>
  <c r="TWI10" i="9"/>
  <c r="TWK10" i="9"/>
  <c r="TWM10" i="9"/>
  <c r="TWO10" i="9"/>
  <c r="TWQ10" i="9"/>
  <c r="TWS10" i="9"/>
  <c r="TWU10" i="9"/>
  <c r="TWW10" i="9"/>
  <c r="TWY10" i="9"/>
  <c r="TXA10" i="9"/>
  <c r="TXC10" i="9"/>
  <c r="TXE10" i="9"/>
  <c r="TXG10" i="9"/>
  <c r="TXI10" i="9"/>
  <c r="TXK10" i="9"/>
  <c r="TXM10" i="9"/>
  <c r="TXO10" i="9"/>
  <c r="TXQ10" i="9"/>
  <c r="TXS10" i="9"/>
  <c r="TXU10" i="9"/>
  <c r="TXW10" i="9"/>
  <c r="TXY10" i="9"/>
  <c r="TYA10" i="9"/>
  <c r="TYC10" i="9"/>
  <c r="TYE10" i="9"/>
  <c r="TYG10" i="9"/>
  <c r="TYI10" i="9"/>
  <c r="TYK10" i="9"/>
  <c r="TYM10" i="9"/>
  <c r="TYO10" i="9"/>
  <c r="TYQ10" i="9"/>
  <c r="TYS10" i="9"/>
  <c r="TYU10" i="9"/>
  <c r="TYW10" i="9"/>
  <c r="TYY10" i="9"/>
  <c r="TZA10" i="9"/>
  <c r="TZC10" i="9"/>
  <c r="TZE10" i="9"/>
  <c r="TZG10" i="9"/>
  <c r="TZI10" i="9"/>
  <c r="TZK10" i="9"/>
  <c r="TZM10" i="9"/>
  <c r="TZO10" i="9"/>
  <c r="TZQ10" i="9"/>
  <c r="TZS10" i="9"/>
  <c r="TZU10" i="9"/>
  <c r="TZW10" i="9"/>
  <c r="TZY10" i="9"/>
  <c r="UAA10" i="9"/>
  <c r="UAC10" i="9"/>
  <c r="UAE10" i="9"/>
  <c r="UAG10" i="9"/>
  <c r="UAI10" i="9"/>
  <c r="UAK10" i="9"/>
  <c r="UAM10" i="9"/>
  <c r="UAO10" i="9"/>
  <c r="UAQ10" i="9"/>
  <c r="UAS10" i="9"/>
  <c r="UAU10" i="9"/>
  <c r="UAW10" i="9"/>
  <c r="UAY10" i="9"/>
  <c r="UBA10" i="9"/>
  <c r="UBC10" i="9"/>
  <c r="UBE10" i="9"/>
  <c r="UBG10" i="9"/>
  <c r="UBI10" i="9"/>
  <c r="UBK10" i="9"/>
  <c r="UBM10" i="9"/>
  <c r="UBO10" i="9"/>
  <c r="UBQ10" i="9"/>
  <c r="UBS10" i="9"/>
  <c r="UBU10" i="9"/>
  <c r="UBW10" i="9"/>
  <c r="UBY10" i="9"/>
  <c r="UCA10" i="9"/>
  <c r="UCC10" i="9"/>
  <c r="UCE10" i="9"/>
  <c r="UCG10" i="9"/>
  <c r="UCI10" i="9"/>
  <c r="UCK10" i="9"/>
  <c r="UCM10" i="9"/>
  <c r="UCO10" i="9"/>
  <c r="UCQ10" i="9"/>
  <c r="UCS10" i="9"/>
  <c r="UCU10" i="9"/>
  <c r="UCW10" i="9"/>
  <c r="UCY10" i="9"/>
  <c r="UDA10" i="9"/>
  <c r="UDC10" i="9"/>
  <c r="UDE10" i="9"/>
  <c r="UDG10" i="9"/>
  <c r="UDI10" i="9"/>
  <c r="UDK10" i="9"/>
  <c r="UDM10" i="9"/>
  <c r="UDO10" i="9"/>
  <c r="UDQ10" i="9"/>
  <c r="UDS10" i="9"/>
  <c r="UDU10" i="9"/>
  <c r="UDW10" i="9"/>
  <c r="UDY10" i="9"/>
  <c r="UEA10" i="9"/>
  <c r="UEC10" i="9"/>
  <c r="UEE10" i="9"/>
  <c r="UEG10" i="9"/>
  <c r="UEI10" i="9"/>
  <c r="UEK10" i="9"/>
  <c r="UEM10" i="9"/>
  <c r="UEO10" i="9"/>
  <c r="UEQ10" i="9"/>
  <c r="UES10" i="9"/>
  <c r="UEU10" i="9"/>
  <c r="UEW10" i="9"/>
  <c r="UEY10" i="9"/>
  <c r="UFA10" i="9"/>
  <c r="UFC10" i="9"/>
  <c r="UFE10" i="9"/>
  <c r="UFG10" i="9"/>
  <c r="UFI10" i="9"/>
  <c r="UFK10" i="9"/>
  <c r="UFM10" i="9"/>
  <c r="UFO10" i="9"/>
  <c r="UFQ10" i="9"/>
  <c r="UFS10" i="9"/>
  <c r="UFU10" i="9"/>
  <c r="UFW10" i="9"/>
  <c r="UFY10" i="9"/>
  <c r="UGA10" i="9"/>
  <c r="UGC10" i="9"/>
  <c r="UGE10" i="9"/>
  <c r="UGG10" i="9"/>
  <c r="UGI10" i="9"/>
  <c r="UGK10" i="9"/>
  <c r="UGM10" i="9"/>
  <c r="UGO10" i="9"/>
  <c r="UGQ10" i="9"/>
  <c r="UGS10" i="9"/>
  <c r="UGU10" i="9"/>
  <c r="UGW10" i="9"/>
  <c r="UGY10" i="9"/>
  <c r="UHA10" i="9"/>
  <c r="UHC10" i="9"/>
  <c r="UHE10" i="9"/>
  <c r="UHG10" i="9"/>
  <c r="UHI10" i="9"/>
  <c r="UHK10" i="9"/>
  <c r="UHM10" i="9"/>
  <c r="UHO10" i="9"/>
  <c r="UHQ10" i="9"/>
  <c r="UHS10" i="9"/>
  <c r="UHU10" i="9"/>
  <c r="UHW10" i="9"/>
  <c r="UHY10" i="9"/>
  <c r="UIA10" i="9"/>
  <c r="UIC10" i="9"/>
  <c r="UIE10" i="9"/>
  <c r="UIG10" i="9"/>
  <c r="UII10" i="9"/>
  <c r="UIK10" i="9"/>
  <c r="UIM10" i="9"/>
  <c r="UIO10" i="9"/>
  <c r="UIQ10" i="9"/>
  <c r="UIS10" i="9"/>
  <c r="UIU10" i="9"/>
  <c r="UIW10" i="9"/>
  <c r="UIY10" i="9"/>
  <c r="UJA10" i="9"/>
  <c r="UJC10" i="9"/>
  <c r="UJE10" i="9"/>
  <c r="UJG10" i="9"/>
  <c r="UJI10" i="9"/>
  <c r="UJK10" i="9"/>
  <c r="UJM10" i="9"/>
  <c r="UJO10" i="9"/>
  <c r="UJQ10" i="9"/>
  <c r="UJS10" i="9"/>
  <c r="UJU10" i="9"/>
  <c r="UJW10" i="9"/>
  <c r="UJY10" i="9"/>
  <c r="UKA10" i="9"/>
  <c r="UKC10" i="9"/>
  <c r="UKE10" i="9"/>
  <c r="UKG10" i="9"/>
  <c r="UKI10" i="9"/>
  <c r="UKK10" i="9"/>
  <c r="UKM10" i="9"/>
  <c r="UKO10" i="9"/>
  <c r="UKQ10" i="9"/>
  <c r="UKS10" i="9"/>
  <c r="UKU10" i="9"/>
  <c r="UKW10" i="9"/>
  <c r="UKY10" i="9"/>
  <c r="ULA10" i="9"/>
  <c r="ULC10" i="9"/>
  <c r="ULE10" i="9"/>
  <c r="ULG10" i="9"/>
  <c r="ULI10" i="9"/>
  <c r="ULK10" i="9"/>
  <c r="ULM10" i="9"/>
  <c r="ULO10" i="9"/>
  <c r="ULQ10" i="9"/>
  <c r="ULS10" i="9"/>
  <c r="ULU10" i="9"/>
  <c r="ULW10" i="9"/>
  <c r="ULY10" i="9"/>
  <c r="UMA10" i="9"/>
  <c r="UMC10" i="9"/>
  <c r="UME10" i="9"/>
  <c r="UMG10" i="9"/>
  <c r="UMI10" i="9"/>
  <c r="UMK10" i="9"/>
  <c r="UMM10" i="9"/>
  <c r="UMO10" i="9"/>
  <c r="UMQ10" i="9"/>
  <c r="UMS10" i="9"/>
  <c r="UMU10" i="9"/>
  <c r="UMW10" i="9"/>
  <c r="UMY10" i="9"/>
  <c r="UNA10" i="9"/>
  <c r="UNC10" i="9"/>
  <c r="UNE10" i="9"/>
  <c r="UNG10" i="9"/>
  <c r="UNI10" i="9"/>
  <c r="UNK10" i="9"/>
  <c r="UNM10" i="9"/>
  <c r="UNO10" i="9"/>
  <c r="UNQ10" i="9"/>
  <c r="UNS10" i="9"/>
  <c r="UNU10" i="9"/>
  <c r="UNW10" i="9"/>
  <c r="UNY10" i="9"/>
  <c r="UOA10" i="9"/>
  <c r="UOC10" i="9"/>
  <c r="UOE10" i="9"/>
  <c r="UOG10" i="9"/>
  <c r="UOI10" i="9"/>
  <c r="UOK10" i="9"/>
  <c r="UOM10" i="9"/>
  <c r="UOO10" i="9"/>
  <c r="UOQ10" i="9"/>
  <c r="UOS10" i="9"/>
  <c r="UOU10" i="9"/>
  <c r="UOW10" i="9"/>
  <c r="UOY10" i="9"/>
  <c r="UPA10" i="9"/>
  <c r="UPC10" i="9"/>
  <c r="UPE10" i="9"/>
  <c r="UPG10" i="9"/>
  <c r="UPI10" i="9"/>
  <c r="UPK10" i="9"/>
  <c r="UPM10" i="9"/>
  <c r="UPO10" i="9"/>
  <c r="UPQ10" i="9"/>
  <c r="UPS10" i="9"/>
  <c r="UPU10" i="9"/>
  <c r="UPW10" i="9"/>
  <c r="UPY10" i="9"/>
  <c r="UQA10" i="9"/>
  <c r="UQC10" i="9"/>
  <c r="UQE10" i="9"/>
  <c r="UQG10" i="9"/>
  <c r="UQI10" i="9"/>
  <c r="UQK10" i="9"/>
  <c r="UQM10" i="9"/>
  <c r="UQO10" i="9"/>
  <c r="UQQ10" i="9"/>
  <c r="UQS10" i="9"/>
  <c r="UQU10" i="9"/>
  <c r="UQW10" i="9"/>
  <c r="UQY10" i="9"/>
  <c r="URA10" i="9"/>
  <c r="URC10" i="9"/>
  <c r="URE10" i="9"/>
  <c r="URG10" i="9"/>
  <c r="URI10" i="9"/>
  <c r="URK10" i="9"/>
  <c r="URM10" i="9"/>
  <c r="URO10" i="9"/>
  <c r="URQ10" i="9"/>
  <c r="URS10" i="9"/>
  <c r="URU10" i="9"/>
  <c r="URW10" i="9"/>
  <c r="URY10" i="9"/>
  <c r="USA10" i="9"/>
  <c r="USC10" i="9"/>
  <c r="USE10" i="9"/>
  <c r="USG10" i="9"/>
  <c r="USI10" i="9"/>
  <c r="USK10" i="9"/>
  <c r="USM10" i="9"/>
  <c r="USO10" i="9"/>
  <c r="USQ10" i="9"/>
  <c r="USS10" i="9"/>
  <c r="USU10" i="9"/>
  <c r="USW10" i="9"/>
  <c r="USY10" i="9"/>
  <c r="UTA10" i="9"/>
  <c r="UTC10" i="9"/>
  <c r="UTE10" i="9"/>
  <c r="UTG10" i="9"/>
  <c r="UTI10" i="9"/>
  <c r="UTK10" i="9"/>
  <c r="UTM10" i="9"/>
  <c r="UTO10" i="9"/>
  <c r="UTQ10" i="9"/>
  <c r="UTS10" i="9"/>
  <c r="UTU10" i="9"/>
  <c r="UTW10" i="9"/>
  <c r="UTY10" i="9"/>
  <c r="UUA10" i="9"/>
  <c r="UUC10" i="9"/>
  <c r="UUE10" i="9"/>
  <c r="UUG10" i="9"/>
  <c r="UUI10" i="9"/>
  <c r="UUK10" i="9"/>
  <c r="UUM10" i="9"/>
  <c r="UUO10" i="9"/>
  <c r="UUQ10" i="9"/>
  <c r="UUS10" i="9"/>
  <c r="UUU10" i="9"/>
  <c r="UUW10" i="9"/>
  <c r="UUY10" i="9"/>
  <c r="UVA10" i="9"/>
  <c r="UVC10" i="9"/>
  <c r="UVE10" i="9"/>
  <c r="UVG10" i="9"/>
  <c r="UVI10" i="9"/>
  <c r="UVK10" i="9"/>
  <c r="UVM10" i="9"/>
  <c r="UVO10" i="9"/>
  <c r="UVQ10" i="9"/>
  <c r="UVS10" i="9"/>
  <c r="UVU10" i="9"/>
  <c r="UVW10" i="9"/>
  <c r="UVY10" i="9"/>
  <c r="UWA10" i="9"/>
  <c r="UWC10" i="9"/>
  <c r="UWE10" i="9"/>
  <c r="UWG10" i="9"/>
  <c r="UWI10" i="9"/>
  <c r="UWK10" i="9"/>
  <c r="UWM10" i="9"/>
  <c r="UWO10" i="9"/>
  <c r="UWQ10" i="9"/>
  <c r="UWS10" i="9"/>
  <c r="UWU10" i="9"/>
  <c r="UWW10" i="9"/>
  <c r="UWY10" i="9"/>
  <c r="UXA10" i="9"/>
  <c r="UXC10" i="9"/>
  <c r="UXE10" i="9"/>
  <c r="UXG10" i="9"/>
  <c r="UXI10" i="9"/>
  <c r="UXK10" i="9"/>
  <c r="UXM10" i="9"/>
  <c r="UXO10" i="9"/>
  <c r="UXQ10" i="9"/>
  <c r="UXS10" i="9"/>
  <c r="UXU10" i="9"/>
  <c r="UXW10" i="9"/>
  <c r="UXY10" i="9"/>
  <c r="UYA10" i="9"/>
  <c r="UYC10" i="9"/>
  <c r="UYE10" i="9"/>
  <c r="UYG10" i="9"/>
  <c r="UYI10" i="9"/>
  <c r="UYK10" i="9"/>
  <c r="UYM10" i="9"/>
  <c r="UYO10" i="9"/>
  <c r="UYQ10" i="9"/>
  <c r="UYS10" i="9"/>
  <c r="UYU10" i="9"/>
  <c r="UYW10" i="9"/>
  <c r="UYY10" i="9"/>
  <c r="UZA10" i="9"/>
  <c r="UZC10" i="9"/>
  <c r="UZE10" i="9"/>
  <c r="UZG10" i="9"/>
  <c r="UZI10" i="9"/>
  <c r="UZK10" i="9"/>
  <c r="UZM10" i="9"/>
  <c r="UZO10" i="9"/>
  <c r="UZQ10" i="9"/>
  <c r="UZS10" i="9"/>
  <c r="UZU10" i="9"/>
  <c r="UZW10" i="9"/>
  <c r="UZY10" i="9"/>
  <c r="VAA10" i="9"/>
  <c r="VAC10" i="9"/>
  <c r="VAE10" i="9"/>
  <c r="VAG10" i="9"/>
  <c r="VAI10" i="9"/>
  <c r="VAK10" i="9"/>
  <c r="VAM10" i="9"/>
  <c r="VAO10" i="9"/>
  <c r="VAQ10" i="9"/>
  <c r="VAS10" i="9"/>
  <c r="VAU10" i="9"/>
  <c r="VAW10" i="9"/>
  <c r="VAY10" i="9"/>
  <c r="VBA10" i="9"/>
  <c r="VBC10" i="9"/>
  <c r="VBE10" i="9"/>
  <c r="VBG10" i="9"/>
  <c r="VBI10" i="9"/>
  <c r="VBK10" i="9"/>
  <c r="VBM10" i="9"/>
  <c r="VBO10" i="9"/>
  <c r="VBQ10" i="9"/>
  <c r="VBS10" i="9"/>
  <c r="VBU10" i="9"/>
  <c r="VBW10" i="9"/>
  <c r="VBY10" i="9"/>
  <c r="VCA10" i="9"/>
  <c r="VCC10" i="9"/>
  <c r="VCE10" i="9"/>
  <c r="VCG10" i="9"/>
  <c r="VCI10" i="9"/>
  <c r="VCK10" i="9"/>
  <c r="VCM10" i="9"/>
  <c r="VCO10" i="9"/>
  <c r="VCQ10" i="9"/>
  <c r="VCS10" i="9"/>
  <c r="VCU10" i="9"/>
  <c r="VCW10" i="9"/>
  <c r="VCY10" i="9"/>
  <c r="VDA10" i="9"/>
  <c r="VDC10" i="9"/>
  <c r="VDE10" i="9"/>
  <c r="VDG10" i="9"/>
  <c r="VDI10" i="9"/>
  <c r="VDK10" i="9"/>
  <c r="VDM10" i="9"/>
  <c r="VDO10" i="9"/>
  <c r="VDQ10" i="9"/>
  <c r="VDS10" i="9"/>
  <c r="VDU10" i="9"/>
  <c r="VDW10" i="9"/>
  <c r="VDY10" i="9"/>
  <c r="VEA10" i="9"/>
  <c r="VEC10" i="9"/>
  <c r="VEE10" i="9"/>
  <c r="VEG10" i="9"/>
  <c r="VEI10" i="9"/>
  <c r="VEK10" i="9"/>
  <c r="VEM10" i="9"/>
  <c r="VEO10" i="9"/>
  <c r="VEQ10" i="9"/>
  <c r="VES10" i="9"/>
  <c r="VEU10" i="9"/>
  <c r="VEW10" i="9"/>
  <c r="VEY10" i="9"/>
  <c r="VFA10" i="9"/>
  <c r="VFC10" i="9"/>
  <c r="VFE10" i="9"/>
  <c r="VFG10" i="9"/>
  <c r="VFI10" i="9"/>
  <c r="VFK10" i="9"/>
  <c r="VFM10" i="9"/>
  <c r="VFO10" i="9"/>
  <c r="VFQ10" i="9"/>
  <c r="VFS10" i="9"/>
  <c r="VFU10" i="9"/>
  <c r="VFW10" i="9"/>
  <c r="VFY10" i="9"/>
  <c r="VGA10" i="9"/>
  <c r="VGC10" i="9"/>
  <c r="VGE10" i="9"/>
  <c r="VGG10" i="9"/>
  <c r="VGI10" i="9"/>
  <c r="VGK10" i="9"/>
  <c r="VGM10" i="9"/>
  <c r="VGO10" i="9"/>
  <c r="VGQ10" i="9"/>
  <c r="VGS10" i="9"/>
  <c r="VGU10" i="9"/>
  <c r="VGW10" i="9"/>
  <c r="VGY10" i="9"/>
  <c r="VHA10" i="9"/>
  <c r="VHC10" i="9"/>
  <c r="VHE10" i="9"/>
  <c r="VHG10" i="9"/>
  <c r="VHI10" i="9"/>
  <c r="VHK10" i="9"/>
  <c r="VHM10" i="9"/>
  <c r="VHO10" i="9"/>
  <c r="VHQ10" i="9"/>
  <c r="VHS10" i="9"/>
  <c r="VHU10" i="9"/>
  <c r="VHW10" i="9"/>
  <c r="VHY10" i="9"/>
  <c r="VIA10" i="9"/>
  <c r="VIC10" i="9"/>
  <c r="VIE10" i="9"/>
  <c r="VIG10" i="9"/>
  <c r="VII10" i="9"/>
  <c r="VIK10" i="9"/>
  <c r="VIM10" i="9"/>
  <c r="VIO10" i="9"/>
  <c r="VIQ10" i="9"/>
  <c r="VIS10" i="9"/>
  <c r="VIU10" i="9"/>
  <c r="VIW10" i="9"/>
  <c r="VIY10" i="9"/>
  <c r="VJA10" i="9"/>
  <c r="VJC10" i="9"/>
  <c r="VJE10" i="9"/>
  <c r="VJG10" i="9"/>
  <c r="VJI10" i="9"/>
  <c r="VJK10" i="9"/>
  <c r="VJM10" i="9"/>
  <c r="VJO10" i="9"/>
  <c r="VJQ10" i="9"/>
  <c r="VJS10" i="9"/>
  <c r="VJU10" i="9"/>
  <c r="VJW10" i="9"/>
  <c r="VJY10" i="9"/>
  <c r="VKA10" i="9"/>
  <c r="VKC10" i="9"/>
  <c r="VKE10" i="9"/>
  <c r="VKG10" i="9"/>
  <c r="VKI10" i="9"/>
  <c r="VKK10" i="9"/>
  <c r="VKM10" i="9"/>
  <c r="VKO10" i="9"/>
  <c r="VKQ10" i="9"/>
  <c r="VKS10" i="9"/>
  <c r="VKU10" i="9"/>
  <c r="VKW10" i="9"/>
  <c r="VKY10" i="9"/>
  <c r="VLA10" i="9"/>
  <c r="VLC10" i="9"/>
  <c r="VLE10" i="9"/>
  <c r="VLG10" i="9"/>
  <c r="VLI10" i="9"/>
  <c r="VLK10" i="9"/>
  <c r="VLM10" i="9"/>
  <c r="VLO10" i="9"/>
  <c r="VLQ10" i="9"/>
  <c r="VLS10" i="9"/>
  <c r="VLU10" i="9"/>
  <c r="VLW10" i="9"/>
  <c r="VLY10" i="9"/>
  <c r="VMA10" i="9"/>
  <c r="VMC10" i="9"/>
  <c r="VME10" i="9"/>
  <c r="VMG10" i="9"/>
  <c r="VMI10" i="9"/>
  <c r="VMK10" i="9"/>
  <c r="VMM10" i="9"/>
  <c r="VMO10" i="9"/>
  <c r="VMQ10" i="9"/>
  <c r="VMS10" i="9"/>
  <c r="VMU10" i="9"/>
  <c r="VMW10" i="9"/>
  <c r="VMY10" i="9"/>
  <c r="VNA10" i="9"/>
  <c r="VNC10" i="9"/>
  <c r="VNE10" i="9"/>
  <c r="VNG10" i="9"/>
  <c r="VNI10" i="9"/>
  <c r="VNK10" i="9"/>
  <c r="VNM10" i="9"/>
  <c r="VNO10" i="9"/>
  <c r="VNQ10" i="9"/>
  <c r="VNS10" i="9"/>
  <c r="VNU10" i="9"/>
  <c r="VNW10" i="9"/>
  <c r="VNY10" i="9"/>
  <c r="VOA10" i="9"/>
  <c r="VOC10" i="9"/>
  <c r="VOE10" i="9"/>
  <c r="VOG10" i="9"/>
  <c r="VOI10" i="9"/>
  <c r="VOK10" i="9"/>
  <c r="VOM10" i="9"/>
  <c r="VOO10" i="9"/>
  <c r="VOQ10" i="9"/>
  <c r="VOS10" i="9"/>
  <c r="VOU10" i="9"/>
  <c r="VOW10" i="9"/>
  <c r="VOY10" i="9"/>
  <c r="VPA10" i="9"/>
  <c r="VPC10" i="9"/>
  <c r="VPE10" i="9"/>
  <c r="VPG10" i="9"/>
  <c r="VPI10" i="9"/>
  <c r="VPK10" i="9"/>
  <c r="VPM10" i="9"/>
  <c r="VPO10" i="9"/>
  <c r="VPQ10" i="9"/>
  <c r="VPS10" i="9"/>
  <c r="VPU10" i="9"/>
  <c r="VPW10" i="9"/>
  <c r="VPY10" i="9"/>
  <c r="VQA10" i="9"/>
  <c r="VQC10" i="9"/>
  <c r="VQE10" i="9"/>
  <c r="VQG10" i="9"/>
  <c r="VQI10" i="9"/>
  <c r="VQK10" i="9"/>
  <c r="VQM10" i="9"/>
  <c r="VQO10" i="9"/>
  <c r="VQQ10" i="9"/>
  <c r="VQS10" i="9"/>
  <c r="VQU10" i="9"/>
  <c r="VQW10" i="9"/>
  <c r="VQY10" i="9"/>
  <c r="VRA10" i="9"/>
  <c r="VRC10" i="9"/>
  <c r="VRE10" i="9"/>
  <c r="VRG10" i="9"/>
  <c r="VRI10" i="9"/>
  <c r="VRK10" i="9"/>
  <c r="VRM10" i="9"/>
  <c r="VRO10" i="9"/>
  <c r="VRQ10" i="9"/>
  <c r="VRS10" i="9"/>
  <c r="VRU10" i="9"/>
  <c r="VRW10" i="9"/>
  <c r="VRY10" i="9"/>
  <c r="VSA10" i="9"/>
  <c r="VSC10" i="9"/>
  <c r="VSE10" i="9"/>
  <c r="VSG10" i="9"/>
  <c r="VSI10" i="9"/>
  <c r="VSK10" i="9"/>
  <c r="VSM10" i="9"/>
  <c r="VSO10" i="9"/>
  <c r="VSQ10" i="9"/>
  <c r="VSS10" i="9"/>
  <c r="VSU10" i="9"/>
  <c r="VSW10" i="9"/>
  <c r="VSY10" i="9"/>
  <c r="VTA10" i="9"/>
  <c r="VTC10" i="9"/>
  <c r="VTE10" i="9"/>
  <c r="VTG10" i="9"/>
  <c r="VTI10" i="9"/>
  <c r="VTK10" i="9"/>
  <c r="VTM10" i="9"/>
  <c r="VTO10" i="9"/>
  <c r="VTQ10" i="9"/>
  <c r="VTS10" i="9"/>
  <c r="VTU10" i="9"/>
  <c r="VTW10" i="9"/>
  <c r="VTY10" i="9"/>
  <c r="VUA10" i="9"/>
  <c r="VUC10" i="9"/>
  <c r="VUE10" i="9"/>
  <c r="VUG10" i="9"/>
  <c r="VUI10" i="9"/>
  <c r="VUK10" i="9"/>
  <c r="VUM10" i="9"/>
  <c r="VUO10" i="9"/>
  <c r="VUQ10" i="9"/>
  <c r="VUS10" i="9"/>
  <c r="VUU10" i="9"/>
  <c r="VUW10" i="9"/>
  <c r="VUY10" i="9"/>
  <c r="VVA10" i="9"/>
  <c r="VVC10" i="9"/>
  <c r="VVE10" i="9"/>
  <c r="VVG10" i="9"/>
  <c r="VVI10" i="9"/>
  <c r="VVK10" i="9"/>
  <c r="VVM10" i="9"/>
  <c r="VVO10" i="9"/>
  <c r="VVQ10" i="9"/>
  <c r="VVS10" i="9"/>
  <c r="VVU10" i="9"/>
  <c r="VVW10" i="9"/>
  <c r="VVY10" i="9"/>
  <c r="VWA10" i="9"/>
  <c r="VWC10" i="9"/>
  <c r="VWE10" i="9"/>
  <c r="VWG10" i="9"/>
  <c r="VWI10" i="9"/>
  <c r="VWK10" i="9"/>
  <c r="VWM10" i="9"/>
  <c r="VWO10" i="9"/>
  <c r="VWQ10" i="9"/>
  <c r="VWS10" i="9"/>
  <c r="VWU10" i="9"/>
  <c r="VWW10" i="9"/>
  <c r="VWY10" i="9"/>
  <c r="VXA10" i="9"/>
  <c r="VXC10" i="9"/>
  <c r="VXE10" i="9"/>
  <c r="VXG10" i="9"/>
  <c r="VXI10" i="9"/>
  <c r="VXK10" i="9"/>
  <c r="VXM10" i="9"/>
  <c r="VXO10" i="9"/>
  <c r="VXQ10" i="9"/>
  <c r="VXS10" i="9"/>
  <c r="VXU10" i="9"/>
  <c r="VXW10" i="9"/>
  <c r="VXY10" i="9"/>
  <c r="VYA10" i="9"/>
  <c r="VYC10" i="9"/>
  <c r="VYE10" i="9"/>
  <c r="VYG10" i="9"/>
  <c r="VYI10" i="9"/>
  <c r="VYK10" i="9"/>
  <c r="VYM10" i="9"/>
  <c r="VYO10" i="9"/>
  <c r="VYQ10" i="9"/>
  <c r="VYS10" i="9"/>
  <c r="VYU10" i="9"/>
  <c r="VYW10" i="9"/>
  <c r="VYY10" i="9"/>
  <c r="VZA10" i="9"/>
  <c r="VZC10" i="9"/>
  <c r="VZE10" i="9"/>
  <c r="VZG10" i="9"/>
  <c r="VZI10" i="9"/>
  <c r="VZK10" i="9"/>
  <c r="VZM10" i="9"/>
  <c r="VZO10" i="9"/>
  <c r="VZQ10" i="9"/>
  <c r="VZS10" i="9"/>
  <c r="VZU10" i="9"/>
  <c r="VZW10" i="9"/>
  <c r="VZY10" i="9"/>
  <c r="WAA10" i="9"/>
  <c r="WAC10" i="9"/>
  <c r="WAE10" i="9"/>
  <c r="WAG10" i="9"/>
  <c r="WAI10" i="9"/>
  <c r="WAK10" i="9"/>
  <c r="WAM10" i="9"/>
  <c r="WAO10" i="9"/>
  <c r="WAQ10" i="9"/>
  <c r="WAS10" i="9"/>
  <c r="WAU10" i="9"/>
  <c r="WAW10" i="9"/>
  <c r="WAY10" i="9"/>
  <c r="WBA10" i="9"/>
  <c r="WBC10" i="9"/>
  <c r="WBE10" i="9"/>
  <c r="WBG10" i="9"/>
  <c r="WBI10" i="9"/>
  <c r="WBK10" i="9"/>
  <c r="WBM10" i="9"/>
  <c r="WBO10" i="9"/>
  <c r="WBQ10" i="9"/>
  <c r="WBS10" i="9"/>
  <c r="WBU10" i="9"/>
  <c r="WBW10" i="9"/>
  <c r="WBY10" i="9"/>
  <c r="WCA10" i="9"/>
  <c r="WCC10" i="9"/>
  <c r="WCE10" i="9"/>
  <c r="WCG10" i="9"/>
  <c r="WCI10" i="9"/>
  <c r="WCK10" i="9"/>
  <c r="WCM10" i="9"/>
  <c r="WCO10" i="9"/>
  <c r="WCQ10" i="9"/>
  <c r="WCS10" i="9"/>
  <c r="WCU10" i="9"/>
  <c r="WCW10" i="9"/>
  <c r="WCY10" i="9"/>
  <c r="WDA10" i="9"/>
  <c r="WDC10" i="9"/>
  <c r="WDE10" i="9"/>
  <c r="WDG10" i="9"/>
  <c r="WDI10" i="9"/>
  <c r="WDK10" i="9"/>
  <c r="WDM10" i="9"/>
  <c r="WDO10" i="9"/>
  <c r="WDQ10" i="9"/>
  <c r="WDS10" i="9"/>
  <c r="WDU10" i="9"/>
  <c r="WDW10" i="9"/>
  <c r="WDY10" i="9"/>
  <c r="WEA10" i="9"/>
  <c r="WEC10" i="9"/>
  <c r="WEE10" i="9"/>
  <c r="WEG10" i="9"/>
  <c r="WEI10" i="9"/>
  <c r="WEK10" i="9"/>
  <c r="WEM10" i="9"/>
  <c r="WEO10" i="9"/>
  <c r="WEQ10" i="9"/>
  <c r="WES10" i="9"/>
  <c r="WEU10" i="9"/>
  <c r="WEW10" i="9"/>
  <c r="WEY10" i="9"/>
  <c r="WFA10" i="9"/>
  <c r="WFC10" i="9"/>
  <c r="WFE10" i="9"/>
  <c r="WFG10" i="9"/>
  <c r="WFI10" i="9"/>
  <c r="WFK10" i="9"/>
  <c r="WFM10" i="9"/>
  <c r="WFO10" i="9"/>
  <c r="WFQ10" i="9"/>
  <c r="WFS10" i="9"/>
  <c r="WFU10" i="9"/>
  <c r="WFW10" i="9"/>
  <c r="WFY10" i="9"/>
  <c r="WGA10" i="9"/>
  <c r="WGC10" i="9"/>
  <c r="WGE10" i="9"/>
  <c r="WGG10" i="9"/>
  <c r="WGI10" i="9"/>
  <c r="WGK10" i="9"/>
  <c r="WGM10" i="9"/>
  <c r="WGO10" i="9"/>
  <c r="WGQ10" i="9"/>
  <c r="WGS10" i="9"/>
  <c r="WGU10" i="9"/>
  <c r="WGW10" i="9"/>
  <c r="WGY10" i="9"/>
  <c r="WHA10" i="9"/>
  <c r="WHC10" i="9"/>
  <c r="WHE10" i="9"/>
  <c r="WHG10" i="9"/>
  <c r="WHI10" i="9"/>
  <c r="WHK10" i="9"/>
  <c r="WHM10" i="9"/>
  <c r="WHO10" i="9"/>
  <c r="WHQ10" i="9"/>
  <c r="WHS10" i="9"/>
  <c r="WHU10" i="9"/>
  <c r="WHW10" i="9"/>
  <c r="WHY10" i="9"/>
  <c r="WIA10" i="9"/>
  <c r="WIC10" i="9"/>
  <c r="WIE10" i="9"/>
  <c r="WIG10" i="9"/>
  <c r="WII10" i="9"/>
  <c r="WIK10" i="9"/>
  <c r="WIM10" i="9"/>
  <c r="WIO10" i="9"/>
  <c r="WIQ10" i="9"/>
  <c r="WIS10" i="9"/>
  <c r="WIU10" i="9"/>
  <c r="WIW10" i="9"/>
  <c r="WIY10" i="9"/>
  <c r="WJA10" i="9"/>
  <c r="WJC10" i="9"/>
  <c r="WJE10" i="9"/>
  <c r="WJG10" i="9"/>
  <c r="WJI10" i="9"/>
  <c r="WJK10" i="9"/>
  <c r="WJM10" i="9"/>
  <c r="WJO10" i="9"/>
  <c r="WJQ10" i="9"/>
  <c r="WJS10" i="9"/>
  <c r="WJU10" i="9"/>
  <c r="WJW10" i="9"/>
  <c r="WJY10" i="9"/>
  <c r="WKA10" i="9"/>
  <c r="WKC10" i="9"/>
  <c r="WKE10" i="9"/>
  <c r="WKG10" i="9"/>
  <c r="WKI10" i="9"/>
  <c r="WKK10" i="9"/>
  <c r="WKM10" i="9"/>
  <c r="WKO10" i="9"/>
  <c r="WKQ10" i="9"/>
  <c r="WKS10" i="9"/>
  <c r="WKU10" i="9"/>
  <c r="WKW10" i="9"/>
  <c r="WKY10" i="9"/>
  <c r="WLA10" i="9"/>
  <c r="WLC10" i="9"/>
  <c r="WLE10" i="9"/>
  <c r="WLG10" i="9"/>
  <c r="WLI10" i="9"/>
  <c r="WLK10" i="9"/>
  <c r="WLM10" i="9"/>
  <c r="WLO10" i="9"/>
  <c r="WLQ10" i="9"/>
  <c r="WLS10" i="9"/>
  <c r="WLU10" i="9"/>
  <c r="WLW10" i="9"/>
  <c r="WLY10" i="9"/>
  <c r="WMA10" i="9"/>
  <c r="WMC10" i="9"/>
  <c r="WME10" i="9"/>
  <c r="WMG10" i="9"/>
  <c r="WMI10" i="9"/>
  <c r="WMK10" i="9"/>
  <c r="WMM10" i="9"/>
  <c r="WMO10" i="9"/>
  <c r="WMQ10" i="9"/>
  <c r="WMS10" i="9"/>
  <c r="WMU10" i="9"/>
  <c r="WMW10" i="9"/>
  <c r="WMY10" i="9"/>
  <c r="WNA10" i="9"/>
  <c r="WNC10" i="9"/>
  <c r="WNE10" i="9"/>
  <c r="WNG10" i="9"/>
  <c r="WNI10" i="9"/>
  <c r="WNK10" i="9"/>
  <c r="WNM10" i="9"/>
  <c r="WNO10" i="9"/>
  <c r="WNQ10" i="9"/>
  <c r="WNS10" i="9"/>
  <c r="WNU10" i="9"/>
  <c r="WNW10" i="9"/>
  <c r="WNY10" i="9"/>
  <c r="WOA10" i="9"/>
  <c r="WOC10" i="9"/>
  <c r="WOE10" i="9"/>
  <c r="WOG10" i="9"/>
  <c r="WOI10" i="9"/>
  <c r="WOK10" i="9"/>
  <c r="WOM10" i="9"/>
  <c r="WOO10" i="9"/>
  <c r="WOQ10" i="9"/>
  <c r="WOS10" i="9"/>
  <c r="WOU10" i="9"/>
  <c r="WOW10" i="9"/>
  <c r="WOY10" i="9"/>
  <c r="WPA10" i="9"/>
  <c r="WPC10" i="9"/>
  <c r="WPE10" i="9"/>
  <c r="WPG10" i="9"/>
  <c r="WPI10" i="9"/>
  <c r="WPK10" i="9"/>
  <c r="WPM10" i="9"/>
  <c r="WPO10" i="9"/>
  <c r="WPQ10" i="9"/>
  <c r="WPS10" i="9"/>
  <c r="WPU10" i="9"/>
  <c r="WPW10" i="9"/>
  <c r="WPY10" i="9"/>
  <c r="WQA10" i="9"/>
  <c r="WQC10" i="9"/>
  <c r="WQE10" i="9"/>
  <c r="WQG10" i="9"/>
  <c r="WQI10" i="9"/>
  <c r="WQK10" i="9"/>
  <c r="WQM10" i="9"/>
  <c r="WQO10" i="9"/>
  <c r="WQQ10" i="9"/>
  <c r="WQS10" i="9"/>
  <c r="WQU10" i="9"/>
  <c r="WQW10" i="9"/>
  <c r="WQY10" i="9"/>
  <c r="WRA10" i="9"/>
  <c r="WRC10" i="9"/>
  <c r="WRE10" i="9"/>
  <c r="WRG10" i="9"/>
  <c r="WRI10" i="9"/>
  <c r="WRK10" i="9"/>
  <c r="WRM10" i="9"/>
  <c r="WRO10" i="9"/>
  <c r="WRQ10" i="9"/>
  <c r="WRS10" i="9"/>
  <c r="WRU10" i="9"/>
  <c r="WRW10" i="9"/>
  <c r="WRY10" i="9"/>
  <c r="WSA10" i="9"/>
  <c r="WSC10" i="9"/>
  <c r="WSE10" i="9"/>
  <c r="WSG10" i="9"/>
  <c r="WSI10" i="9"/>
  <c r="WSK10" i="9"/>
  <c r="WSM10" i="9"/>
  <c r="WSO10" i="9"/>
  <c r="WSQ10" i="9"/>
  <c r="WSS10" i="9"/>
  <c r="WSU10" i="9"/>
  <c r="WSW10" i="9"/>
  <c r="WSY10" i="9"/>
  <c r="WTA10" i="9"/>
  <c r="WTC10" i="9"/>
  <c r="WTE10" i="9"/>
  <c r="WTG10" i="9"/>
  <c r="WTI10" i="9"/>
  <c r="WTK10" i="9"/>
  <c r="WTM10" i="9"/>
  <c r="WTO10" i="9"/>
  <c r="WTQ10" i="9"/>
  <c r="WTS10" i="9"/>
  <c r="WTU10" i="9"/>
  <c r="WTW10" i="9"/>
  <c r="WTY10" i="9"/>
  <c r="WUA10" i="9"/>
  <c r="WUC10" i="9"/>
  <c r="WUE10" i="9"/>
  <c r="WUG10" i="9"/>
  <c r="WUI10" i="9"/>
  <c r="WUK10" i="9"/>
  <c r="WUM10" i="9"/>
  <c r="WUO10" i="9"/>
  <c r="WUQ10" i="9"/>
  <c r="WUS10" i="9"/>
  <c r="WUU10" i="9"/>
  <c r="WUW10" i="9"/>
  <c r="WUY10" i="9"/>
  <c r="WVA10" i="9"/>
  <c r="WVC10" i="9"/>
  <c r="WVE10" i="9"/>
  <c r="WVG10" i="9"/>
  <c r="WVI10" i="9"/>
  <c r="WVK10" i="9"/>
  <c r="WVM10" i="9"/>
  <c r="WVO10" i="9"/>
  <c r="WVQ10" i="9"/>
  <c r="WVS10" i="9"/>
  <c r="WVU10" i="9"/>
  <c r="WVW10" i="9"/>
  <c r="WVY10" i="9"/>
  <c r="WWA10" i="9"/>
  <c r="WWC10" i="9"/>
  <c r="WWE10" i="9"/>
  <c r="WWG10" i="9"/>
  <c r="WWI10" i="9"/>
  <c r="WWK10" i="9"/>
  <c r="WWM10" i="9"/>
  <c r="WWO10" i="9"/>
  <c r="WWQ10" i="9"/>
  <c r="WWS10" i="9"/>
  <c r="WWU10" i="9"/>
  <c r="WWW10" i="9"/>
  <c r="WWY10" i="9"/>
  <c r="WXA10" i="9"/>
  <c r="WXC10" i="9"/>
  <c r="WXE10" i="9"/>
  <c r="WXG10" i="9"/>
  <c r="WXI10" i="9"/>
  <c r="WXK10" i="9"/>
  <c r="WXM10" i="9"/>
  <c r="WXO10" i="9"/>
  <c r="WXQ10" i="9"/>
  <c r="WXS10" i="9"/>
  <c r="WXU10" i="9"/>
  <c r="WXW10" i="9"/>
  <c r="WXY10" i="9"/>
  <c r="WYA10" i="9"/>
  <c r="WYC10" i="9"/>
  <c r="WYE10" i="9"/>
  <c r="WYG10" i="9"/>
  <c r="WYI10" i="9"/>
  <c r="WYK10" i="9"/>
  <c r="WYM10" i="9"/>
  <c r="WYO10" i="9"/>
  <c r="WYQ10" i="9"/>
  <c r="WYS10" i="9"/>
  <c r="WYU10" i="9"/>
  <c r="WYW10" i="9"/>
  <c r="WYY10" i="9"/>
  <c r="WZA10" i="9"/>
  <c r="WZC10" i="9"/>
  <c r="WZE10" i="9"/>
  <c r="WZG10" i="9"/>
  <c r="WZI10" i="9"/>
  <c r="WZK10" i="9"/>
  <c r="WZM10" i="9"/>
  <c r="WZO10" i="9"/>
  <c r="WZQ10" i="9"/>
  <c r="WZS10" i="9"/>
  <c r="WZU10" i="9"/>
  <c r="WZW10" i="9"/>
  <c r="WZY10" i="9"/>
  <c r="XAA10" i="9"/>
  <c r="XAC10" i="9"/>
  <c r="XAE10" i="9"/>
  <c r="XAG10" i="9"/>
  <c r="XAI10" i="9"/>
  <c r="XAK10" i="9"/>
  <c r="XAM10" i="9"/>
  <c r="XAO10" i="9"/>
  <c r="XAQ10" i="9"/>
  <c r="XAS10" i="9"/>
  <c r="XAU10" i="9"/>
  <c r="XAW10" i="9"/>
  <c r="XAY10" i="9"/>
  <c r="XBA10" i="9"/>
  <c r="XBC10" i="9"/>
  <c r="XBE10" i="9"/>
  <c r="XBG10" i="9"/>
  <c r="XBI10" i="9"/>
  <c r="XBK10" i="9"/>
  <c r="XBM10" i="9"/>
  <c r="XBO10" i="9"/>
  <c r="XBQ10" i="9"/>
  <c r="XBS10" i="9"/>
  <c r="XBU10" i="9"/>
  <c r="XBW10" i="9"/>
  <c r="XBY10" i="9"/>
  <c r="XCA10" i="9"/>
  <c r="XCC10" i="9"/>
  <c r="XCE10" i="9"/>
  <c r="XCG10" i="9"/>
  <c r="XCI10" i="9"/>
  <c r="XCK10" i="9"/>
  <c r="XCM10" i="9"/>
  <c r="XCO10" i="9"/>
  <c r="XCQ10" i="9"/>
  <c r="XCS10" i="9"/>
  <c r="XCU10" i="9"/>
  <c r="XCW10" i="9"/>
  <c r="XCY10" i="9"/>
  <c r="XDA10" i="9"/>
  <c r="XDC10" i="9"/>
  <c r="XDE10" i="9"/>
  <c r="XDG10" i="9"/>
  <c r="XDI10" i="9"/>
  <c r="XDK10" i="9"/>
  <c r="XDM10" i="9"/>
  <c r="XDO10" i="9"/>
  <c r="XDQ10" i="9"/>
  <c r="XDS10" i="9"/>
  <c r="XDU10" i="9"/>
  <c r="XDW10" i="9"/>
  <c r="XDY10" i="9"/>
  <c r="XEA10" i="9"/>
  <c r="XEC10" i="9"/>
  <c r="XEE10" i="9"/>
  <c r="XEG10" i="9"/>
  <c r="XEI10" i="9"/>
  <c r="XEK10" i="9"/>
  <c r="XEM10" i="9"/>
  <c r="XEO10" i="9"/>
  <c r="XEQ10" i="9"/>
  <c r="XES10" i="9"/>
  <c r="XEU10" i="9"/>
  <c r="XEW10" i="9"/>
  <c r="XEY10" i="9"/>
  <c r="XFA10" i="9"/>
  <c r="XFC10" i="9"/>
  <c r="O699" i="3"/>
  <c r="O698" i="3"/>
  <c r="AC698" i="3" s="1"/>
  <c r="AM698" i="3" s="1"/>
  <c r="BG698" i="3" s="1"/>
  <c r="O697" i="3"/>
  <c r="AC697" i="3" s="1"/>
  <c r="AM697" i="3" s="1"/>
  <c r="BG697" i="3" s="1"/>
  <c r="O696" i="3"/>
  <c r="O695" i="3"/>
  <c r="E51" i="25"/>
  <c r="E46" i="25"/>
  <c r="E44" i="25"/>
  <c r="E43" i="25"/>
  <c r="E42" i="25"/>
  <c r="G40" i="25"/>
  <c r="G730" i="3"/>
  <c r="E102" i="4"/>
  <c r="E101" i="4"/>
  <c r="E100" i="4"/>
  <c r="C99" i="4"/>
  <c r="B99" i="4" s="1"/>
  <c r="E99" i="4" s="1"/>
  <c r="R99" i="4" s="1"/>
  <c r="C94" i="4"/>
  <c r="D95" i="15" s="1"/>
  <c r="B94" i="4"/>
  <c r="AO625" i="3"/>
  <c r="J107" i="4" s="1"/>
  <c r="J94" i="4"/>
  <c r="J95" i="4" s="1"/>
  <c r="J96" i="4" s="1"/>
  <c r="J104" i="4" s="1"/>
  <c r="C93" i="4"/>
  <c r="C84" i="4"/>
  <c r="C91" i="4"/>
  <c r="S91" i="4" s="1"/>
  <c r="E90" i="4"/>
  <c r="C89" i="4"/>
  <c r="B89" i="4"/>
  <c r="E89" i="4"/>
  <c r="R89" i="4" s="1"/>
  <c r="C88" i="4"/>
  <c r="B88" i="4"/>
  <c r="E88" i="4" s="1"/>
  <c r="R88" i="4" s="1"/>
  <c r="C87" i="4"/>
  <c r="E86" i="4"/>
  <c r="C85" i="4"/>
  <c r="D86" i="15" s="1"/>
  <c r="B85" i="4"/>
  <c r="E85" i="4"/>
  <c r="R85" i="4" s="1"/>
  <c r="C83" i="4"/>
  <c r="C75" i="4"/>
  <c r="E73" i="4"/>
  <c r="E72" i="4"/>
  <c r="E71" i="4"/>
  <c r="C68" i="4"/>
  <c r="E67" i="4"/>
  <c r="E66" i="4"/>
  <c r="E65" i="4"/>
  <c r="C64" i="4"/>
  <c r="B64" i="4"/>
  <c r="E64" i="4"/>
  <c r="E59" i="4"/>
  <c r="E58" i="4"/>
  <c r="C57" i="4"/>
  <c r="C58" i="15" s="1"/>
  <c r="B57" i="4"/>
  <c r="E57" i="4" s="1"/>
  <c r="E56" i="4"/>
  <c r="E55" i="4"/>
  <c r="C52" i="4"/>
  <c r="C51" i="4"/>
  <c r="C50" i="4"/>
  <c r="B50" i="4"/>
  <c r="E50" i="4" s="1"/>
  <c r="R50" i="4" s="1"/>
  <c r="C49" i="4"/>
  <c r="B49" i="4" s="1"/>
  <c r="E49" i="4" s="1"/>
  <c r="R49" i="4" s="1"/>
  <c r="E48" i="4"/>
  <c r="E47" i="4"/>
  <c r="C43" i="4"/>
  <c r="C41" i="4"/>
  <c r="C40" i="4"/>
  <c r="C37" i="4"/>
  <c r="C36" i="4"/>
  <c r="B36" i="4"/>
  <c r="E36" i="4" s="1"/>
  <c r="R36" i="4" s="1"/>
  <c r="C35" i="4"/>
  <c r="E34" i="4"/>
  <c r="C32" i="4"/>
  <c r="C33" i="4"/>
  <c r="C29" i="4"/>
  <c r="B29" i="4" s="1"/>
  <c r="AO624" i="3"/>
  <c r="I107" i="4" s="1"/>
  <c r="E15" i="4"/>
  <c r="E14" i="4"/>
  <c r="C13" i="4"/>
  <c r="E10" i="4"/>
  <c r="E9" i="4"/>
  <c r="E7" i="4"/>
  <c r="C6" i="4"/>
  <c r="B7" i="15" s="1"/>
  <c r="B6" i="4"/>
  <c r="E6" i="4" s="1"/>
  <c r="R6" i="4" s="1"/>
  <c r="E5" i="4"/>
  <c r="C4" i="4"/>
  <c r="AO627" i="3"/>
  <c r="L107" i="4" s="1"/>
  <c r="AO623" i="3"/>
  <c r="H30" i="4"/>
  <c r="H38" i="4" s="1"/>
  <c r="H62" i="4" s="1"/>
  <c r="H96" i="4" s="1"/>
  <c r="H104" i="4" s="1"/>
  <c r="AO621" i="3"/>
  <c r="F30" i="4" s="1"/>
  <c r="F38" i="4" s="1"/>
  <c r="AO629" i="3"/>
  <c r="AM551" i="3"/>
  <c r="AF621" i="3"/>
  <c r="AM555" i="3"/>
  <c r="AM554" i="3"/>
  <c r="AM552" i="3"/>
  <c r="E40" i="9"/>
  <c r="S99" i="4"/>
  <c r="S93" i="4"/>
  <c r="E92" i="18" s="1"/>
  <c r="S86" i="4"/>
  <c r="S43" i="4"/>
  <c r="E42" i="18" s="1"/>
  <c r="S41" i="4"/>
  <c r="E40" i="18" s="1"/>
  <c r="S40" i="4"/>
  <c r="C31" i="4"/>
  <c r="S34" i="4"/>
  <c r="S36" i="4"/>
  <c r="AA923" i="3"/>
  <c r="Q550" i="3"/>
  <c r="W549" i="3"/>
  <c r="Q549" i="3"/>
  <c r="U371" i="6"/>
  <c r="B35" i="6"/>
  <c r="K586" i="6"/>
  <c r="AP94" i="6" a="1"/>
  <c r="AP94" i="6"/>
  <c r="AY729" i="3"/>
  <c r="AM729" i="3"/>
  <c r="AM719" i="3"/>
  <c r="AM720" i="3"/>
  <c r="AM721" i="3"/>
  <c r="AM722" i="3"/>
  <c r="AM723" i="3"/>
  <c r="AM724" i="3"/>
  <c r="AM725" i="3"/>
  <c r="AM726" i="3"/>
  <c r="AM727" i="3"/>
  <c r="AM728" i="3"/>
  <c r="AM718" i="3"/>
  <c r="AM717" i="3"/>
  <c r="AY718" i="3"/>
  <c r="AY719" i="3"/>
  <c r="BE719" i="3"/>
  <c r="BF719" i="3"/>
  <c r="BG719" i="3"/>
  <c r="AY720" i="3"/>
  <c r="BE720" i="3"/>
  <c r="BF720" i="3"/>
  <c r="BG720" i="3"/>
  <c r="AY721" i="3"/>
  <c r="BE721" i="3"/>
  <c r="BF721" i="3"/>
  <c r="BG721" i="3"/>
  <c r="AY722" i="3"/>
  <c r="BE722" i="3"/>
  <c r="BF722" i="3"/>
  <c r="BG722" i="3"/>
  <c r="AY723" i="3"/>
  <c r="BE723" i="3"/>
  <c r="BF723" i="3"/>
  <c r="BG723" i="3"/>
  <c r="AY724" i="3"/>
  <c r="BE724" i="3"/>
  <c r="BF724" i="3"/>
  <c r="BG724" i="3"/>
  <c r="AY725" i="3"/>
  <c r="BE725" i="3"/>
  <c r="BF725" i="3"/>
  <c r="BG725" i="3"/>
  <c r="AY726" i="3"/>
  <c r="BE726" i="3"/>
  <c r="BF726" i="3"/>
  <c r="BG726" i="3"/>
  <c r="AY727" i="3"/>
  <c r="BE727" i="3"/>
  <c r="BF727" i="3"/>
  <c r="BG727" i="3"/>
  <c r="AY728" i="3"/>
  <c r="BE728" i="3"/>
  <c r="BF728" i="3"/>
  <c r="BG728" i="3"/>
  <c r="AY695" i="3"/>
  <c r="AV719" i="3"/>
  <c r="AV720" i="3"/>
  <c r="AV721" i="3"/>
  <c r="AV722" i="3"/>
  <c r="AV723" i="3"/>
  <c r="AV724" i="3"/>
  <c r="AV725" i="3"/>
  <c r="AV726" i="3"/>
  <c r="AV727" i="3"/>
  <c r="AV728" i="3"/>
  <c r="K587" i="6"/>
  <c r="K588" i="6"/>
  <c r="AJ31" i="6"/>
  <c r="AJ47" i="6"/>
  <c r="AQ6" i="6"/>
  <c r="AJ995" i="3"/>
  <c r="BA994" i="3"/>
  <c r="AZ196" i="6"/>
  <c r="AJ124" i="6"/>
  <c r="AO128" i="6"/>
  <c r="AF215" i="3"/>
  <c r="B61" i="25" a="1"/>
  <c r="B61" i="25" s="1"/>
  <c r="AM716" i="3"/>
  <c r="AM715" i="3"/>
  <c r="AM714" i="3"/>
  <c r="AM713" i="3"/>
  <c r="AM712" i="3"/>
  <c r="AM711" i="3"/>
  <c r="AM710" i="3"/>
  <c r="AM709" i="3"/>
  <c r="AM708" i="3"/>
  <c r="AM707" i="3"/>
  <c r="AM706" i="3"/>
  <c r="AM705" i="3"/>
  <c r="AM704" i="3"/>
  <c r="AM703" i="3"/>
  <c r="AM702" i="3"/>
  <c r="AM701" i="3"/>
  <c r="AJ1016" i="3"/>
  <c r="BA991" i="3"/>
  <c r="BA990" i="3"/>
  <c r="BA989" i="3"/>
  <c r="BA988" i="3"/>
  <c r="BA987" i="3"/>
  <c r="BA986" i="3"/>
  <c r="BA985" i="3"/>
  <c r="BA984" i="3"/>
  <c r="BA983" i="3"/>
  <c r="BA992" i="3"/>
  <c r="AF992" i="3"/>
  <c r="AK68" i="6"/>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c r="BI616" i="3"/>
  <c r="BK616" i="3"/>
  <c r="BE617" i="3"/>
  <c r="BG617" i="3"/>
  <c r="BI617" i="3"/>
  <c r="BK617" i="3"/>
  <c r="BE618" i="3"/>
  <c r="BG618" i="3"/>
  <c r="BI618" i="3"/>
  <c r="BK618" i="3"/>
  <c r="BE619" i="3"/>
  <c r="BG619" i="3"/>
  <c r="BI619" i="3"/>
  <c r="BK619"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T719" i="3"/>
  <c r="AC719" i="3"/>
  <c r="T720" i="3"/>
  <c r="AC720" i="3"/>
  <c r="T721" i="3"/>
  <c r="AC721" i="3"/>
  <c r="T722" i="3"/>
  <c r="AC722" i="3"/>
  <c r="T723" i="3"/>
  <c r="AC723" i="3"/>
  <c r="T724" i="3"/>
  <c r="AC724" i="3"/>
  <c r="T725" i="3"/>
  <c r="AC725" i="3"/>
  <c r="T726" i="3"/>
  <c r="AC726" i="3"/>
  <c r="T727" i="3"/>
  <c r="AC727" i="3"/>
  <c r="T728" i="3"/>
  <c r="AC728" i="3"/>
  <c r="U64" i="25"/>
  <c r="U65" i="25"/>
  <c r="BG226" i="3"/>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F701" i="3"/>
  <c r="BG701" i="3"/>
  <c r="BE702" i="3"/>
  <c r="BF702" i="3"/>
  <c r="BG702" i="3"/>
  <c r="BE703" i="3"/>
  <c r="BF703" i="3"/>
  <c r="BG703" i="3"/>
  <c r="BE704" i="3"/>
  <c r="BF704" i="3"/>
  <c r="BG704" i="3"/>
  <c r="BE705" i="3"/>
  <c r="BF705" i="3"/>
  <c r="BG705" i="3"/>
  <c r="BE706" i="3"/>
  <c r="BF706" i="3"/>
  <c r="BG706" i="3"/>
  <c r="BE707" i="3"/>
  <c r="BF707" i="3"/>
  <c r="BG707" i="3"/>
  <c r="BE708" i="3"/>
  <c r="BF708" i="3"/>
  <c r="BG708" i="3"/>
  <c r="BE709" i="3"/>
  <c r="BF709" i="3"/>
  <c r="BG709" i="3"/>
  <c r="BE710" i="3"/>
  <c r="BF710" i="3"/>
  <c r="BG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29" i="3"/>
  <c r="BF729" i="3"/>
  <c r="BG729" i="3"/>
  <c r="C65" i="25"/>
  <c r="AY730" i="3"/>
  <c r="BG627" i="3"/>
  <c r="BE730" i="3"/>
  <c r="BF695" i="3"/>
  <c r="AZ260" i="3"/>
  <c r="BO245" i="3"/>
  <c r="T269" i="3"/>
  <c r="BF700" i="3"/>
  <c r="BF699" i="3"/>
  <c r="BF698" i="3"/>
  <c r="BF697" i="3"/>
  <c r="BF696" i="3"/>
  <c r="AZ728" i="3"/>
  <c r="BA728" i="3"/>
  <c r="AZ729" i="3"/>
  <c r="BA729" i="3"/>
  <c r="AZ719" i="3"/>
  <c r="BA719" i="3"/>
  <c r="AZ723" i="3"/>
  <c r="BA723" i="3"/>
  <c r="AZ727" i="3"/>
  <c r="BA727" i="3"/>
  <c r="AZ721" i="3"/>
  <c r="BA721" i="3"/>
  <c r="AZ722" i="3"/>
  <c r="BA722" i="3"/>
  <c r="AZ726" i="3"/>
  <c r="BA726" i="3"/>
  <c r="AZ725" i="3"/>
  <c r="BA725" i="3"/>
  <c r="AZ720" i="3"/>
  <c r="BA720" i="3"/>
  <c r="AZ724" i="3"/>
  <c r="BA724" i="3"/>
  <c r="AZ697" i="3"/>
  <c r="BA697" i="3"/>
  <c r="AZ705" i="3"/>
  <c r="BA705" i="3"/>
  <c r="AZ713" i="3"/>
  <c r="BA713" i="3"/>
  <c r="AZ716" i="3"/>
  <c r="BA716" i="3"/>
  <c r="AZ698" i="3"/>
  <c r="BA698" i="3"/>
  <c r="AZ706" i="3"/>
  <c r="BA706" i="3"/>
  <c r="AZ714" i="3"/>
  <c r="BA714" i="3"/>
  <c r="AZ708" i="3"/>
  <c r="BA708" i="3"/>
  <c r="AZ709" i="3"/>
  <c r="BA709" i="3"/>
  <c r="AZ699" i="3"/>
  <c r="BA699" i="3"/>
  <c r="AZ707" i="3"/>
  <c r="BA707" i="3"/>
  <c r="AZ715" i="3"/>
  <c r="BA715" i="3"/>
  <c r="AZ700" i="3"/>
  <c r="BA700" i="3"/>
  <c r="AZ701" i="3"/>
  <c r="BA701" i="3"/>
  <c r="AZ711" i="3"/>
  <c r="BA711" i="3"/>
  <c r="AZ717" i="3"/>
  <c r="BA717" i="3"/>
  <c r="AZ703" i="3"/>
  <c r="BA703" i="3"/>
  <c r="AZ702" i="3"/>
  <c r="BA702" i="3"/>
  <c r="AZ710" i="3"/>
  <c r="BA710" i="3"/>
  <c r="AZ718" i="3"/>
  <c r="BA718" i="3"/>
  <c r="AZ696" i="3"/>
  <c r="BA696" i="3"/>
  <c r="AZ704" i="3"/>
  <c r="BA704" i="3"/>
  <c r="AZ712" i="3"/>
  <c r="BA712" i="3"/>
  <c r="AZ695" i="3"/>
  <c r="AO654" i="6"/>
  <c r="AO648" i="6"/>
  <c r="AO653" i="6"/>
  <c r="BA695" i="3"/>
  <c r="AZ730" i="3"/>
  <c r="BA730" i="3"/>
  <c r="AH730" i="3"/>
  <c r="BF730" i="3"/>
  <c r="AG811" i="3"/>
  <c r="AF242" i="3"/>
  <c r="AF1001" i="3"/>
  <c r="AF996" i="3"/>
  <c r="H4" i="10"/>
  <c r="I4" i="10" s="1"/>
  <c r="I40" i="10" s="1"/>
  <c r="Z788" i="3" s="1"/>
  <c r="E6" i="9" s="1"/>
  <c r="H5" i="10"/>
  <c r="I5" i="10" s="1"/>
  <c r="H6" i="10"/>
  <c r="I6" i="10"/>
  <c r="H7" i="10"/>
  <c r="I7" i="10" s="1"/>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C7" i="9"/>
  <c r="E16" i="9"/>
  <c r="G16" i="9"/>
  <c r="E19" i="9"/>
  <c r="G19" i="9"/>
  <c r="I19" i="9"/>
  <c r="K19" i="9"/>
  <c r="M19" i="9"/>
  <c r="O19" i="9"/>
  <c r="Q19" i="9"/>
  <c r="S19" i="9"/>
  <c r="U19" i="9"/>
  <c r="W19" i="9"/>
  <c r="Y19" i="9"/>
  <c r="AA19" i="9"/>
  <c r="AC19" i="9"/>
  <c r="AE19" i="9"/>
  <c r="AG19" i="9"/>
  <c r="E26" i="9"/>
  <c r="E27" i="9"/>
  <c r="E29" i="9"/>
  <c r="E30" i="9"/>
  <c r="E32" i="9"/>
  <c r="E33" i="9"/>
  <c r="AD66" i="5"/>
  <c r="Y66" i="5"/>
  <c r="T25" i="5"/>
  <c r="AG434" i="3"/>
  <c r="T700" i="6"/>
  <c r="BJ528" i="6"/>
  <c r="Q583" i="6" s="1"/>
  <c r="W583" i="6" s="1"/>
  <c r="AC583" i="6" s="1"/>
  <c r="E31" i="9"/>
  <c r="BO825" i="3"/>
  <c r="R961" i="3"/>
  <c r="BN591" i="3"/>
  <c r="BN626" i="3"/>
  <c r="BN629" i="3"/>
  <c r="BN630" i="3"/>
  <c r="BN631" i="3"/>
  <c r="BN632" i="3"/>
  <c r="BN635" i="3"/>
  <c r="BN636" i="3"/>
  <c r="BN637" i="3"/>
  <c r="BN638" i="3"/>
  <c r="BN639" i="3"/>
  <c r="BN640" i="3"/>
  <c r="BN641" i="3"/>
  <c r="BN642" i="3"/>
  <c r="BN643" i="3"/>
  <c r="BN644" i="3"/>
  <c r="BS591" i="3"/>
  <c r="BS626" i="3"/>
  <c r="BS629" i="3"/>
  <c r="BS630" i="3"/>
  <c r="BS631" i="3"/>
  <c r="BS632" i="3"/>
  <c r="BS635" i="3"/>
  <c r="BS636" i="3"/>
  <c r="BS637" i="3"/>
  <c r="BS638" i="3"/>
  <c r="BS639" i="3"/>
  <c r="BS640" i="3"/>
  <c r="BS641" i="3"/>
  <c r="BS642" i="3"/>
  <c r="BS643" i="3"/>
  <c r="M27" i="28"/>
  <c r="BS644" i="3"/>
  <c r="BX591" i="3"/>
  <c r="BX626" i="3"/>
  <c r="BX629" i="3"/>
  <c r="BX630" i="3"/>
  <c r="BX631" i="3"/>
  <c r="BX632" i="3"/>
  <c r="BX635" i="3"/>
  <c r="BX636" i="3"/>
  <c r="BX637" i="3"/>
  <c r="BX638" i="3"/>
  <c r="BX639" i="3"/>
  <c r="BX640" i="3"/>
  <c r="BX641" i="3"/>
  <c r="BX642" i="3"/>
  <c r="BX643" i="3"/>
  <c r="M28" i="28"/>
  <c r="BX644" i="3"/>
  <c r="CC591" i="3"/>
  <c r="CC626" i="3"/>
  <c r="AZ198" i="6"/>
  <c r="CC629" i="3"/>
  <c r="CC630" i="3"/>
  <c r="CC631" i="3"/>
  <c r="CC632" i="3"/>
  <c r="CC635" i="3"/>
  <c r="CC636" i="3"/>
  <c r="CC637" i="3"/>
  <c r="CC638" i="3"/>
  <c r="CC639" i="3"/>
  <c r="CC640" i="3"/>
  <c r="CC641" i="3"/>
  <c r="CC642" i="3"/>
  <c r="CC643" i="3"/>
  <c r="M29" i="28"/>
  <c r="CC644" i="3"/>
  <c r="CM635" i="3"/>
  <c r="CM636" i="3"/>
  <c r="CM637" i="3"/>
  <c r="CM638" i="3"/>
  <c r="CM639" i="3"/>
  <c r="CM640" i="3"/>
  <c r="CM641" i="3"/>
  <c r="CM642" i="3"/>
  <c r="CM643" i="3"/>
  <c r="CM644" i="3"/>
  <c r="CM629" i="3"/>
  <c r="CM630" i="3"/>
  <c r="CM631" i="3"/>
  <c r="CM632" i="3"/>
  <c r="CM591" i="3"/>
  <c r="CM626" i="3"/>
  <c r="AZ201" i="6"/>
  <c r="CH591" i="3"/>
  <c r="CH626" i="3"/>
  <c r="AZ199" i="6"/>
  <c r="CH629" i="3"/>
  <c r="CH630" i="3"/>
  <c r="CH631" i="3"/>
  <c r="CH632" i="3"/>
  <c r="CH635" i="3"/>
  <c r="CH636" i="3"/>
  <c r="CH637" i="3"/>
  <c r="CH638" i="3"/>
  <c r="CH639" i="3"/>
  <c r="CH640" i="3"/>
  <c r="CH641" i="3"/>
  <c r="CH642" i="3"/>
  <c r="CH643" i="3"/>
  <c r="CH644" i="3"/>
  <c r="AJ976" i="3"/>
  <c r="AJ982" i="3"/>
  <c r="AJ986" i="3"/>
  <c r="AJ988" i="3"/>
  <c r="AJ1007" i="3"/>
  <c r="AJ1011" i="3"/>
  <c r="AG437" i="3"/>
  <c r="W826" i="3"/>
  <c r="W834" i="3"/>
  <c r="E17" i="9"/>
  <c r="G17" i="9"/>
  <c r="I17" i="9"/>
  <c r="K17" i="9"/>
  <c r="M17" i="9"/>
  <c r="O17" i="9"/>
  <c r="Q17" i="9"/>
  <c r="S17" i="9"/>
  <c r="U17" i="9"/>
  <c r="W17" i="9"/>
  <c r="Y17" i="9"/>
  <c r="AA17" i="9"/>
  <c r="AC17" i="9"/>
  <c r="AE17" i="9"/>
  <c r="AG17" i="9"/>
  <c r="W841" i="3"/>
  <c r="E18" i="9"/>
  <c r="G18" i="9"/>
  <c r="I18" i="9"/>
  <c r="K18" i="9"/>
  <c r="M18" i="9"/>
  <c r="O18" i="9"/>
  <c r="Q18" i="9"/>
  <c r="S18" i="9"/>
  <c r="U18" i="9"/>
  <c r="W18" i="9"/>
  <c r="Y18" i="9"/>
  <c r="AA18" i="9"/>
  <c r="AC18" i="9"/>
  <c r="AE18" i="9"/>
  <c r="AG18" i="9"/>
  <c r="W851" i="3"/>
  <c r="W858" i="3"/>
  <c r="E21" i="9"/>
  <c r="G21" i="9"/>
  <c r="I21" i="9"/>
  <c r="K21" i="9"/>
  <c r="M21" i="9"/>
  <c r="O21" i="9"/>
  <c r="Q21" i="9"/>
  <c r="S21" i="9"/>
  <c r="U21" i="9"/>
  <c r="W21" i="9"/>
  <c r="Y21" i="9"/>
  <c r="AA21" i="9"/>
  <c r="AC21" i="9"/>
  <c r="AE21" i="9"/>
  <c r="AG21" i="9"/>
  <c r="Z796" i="3"/>
  <c r="E8" i="9"/>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c r="O756" i="3"/>
  <c r="U17" i="28"/>
  <c r="R9" i="4"/>
  <c r="R10" i="4"/>
  <c r="S10" i="4"/>
  <c r="R30" i="28"/>
  <c r="AC700" i="3"/>
  <c r="AM700" i="3"/>
  <c r="BG700" i="3"/>
  <c r="AC701" i="3"/>
  <c r="AC702" i="3"/>
  <c r="AC703" i="3"/>
  <c r="AC704" i="3"/>
  <c r="AC705" i="3"/>
  <c r="AC706" i="3"/>
  <c r="AC707" i="3"/>
  <c r="H35" i="18"/>
  <c r="E35" i="18"/>
  <c r="B35" i="18"/>
  <c r="A35" i="18"/>
  <c r="AK645" i="6"/>
  <c r="T709" i="6"/>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c r="BI594" i="3"/>
  <c r="BK594" i="3"/>
  <c r="BI595" i="3"/>
  <c r="BK595" i="3"/>
  <c r="BI596" i="3"/>
  <c r="BK596" i="3"/>
  <c r="BI597" i="3"/>
  <c r="BK597" i="3"/>
  <c r="BI598" i="3"/>
  <c r="BK598" i="3"/>
  <c r="BI599" i="3"/>
  <c r="BK599" i="3"/>
  <c r="BI600" i="3"/>
  <c r="BK600" i="3"/>
  <c r="BI601" i="3"/>
  <c r="BK601" i="3"/>
  <c r="BI602" i="3"/>
  <c r="BK602" i="3"/>
  <c r="BI603" i="3"/>
  <c r="BK603" i="3"/>
  <c r="BI604" i="3"/>
  <c r="BK604" i="3"/>
  <c r="BI605" i="3"/>
  <c r="BK605" i="3"/>
  <c r="BI606" i="3"/>
  <c r="BI607" i="3"/>
  <c r="BK607" i="3"/>
  <c r="BI608" i="3"/>
  <c r="BK608" i="3"/>
  <c r="BI609" i="3"/>
  <c r="BK609" i="3"/>
  <c r="BI610" i="3"/>
  <c r="BK610" i="3"/>
  <c r="BI611" i="3"/>
  <c r="BK611" i="3"/>
  <c r="BI612" i="3"/>
  <c r="BK612" i="3"/>
  <c r="BI613" i="3"/>
  <c r="BK613" i="3"/>
  <c r="BI614" i="3"/>
  <c r="BK614" i="3"/>
  <c r="BI615" i="3"/>
  <c r="BK615" i="3"/>
  <c r="BI626" i="3"/>
  <c r="BK626" i="3"/>
  <c r="BI592" i="3"/>
  <c r="BK592" i="3"/>
  <c r="N107" i="4"/>
  <c r="P107" i="4"/>
  <c r="Q107" i="4"/>
  <c r="G107" i="4"/>
  <c r="F107" i="4"/>
  <c r="B100" i="15"/>
  <c r="C100" i="15"/>
  <c r="D100" i="15"/>
  <c r="B101" i="15"/>
  <c r="E101" i="15"/>
  <c r="C101" i="15"/>
  <c r="D101" i="15"/>
  <c r="B102" i="15"/>
  <c r="C102" i="15"/>
  <c r="E102" i="15"/>
  <c r="D102" i="15"/>
  <c r="B103" i="15"/>
  <c r="C103" i="15"/>
  <c r="E103" i="15"/>
  <c r="D103" i="15"/>
  <c r="B84" i="15"/>
  <c r="B87" i="15"/>
  <c r="C87" i="15"/>
  <c r="E87" i="15"/>
  <c r="D87" i="15"/>
  <c r="B90" i="15"/>
  <c r="E90" i="15" s="1"/>
  <c r="C90" i="15"/>
  <c r="D90" i="15"/>
  <c r="B91" i="15"/>
  <c r="E91" i="15"/>
  <c r="C91" i="15"/>
  <c r="D91" i="15"/>
  <c r="B92" i="15"/>
  <c r="C92" i="15"/>
  <c r="E92" i="15" s="1"/>
  <c r="D92" i="15"/>
  <c r="B73" i="15"/>
  <c r="C73" i="15"/>
  <c r="D73" i="15"/>
  <c r="B74" i="15"/>
  <c r="C74" i="15"/>
  <c r="E74" i="15"/>
  <c r="D74" i="15"/>
  <c r="D72" i="15"/>
  <c r="C72" i="15"/>
  <c r="E72" i="15"/>
  <c r="B72" i="15"/>
  <c r="B66" i="15"/>
  <c r="C66" i="15"/>
  <c r="E66" i="15"/>
  <c r="D66" i="15"/>
  <c r="B67" i="15"/>
  <c r="C67" i="15"/>
  <c r="E67" i="15"/>
  <c r="D67" i="15"/>
  <c r="B68" i="15"/>
  <c r="E68" i="15"/>
  <c r="C68" i="15"/>
  <c r="D68" i="15"/>
  <c r="B57" i="15"/>
  <c r="C57" i="15"/>
  <c r="D57" i="15"/>
  <c r="B58" i="15"/>
  <c r="E58" i="15" s="1"/>
  <c r="D58" i="15"/>
  <c r="B59" i="15"/>
  <c r="E59" i="15"/>
  <c r="C59" i="15"/>
  <c r="D59" i="15"/>
  <c r="B60" i="15"/>
  <c r="C60" i="15"/>
  <c r="E60" i="15"/>
  <c r="D60" i="15"/>
  <c r="D56" i="15"/>
  <c r="C56" i="15"/>
  <c r="B56" i="15"/>
  <c r="B48" i="15"/>
  <c r="C48" i="15"/>
  <c r="D48" i="15"/>
  <c r="B49" i="15"/>
  <c r="C49" i="15"/>
  <c r="E49" i="15"/>
  <c r="D49" i="15"/>
  <c r="D51" i="15"/>
  <c r="D53" i="15"/>
  <c r="B44" i="15"/>
  <c r="C44" i="15"/>
  <c r="B35" i="15"/>
  <c r="E35" i="15"/>
  <c r="C35" i="15"/>
  <c r="D35" i="15"/>
  <c r="B37" i="15"/>
  <c r="C37" i="15"/>
  <c r="E37" i="15" s="1"/>
  <c r="D37" i="15"/>
  <c r="B19" i="15"/>
  <c r="C19" i="15"/>
  <c r="E19" i="15"/>
  <c r="D19" i="15"/>
  <c r="B20" i="15"/>
  <c r="C20" i="15"/>
  <c r="E20" i="15"/>
  <c r="D20" i="15"/>
  <c r="B21" i="15"/>
  <c r="C21" i="15"/>
  <c r="D21" i="15"/>
  <c r="B22" i="15"/>
  <c r="C22" i="15"/>
  <c r="E22" i="15"/>
  <c r="D22" i="15"/>
  <c r="B23" i="15"/>
  <c r="C23" i="15"/>
  <c r="E23" i="15"/>
  <c r="D23" i="15"/>
  <c r="B24" i="15"/>
  <c r="C24" i="15"/>
  <c r="E24" i="15"/>
  <c r="D24" i="15"/>
  <c r="B25" i="15"/>
  <c r="E25" i="15"/>
  <c r="C25" i="15"/>
  <c r="D25" i="15"/>
  <c r="B26" i="15"/>
  <c r="C26" i="15"/>
  <c r="E26" i="15"/>
  <c r="D26" i="15"/>
  <c r="B28" i="15"/>
  <c r="C28" i="15"/>
  <c r="E28" i="15"/>
  <c r="D28" i="15"/>
  <c r="B6" i="15"/>
  <c r="C6" i="15"/>
  <c r="B8" i="15"/>
  <c r="E8" i="15"/>
  <c r="C8" i="15"/>
  <c r="B10" i="15"/>
  <c r="C10" i="15"/>
  <c r="B11" i="15"/>
  <c r="C11" i="15"/>
  <c r="C14" i="15"/>
  <c r="B15" i="15"/>
  <c r="E15" i="15"/>
  <c r="C15" i="15"/>
  <c r="B16" i="15"/>
  <c r="C16" i="15"/>
  <c r="B18" i="15"/>
  <c r="C18" i="15"/>
  <c r="E18" i="15"/>
  <c r="C38" i="10"/>
  <c r="C9" i="10"/>
  <c r="C10" i="10"/>
  <c r="C11" i="10"/>
  <c r="C12" i="10"/>
  <c r="C13" i="10"/>
  <c r="C14" i="10"/>
  <c r="C15" i="10"/>
  <c r="C16" i="10"/>
  <c r="C17" i="10"/>
  <c r="C18" i="10"/>
  <c r="C19" i="10"/>
  <c r="C20" i="10"/>
  <c r="C21" i="10"/>
  <c r="C22" i="10"/>
  <c r="C23" i="10"/>
  <c r="C24" i="10"/>
  <c r="C25" i="10"/>
  <c r="C26" i="10"/>
  <c r="C27" i="10"/>
  <c r="E56" i="15"/>
  <c r="E73" i="15"/>
  <c r="E16" i="15"/>
  <c r="E57" i="15"/>
  <c r="E21" i="15"/>
  <c r="E48" i="15"/>
  <c r="C12" i="15"/>
  <c r="E12" i="15"/>
  <c r="B12" i="15"/>
  <c r="E6" i="15"/>
  <c r="E11" i="15"/>
  <c r="E10"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R24" i="4"/>
  <c r="B24" i="4"/>
  <c r="G53" i="9"/>
  <c r="I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AD22" i="5"/>
  <c r="G90" i="25"/>
  <c r="G91" i="25"/>
  <c r="G92" i="25"/>
  <c r="G93" i="25"/>
  <c r="G94" i="25"/>
  <c r="G95" i="25"/>
  <c r="G96" i="25"/>
  <c r="G97" i="25"/>
  <c r="B15" i="4"/>
  <c r="E50" i="25"/>
  <c r="Q48" i="25"/>
  <c r="D8" i="4"/>
  <c r="D11" i="4"/>
  <c r="D12" i="4"/>
  <c r="D26" i="4"/>
  <c r="B26" i="4"/>
  <c r="D38" i="4"/>
  <c r="D42" i="4"/>
  <c r="D53" i="4"/>
  <c r="D61" i="4"/>
  <c r="D69" i="4"/>
  <c r="D76" i="4"/>
  <c r="D80" i="4"/>
  <c r="D95" i="4"/>
  <c r="D103" i="4"/>
  <c r="C11" i="4"/>
  <c r="C26" i="4"/>
  <c r="C66" i="25"/>
  <c r="Y20" i="5"/>
  <c r="Y22" i="5"/>
  <c r="AI20" i="5"/>
  <c r="AI22" i="5"/>
  <c r="S26" i="4"/>
  <c r="F25" i="18"/>
  <c r="F37" i="18"/>
  <c r="F41" i="18"/>
  <c r="F52" i="18"/>
  <c r="F68" i="18"/>
  <c r="F79" i="18"/>
  <c r="F94" i="18"/>
  <c r="F102" i="18"/>
  <c r="T20" i="5"/>
  <c r="T22" i="5"/>
  <c r="T26" i="4"/>
  <c r="T38" i="4"/>
  <c r="T42" i="4"/>
  <c r="H41" i="18"/>
  <c r="T53" i="4"/>
  <c r="H52" i="18"/>
  <c r="T11" i="4"/>
  <c r="T69" i="4"/>
  <c r="H68" i="18"/>
  <c r="T80" i="4"/>
  <c r="H79" i="18"/>
  <c r="T95" i="4"/>
  <c r="H94" i="18"/>
  <c r="T103" i="4"/>
  <c r="H102" i="18"/>
  <c r="I11" i="18"/>
  <c r="I61" i="18"/>
  <c r="I95" i="18"/>
  <c r="I103" i="18"/>
  <c r="I105" i="18"/>
  <c r="I25" i="18"/>
  <c r="I37" i="18"/>
  <c r="I41" i="18"/>
  <c r="I52" i="18"/>
  <c r="I68" i="18"/>
  <c r="I79" i="18"/>
  <c r="I94" i="18"/>
  <c r="I102" i="18"/>
  <c r="U66" i="25"/>
  <c r="U67" i="25"/>
  <c r="U68" i="25"/>
  <c r="AP378" i="6"/>
  <c r="AP377" i="6"/>
  <c r="AP376" i="6"/>
  <c r="AP373" i="6"/>
  <c r="AP371" i="6"/>
  <c r="AP369" i="6"/>
  <c r="AP381" i="6" s="1"/>
  <c r="AQ381" i="6" s="1"/>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62" i="4"/>
  <c r="J11" i="4"/>
  <c r="J26" i="4"/>
  <c r="J38" i="4"/>
  <c r="J42" i="4"/>
  <c r="J53" i="4"/>
  <c r="J61" i="4"/>
  <c r="J69" i="4"/>
  <c r="J76" i="4"/>
  <c r="K8" i="4"/>
  <c r="K11" i="4"/>
  <c r="K26" i="4"/>
  <c r="K42" i="4"/>
  <c r="K53" i="4"/>
  <c r="K61" i="4"/>
  <c r="K69" i="4"/>
  <c r="K76" i="4"/>
  <c r="K80" i="4"/>
  <c r="K95" i="4"/>
  <c r="L8" i="4"/>
  <c r="L11" i="4"/>
  <c r="L26" i="4"/>
  <c r="L42" i="4"/>
  <c r="L53" i="4"/>
  <c r="L61" i="4"/>
  <c r="L69" i="4"/>
  <c r="L76" i="4"/>
  <c r="L80" i="4"/>
  <c r="L95" i="4"/>
  <c r="M8" i="4"/>
  <c r="M11" i="4"/>
  <c r="M26" i="4"/>
  <c r="M42" i="4"/>
  <c r="M53" i="4"/>
  <c r="M61" i="4"/>
  <c r="M69" i="4"/>
  <c r="M76" i="4"/>
  <c r="M80" i="4"/>
  <c r="M95" i="4"/>
  <c r="N8" i="4"/>
  <c r="N11" i="4"/>
  <c r="N26" i="4"/>
  <c r="N38" i="4"/>
  <c r="N42" i="4"/>
  <c r="N53" i="4"/>
  <c r="N62" i="4"/>
  <c r="N61" i="4"/>
  <c r="N69" i="4"/>
  <c r="N76" i="4"/>
  <c r="N80" i="4"/>
  <c r="O8" i="4"/>
  <c r="O11" i="4"/>
  <c r="O26" i="4"/>
  <c r="O42" i="4"/>
  <c r="O53" i="4"/>
  <c r="O61" i="4"/>
  <c r="O69" i="4"/>
  <c r="O76" i="4"/>
  <c r="O80" i="4"/>
  <c r="O95" i="4"/>
  <c r="P8" i="4"/>
  <c r="P12" i="4"/>
  <c r="P11" i="4"/>
  <c r="P26" i="4"/>
  <c r="P38" i="4"/>
  <c r="P42" i="4"/>
  <c r="P53" i="4"/>
  <c r="P61" i="4"/>
  <c r="P69" i="4"/>
  <c r="P76" i="4"/>
  <c r="P80" i="4"/>
  <c r="P95" i="4"/>
  <c r="Q8" i="4"/>
  <c r="Q11" i="4"/>
  <c r="Q26" i="4"/>
  <c r="Q38" i="4"/>
  <c r="Q62" i="4"/>
  <c r="Q96" i="4"/>
  <c r="Q104" i="4"/>
  <c r="Q42" i="4"/>
  <c r="Q53" i="4"/>
  <c r="Q61" i="4"/>
  <c r="Q69" i="4"/>
  <c r="Q76" i="4"/>
  <c r="Q80" i="4"/>
  <c r="Q95" i="4"/>
  <c r="G79" i="18"/>
  <c r="D79" i="18"/>
  <c r="C79" i="18"/>
  <c r="R71" i="4"/>
  <c r="R72" i="4"/>
  <c r="R73" i="4"/>
  <c r="F80" i="4"/>
  <c r="G80" i="4"/>
  <c r="H80" i="4"/>
  <c r="G76" i="4"/>
  <c r="F76" i="4"/>
  <c r="H78" i="18"/>
  <c r="B102" i="4"/>
  <c r="B25" i="18"/>
  <c r="G25" i="18"/>
  <c r="G61" i="18"/>
  <c r="G95" i="18"/>
  <c r="G103" i="18"/>
  <c r="G10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E90" i="18"/>
  <c r="E89" i="18"/>
  <c r="E88" i="18"/>
  <c r="E85" i="18"/>
  <c r="E47" i="18"/>
  <c r="E46" i="18"/>
  <c r="E33" i="18"/>
  <c r="E26" i="18"/>
  <c r="E24" i="18"/>
  <c r="E23" i="18"/>
  <c r="E22" i="18"/>
  <c r="E21" i="18"/>
  <c r="E20" i="18"/>
  <c r="E19" i="18"/>
  <c r="E18" i="18"/>
  <c r="E17" i="18"/>
  <c r="E14" i="18"/>
  <c r="E15" i="18"/>
  <c r="E13" i="18"/>
  <c r="E10" i="18"/>
  <c r="B101" i="18"/>
  <c r="B100" i="18"/>
  <c r="B99" i="18"/>
  <c r="B98" i="18"/>
  <c r="B90" i="18"/>
  <c r="B89" i="18"/>
  <c r="B88" i="18"/>
  <c r="B85" i="18"/>
  <c r="B82" i="18"/>
  <c r="B74" i="18"/>
  <c r="B72" i="18"/>
  <c r="B71" i="18"/>
  <c r="B70" i="18"/>
  <c r="B58" i="18"/>
  <c r="B57" i="18"/>
  <c r="B56" i="18"/>
  <c r="B55" i="18"/>
  <c r="B54" i="18"/>
  <c r="B51" i="18"/>
  <c r="B47" i="18"/>
  <c r="B46" i="18"/>
  <c r="B36" i="18"/>
  <c r="B33" i="18"/>
  <c r="B26" i="18"/>
  <c r="B24" i="18"/>
  <c r="B23" i="18"/>
  <c r="B22" i="18"/>
  <c r="B21" i="18"/>
  <c r="B20" i="18"/>
  <c r="B19" i="18"/>
  <c r="B18" i="18"/>
  <c r="B17" i="18"/>
  <c r="D102" i="18"/>
  <c r="C102" i="18"/>
  <c r="D94" i="18"/>
  <c r="C94" i="18"/>
  <c r="D75" i="18"/>
  <c r="C75" i="18"/>
  <c r="D68" i="18"/>
  <c r="C68" i="18"/>
  <c r="D60" i="18"/>
  <c r="C60" i="18"/>
  <c r="D52" i="18"/>
  <c r="C52" i="18"/>
  <c r="D41" i="18"/>
  <c r="C41" i="18"/>
  <c r="D37" i="18"/>
  <c r="C37" i="18"/>
  <c r="C61" i="18"/>
  <c r="C95" i="18"/>
  <c r="C103" i="18"/>
  <c r="D25" i="18"/>
  <c r="D61" i="18"/>
  <c r="D95" i="18"/>
  <c r="D103" i="18"/>
  <c r="C25" i="18"/>
  <c r="D11" i="18"/>
  <c r="C11" i="18"/>
  <c r="D8" i="18"/>
  <c r="C8" i="18"/>
  <c r="AG517" i="6"/>
  <c r="AO652" i="6"/>
  <c r="AO651" i="6"/>
  <c r="AO650" i="6"/>
  <c r="AO649" i="6"/>
  <c r="AJ271" i="6"/>
  <c r="AJ256" i="6"/>
  <c r="AJ230" i="6"/>
  <c r="AJ218" i="6"/>
  <c r="AJ139" i="6"/>
  <c r="T701" i="6"/>
  <c r="AG524" i="6"/>
  <c r="AG520" i="6"/>
  <c r="AG513" i="6"/>
  <c r="AG508" i="6"/>
  <c r="AG485" i="6"/>
  <c r="R86" i="4"/>
  <c r="R90" i="4"/>
  <c r="R59" i="4"/>
  <c r="R58" i="4"/>
  <c r="R56" i="4"/>
  <c r="R55" i="4"/>
  <c r="R48" i="4"/>
  <c r="R47" i="4"/>
  <c r="R34" i="4"/>
  <c r="R27" i="4"/>
  <c r="R25" i="4"/>
  <c r="R23" i="4"/>
  <c r="R22" i="4"/>
  <c r="R21" i="4"/>
  <c r="R20" i="4"/>
  <c r="R26" i="4"/>
  <c r="R19" i="4"/>
  <c r="R18" i="4"/>
  <c r="R17" i="4"/>
  <c r="R15" i="4"/>
  <c r="R14" i="4"/>
  <c r="R7" i="4"/>
  <c r="D5" i="15"/>
  <c r="D7" i="15"/>
  <c r="D6" i="15"/>
  <c r="D8" i="15"/>
  <c r="D10" i="15"/>
  <c r="D12" i="15"/>
  <c r="D11" i="15"/>
  <c r="D15" i="15"/>
  <c r="D16" i="15"/>
  <c r="D18" i="15"/>
  <c r="H25" i="18"/>
  <c r="H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5" i="4"/>
  <c r="B7" i="4"/>
  <c r="E11" i="4"/>
  <c r="F8" i="4"/>
  <c r="F12" i="4"/>
  <c r="G8" i="4"/>
  <c r="H8" i="4"/>
  <c r="H11" i="4"/>
  <c r="L12" i="4"/>
  <c r="B9" i="4"/>
  <c r="B10" i="4"/>
  <c r="F11" i="4"/>
  <c r="F62" i="4"/>
  <c r="F96" i="4" s="1"/>
  <c r="F104" i="4" s="1"/>
  <c r="G11" i="4"/>
  <c r="I12" i="4"/>
  <c r="O12" i="4"/>
  <c r="B14" i="4"/>
  <c r="B17" i="4"/>
  <c r="B18" i="4"/>
  <c r="B19" i="4"/>
  <c r="B20" i="4"/>
  <c r="B21" i="4"/>
  <c r="B22" i="4"/>
  <c r="B23" i="4"/>
  <c r="B25" i="4"/>
  <c r="E26" i="4"/>
  <c r="F26" i="4"/>
  <c r="G26" i="4"/>
  <c r="G38" i="4"/>
  <c r="G62" i="4" s="1"/>
  <c r="G96" i="4" s="1"/>
  <c r="G104" i="4" s="1"/>
  <c r="H26" i="4"/>
  <c r="M103" i="4"/>
  <c r="Q103" i="4"/>
  <c r="B27" i="4"/>
  <c r="B34" i="4"/>
  <c r="O103" i="4"/>
  <c r="F42" i="4"/>
  <c r="G42" i="4"/>
  <c r="H42" i="4"/>
  <c r="B47" i="4"/>
  <c r="B48" i="4"/>
  <c r="F53" i="4"/>
  <c r="F61" i="4"/>
  <c r="F95" i="4"/>
  <c r="F69" i="4"/>
  <c r="F103" i="4"/>
  <c r="G53" i="4"/>
  <c r="H53" i="4"/>
  <c r="B55" i="4"/>
  <c r="B56" i="4"/>
  <c r="B58" i="4"/>
  <c r="B59" i="4"/>
  <c r="G61" i="4"/>
  <c r="H61" i="4"/>
  <c r="G69" i="4"/>
  <c r="H69" i="4"/>
  <c r="B71" i="4"/>
  <c r="B72" i="4"/>
  <c r="B73" i="4"/>
  <c r="H76" i="4"/>
  <c r="B86" i="4"/>
  <c r="B90" i="4"/>
  <c r="G95" i="4"/>
  <c r="H95"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N12" i="4"/>
  <c r="E25" i="18"/>
  <c r="G12" i="4"/>
  <c r="B27" i="15"/>
  <c r="D27" i="15"/>
  <c r="C27" i="15"/>
  <c r="B11" i="4"/>
  <c r="B11" i="18"/>
  <c r="AB47" i="26"/>
  <c r="J61" i="18"/>
  <c r="J95" i="18"/>
  <c r="J103" i="18"/>
  <c r="J105" i="18"/>
  <c r="K12" i="4"/>
  <c r="J12" i="4"/>
  <c r="R11" i="4"/>
  <c r="C12" i="18"/>
  <c r="H12" i="4"/>
  <c r="H11" i="18"/>
  <c r="D12" i="18"/>
  <c r="F61" i="18"/>
  <c r="F95" i="18"/>
  <c r="F103" i="18"/>
  <c r="F105" i="18"/>
  <c r="T24" i="27"/>
  <c r="T24" i="26"/>
  <c r="I58" i="9"/>
  <c r="K53" i="9"/>
  <c r="G58" i="9"/>
  <c r="P62" i="4"/>
  <c r="P96" i="4"/>
  <c r="P104" i="4"/>
  <c r="D62" i="4"/>
  <c r="D96" i="4"/>
  <c r="D104" i="4"/>
  <c r="T62" i="4"/>
  <c r="M12" i="4"/>
  <c r="G98" i="25"/>
  <c r="AI20" i="26"/>
  <c r="G33" i="9"/>
  <c r="I33" i="9"/>
  <c r="K33" i="9"/>
  <c r="M33" i="9"/>
  <c r="O33" i="9"/>
  <c r="Q33" i="9"/>
  <c r="S33" i="9"/>
  <c r="U33" i="9"/>
  <c r="W33" i="9"/>
  <c r="Y33" i="9"/>
  <c r="AA33" i="9"/>
  <c r="AC33" i="9"/>
  <c r="AE33" i="9"/>
  <c r="AG33" i="9"/>
  <c r="AZ197" i="6"/>
  <c r="C734" i="3"/>
  <c r="AZ202" i="6"/>
  <c r="Y7" i="5"/>
  <c r="AI7" i="5"/>
  <c r="R963" i="3"/>
  <c r="T7" i="5"/>
  <c r="O29" i="9"/>
  <c r="F594" i="6"/>
  <c r="AF701" i="6"/>
  <c r="Q584" i="6"/>
  <c r="W584" i="6"/>
  <c r="AC584" i="6" s="1"/>
  <c r="Q582" i="6"/>
  <c r="W582" i="6" s="1"/>
  <c r="AC582" i="6" s="1"/>
  <c r="AO655" i="6"/>
  <c r="AK688" i="6"/>
  <c r="T710" i="6"/>
  <c r="AF710" i="6" s="1"/>
  <c r="CM633" i="3"/>
  <c r="BN633" i="3"/>
  <c r="U69" i="25"/>
  <c r="AI22" i="26"/>
  <c r="AC862" i="3"/>
  <c r="AC756" i="3"/>
  <c r="CH633" i="3"/>
  <c r="G67" i="25"/>
  <c r="C67" i="25" s="1"/>
  <c r="E20" i="9"/>
  <c r="G20" i="9"/>
  <c r="I20" i="9"/>
  <c r="K20" i="9"/>
  <c r="M20" i="9"/>
  <c r="O20" i="9"/>
  <c r="Q20" i="9"/>
  <c r="S20" i="9"/>
  <c r="U20" i="9"/>
  <c r="W20" i="9"/>
  <c r="Y20" i="9"/>
  <c r="AA20" i="9"/>
  <c r="AC20" i="9"/>
  <c r="AE20" i="9"/>
  <c r="AG20" i="9"/>
  <c r="BX633" i="3"/>
  <c r="AF709" i="6"/>
  <c r="Q581" i="6"/>
  <c r="W581" i="6"/>
  <c r="AC581" i="6" s="1"/>
  <c r="G31" i="9"/>
  <c r="I31" i="9"/>
  <c r="K31" i="9"/>
  <c r="M31" i="9"/>
  <c r="O31" i="9"/>
  <c r="Q31" i="9"/>
  <c r="S31" i="9"/>
  <c r="U31" i="9"/>
  <c r="W31" i="9"/>
  <c r="Y31" i="9"/>
  <c r="AA31" i="9"/>
  <c r="AC31" i="9"/>
  <c r="AE31" i="9"/>
  <c r="AG31" i="9"/>
  <c r="Q589" i="6"/>
  <c r="W589" i="6"/>
  <c r="G32" i="9"/>
  <c r="I32" i="9"/>
  <c r="K32" i="9"/>
  <c r="G30" i="9"/>
  <c r="I30" i="9"/>
  <c r="K30" i="9"/>
  <c r="M30" i="9"/>
  <c r="O30" i="9"/>
  <c r="Q30" i="9"/>
  <c r="S30" i="9"/>
  <c r="U30" i="9"/>
  <c r="W30" i="9"/>
  <c r="Y30" i="9"/>
  <c r="AA30" i="9"/>
  <c r="AC30" i="9"/>
  <c r="AE30" i="9"/>
  <c r="AG30" i="9"/>
  <c r="AG438" i="3"/>
  <c r="T27" i="26" s="1"/>
  <c r="Y20" i="27"/>
  <c r="Y22" i="27"/>
  <c r="AD20" i="27"/>
  <c r="AD22" i="27"/>
  <c r="E15" i="9"/>
  <c r="G15" i="9"/>
  <c r="I15" i="9"/>
  <c r="K15" i="9"/>
  <c r="M15" i="9"/>
  <c r="O15" i="9"/>
  <c r="Q15" i="9"/>
  <c r="AC776" i="3"/>
  <c r="O611" i="6"/>
  <c r="AO611" i="6"/>
  <c r="BS645" i="3"/>
  <c r="BW646" i="3"/>
  <c r="CL627" i="3"/>
  <c r="CC645" i="3"/>
  <c r="CG646" i="3"/>
  <c r="CM645" i="3"/>
  <c r="CQ646" i="3"/>
  <c r="CC633" i="3"/>
  <c r="BS633" i="3"/>
  <c r="BN645" i="3"/>
  <c r="BR646" i="3"/>
  <c r="R965" i="3"/>
  <c r="R962" i="3"/>
  <c r="CH645" i="3"/>
  <c r="CL646" i="3"/>
  <c r="BX645" i="3"/>
  <c r="CB646" i="3"/>
  <c r="O610" i="6"/>
  <c r="AO610" i="6"/>
  <c r="R964" i="3"/>
  <c r="AC863" i="3"/>
  <c r="Q586" i="6"/>
  <c r="W586" i="6"/>
  <c r="AC586" i="6" s="1"/>
  <c r="Q590" i="6"/>
  <c r="W590" i="6" s="1"/>
  <c r="Q591" i="6"/>
  <c r="W591" i="6" s="1"/>
  <c r="CX627" i="3"/>
  <c r="T612" i="6"/>
  <c r="AZ575" i="6"/>
  <c r="DH627" i="3"/>
  <c r="T610" i="6"/>
  <c r="BK627" i="3"/>
  <c r="O612" i="6"/>
  <c r="AO612" i="6"/>
  <c r="DM627" i="3"/>
  <c r="T609" i="6"/>
  <c r="AZ572" i="6"/>
  <c r="DR627" i="3"/>
  <c r="T608" i="6"/>
  <c r="CS627" i="3"/>
  <c r="T613" i="6"/>
  <c r="DC627" i="3"/>
  <c r="T611" i="6"/>
  <c r="BU528" i="6"/>
  <c r="BU531" i="6"/>
  <c r="AK540" i="6"/>
  <c r="Q587" i="6"/>
  <c r="W587" i="6" s="1"/>
  <c r="AC587" i="6" s="1"/>
  <c r="AP368" i="6"/>
  <c r="AQ368" i="6"/>
  <c r="BD524" i="6"/>
  <c r="G27" i="9"/>
  <c r="I27" i="9"/>
  <c r="K27" i="9"/>
  <c r="M27" i="9"/>
  <c r="O27" i="9"/>
  <c r="Q27" i="9"/>
  <c r="S27" i="9"/>
  <c r="U27" i="9"/>
  <c r="W27" i="9"/>
  <c r="Y27" i="9"/>
  <c r="AA27" i="9"/>
  <c r="AC27" i="9"/>
  <c r="AE27" i="9"/>
  <c r="AG27" i="9"/>
  <c r="G26" i="9"/>
  <c r="I26" i="9"/>
  <c r="K26" i="9"/>
  <c r="M26" i="9"/>
  <c r="O26" i="9"/>
  <c r="Q26" i="9"/>
  <c r="S26" i="9"/>
  <c r="U26" i="9"/>
  <c r="W26" i="9"/>
  <c r="Y26" i="9"/>
  <c r="AA26" i="9"/>
  <c r="AC26" i="9"/>
  <c r="AE26" i="9"/>
  <c r="AG26" i="9"/>
  <c r="AG29" i="9"/>
  <c r="Q585" i="6"/>
  <c r="W585" i="6" s="1"/>
  <c r="AC585" i="6" s="1"/>
  <c r="Q588" i="6"/>
  <c r="W588" i="6"/>
  <c r="AC588" i="6" s="1"/>
  <c r="T20" i="27"/>
  <c r="T22" i="27"/>
  <c r="T20" i="26"/>
  <c r="T22" i="26"/>
  <c r="Y20" i="26"/>
  <c r="Y22" i="26"/>
  <c r="AD20" i="26"/>
  <c r="AD22" i="26"/>
  <c r="AD7" i="5"/>
  <c r="AI20" i="27"/>
  <c r="AI22" i="27"/>
  <c r="AD63" i="5"/>
  <c r="AD67" i="5"/>
  <c r="E27" i="15"/>
  <c r="U29" i="9"/>
  <c r="AE29" i="9"/>
  <c r="G29" i="9"/>
  <c r="W29" i="9"/>
  <c r="AA29" i="9"/>
  <c r="I29" i="9"/>
  <c r="S29" i="9"/>
  <c r="Y29" i="9"/>
  <c r="K29" i="9"/>
  <c r="M29" i="9"/>
  <c r="Q29" i="9"/>
  <c r="AC29" i="9"/>
  <c r="Y40" i="9"/>
  <c r="Y43" i="9" s="1"/>
  <c r="F40" i="10"/>
  <c r="I40" i="9"/>
  <c r="I43" i="9" s="1"/>
  <c r="M40" i="9"/>
  <c r="M43" i="9" s="1"/>
  <c r="AC40" i="9"/>
  <c r="AC43" i="9" s="1"/>
  <c r="I16" i="9"/>
  <c r="G8" i="9"/>
  <c r="T96" i="4"/>
  <c r="H61" i="18"/>
  <c r="K58" i="9"/>
  <c r="M53" i="9"/>
  <c r="BA203" i="6"/>
  <c r="AO197" i="6"/>
  <c r="AP192" i="6" s="1"/>
  <c r="AZ203" i="6"/>
  <c r="CH651" i="3"/>
  <c r="Y610" i="6"/>
  <c r="CH547" i="6"/>
  <c r="O609" i="6"/>
  <c r="AO609" i="6"/>
  <c r="L30" i="28"/>
  <c r="V30" i="28"/>
  <c r="L29" i="28"/>
  <c r="V29" i="28"/>
  <c r="AU573" i="6"/>
  <c r="AU574" i="6"/>
  <c r="CC530" i="6"/>
  <c r="CC531" i="6"/>
  <c r="L28" i="28"/>
  <c r="V28" i="28"/>
  <c r="CG627" i="3"/>
  <c r="AU575" i="6"/>
  <c r="CQ627" i="3"/>
  <c r="O608" i="6"/>
  <c r="AO608" i="6"/>
  <c r="CM651" i="3"/>
  <c r="BN651" i="3"/>
  <c r="AB961" i="3"/>
  <c r="CS633" i="3"/>
  <c r="CB627" i="3"/>
  <c r="AC864" i="3"/>
  <c r="CQ647" i="3"/>
  <c r="BX651" i="3"/>
  <c r="AB963" i="3"/>
  <c r="AJ963" i="3"/>
  <c r="CC651" i="3"/>
  <c r="AB964" i="3"/>
  <c r="AJ964" i="3"/>
  <c r="E22" i="9"/>
  <c r="G22" i="9"/>
  <c r="BR627" i="3"/>
  <c r="AZ573" i="6"/>
  <c r="Y611" i="6"/>
  <c r="BQ527" i="6"/>
  <c r="BQ531" i="6"/>
  <c r="BY529" i="6"/>
  <c r="BY531" i="6"/>
  <c r="Y612" i="6"/>
  <c r="L26" i="28"/>
  <c r="V26" i="28"/>
  <c r="O613" i="6"/>
  <c r="AO613" i="6"/>
  <c r="AZ576" i="6"/>
  <c r="BM526" i="6"/>
  <c r="BM531" i="6"/>
  <c r="Y609" i="6"/>
  <c r="BS651" i="3"/>
  <c r="AB962" i="3"/>
  <c r="AJ962" i="3"/>
  <c r="BW627" i="3"/>
  <c r="AP537" i="6"/>
  <c r="BN587" i="6"/>
  <c r="BN588" i="6"/>
  <c r="BK565" i="6"/>
  <c r="L27" i="28"/>
  <c r="AP548" i="6"/>
  <c r="AZ571" i="6"/>
  <c r="AZ574" i="6"/>
  <c r="AP536" i="6"/>
  <c r="BP586" i="6"/>
  <c r="T614" i="6"/>
  <c r="AP535" i="6"/>
  <c r="BP585" i="6"/>
  <c r="AP534" i="6"/>
  <c r="BH584" i="6"/>
  <c r="AP533" i="6"/>
  <c r="AX583" i="6"/>
  <c r="AX588" i="6"/>
  <c r="AX589" i="6"/>
  <c r="K16" i="9"/>
  <c r="I22" i="9"/>
  <c r="S15" i="9"/>
  <c r="M32" i="9"/>
  <c r="I8" i="9"/>
  <c r="H95" i="18"/>
  <c r="T104" i="4"/>
  <c r="M58" i="9"/>
  <c r="O53" i="9"/>
  <c r="AJ206" i="6"/>
  <c r="AJ961" i="3"/>
  <c r="Y613" i="6"/>
  <c r="CE530" i="6"/>
  <c r="CE531" i="6"/>
  <c r="CC532" i="6"/>
  <c r="AB965" i="3"/>
  <c r="AJ965" i="3"/>
  <c r="BE573" i="6"/>
  <c r="AP583" i="6"/>
  <c r="BS527" i="6"/>
  <c r="BS531" i="6"/>
  <c r="BQ532" i="6"/>
  <c r="AU572" i="6"/>
  <c r="Y608" i="6"/>
  <c r="AU571" i="6"/>
  <c r="CH549" i="6"/>
  <c r="AU576" i="6"/>
  <c r="BE572" i="6"/>
  <c r="AP582" i="6"/>
  <c r="BE574" i="6"/>
  <c r="AP584" i="6"/>
  <c r="CQ628" i="3"/>
  <c r="CQ649" i="3"/>
  <c r="U370" i="6"/>
  <c r="CH548" i="6"/>
  <c r="BW528" i="6"/>
  <c r="BW531" i="6"/>
  <c r="BU532" i="6"/>
  <c r="BH583" i="6"/>
  <c r="BH588" i="6"/>
  <c r="AY541" i="6"/>
  <c r="BF565" i="6"/>
  <c r="BK568" i="6"/>
  <c r="AU546" i="6"/>
  <c r="AX546" i="6"/>
  <c r="O614" i="6"/>
  <c r="AR606" i="6"/>
  <c r="CA529" i="6"/>
  <c r="CA531" i="6"/>
  <c r="BY532" i="6"/>
  <c r="BE575" i="6"/>
  <c r="AP585" i="6"/>
  <c r="BD583" i="6"/>
  <c r="BD588" i="6"/>
  <c r="BP583" i="6"/>
  <c r="BB584" i="6"/>
  <c r="BB588" i="6"/>
  <c r="V27" i="28"/>
  <c r="V31" i="28"/>
  <c r="L31" i="28"/>
  <c r="BJ586" i="6"/>
  <c r="BJ588" i="6"/>
  <c r="CH546" i="6"/>
  <c r="BE545" i="6"/>
  <c r="BI546" i="6"/>
  <c r="BO526" i="6"/>
  <c r="BO531" i="6"/>
  <c r="BM532" i="6"/>
  <c r="BF585" i="6"/>
  <c r="BF588" i="6"/>
  <c r="BL583" i="6"/>
  <c r="BL584" i="6"/>
  <c r="BP584" i="6"/>
  <c r="BL585" i="6"/>
  <c r="M16" i="9"/>
  <c r="K22" i="9"/>
  <c r="U15" i="9"/>
  <c r="O32" i="9"/>
  <c r="K8" i="9"/>
  <c r="H103" i="18"/>
  <c r="T106" i="4"/>
  <c r="O58" i="9"/>
  <c r="Q53" i="9"/>
  <c r="AB966" i="3"/>
  <c r="AJ967" i="3"/>
  <c r="AU536" i="6"/>
  <c r="AU533" i="6"/>
  <c r="CH550" i="6"/>
  <c r="AU534" i="6"/>
  <c r="AU535" i="6"/>
  <c r="AU537" i="6"/>
  <c r="BE576" i="6"/>
  <c r="AP586" i="6"/>
  <c r="AR609" i="6"/>
  <c r="AR610" i="6"/>
  <c r="AR611" i="6"/>
  <c r="AR612" i="6"/>
  <c r="AR613" i="6"/>
  <c r="AR608" i="6"/>
  <c r="BE571" i="6"/>
  <c r="AP581" i="6"/>
  <c r="BJ571" i="6"/>
  <c r="BJ577" i="6"/>
  <c r="Y614" i="6"/>
  <c r="AR605" i="6"/>
  <c r="P414" i="3"/>
  <c r="O733" i="3"/>
  <c r="CC533" i="6"/>
  <c r="CC535" i="6"/>
  <c r="AS542" i="6"/>
  <c r="BY533" i="6"/>
  <c r="BY534" i="6"/>
  <c r="BU533" i="6"/>
  <c r="BY535" i="6"/>
  <c r="BP588" i="6"/>
  <c r="BN589" i="6"/>
  <c r="BB589" i="6"/>
  <c r="BQ533" i="6"/>
  <c r="BQ537" i="6"/>
  <c r="BU534" i="6"/>
  <c r="CC536" i="6"/>
  <c r="BE550" i="6"/>
  <c r="AU549" i="6"/>
  <c r="BL588" i="6"/>
  <c r="BJ589" i="6"/>
  <c r="BF589" i="6"/>
  <c r="O16" i="9"/>
  <c r="M22" i="9"/>
  <c r="BI550" i="6"/>
  <c r="BM547" i="6"/>
  <c r="W15" i="9"/>
  <c r="Q32" i="9"/>
  <c r="M8" i="9"/>
  <c r="H105" i="18"/>
  <c r="AJ969" i="3"/>
  <c r="AJ1004" i="3"/>
  <c r="Q58" i="9"/>
  <c r="S53" i="9"/>
  <c r="AJ991" i="3"/>
  <c r="AJ617" i="6"/>
  <c r="BO572" i="6"/>
  <c r="BO577" i="6"/>
  <c r="CC534" i="6"/>
  <c r="CC537" i="6"/>
  <c r="BY537" i="6"/>
  <c r="BU537" i="6"/>
  <c r="BJ590" i="6"/>
  <c r="AV554" i="6"/>
  <c r="Q16" i="9"/>
  <c r="O22" i="9"/>
  <c r="Y15" i="9"/>
  <c r="BM550" i="6"/>
  <c r="BQ548" i="6"/>
  <c r="S32" i="9"/>
  <c r="O8" i="9"/>
  <c r="S58" i="9"/>
  <c r="U53" i="9"/>
  <c r="AI11" i="26"/>
  <c r="AI23" i="26"/>
  <c r="AI26" i="26"/>
  <c r="AD11" i="27"/>
  <c r="AD23" i="27"/>
  <c r="AD11" i="5"/>
  <c r="AD11" i="26"/>
  <c r="AD23" i="26"/>
  <c r="AI11" i="27"/>
  <c r="AI23" i="27"/>
  <c r="AI26" i="27"/>
  <c r="AI11" i="5"/>
  <c r="AI23" i="5"/>
  <c r="AI26" i="5"/>
  <c r="T708" i="6"/>
  <c r="BT573" i="6"/>
  <c r="CG537" i="6"/>
  <c r="BQ550" i="6"/>
  <c r="BU549" i="6"/>
  <c r="BU550" i="6"/>
  <c r="S16" i="9"/>
  <c r="Q22" i="9"/>
  <c r="AA15" i="9"/>
  <c r="U32" i="9"/>
  <c r="Q8" i="9"/>
  <c r="AD26" i="26"/>
  <c r="AD23" i="5"/>
  <c r="W53" i="9"/>
  <c r="U58" i="9"/>
  <c r="AD26" i="27"/>
  <c r="BT577" i="6"/>
  <c r="BY574" i="6"/>
  <c r="CC550" i="6"/>
  <c r="U16" i="9"/>
  <c r="S22" i="9"/>
  <c r="AC15" i="9"/>
  <c r="W32" i="9"/>
  <c r="S8" i="9"/>
  <c r="Y53" i="9"/>
  <c r="W58" i="9"/>
  <c r="AD26" i="5"/>
  <c r="CD575" i="6"/>
  <c r="BY577" i="6"/>
  <c r="AE15" i="9"/>
  <c r="W16" i="9"/>
  <c r="U22" i="9"/>
  <c r="Y32" i="9"/>
  <c r="U8" i="9"/>
  <c r="AA53" i="9"/>
  <c r="Y58" i="9"/>
  <c r="CD577" i="6"/>
  <c r="CI576" i="6"/>
  <c r="CI577" i="6"/>
  <c r="AG15" i="9"/>
  <c r="Y16" i="9"/>
  <c r="W22" i="9"/>
  <c r="AA32" i="9"/>
  <c r="W8" i="9"/>
  <c r="AA58" i="9"/>
  <c r="AC53" i="9"/>
  <c r="CN577" i="6"/>
  <c r="BD558" i="6"/>
  <c r="AA16" i="9"/>
  <c r="Y22" i="9"/>
  <c r="AC32" i="9"/>
  <c r="Y8" i="9"/>
  <c r="AC58" i="9"/>
  <c r="AE53" i="9"/>
  <c r="AT560" i="6"/>
  <c r="AW562" i="6"/>
  <c r="AC16" i="9"/>
  <c r="AA22" i="9"/>
  <c r="AE32" i="9"/>
  <c r="AA8" i="9"/>
  <c r="AE58" i="9"/>
  <c r="AG53" i="9"/>
  <c r="AG58" i="9"/>
  <c r="AE16" i="9"/>
  <c r="AC22" i="9"/>
  <c r="AG32" i="9"/>
  <c r="AC8" i="9"/>
  <c r="AG16" i="9"/>
  <c r="AG22" i="9"/>
  <c r="AE22" i="9"/>
  <c r="AE8" i="9"/>
  <c r="AG8" i="9"/>
  <c r="C79" i="4"/>
  <c r="AO626" i="3"/>
  <c r="K107" i="4" s="1"/>
  <c r="O31" i="4"/>
  <c r="O38" i="4"/>
  <c r="O62" i="4"/>
  <c r="O96" i="4"/>
  <c r="O104" i="4"/>
  <c r="O107" i="4"/>
  <c r="AK283" i="6" l="1"/>
  <c r="T703" i="6" s="1"/>
  <c r="AO694" i="6" s="1"/>
  <c r="AK61" i="6"/>
  <c r="T699" i="6"/>
  <c r="T698" i="6" s="1"/>
  <c r="AF698" i="6" s="1"/>
  <c r="AP193" i="6"/>
  <c r="AF989" i="3"/>
  <c r="AS357" i="6"/>
  <c r="AK474" i="6" s="1"/>
  <c r="T704" i="6" s="1"/>
  <c r="AO695" i="6" s="1"/>
  <c r="AS355" i="6"/>
  <c r="AC592" i="6"/>
  <c r="AI27" i="26"/>
  <c r="AI28" i="26" s="1"/>
  <c r="AD63" i="26" s="1"/>
  <c r="AD27" i="5"/>
  <c r="AD28" i="5" s="1"/>
  <c r="Y27" i="27"/>
  <c r="AD27" i="26"/>
  <c r="AD28" i="26" s="1"/>
  <c r="AI27" i="5"/>
  <c r="AI28" i="5" s="1"/>
  <c r="AI27" i="27"/>
  <c r="AI28" i="27" s="1"/>
  <c r="AD63" i="27" s="1"/>
  <c r="AD27" i="27"/>
  <c r="AD28" i="27" s="1"/>
  <c r="Y27" i="5"/>
  <c r="Y27" i="26"/>
  <c r="T27" i="27"/>
  <c r="T27" i="5"/>
  <c r="G6" i="9"/>
  <c r="I6" i="9" s="1"/>
  <c r="E7" i="9"/>
  <c r="B89" i="15"/>
  <c r="B87" i="18"/>
  <c r="L30" i="4"/>
  <c r="L38" i="4" s="1"/>
  <c r="L62" i="4" s="1"/>
  <c r="L96" i="4" s="1"/>
  <c r="L104" i="4" s="1"/>
  <c r="S37" i="4"/>
  <c r="E36" i="18" s="1"/>
  <c r="B37" i="4"/>
  <c r="E37" i="4" s="1"/>
  <c r="R37" i="4" s="1"/>
  <c r="B5" i="15"/>
  <c r="B9" i="15" s="1"/>
  <c r="B13" i="15" s="1"/>
  <c r="C5" i="15"/>
  <c r="B4" i="18"/>
  <c r="B4" i="4"/>
  <c r="E4" i="4" s="1"/>
  <c r="E8" i="4" s="1"/>
  <c r="E12" i="4" s="1"/>
  <c r="R4" i="4"/>
  <c r="R8" i="4" s="1"/>
  <c r="R12" i="4" s="1"/>
  <c r="C8" i="4"/>
  <c r="B8" i="4" s="1"/>
  <c r="B12" i="4" s="1"/>
  <c r="C42" i="4"/>
  <c r="D43" i="15" s="1"/>
  <c r="B40" i="4"/>
  <c r="E40" i="4" s="1"/>
  <c r="B39" i="18"/>
  <c r="AC695" i="3"/>
  <c r="AM695" i="3" s="1"/>
  <c r="BG695" i="3" s="1"/>
  <c r="BG730" i="3" s="1"/>
  <c r="AM730" i="3" s="1"/>
  <c r="C4" i="10"/>
  <c r="T695" i="3"/>
  <c r="K30" i="4"/>
  <c r="K38" i="4" s="1"/>
  <c r="K62" i="4" s="1"/>
  <c r="K96" i="4" s="1"/>
  <c r="K104" i="4" s="1"/>
  <c r="B41" i="4"/>
  <c r="E41" i="4" s="1"/>
  <c r="R41" i="4" s="1"/>
  <c r="B40" i="18"/>
  <c r="B42" i="15"/>
  <c r="D42" i="15"/>
  <c r="C42" i="15"/>
  <c r="E42" i="15" s="1"/>
  <c r="B84" i="4"/>
  <c r="E84" i="4" s="1"/>
  <c r="R84" i="4" s="1"/>
  <c r="B85" i="15"/>
  <c r="B93" i="4"/>
  <c r="E93" i="4" s="1"/>
  <c r="R93" i="4" s="1"/>
  <c r="C94" i="15"/>
  <c r="D94" i="15"/>
  <c r="B94" i="15"/>
  <c r="B87" i="4"/>
  <c r="E87" i="4" s="1"/>
  <c r="R87" i="4" s="1"/>
  <c r="B86" i="18"/>
  <c r="B13" i="18"/>
  <c r="D14" i="15"/>
  <c r="B13" i="4"/>
  <c r="E13" i="4" s="1"/>
  <c r="R13" i="4" s="1"/>
  <c r="B14" i="15"/>
  <c r="E14" i="15" s="1"/>
  <c r="C38" i="15"/>
  <c r="E38" i="15" s="1"/>
  <c r="C80" i="15"/>
  <c r="E80" i="15" s="1"/>
  <c r="B80" i="15"/>
  <c r="B51" i="15"/>
  <c r="B49" i="18"/>
  <c r="C51" i="15"/>
  <c r="S50" i="4"/>
  <c r="E49" i="18" s="1"/>
  <c r="B38" i="15"/>
  <c r="D69" i="15"/>
  <c r="C69" i="15"/>
  <c r="S68" i="4"/>
  <c r="E67" i="18" s="1"/>
  <c r="B69" i="15"/>
  <c r="B68" i="4"/>
  <c r="E68" i="4" s="1"/>
  <c r="R68" i="4" s="1"/>
  <c r="AA40" i="9"/>
  <c r="AA43" i="9" s="1"/>
  <c r="W40" i="9"/>
  <c r="W43" i="9" s="1"/>
  <c r="AG40" i="9"/>
  <c r="AG43" i="9" s="1"/>
  <c r="K40" i="9"/>
  <c r="K43" i="9" s="1"/>
  <c r="U40" i="9"/>
  <c r="U43" i="9" s="1"/>
  <c r="G40" i="9"/>
  <c r="G43" i="9" s="1"/>
  <c r="AE40" i="9"/>
  <c r="AE43" i="9" s="1"/>
  <c r="Q40" i="9"/>
  <c r="Q43" i="9" s="1"/>
  <c r="E43" i="9"/>
  <c r="S40" i="9"/>
  <c r="S43" i="9" s="1"/>
  <c r="O40" i="9"/>
  <c r="O43" i="9" s="1"/>
  <c r="D38" i="15"/>
  <c r="B92" i="18"/>
  <c r="D88" i="15"/>
  <c r="E7" i="15"/>
  <c r="T696" i="3"/>
  <c r="AC696" i="3"/>
  <c r="AM696" i="3" s="1"/>
  <c r="BG696" i="3" s="1"/>
  <c r="B83" i="4"/>
  <c r="E83" i="4" s="1"/>
  <c r="R83" i="4" s="1"/>
  <c r="S83" i="4"/>
  <c r="E82" i="18" s="1"/>
  <c r="C84" i="15"/>
  <c r="D84" i="15"/>
  <c r="Q89" i="25"/>
  <c r="Q91" i="25" s="1"/>
  <c r="Q93" i="25" s="1"/>
  <c r="D100" i="25" s="1"/>
  <c r="D102" i="25" s="1"/>
  <c r="D104" i="25" s="1"/>
  <c r="D110" i="25" s="1"/>
  <c r="G38" i="25" s="1"/>
  <c r="B76" i="15"/>
  <c r="C76" i="15"/>
  <c r="E76" i="15" s="1"/>
  <c r="D76" i="15"/>
  <c r="B75" i="4"/>
  <c r="E75" i="4" s="1"/>
  <c r="R75" i="4" s="1"/>
  <c r="C53" i="15"/>
  <c r="E53" i="15" s="1"/>
  <c r="B52" i="4"/>
  <c r="E52" i="4" s="1"/>
  <c r="R52" i="4" s="1"/>
  <c r="B51" i="4"/>
  <c r="E51" i="4" s="1"/>
  <c r="R51" i="4" s="1"/>
  <c r="S51" i="4"/>
  <c r="E50" i="18" s="1"/>
  <c r="C7" i="15"/>
  <c r="B35" i="4"/>
  <c r="E35" i="4" s="1"/>
  <c r="R35" i="4" s="1"/>
  <c r="D36" i="15"/>
  <c r="B34" i="18"/>
  <c r="C5" i="10"/>
  <c r="B91" i="4"/>
  <c r="E91" i="4" s="1"/>
  <c r="R91" i="4" s="1"/>
  <c r="E44" i="15"/>
  <c r="I29" i="4"/>
  <c r="I38" i="4" s="1"/>
  <c r="I62" i="4" s="1"/>
  <c r="I96" i="4" s="1"/>
  <c r="I104" i="4" s="1"/>
  <c r="C69" i="4"/>
  <c r="D70" i="15" s="1"/>
  <c r="E5" i="15"/>
  <c r="C9" i="15"/>
  <c r="E94" i="4"/>
  <c r="R94" i="4" s="1"/>
  <c r="E69" i="4"/>
  <c r="R64" i="4"/>
  <c r="R69" i="4" s="1"/>
  <c r="B68" i="18"/>
  <c r="B70" i="15"/>
  <c r="C70" i="15"/>
  <c r="E70" i="15" s="1"/>
  <c r="B69" i="4"/>
  <c r="D32" i="15"/>
  <c r="B30" i="18"/>
  <c r="B31" i="4"/>
  <c r="E31" i="4" s="1"/>
  <c r="R31" i="4" s="1"/>
  <c r="S31" i="4"/>
  <c r="E30" i="18" s="1"/>
  <c r="B32" i="15"/>
  <c r="C32" i="15"/>
  <c r="E32" i="15" s="1"/>
  <c r="S29" i="4"/>
  <c r="E28" i="18" s="1"/>
  <c r="C30" i="15"/>
  <c r="B30" i="15"/>
  <c r="B28" i="18"/>
  <c r="D30" i="15"/>
  <c r="C12" i="4"/>
  <c r="B12" i="18" s="1"/>
  <c r="S42" i="4"/>
  <c r="E41" i="18" s="1"/>
  <c r="E39" i="18"/>
  <c r="K6" i="9"/>
  <c r="I7" i="9"/>
  <c r="C8" i="10"/>
  <c r="T699" i="3"/>
  <c r="AC699" i="3"/>
  <c r="AM699" i="3" s="1"/>
  <c r="BG699" i="3" s="1"/>
  <c r="C61" i="4"/>
  <c r="D61" i="15"/>
  <c r="B59" i="18"/>
  <c r="B60" i="4"/>
  <c r="E60" i="4" s="1"/>
  <c r="R60" i="4" s="1"/>
  <c r="B61" i="15"/>
  <c r="C61" i="15"/>
  <c r="B43" i="4"/>
  <c r="E43" i="4" s="1"/>
  <c r="R43" i="4" s="1"/>
  <c r="B42" i="18"/>
  <c r="D44" i="15"/>
  <c r="B32" i="4"/>
  <c r="E32" i="4" s="1"/>
  <c r="R32" i="4" s="1"/>
  <c r="B33" i="15"/>
  <c r="S32" i="4"/>
  <c r="E31" i="18" s="1"/>
  <c r="B31" i="18"/>
  <c r="B50" i="15"/>
  <c r="C50" i="15"/>
  <c r="E50" i="15" s="1"/>
  <c r="D50" i="15"/>
  <c r="S49" i="4"/>
  <c r="E48" i="18" s="1"/>
  <c r="C89" i="15"/>
  <c r="E89" i="15" s="1"/>
  <c r="B88" i="15"/>
  <c r="C88" i="15"/>
  <c r="E88" i="15" s="1"/>
  <c r="E51" i="15"/>
  <c r="S64" i="4"/>
  <c r="S88" i="4"/>
  <c r="E87" i="18" s="1"/>
  <c r="D89" i="15"/>
  <c r="S35" i="4"/>
  <c r="E34" i="18" s="1"/>
  <c r="B36" i="15"/>
  <c r="C36" i="15"/>
  <c r="B78" i="18"/>
  <c r="G7" i="9"/>
  <c r="D33" i="15"/>
  <c r="B95" i="15"/>
  <c r="D52" i="15"/>
  <c r="B50" i="18"/>
  <c r="B52" i="15"/>
  <c r="C52" i="15"/>
  <c r="E52" i="15" s="1"/>
  <c r="C33" i="15"/>
  <c r="E33" i="15" s="1"/>
  <c r="T698" i="3"/>
  <c r="B93" i="18"/>
  <c r="D80" i="15"/>
  <c r="T697" i="3"/>
  <c r="G52" i="25"/>
  <c r="B33" i="4"/>
  <c r="E33" i="4" s="1"/>
  <c r="R33" i="4" s="1"/>
  <c r="D34" i="15"/>
  <c r="B34" i="15"/>
  <c r="S33" i="4"/>
  <c r="E32" i="18" s="1"/>
  <c r="C34" i="15"/>
  <c r="E34" i="15" s="1"/>
  <c r="B32" i="18"/>
  <c r="D9" i="15"/>
  <c r="D13" i="15" s="1"/>
  <c r="E100" i="15"/>
  <c r="B48" i="18"/>
  <c r="C7" i="10"/>
  <c r="S79" i="4"/>
  <c r="E78" i="18" s="1"/>
  <c r="B79" i="4"/>
  <c r="E79" i="4" s="1"/>
  <c r="R79" i="4" s="1"/>
  <c r="C85" i="15"/>
  <c r="E85" i="15" s="1"/>
  <c r="D85" i="15"/>
  <c r="S84" i="4"/>
  <c r="B83" i="18"/>
  <c r="C92" i="4"/>
  <c r="C95" i="15"/>
  <c r="B67" i="18"/>
  <c r="H107" i="4"/>
  <c r="B84" i="18"/>
  <c r="B86" i="15"/>
  <c r="S85" i="4"/>
  <c r="E84" i="18" s="1"/>
  <c r="C86" i="15"/>
  <c r="E86" i="15" s="1"/>
  <c r="D65" i="15"/>
  <c r="C65" i="15"/>
  <c r="B63" i="18"/>
  <c r="C6" i="10"/>
  <c r="B65" i="15"/>
  <c r="B43" i="15"/>
  <c r="B41" i="18"/>
  <c r="B42" i="4"/>
  <c r="E84" i="15"/>
  <c r="AF1002" i="3"/>
  <c r="AJ1000" i="3" s="1"/>
  <c r="AJ1020" i="3" s="1"/>
  <c r="T24" i="5" s="1"/>
  <c r="S52" i="4"/>
  <c r="E51" i="18" s="1"/>
  <c r="B53" i="15"/>
  <c r="D41" i="15"/>
  <c r="C41" i="15"/>
  <c r="B41" i="15"/>
  <c r="R57" i="4"/>
  <c r="Y112" i="6"/>
  <c r="AP93" i="6"/>
  <c r="AP97" i="6" s="1"/>
  <c r="AO693" i="6" l="1"/>
  <c r="T702" i="6" s="1"/>
  <c r="AF702" i="6" s="1"/>
  <c r="T707" i="6"/>
  <c r="AK619" i="6"/>
  <c r="B8" i="18"/>
  <c r="E94" i="15"/>
  <c r="G53" i="25"/>
  <c r="E29" i="4"/>
  <c r="R29" i="4" s="1"/>
  <c r="T730" i="3"/>
  <c r="C43" i="15"/>
  <c r="E69" i="15"/>
  <c r="E95" i="15"/>
  <c r="R40" i="4"/>
  <c r="R42" i="4" s="1"/>
  <c r="E42" i="4"/>
  <c r="E61" i="15"/>
  <c r="E61" i="4"/>
  <c r="R61" i="4"/>
  <c r="E30" i="15"/>
  <c r="E63" i="18"/>
  <c r="S69" i="4"/>
  <c r="E68" i="18" s="1"/>
  <c r="Y780" i="3"/>
  <c r="Y779" i="3"/>
  <c r="C40" i="10"/>
  <c r="E43" i="15"/>
  <c r="B62" i="15"/>
  <c r="C62" i="15"/>
  <c r="E62" i="15" s="1"/>
  <c r="B60" i="18"/>
  <c r="B61" i="4"/>
  <c r="D62" i="15"/>
  <c r="C93" i="15"/>
  <c r="D93" i="15"/>
  <c r="B92" i="4"/>
  <c r="B91" i="18"/>
  <c r="B93" i="15"/>
  <c r="S95" i="4"/>
  <c r="E94" i="18" s="1"/>
  <c r="E83" i="18"/>
  <c r="K7" i="9"/>
  <c r="M6" i="9"/>
  <c r="E9" i="15"/>
  <c r="C13" i="15"/>
  <c r="E13" i="15" s="1"/>
  <c r="E41" i="15"/>
  <c r="E65" i="15"/>
  <c r="E36" i="15"/>
  <c r="AO698" i="6" l="1"/>
  <c r="AF706" i="6" s="1"/>
  <c r="AF712" i="6" s="1"/>
  <c r="T706" i="6"/>
  <c r="E93" i="15"/>
  <c r="Z797" i="3"/>
  <c r="E4" i="9"/>
  <c r="N92" i="4"/>
  <c r="N95" i="4" s="1"/>
  <c r="N96" i="4" s="1"/>
  <c r="N104" i="4" s="1"/>
  <c r="O6" i="9"/>
  <c r="M7" i="9"/>
  <c r="Q6" i="9" l="1"/>
  <c r="O7" i="9"/>
  <c r="E92" i="4"/>
  <c r="R92" i="4" s="1"/>
  <c r="G4" i="9"/>
  <c r="I4" i="9" l="1"/>
  <c r="S6" i="9"/>
  <c r="Q7" i="9"/>
  <c r="U6" i="9" l="1"/>
  <c r="S7" i="9"/>
  <c r="K4" i="9"/>
  <c r="M4" i="9" l="1"/>
  <c r="W6" i="9"/>
  <c r="U7" i="9"/>
  <c r="Y6" i="9" l="1"/>
  <c r="W7" i="9"/>
  <c r="O4" i="9"/>
  <c r="Q4" i="9" l="1"/>
  <c r="Y7" i="9"/>
  <c r="AA6" i="9"/>
  <c r="AA7" i="9" l="1"/>
  <c r="AC6" i="9"/>
  <c r="S4" i="9"/>
  <c r="U4" i="9" l="1"/>
  <c r="AE6" i="9"/>
  <c r="AC7" i="9"/>
  <c r="AG6" i="9" l="1"/>
  <c r="AG7" i="9" s="1"/>
  <c r="AE7" i="9"/>
  <c r="W4" i="9"/>
  <c r="Y4" i="9" l="1"/>
  <c r="AA4" i="9" l="1"/>
  <c r="AC4" i="9" l="1"/>
  <c r="AE4" i="9" l="1"/>
  <c r="AG4" i="9" l="1"/>
  <c r="C5" i="9"/>
  <c r="E5" i="9" s="1"/>
  <c r="I5" i="9"/>
  <c r="K5" i="9"/>
  <c r="M5" i="9"/>
  <c r="O5" i="9"/>
  <c r="Y5" i="9"/>
  <c r="AA5" i="9"/>
  <c r="AC5" i="9"/>
  <c r="AE5" i="9"/>
  <c r="AG5" i="9"/>
  <c r="C9" i="9"/>
  <c r="I9" i="9" s="1"/>
  <c r="E9" i="9"/>
  <c r="G9" i="9"/>
  <c r="AM549" i="3"/>
  <c r="AM561" i="3"/>
  <c r="AO628" i="3"/>
  <c r="M107" i="4" s="1"/>
  <c r="AO633" i="3"/>
  <c r="AO635" i="3" s="1"/>
  <c r="AO634" i="3"/>
  <c r="E107" i="4" s="1"/>
  <c r="AC868" i="3"/>
  <c r="E28" i="9" s="1"/>
  <c r="AB49" i="5"/>
  <c r="B47" i="15"/>
  <c r="C47" i="15"/>
  <c r="D47" i="15"/>
  <c r="E47" i="15"/>
  <c r="B79" i="15"/>
  <c r="C79" i="15"/>
  <c r="D79" i="15"/>
  <c r="E79" i="15"/>
  <c r="B99" i="15"/>
  <c r="C99" i="15"/>
  <c r="D99" i="15"/>
  <c r="E99" i="15"/>
  <c r="B104" i="15"/>
  <c r="C104" i="15"/>
  <c r="E104" i="15" s="1"/>
  <c r="B29" i="18"/>
  <c r="B44" i="18"/>
  <c r="B45" i="18"/>
  <c r="B97" i="18"/>
  <c r="E97" i="18"/>
  <c r="B102" i="18"/>
  <c r="C30" i="4"/>
  <c r="B31" i="15" s="1"/>
  <c r="C45" i="4"/>
  <c r="C53" i="4" s="1"/>
  <c r="S45" i="4"/>
  <c r="E44" i="18" s="1"/>
  <c r="B46" i="4"/>
  <c r="E46" i="4" s="1"/>
  <c r="R46" i="4" s="1"/>
  <c r="C46" i="4"/>
  <c r="S46" i="4"/>
  <c r="E45" i="18" s="1"/>
  <c r="C74" i="4"/>
  <c r="B73" i="18" s="1"/>
  <c r="C78" i="4"/>
  <c r="B78" i="4" s="1"/>
  <c r="E78" i="4" s="1"/>
  <c r="C82" i="4"/>
  <c r="C95" i="4" s="1"/>
  <c r="C98" i="4"/>
  <c r="B98" i="4" s="1"/>
  <c r="E98" i="4" s="1"/>
  <c r="S98" i="4"/>
  <c r="C103" i="4"/>
  <c r="D104" i="15" s="1"/>
  <c r="S103" i="4"/>
  <c r="E102" i="18" s="1"/>
  <c r="B95" i="4" l="1"/>
  <c r="C96" i="15"/>
  <c r="B96" i="15"/>
  <c r="D96" i="15"/>
  <c r="B94" i="18"/>
  <c r="D54" i="15"/>
  <c r="B52" i="18"/>
  <c r="B54" i="15"/>
  <c r="B53" i="4"/>
  <c r="C54" i="15"/>
  <c r="E54" i="15" s="1"/>
  <c r="R78" i="4"/>
  <c r="R80" i="4" s="1"/>
  <c r="E80" i="4"/>
  <c r="E103" i="4"/>
  <c r="R98" i="4"/>
  <c r="R103" i="4" s="1"/>
  <c r="E35" i="9"/>
  <c r="E10" i="9" s="1"/>
  <c r="E11" i="9" s="1"/>
  <c r="E37" i="9" s="1"/>
  <c r="G28" i="9"/>
  <c r="G35" i="9" s="1"/>
  <c r="I28" i="9"/>
  <c r="I35" i="9" s="1"/>
  <c r="I10" i="9" s="1"/>
  <c r="I11" i="9" s="1"/>
  <c r="I37" i="9" s="1"/>
  <c r="M28" i="9"/>
  <c r="M35" i="9" s="1"/>
  <c r="AC28" i="9"/>
  <c r="AC35" i="9" s="1"/>
  <c r="K28" i="9"/>
  <c r="K35" i="9" s="1"/>
  <c r="O28" i="9"/>
  <c r="O35" i="9" s="1"/>
  <c r="W28" i="9"/>
  <c r="W35" i="9" s="1"/>
  <c r="Y28" i="9"/>
  <c r="Y35" i="9" s="1"/>
  <c r="AE28" i="9"/>
  <c r="AE35" i="9" s="1"/>
  <c r="Q28" i="9"/>
  <c r="Q35" i="9" s="1"/>
  <c r="U28" i="9"/>
  <c r="U35" i="9" s="1"/>
  <c r="AA28" i="9"/>
  <c r="AA35" i="9" s="1"/>
  <c r="AG28" i="9"/>
  <c r="AG35" i="9" s="1"/>
  <c r="S28" i="9"/>
  <c r="S35" i="9" s="1"/>
  <c r="D46" i="15"/>
  <c r="AG9" i="9"/>
  <c r="C38" i="4"/>
  <c r="S53" i="4"/>
  <c r="E52" i="18" s="1"/>
  <c r="B46" i="15"/>
  <c r="AC9" i="9"/>
  <c r="U5" i="9"/>
  <c r="B81" i="18"/>
  <c r="C46" i="15"/>
  <c r="E46" i="15" s="1"/>
  <c r="W5" i="9"/>
  <c r="S78" i="4"/>
  <c r="S30" i="4"/>
  <c r="B77" i="18"/>
  <c r="AA9" i="9"/>
  <c r="S5" i="9"/>
  <c r="C80" i="4"/>
  <c r="AE9" i="9"/>
  <c r="AE10" i="9" s="1"/>
  <c r="D75" i="15"/>
  <c r="Y9" i="9"/>
  <c r="Q5" i="9"/>
  <c r="B82" i="4"/>
  <c r="E82" i="4" s="1"/>
  <c r="B75" i="15"/>
  <c r="U9" i="9"/>
  <c r="M30" i="4"/>
  <c r="M38" i="4" s="1"/>
  <c r="M62" i="4" s="1"/>
  <c r="M96" i="4" s="1"/>
  <c r="M104" i="4" s="1"/>
  <c r="B74" i="4"/>
  <c r="E74" i="4" s="1"/>
  <c r="B45" i="4"/>
  <c r="E45" i="4" s="1"/>
  <c r="B103" i="4"/>
  <c r="W9" i="9"/>
  <c r="AC10" i="9"/>
  <c r="AC11" i="9" s="1"/>
  <c r="AC37" i="9" s="1"/>
  <c r="B30" i="4"/>
  <c r="E30" i="4" s="1"/>
  <c r="D83" i="15"/>
  <c r="D31" i="15"/>
  <c r="C83" i="15"/>
  <c r="E83" i="15" s="1"/>
  <c r="C31" i="15"/>
  <c r="E31" i="15" s="1"/>
  <c r="AB47" i="5"/>
  <c r="O9" i="9"/>
  <c r="O10" i="9" s="1"/>
  <c r="G5" i="9"/>
  <c r="C75" i="15"/>
  <c r="E75" i="15" s="1"/>
  <c r="AG10" i="9"/>
  <c r="AG11" i="9" s="1"/>
  <c r="AG37" i="9" s="1"/>
  <c r="S9" i="9"/>
  <c r="Q9" i="9"/>
  <c r="C76" i="4"/>
  <c r="B83" i="15"/>
  <c r="M9" i="9"/>
  <c r="K9" i="9"/>
  <c r="I49" i="9" l="1"/>
  <c r="I45" i="9"/>
  <c r="AG45" i="9"/>
  <c r="AG49" i="9"/>
  <c r="AC45" i="9"/>
  <c r="AC49" i="9"/>
  <c r="E45" i="9"/>
  <c r="E49" i="9"/>
  <c r="Q10" i="9"/>
  <c r="Q11" i="9"/>
  <c r="Q37" i="9" s="1"/>
  <c r="O11" i="9"/>
  <c r="O37" i="9" s="1"/>
  <c r="G10" i="9"/>
  <c r="G11" i="9" s="1"/>
  <c r="G37" i="9" s="1"/>
  <c r="AA11" i="9"/>
  <c r="AA37" i="9" s="1"/>
  <c r="E29" i="18"/>
  <c r="S38" i="4"/>
  <c r="R38" i="4"/>
  <c r="R62" i="4" s="1"/>
  <c r="R96" i="4" s="1"/>
  <c r="R104" i="4" s="1"/>
  <c r="E38" i="4"/>
  <c r="E62" i="4" s="1"/>
  <c r="W10" i="9"/>
  <c r="W11" i="9" s="1"/>
  <c r="W37" i="9" s="1"/>
  <c r="R74" i="4"/>
  <c r="R76" i="4" s="1"/>
  <c r="E76" i="4"/>
  <c r="AA10" i="9"/>
  <c r="M10" i="9"/>
  <c r="M11" i="9" s="1"/>
  <c r="M37" i="9" s="1"/>
  <c r="AE11" i="9"/>
  <c r="AE37" i="9" s="1"/>
  <c r="C39" i="15"/>
  <c r="B37" i="18"/>
  <c r="B39" i="15"/>
  <c r="D39" i="15"/>
  <c r="B38" i="4"/>
  <c r="C62" i="4"/>
  <c r="S10" i="9"/>
  <c r="S11" i="9"/>
  <c r="S37" i="9" s="1"/>
  <c r="U10" i="9"/>
  <c r="U11" i="9"/>
  <c r="U37" i="9" s="1"/>
  <c r="E96" i="15"/>
  <c r="Y10" i="9"/>
  <c r="Y11" i="9" s="1"/>
  <c r="Y37" i="9" s="1"/>
  <c r="D81" i="15"/>
  <c r="B81" i="15"/>
  <c r="C81" i="15"/>
  <c r="E81" i="15" s="1"/>
  <c r="B79" i="18"/>
  <c r="B80" i="4"/>
  <c r="S80" i="4"/>
  <c r="E79" i="18" s="1"/>
  <c r="E77" i="18"/>
  <c r="R45" i="4"/>
  <c r="R53" i="4" s="1"/>
  <c r="E53" i="4"/>
  <c r="K10" i="9"/>
  <c r="K11" i="9" s="1"/>
  <c r="K37" i="9" s="1"/>
  <c r="B76" i="4"/>
  <c r="B75" i="18"/>
  <c r="C77" i="15"/>
  <c r="E77" i="15" s="1"/>
  <c r="B77" i="15"/>
  <c r="D77" i="15"/>
  <c r="E95" i="4"/>
  <c r="R82" i="4"/>
  <c r="R95" i="4" s="1"/>
  <c r="E96" i="4" l="1"/>
  <c r="E104" i="4" s="1"/>
  <c r="Y49" i="9"/>
  <c r="Y45" i="9"/>
  <c r="G45" i="9"/>
  <c r="G49" i="9"/>
  <c r="W49" i="9"/>
  <c r="W45" i="9"/>
  <c r="M45" i="9"/>
  <c r="M49" i="9"/>
  <c r="S62" i="4"/>
  <c r="E37" i="18"/>
  <c r="S49" i="9"/>
  <c r="S45" i="9"/>
  <c r="Q45" i="9"/>
  <c r="Q49" i="9"/>
  <c r="B61" i="18"/>
  <c r="B63" i="15"/>
  <c r="C63" i="15"/>
  <c r="D63" i="15"/>
  <c r="C96" i="4"/>
  <c r="B62" i="4"/>
  <c r="U49" i="9"/>
  <c r="U45" i="9"/>
  <c r="AA49" i="9"/>
  <c r="AA45" i="9"/>
  <c r="K45" i="9"/>
  <c r="K49" i="9"/>
  <c r="E47" i="9"/>
  <c r="E60" i="9"/>
  <c r="E48" i="9"/>
  <c r="AG60" i="9"/>
  <c r="AG48" i="9"/>
  <c r="AG47" i="9"/>
  <c r="I48" i="9"/>
  <c r="I47" i="9"/>
  <c r="I60" i="9"/>
  <c r="O49" i="9"/>
  <c r="O45" i="9"/>
  <c r="E39" i="15"/>
  <c r="AE45" i="9"/>
  <c r="AE49" i="9"/>
  <c r="AC60" i="9"/>
  <c r="AC47" i="9"/>
  <c r="AC48" i="9"/>
  <c r="C104" i="4" l="1"/>
  <c r="B96" i="4"/>
  <c r="B95" i="18"/>
  <c r="C97" i="15"/>
  <c r="D97" i="15"/>
  <c r="B97" i="15"/>
  <c r="Q48" i="9"/>
  <c r="Q47" i="9"/>
  <c r="Q60" i="9"/>
  <c r="S48" i="9"/>
  <c r="S47" i="9"/>
  <c r="S60" i="9"/>
  <c r="AG68" i="9"/>
  <c r="AG67" i="9"/>
  <c r="AG66" i="9"/>
  <c r="AG69" i="9"/>
  <c r="AG62" i="9"/>
  <c r="M48" i="9"/>
  <c r="M47" i="9"/>
  <c r="M60" i="9"/>
  <c r="O48" i="9"/>
  <c r="O47" i="9"/>
  <c r="O60" i="9"/>
  <c r="E63" i="15"/>
  <c r="I67" i="9"/>
  <c r="I69" i="9"/>
  <c r="I62" i="9"/>
  <c r="I68" i="9"/>
  <c r="I66" i="9"/>
  <c r="I70" i="9" s="1"/>
  <c r="I72" i="9" s="1"/>
  <c r="E67" i="9"/>
  <c r="E66" i="9"/>
  <c r="E70" i="9" s="1"/>
  <c r="E72" i="9"/>
  <c r="W48" i="9"/>
  <c r="W47" i="9"/>
  <c r="W60" i="9"/>
  <c r="Y48" i="9"/>
  <c r="Y47" i="9"/>
  <c r="Y60" i="9"/>
  <c r="AE60" i="9"/>
  <c r="AE47" i="9"/>
  <c r="AE48" i="9"/>
  <c r="E61" i="18"/>
  <c r="S96" i="4"/>
  <c r="K48" i="9"/>
  <c r="K47" i="9"/>
  <c r="K60" i="9"/>
  <c r="AA60" i="9"/>
  <c r="AA48" i="9"/>
  <c r="AA47" i="9"/>
  <c r="G47" i="9"/>
  <c r="G60" i="9"/>
  <c r="G48" i="9"/>
  <c r="U48" i="9"/>
  <c r="U47" i="9"/>
  <c r="U60" i="9"/>
  <c r="AC67" i="9"/>
  <c r="AC69" i="9"/>
  <c r="AC66" i="9"/>
  <c r="AC62" i="9"/>
  <c r="AC68" i="9"/>
  <c r="AG70" i="9" l="1"/>
  <c r="AG72" i="9" s="1"/>
  <c r="W67" i="9"/>
  <c r="W66" i="9"/>
  <c r="W62" i="9"/>
  <c r="W68" i="9"/>
  <c r="W69" i="9"/>
  <c r="G69" i="9"/>
  <c r="G62" i="9"/>
  <c r="G68" i="9"/>
  <c r="G67" i="9"/>
  <c r="G66" i="9"/>
  <c r="G70" i="9" s="1"/>
  <c r="G72" i="9" s="1"/>
  <c r="S66" i="9"/>
  <c r="S69" i="9"/>
  <c r="S67" i="9"/>
  <c r="S68" i="9"/>
  <c r="S62" i="9"/>
  <c r="AA67" i="9"/>
  <c r="AA66" i="9"/>
  <c r="AA69" i="9"/>
  <c r="AA68" i="9"/>
  <c r="AA62" i="9"/>
  <c r="O66" i="9"/>
  <c r="O69" i="9"/>
  <c r="O62" i="9"/>
  <c r="O68" i="9"/>
  <c r="O67" i="9"/>
  <c r="Y67" i="9"/>
  <c r="Y66" i="9"/>
  <c r="Y62" i="9"/>
  <c r="Y69" i="9"/>
  <c r="Y68" i="9"/>
  <c r="U67" i="9"/>
  <c r="U66" i="9"/>
  <c r="U70" i="9" s="1"/>
  <c r="U68" i="9"/>
  <c r="U69" i="9"/>
  <c r="U62" i="9"/>
  <c r="U72" i="9" s="1"/>
  <c r="Q66" i="9"/>
  <c r="Q69" i="9"/>
  <c r="Q62" i="9"/>
  <c r="Q68" i="9"/>
  <c r="Q67" i="9"/>
  <c r="K66" i="9"/>
  <c r="K69" i="9"/>
  <c r="K62" i="9"/>
  <c r="K67" i="9"/>
  <c r="K68" i="9"/>
  <c r="S104" i="4"/>
  <c r="E95" i="18"/>
  <c r="E97" i="15"/>
  <c r="AC70" i="9"/>
  <c r="AC72" i="9" s="1"/>
  <c r="AE67" i="9"/>
  <c r="AE68" i="9"/>
  <c r="AE69" i="9"/>
  <c r="AE62" i="9"/>
  <c r="AE72" i="9" s="1"/>
  <c r="AE66" i="9"/>
  <c r="AE70" i="9" s="1"/>
  <c r="M66" i="9"/>
  <c r="M69" i="9"/>
  <c r="M67" i="9"/>
  <c r="M62" i="9"/>
  <c r="M68" i="9"/>
  <c r="B103" i="18"/>
  <c r="B105" i="15"/>
  <c r="C105" i="15"/>
  <c r="D105" i="15"/>
  <c r="B104" i="4"/>
  <c r="AC448" i="3"/>
  <c r="E103" i="18" l="1"/>
  <c r="S106" i="4"/>
  <c r="E105" i="15"/>
  <c r="M70" i="9"/>
  <c r="M72" i="9" s="1"/>
  <c r="Y70" i="9"/>
  <c r="Y72" i="9" s="1"/>
  <c r="S70" i="9"/>
  <c r="S72" i="9" s="1"/>
  <c r="K70" i="9"/>
  <c r="K72" i="9" s="1"/>
  <c r="W70" i="9"/>
  <c r="W72" i="9" s="1"/>
  <c r="AB46" i="26"/>
  <c r="AB48" i="26" s="1"/>
  <c r="AB46" i="5"/>
  <c r="AB48" i="5" s="1"/>
  <c r="AB46" i="27"/>
  <c r="AB48" i="27" s="1"/>
  <c r="J58" i="25"/>
  <c r="AC447" i="3"/>
  <c r="F450" i="3" s="1"/>
  <c r="O70" i="9"/>
  <c r="O72" i="9" s="1"/>
  <c r="Q70" i="9"/>
  <c r="Q72" i="9" s="1"/>
  <c r="AA70" i="9"/>
  <c r="AA72" i="9" s="1"/>
  <c r="G71" i="25" l="1"/>
  <c r="G72" i="25" s="1"/>
  <c r="B75" i="25" s="1"/>
  <c r="B76" i="25"/>
  <c r="O76" i="25" s="1"/>
  <c r="AB53" i="27"/>
  <c r="AB54" i="27" s="1"/>
  <c r="AB53" i="26"/>
  <c r="AB54" i="26" s="1"/>
  <c r="X1024" i="3"/>
  <c r="X1025" i="3" s="1"/>
  <c r="D1026" i="3" s="1"/>
  <c r="E105" i="18"/>
  <c r="AC449" i="3"/>
  <c r="AB53" i="5"/>
  <c r="AB54" i="5" s="1"/>
  <c r="T11" i="27" l="1"/>
  <c r="T23" i="27" s="1"/>
  <c r="Y11" i="26"/>
  <c r="Y23" i="26" s="1"/>
  <c r="Y26" i="26" s="1"/>
  <c r="Y28" i="26" s="1"/>
  <c r="Y63" i="26" s="1"/>
  <c r="Y67" i="26" s="1"/>
  <c r="Y11" i="27"/>
  <c r="Y23" i="27" s="1"/>
  <c r="Y26" i="27" s="1"/>
  <c r="Y28" i="27" s="1"/>
  <c r="Y63" i="27" s="1"/>
  <c r="Y67" i="27" s="1"/>
  <c r="Y11" i="5"/>
  <c r="Y23" i="5" s="1"/>
  <c r="Y26" i="5" s="1"/>
  <c r="Y28" i="5" s="1"/>
  <c r="T11" i="5"/>
  <c r="T11" i="26"/>
  <c r="T23" i="26" s="1"/>
  <c r="BE16" i="28" l="1"/>
  <c r="T23" i="5"/>
  <c r="AD38" i="26"/>
  <c r="AD40" i="26" s="1"/>
  <c r="Y38" i="26"/>
  <c r="Y40" i="26" s="1"/>
  <c r="Y41" i="26" s="1"/>
  <c r="AB55" i="26" s="1"/>
  <c r="AB56" i="26" s="1"/>
  <c r="T26" i="26"/>
  <c r="T28" i="26" s="1"/>
  <c r="T29" i="26" s="1"/>
  <c r="T26" i="27"/>
  <c r="T28" i="27" s="1"/>
  <c r="T29" i="27" s="1"/>
  <c r="AD38" i="27"/>
  <c r="AD40" i="27" s="1"/>
  <c r="Y38" i="27"/>
  <c r="Y40" i="27" s="1"/>
  <c r="Y41" i="27" l="1"/>
  <c r="AB55" i="27" s="1"/>
  <c r="AB56" i="27" s="1"/>
  <c r="AD38" i="5"/>
  <c r="AD40" i="5" s="1"/>
  <c r="Q71" i="25"/>
  <c r="O75" i="25" s="1"/>
  <c r="R75" i="25" s="1"/>
  <c r="Y63" i="5"/>
  <c r="Y67" i="5" s="1"/>
  <c r="T26" i="5"/>
  <c r="T28" i="5" s="1"/>
  <c r="T29" i="5" s="1"/>
  <c r="AB58" i="26"/>
  <c r="F59" i="26" l="1"/>
  <c r="AB75" i="26"/>
  <c r="AB76" i="26" s="1"/>
  <c r="AB77" i="26" s="1"/>
  <c r="AB79" i="26" s="1"/>
  <c r="J80" i="26" s="1"/>
  <c r="Y38" i="5"/>
  <c r="Y40" i="5" s="1"/>
  <c r="AB58" i="27"/>
  <c r="AR42" i="5" l="1"/>
  <c r="Y41" i="5" s="1"/>
  <c r="AB55" i="5" s="1"/>
  <c r="AR43" i="5"/>
  <c r="F59" i="27"/>
  <c r="AB75" i="27"/>
  <c r="AB76" i="27" s="1"/>
  <c r="AB77" i="27" s="1"/>
  <c r="AB79" i="27" s="1"/>
  <c r="J80" i="27" s="1"/>
  <c r="Q22" i="28" l="1"/>
  <c r="V33" i="28" s="1"/>
  <c r="V35" i="28" s="1"/>
  <c r="M25" i="3"/>
  <c r="BE15" i="28"/>
  <c r="AB56" i="5"/>
  <c r="P203" i="3" l="1"/>
  <c r="AB58" i="5"/>
  <c r="F59" i="5" l="1"/>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color rgb="FF000000"/>
            <rFont val="Arial"/>
            <family val="2"/>
          </rPr>
          <t xml:space="preserve">Do not select item (ii) unless the project is applying under the Rural set-aside.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<sst xmlns="http://schemas.openxmlformats.org/spreadsheetml/2006/main" count="4718" uniqueCount="2497">
  <si>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</si>
  <si>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</si>
  <si>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</si>
  <si>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</si>
  <si>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</si>
  <si>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</si>
  <si>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</si>
  <si>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</si>
  <si>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</si>
  <si>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</si>
  <si>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</si>
  <si>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</si>
  <si>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</si>
  <si>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</si>
  <si>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</si>
  <si>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</si>
  <si>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</si>
  <si>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</si>
  <si>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</si>
  <si>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</si>
  <si>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</si>
  <si>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</si>
  <si>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</si>
  <si>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</si>
  <si>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</si>
  <si>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</si>
  <si>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</si>
  <si>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</si>
  <si>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</si>
  <si>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</si>
  <si>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</si>
  <si>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</si>
  <si>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</si>
  <si>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</si>
  <si>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</si>
  <si>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</si>
  <si>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</si>
  <si>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</si>
  <si>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</si>
  <si>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</si>
  <si>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</si>
  <si>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</si>
  <si>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</si>
  <si>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</si>
  <si>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</si>
  <si>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</si>
  <si>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</si>
  <si>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</si>
  <si>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</si>
  <si>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</si>
  <si>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</si>
  <si>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</si>
  <si>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</si>
  <si>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</si>
  <si>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</si>
  <si>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</si>
  <si>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</si>
  <si>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</si>
  <si>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</si>
  <si>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</si>
  <si>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</si>
  <si>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</si>
  <si>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</si>
  <si>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</si>
  <si>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</si>
  <si>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</si>
  <si>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</si>
  <si>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</si>
  <si>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</si>
  <si>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</si>
  <si>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</si>
  <si>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</si>
  <si>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</si>
  <si>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</si>
  <si>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</si>
  <si>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</si>
  <si>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</si>
  <si>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</si>
  <si>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</si>
  <si>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</si>
  <si>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</si>
  <si>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</si>
  <si>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</si>
  <si>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</si>
  <si>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</si>
  <si>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</si>
  <si>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</si>
  <si>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</si>
  <si>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</si>
  <si>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</si>
  <si>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</si>
  <si>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</si>
  <si>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</si>
  <si>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</si>
  <si>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</si>
  <si>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</si>
  <si>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</si>
  <si>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</si>
  <si>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</si>
  <si>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</si>
  <si>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</si>
  <si>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</si>
  <si>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</si>
  <si>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</si>
  <si>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</si>
  <si>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</si>
  <si>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</si>
  <si>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</si>
  <si>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</si>
  <si>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</si>
  <si>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</si>
  <si>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</si>
  <si>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</si>
  <si>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</si>
  <si>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</si>
  <si>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</si>
  <si>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</si>
  <si>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</si>
  <si>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</si>
  <si>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</si>
  <si>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</si>
  <si>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</si>
  <si>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</si>
  <si>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</si>
  <si>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</si>
  <si>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</si>
  <si>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</si>
  <si>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</si>
  <si>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</si>
  <si>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</si>
  <si>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</si>
  <si>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</si>
  <si>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</si>
  <si>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</si>
  <si>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</si>
  <si>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</si>
  <si>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</si>
  <si>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</si>
  <si>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</si>
  <si>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</si>
  <si>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</si>
  <si>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</si>
  <si>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</si>
  <si>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</si>
  <si>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</si>
  <si>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</si>
  <si>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</si>
  <si>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</si>
  <si>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</si>
  <si>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</si>
  <si>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</si>
  <si>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</si>
  <si>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</si>
  <si>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</si>
  <si>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</si>
  <si>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</si>
  <si>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</si>
  <si>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</si>
  <si>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</si>
  <si>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</si>
  <si>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</si>
  <si>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</si>
  <si>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</si>
  <si>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</si>
  <si>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</si>
  <si>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</si>
  <si>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</si>
  <si>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</si>
  <si>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</si>
  <si>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</si>
  <si>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</si>
  <si>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</si>
  <si>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</si>
  <si>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</si>
  <si>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</si>
  <si>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</si>
  <si>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</si>
  <si>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</si>
  <si>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</si>
  <si>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</si>
  <si>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</si>
  <si>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</si>
  <si>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</si>
  <si>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</si>
  <si>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</si>
  <si>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</si>
  <si>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</si>
  <si>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</si>
  <si>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</si>
  <si>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</si>
  <si>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</si>
  <si>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</si>
  <si>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</si>
  <si>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</si>
  <si>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</si>
  <si>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</si>
  <si>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</si>
  <si>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</si>
  <si>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</si>
  <si>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</si>
  <si>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</si>
  <si>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</si>
  <si>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</si>
  <si>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</si>
  <si>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</si>
  <si>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</si>
  <si>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</si>
  <si>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</si>
  <si>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</si>
  <si>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</si>
  <si>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</si>
  <si>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</si>
  <si>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</si>
  <si>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</si>
  <si>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</si>
  <si>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</si>
  <si>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</si>
  <si>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</si>
  <si>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</si>
  <si>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</si>
  <si>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</si>
  <si>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</si>
  <si>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</si>
  <si>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</si>
  <si>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</si>
  <si>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</si>
  <si>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</si>
  <si>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</si>
  <si>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</si>
  <si>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</si>
  <si>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</si>
  <si>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</si>
  <si>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</si>
  <si>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</si>
  <si>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</si>
  <si>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</si>
  <si>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</si>
  <si>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</si>
  <si>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</si>
  <si>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</si>
  <si>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</si>
  <si>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</si>
  <si>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</si>
  <si>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</si>
  <si>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</si>
  <si>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</si>
  <si>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</si>
  <si>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</si>
  <si>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</si>
  <si>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</si>
  <si>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</si>
  <si>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</si>
  <si>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</si>
  <si>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</si>
  <si>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</si>
  <si>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</si>
  <si>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</si>
  <si>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</si>
  <si>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</si>
  <si>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</si>
  <si>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</si>
  <si>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</si>
  <si>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</si>
  <si>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</si>
  <si>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</si>
  <si>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</si>
  <si>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</si>
  <si>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</si>
  <si>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</si>
  <si>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</si>
  <si>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</si>
  <si>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</si>
  <si>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</si>
  <si>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</si>
  <si>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</si>
  <si>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</si>
  <si>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</si>
  <si>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</si>
  <si>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</si>
  <si>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</si>
  <si>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</si>
  <si>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</si>
  <si>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</si>
  <si>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</si>
  <si>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</si>
  <si>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</si>
  <si>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</si>
  <si>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</si>
  <si>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</si>
  <si>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</si>
  <si>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</si>
  <si>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</si>
  <si>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</si>
  <si>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</si>
  <si>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</si>
  <si>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</si>
  <si>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</si>
  <si>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</si>
  <si>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</si>
  <si>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</si>
  <si>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</si>
  <si>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</si>
  <si>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</si>
  <si>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</si>
  <si>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</si>
  <si>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</si>
  <si>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</si>
  <si>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</si>
  <si>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</si>
  <si>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</si>
  <si>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</si>
  <si>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</si>
  <si>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</si>
  <si>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</si>
  <si>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</si>
  <si>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</si>
  <si>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</si>
  <si>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</si>
  <si>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</si>
  <si>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</si>
  <si>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</si>
  <si>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</si>
  <si>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</si>
  <si>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</si>
  <si>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</si>
  <si>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</si>
  <si>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</si>
  <si>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</si>
  <si>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</si>
  <si>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</si>
  <si>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</si>
  <si>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</si>
  <si>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</si>
  <si>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</si>
  <si>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</si>
  <si>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</si>
  <si>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</si>
  <si>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</si>
  <si>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</si>
  <si>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</si>
  <si>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</si>
  <si>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</si>
  <si>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</si>
  <si>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</si>
  <si>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</si>
  <si>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</si>
  <si>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</si>
  <si>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</si>
  <si>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</si>
  <si>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</si>
  <si>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</si>
  <si>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</si>
  <si>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</si>
  <si>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</si>
  <si>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</si>
  <si>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</si>
  <si>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</si>
  <si>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</si>
  <si>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</si>
  <si>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</si>
  <si>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</si>
  <si>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</si>
  <si>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</si>
  <si>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</si>
  <si>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</si>
  <si>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</si>
  <si>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</si>
  <si>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</si>
  <si>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</si>
  <si>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</si>
  <si>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</si>
  <si>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</si>
  <si>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</si>
  <si>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</si>
  <si>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</si>
  <si>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</si>
  <si>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</si>
  <si>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</si>
  <si>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</si>
  <si>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</si>
  <si>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</si>
  <si>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</si>
  <si>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</si>
  <si>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</si>
  <si>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</si>
  <si>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</si>
  <si>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</si>
  <si>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</si>
  <si>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</si>
  <si>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</si>
  <si>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</si>
  <si>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</si>
  <si>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</si>
  <si>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</si>
  <si>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</si>
  <si>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</si>
  <si>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</si>
  <si>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</si>
  <si>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</si>
  <si>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</si>
  <si>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</si>
  <si>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</si>
  <si>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</si>
  <si>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</si>
  <si>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</si>
  <si>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</si>
  <si>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</si>
  <si>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</si>
  <si>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</si>
  <si>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</si>
  <si>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</si>
  <si>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</si>
  <si>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</si>
  <si>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</si>
  <si>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</si>
  <si>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</si>
  <si>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</si>
  <si>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</si>
  <si>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</si>
  <si>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</si>
  <si>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</si>
  <si>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</si>
  <si>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</si>
  <si>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</si>
  <si>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</si>
  <si>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</si>
  <si>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</si>
  <si>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</si>
  <si>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</si>
  <si>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</si>
  <si>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</si>
  <si>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</si>
  <si>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</si>
  <si>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</si>
  <si>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</si>
  <si>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</si>
  <si>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</si>
  <si>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</si>
  <si>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</si>
  <si>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</si>
  <si>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</si>
  <si>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</si>
  <si>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</si>
  <si>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</si>
  <si>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</si>
  <si>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</si>
  <si>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</si>
  <si>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</si>
  <si>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</si>
  <si>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</si>
  <si>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</si>
  <si>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</si>
  <si>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</si>
  <si>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</si>
  <si>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</si>
  <si>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</si>
  <si>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</si>
  <si>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</si>
  <si>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</si>
  <si>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</si>
  <si>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</si>
  <si>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</si>
  <si>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</si>
  <si>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</si>
  <si>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</si>
  <si>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</si>
  <si>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</si>
  <si>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</si>
  <si>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</si>
  <si>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</si>
  <si>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</si>
  <si>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</si>
  <si>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</si>
  <si>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</si>
  <si>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</si>
  <si>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</si>
  <si>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</si>
  <si>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</si>
  <si>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</si>
  <si>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</si>
  <si>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</si>
  <si>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</si>
  <si>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</si>
  <si>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</si>
  <si>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</si>
  <si>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</si>
  <si>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</si>
  <si>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</si>
  <si>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</si>
  <si>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</si>
  <si>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</si>
  <si>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</si>
  <si>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</si>
  <si>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</si>
  <si>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</si>
  <si>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</si>
  <si>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</si>
  <si>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</si>
  <si>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</si>
  <si>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</si>
  <si>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</si>
  <si>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</si>
  <si>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</si>
  <si>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</si>
  <si>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</si>
  <si>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</si>
  <si>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</si>
  <si>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</si>
  <si>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</si>
  <si>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</si>
  <si>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</si>
  <si>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</si>
  <si>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</si>
  <si>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</si>
  <si>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</si>
  <si>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</si>
  <si>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</si>
  <si>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</si>
  <si>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</si>
  <si>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</si>
  <si>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</si>
  <si>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</si>
  <si>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</si>
  <si>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</si>
  <si>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</si>
  <si>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</si>
  <si>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</si>
  <si>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</si>
  <si>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</si>
  <si>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</si>
  <si>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</si>
  <si>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</si>
  <si>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</si>
  <si>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</si>
  <si>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</si>
  <si>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</si>
  <si>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</si>
  <si>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</si>
  <si>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</si>
  <si>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</si>
  <si>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</si>
  <si>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</si>
  <si>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</si>
  <si>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</si>
  <si>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</si>
  <si>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</si>
  <si>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</si>
  <si>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</si>
  <si>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</si>
  <si>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</si>
  <si>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</si>
  <si>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</si>
  <si>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</si>
  <si>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</si>
  <si>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</si>
  <si>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</si>
  <si>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</si>
  <si>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</si>
  <si>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</si>
  <si>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</si>
  <si>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</si>
  <si>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</si>
  <si>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</si>
  <si>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</si>
  <si>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</si>
  <si>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</si>
  <si>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</si>
  <si>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</si>
  <si>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</si>
  <si>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</si>
  <si>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</si>
  <si>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</si>
  <si>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</si>
  <si>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</si>
  <si>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</si>
  <si>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</si>
  <si>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</si>
  <si>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</si>
  <si>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</si>
  <si>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</si>
  <si>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</si>
  <si>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</si>
  <si>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</si>
  <si>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</si>
  <si>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</si>
  <si>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</si>
  <si>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</si>
  <si>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</si>
  <si>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</si>
  <si>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</si>
  <si>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</si>
  <si>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</si>
  <si>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</si>
  <si>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</si>
  <si>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</si>
  <si>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</si>
  <si>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</si>
  <si>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</si>
  <si>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</si>
  <si>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</si>
  <si>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</si>
  <si>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</si>
  <si>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</si>
  <si>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</si>
  <si>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</si>
  <si>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</si>
  <si>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</si>
  <si>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</si>
  <si>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</si>
  <si>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</si>
  <si>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</si>
  <si>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</si>
  <si>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</si>
  <si>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</si>
  <si>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</si>
  <si>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</si>
  <si>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</si>
  <si>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</si>
  <si>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</si>
  <si>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</si>
  <si>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</si>
  <si>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</si>
  <si>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</si>
  <si>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</si>
  <si>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</si>
  <si>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</si>
  <si>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</si>
  <si>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</si>
  <si>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</si>
  <si>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</si>
  <si>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</si>
  <si>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</si>
  <si>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</si>
  <si>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</si>
  <si>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</si>
  <si>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</si>
  <si>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</si>
  <si>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</si>
  <si>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</si>
  <si>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</si>
  <si>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</si>
  <si>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</si>
  <si>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</si>
  <si>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</si>
  <si>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</si>
  <si>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</si>
  <si>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</si>
  <si>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</si>
  <si>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</si>
  <si>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</si>
  <si>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</si>
  <si>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</si>
  <si>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</si>
  <si>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</si>
  <si>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</si>
  <si>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</si>
  <si>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</si>
  <si>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</si>
  <si>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</si>
  <si>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</si>
  <si>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</si>
  <si>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</si>
  <si>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</si>
  <si>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</si>
  <si>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</si>
  <si>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</si>
  <si>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</si>
  <si>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</si>
  <si>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</si>
  <si>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</si>
  <si>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</si>
  <si>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</si>
  <si>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</si>
  <si>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</si>
  <si>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</si>
  <si>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</si>
  <si>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</si>
  <si>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</si>
  <si>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</si>
  <si>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</si>
  <si>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</si>
  <si>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</si>
  <si>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</si>
  <si>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</si>
  <si>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</si>
  <si>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</si>
  <si>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</si>
  <si>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</si>
  <si>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</si>
  <si>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</si>
  <si>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</si>
  <si>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</si>
  <si>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</si>
  <si>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</si>
  <si>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</si>
  <si>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</si>
  <si>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</si>
  <si>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</si>
  <si>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</si>
  <si>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</si>
  <si>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</si>
  <si>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</si>
  <si>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</si>
  <si>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</si>
  <si>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</si>
  <si>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</si>
  <si>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</si>
  <si>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</si>
  <si>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</si>
  <si>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</si>
  <si>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</si>
  <si>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</si>
  <si>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</si>
  <si>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</si>
  <si>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</si>
  <si>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</si>
  <si>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</si>
  <si>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</si>
  <si>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</si>
  <si>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</si>
  <si>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</si>
  <si>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</si>
  <si>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</si>
  <si>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</si>
  <si>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</si>
  <si>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</si>
  <si>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</si>
  <si>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</si>
  <si>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</si>
  <si>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</si>
  <si>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</si>
  <si>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</si>
  <si>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</si>
  <si>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</si>
  <si>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</si>
  <si>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</si>
  <si>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</si>
  <si>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</si>
  <si>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</si>
  <si>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</si>
  <si>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</si>
  <si>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</si>
  <si>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</si>
  <si>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</si>
  <si>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</si>
  <si>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</si>
  <si>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</si>
  <si>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</si>
  <si>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</si>
  <si>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</si>
  <si>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</si>
  <si>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</si>
  <si>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</si>
  <si>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</si>
  <si>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</si>
  <si>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</si>
  <si>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</si>
  <si>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</si>
  <si>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</si>
  <si>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</si>
  <si>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</si>
  <si>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</si>
  <si>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</si>
  <si>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</si>
  <si>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</si>
  <si>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</si>
  <si>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</si>
  <si>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</si>
  <si>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</si>
  <si>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</si>
  <si>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</si>
  <si>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</si>
  <si>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</si>
  <si>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</si>
  <si>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</si>
  <si>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</si>
  <si>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</si>
  <si>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</si>
  <si>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</si>
  <si>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</si>
  <si>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</si>
  <si>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</si>
  <si>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</si>
  <si>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</si>
  <si>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</si>
  <si>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</si>
  <si>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</si>
  <si>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</si>
  <si>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</si>
  <si>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</si>
  <si>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</si>
  <si>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</si>
  <si>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</si>
  <si>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</si>
  <si>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</si>
  <si>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</si>
  <si>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</si>
  <si>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</si>
  <si>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</si>
  <si>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</si>
  <si>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</si>
  <si>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</si>
  <si>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</si>
  <si>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</si>
  <si>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</si>
  <si>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</si>
  <si>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</si>
  <si>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</si>
  <si>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</si>
  <si>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</si>
  <si>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</si>
  <si>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</si>
  <si>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</si>
  <si>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</si>
  <si>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</si>
  <si>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</si>
  <si>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</si>
  <si>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</si>
  <si>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</si>
  <si>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</si>
  <si>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</si>
  <si>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</si>
  <si>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</si>
  <si>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</si>
  <si>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</si>
  <si>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</si>
  <si>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</si>
  <si>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</si>
  <si>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</si>
  <si>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</si>
  <si>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</si>
  <si>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</si>
  <si>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</si>
  <si>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</si>
  <si>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</si>
  <si>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</si>
  <si>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</si>
  <si>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</si>
  <si>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</si>
  <si>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</si>
  <si>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</si>
  <si>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</si>
  <si>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</si>
  <si>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</si>
  <si>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</si>
  <si>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</si>
  <si>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</si>
  <si>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</si>
  <si>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</si>
  <si>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</si>
  <si>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</si>
  <si>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</si>
  <si>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</si>
  <si>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</si>
  <si>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</si>
  <si>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</si>
  <si>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</si>
  <si>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</si>
  <si>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</si>
  <si>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</si>
  <si>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</si>
  <si>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</si>
  <si>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</si>
  <si>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</si>
  <si>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</si>
  <si>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</si>
  <si>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</si>
  <si>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</si>
  <si>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</si>
  <si>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</si>
  <si>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</si>
  <si>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</si>
  <si>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</si>
  <si>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</si>
  <si>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</si>
  <si>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</si>
  <si>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</si>
  <si>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</si>
  <si>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</si>
  <si>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</si>
  <si>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</si>
  <si>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</si>
  <si>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</si>
  <si>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</si>
  <si>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</si>
  <si>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</si>
  <si>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</si>
  <si>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</si>
  <si>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</si>
  <si>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</si>
  <si>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</si>
  <si>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</si>
  <si>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</si>
  <si>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</si>
  <si>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</si>
  <si>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</si>
  <si>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</si>
  <si>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</si>
  <si>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</si>
  <si>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</si>
  <si>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</si>
  <si>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</si>
  <si>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</si>
  <si>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</si>
  <si>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</si>
  <si>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</si>
  <si>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</si>
  <si>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</si>
  <si>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</si>
  <si>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</si>
  <si>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</si>
  <si>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</si>
  <si>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</si>
  <si>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</si>
  <si>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</si>
  <si>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</si>
  <si>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</si>
  <si>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</si>
  <si>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</si>
  <si>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</si>
  <si>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</si>
  <si>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</si>
  <si>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</si>
  <si>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</si>
  <si>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</si>
  <si>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</si>
  <si>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</si>
  <si>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</si>
  <si>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</si>
  <si>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</si>
  <si>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</si>
  <si>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</si>
  <si>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</si>
  <si>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</si>
  <si>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</si>
  <si>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</si>
  <si>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</si>
  <si>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</si>
  <si>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</si>
  <si>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</si>
  <si>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</si>
  <si>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</si>
  <si>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</si>
  <si>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</si>
  <si>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</si>
  <si>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</si>
  <si>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</si>
  <si>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</si>
  <si>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</si>
  <si>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</si>
  <si>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</si>
  <si>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</si>
  <si>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</si>
  <si>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</si>
  <si>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</si>
  <si>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</si>
  <si>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</si>
  <si>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</si>
  <si>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</si>
  <si>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</si>
  <si>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</si>
  <si>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</si>
  <si>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</si>
  <si>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</si>
  <si>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</si>
  <si>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</si>
  <si>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</si>
  <si>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</si>
  <si>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</si>
  <si>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</si>
  <si>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</si>
  <si>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</si>
  <si>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</si>
  <si>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</si>
  <si>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</si>
  <si>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</si>
  <si>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</si>
  <si>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</si>
  <si>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</si>
  <si>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</si>
  <si>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</si>
  <si>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</si>
  <si>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</si>
  <si>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</si>
  <si>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</si>
  <si>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</si>
  <si>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</si>
  <si>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</si>
  <si>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</si>
  <si>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</si>
  <si>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</si>
  <si>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</si>
  <si>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</si>
  <si>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</si>
  <si>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</si>
  <si>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</si>
  <si>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</si>
  <si>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</si>
  <si>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</si>
  <si>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</si>
  <si>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</si>
  <si>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</si>
  <si>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</si>
  <si>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</si>
  <si>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</si>
  <si>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</si>
  <si>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</si>
  <si>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</si>
  <si>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</si>
  <si>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</si>
  <si>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</si>
  <si>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</si>
  <si>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</si>
  <si>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</si>
  <si>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</si>
  <si>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</si>
  <si>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</si>
  <si>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</si>
  <si>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</si>
  <si>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</si>
  <si>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</si>
  <si>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</si>
  <si>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</si>
  <si>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</si>
  <si>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</si>
  <si>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</si>
  <si>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</si>
  <si>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</si>
  <si>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</si>
  <si>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</si>
  <si>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</si>
  <si>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</si>
  <si>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</si>
  <si>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</si>
  <si>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</si>
  <si>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</si>
  <si>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</si>
  <si>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</si>
  <si>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</si>
  <si>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</si>
  <si>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</si>
  <si>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</si>
  <si>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</si>
  <si>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</si>
  <si>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</si>
  <si>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</si>
  <si>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</si>
  <si>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</si>
  <si>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</si>
  <si>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</si>
  <si>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</si>
  <si>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</si>
  <si>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</si>
  <si>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</si>
  <si>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</si>
  <si>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</si>
  <si>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</si>
  <si>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</si>
  <si>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</si>
  <si>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</si>
  <si>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</si>
  <si>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</si>
  <si>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</si>
  <si>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</si>
  <si>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</si>
  <si>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</si>
  <si>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</si>
  <si>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</si>
  <si>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</si>
  <si>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</si>
  <si>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</si>
  <si>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</si>
  <si>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</si>
  <si>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</si>
  <si>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</si>
  <si>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</si>
  <si>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</si>
  <si>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</si>
  <si>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</si>
  <si>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</si>
  <si>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</si>
  <si>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</si>
  <si>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</si>
  <si>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</si>
  <si>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</si>
  <si>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</si>
  <si>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</si>
  <si>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</si>
  <si>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</si>
  <si>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</si>
  <si>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</si>
  <si>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</si>
  <si>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</si>
  <si>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</si>
  <si>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</si>
  <si>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</si>
  <si>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</si>
  <si>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</si>
  <si>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</si>
  <si>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</si>
  <si>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</si>
  <si>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</si>
  <si>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</si>
  <si>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</si>
  <si>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</si>
  <si>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</si>
  <si>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</si>
  <si>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</si>
  <si>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</si>
  <si>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</si>
  <si>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</si>
  <si>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</si>
  <si>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</si>
  <si>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</si>
  <si>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</si>
  <si>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</si>
  <si>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</si>
  <si>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</si>
  <si>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</si>
  <si>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</si>
  <si>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</si>
  <si>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</si>
  <si>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</si>
  <si>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</si>
  <si>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</si>
  <si>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</si>
  <si>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</si>
  <si>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</si>
  <si>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</si>
  <si>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</si>
  <si>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</si>
  <si>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</si>
  <si>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</si>
  <si>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</si>
  <si>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</si>
  <si>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</si>
  <si>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</si>
  <si>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</si>
  <si>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</si>
  <si>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</si>
  <si>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</si>
  <si>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</si>
  <si>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</si>
  <si>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</si>
  <si>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</si>
  <si>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</si>
  <si>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</si>
  <si>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</si>
  <si>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</si>
  <si>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</si>
  <si>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</si>
  <si>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</si>
  <si>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</si>
  <si>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</si>
  <si>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</si>
  <si>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</si>
  <si>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</si>
  <si>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</si>
  <si>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</si>
  <si>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</si>
  <si>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</si>
  <si>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</si>
  <si>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</si>
  <si>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</si>
  <si>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</si>
  <si>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</si>
  <si>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</si>
  <si>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</si>
  <si>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</si>
  <si>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</si>
  <si>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</si>
  <si>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</si>
  <si>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</si>
  <si>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</si>
  <si>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</si>
  <si>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</si>
  <si>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</si>
  <si>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</si>
  <si>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</si>
  <si>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</si>
  <si>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</si>
  <si>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</si>
  <si>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</si>
  <si>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</si>
  <si>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</si>
  <si>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</si>
  <si>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</si>
  <si>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</si>
  <si>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</si>
  <si>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</si>
  <si>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</si>
  <si>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</si>
  <si>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</si>
  <si>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</si>
  <si>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</si>
  <si>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</si>
  <si>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</si>
  <si>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</si>
  <si>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</si>
  <si>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</si>
  <si>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</si>
  <si>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</si>
  <si>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</si>
  <si>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</si>
  <si>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</si>
  <si>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</si>
  <si>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</si>
  <si>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</si>
  <si>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</si>
  <si>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</si>
  <si>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</si>
  <si>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</si>
  <si>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</si>
  <si>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</si>
  <si>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</si>
  <si>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</si>
  <si>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</si>
  <si>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</si>
  <si>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</si>
  <si>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</si>
  <si>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</si>
  <si>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</si>
  <si>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</si>
  <si>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</si>
  <si>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</si>
  <si>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</si>
  <si>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</si>
  <si>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</si>
  <si>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</si>
  <si>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</si>
  <si>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</si>
  <si>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</si>
  <si>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</si>
  <si>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</si>
  <si>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</si>
  <si>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</si>
  <si>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</si>
  <si>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</si>
  <si>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</si>
  <si>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</si>
  <si>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</si>
  <si>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</si>
  <si>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</si>
  <si>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</si>
  <si>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</si>
  <si>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</si>
  <si>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</si>
  <si>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</si>
  <si>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</si>
  <si>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</si>
  <si>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</si>
  <si>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</si>
  <si>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</si>
  <si>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</si>
  <si>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</si>
  <si>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</si>
  <si>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</si>
  <si>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</si>
  <si>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</si>
  <si>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</si>
  <si>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</si>
  <si>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</si>
  <si>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</si>
  <si>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</si>
  <si>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</si>
  <si>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</si>
  <si>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</si>
  <si>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</si>
  <si>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</si>
  <si>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</si>
  <si>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</si>
  <si>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</si>
  <si>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</si>
  <si>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</si>
  <si>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</si>
  <si>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</si>
  <si>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</si>
  <si>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</si>
  <si>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</si>
  <si>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</si>
  <si>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</si>
  <si>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</si>
  <si>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</si>
  <si>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</si>
  <si>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</si>
  <si>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</si>
  <si>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</si>
  <si>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</si>
  <si>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</si>
  <si>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</si>
  <si>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</si>
  <si>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</si>
  <si>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</si>
  <si>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</si>
  <si>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</si>
  <si>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</si>
  <si>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</si>
  <si>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</si>
  <si>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</si>
  <si>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</si>
  <si>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</si>
  <si>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</si>
  <si>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</si>
  <si>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</si>
  <si>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</si>
  <si>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</si>
  <si>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</si>
  <si>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</si>
  <si>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</si>
  <si>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</si>
  <si>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</si>
  <si>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</si>
  <si>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</si>
  <si>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</si>
  <si>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</si>
  <si>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</si>
  <si>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</si>
  <si>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</si>
  <si>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</si>
  <si>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</si>
  <si>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</si>
  <si>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</si>
  <si>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</si>
  <si>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</si>
  <si>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</si>
  <si>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</si>
  <si>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</si>
  <si>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</si>
  <si>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</si>
  <si>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</si>
  <si>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</si>
  <si>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</si>
  <si>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</si>
  <si>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</si>
  <si>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</si>
  <si>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</si>
  <si>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</si>
  <si>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</si>
  <si>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</si>
  <si>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</si>
  <si>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</si>
  <si>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</si>
  <si>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</si>
  <si>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</si>
  <si>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</si>
  <si>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</si>
  <si>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</si>
  <si>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</si>
  <si>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</si>
  <si>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</si>
  <si>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</si>
  <si>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</si>
  <si>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</si>
  <si>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</si>
  <si>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</si>
  <si>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</si>
  <si>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</si>
  <si>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</si>
  <si>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</si>
  <si>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</si>
  <si>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</si>
  <si>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</si>
  <si>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</si>
  <si>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</si>
  <si>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</si>
  <si>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</si>
  <si>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</si>
  <si>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</si>
  <si>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</si>
  <si>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</si>
  <si>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</si>
  <si>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</si>
  <si>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</si>
  <si>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</si>
  <si>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</si>
  <si>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</si>
  <si>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</si>
  <si>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</si>
  <si>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</si>
  <si>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</si>
  <si>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</si>
  <si>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</si>
  <si>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</si>
  <si>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</si>
  <si>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</si>
  <si>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</si>
  <si>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</si>
  <si>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</si>
  <si>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</si>
  <si>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</si>
  <si>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</si>
  <si>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</si>
  <si>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</si>
  <si>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</si>
  <si>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</si>
  <si>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</si>
  <si>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</si>
  <si>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</si>
  <si>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</si>
  <si>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</si>
  <si>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</si>
  <si>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</si>
  <si>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</si>
  <si>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</si>
  <si>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</si>
  <si>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</si>
  <si>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</si>
  <si>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</si>
  <si>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</si>
  <si>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</si>
  <si>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</si>
  <si>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</si>
  <si>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</si>
  <si>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</si>
  <si>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</si>
  <si>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</si>
  <si>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</si>
  <si>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</si>
  <si>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</si>
  <si>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</si>
  <si>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</si>
  <si>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</si>
  <si>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</si>
  <si>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</si>
  <si>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</si>
  <si>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</si>
  <si>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</si>
  <si>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</si>
  <si>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</si>
  <si>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</si>
  <si>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</si>
  <si>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</si>
  <si>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</si>
  <si>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</si>
  <si>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</si>
  <si>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</si>
  <si>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</si>
  <si>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</si>
  <si>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</si>
  <si>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</si>
  <si>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</si>
  <si>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</si>
  <si>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</si>
  <si>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</si>
  <si>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</si>
  <si>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</si>
  <si>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</si>
  <si>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</si>
  <si>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</si>
  <si>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</si>
  <si>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</si>
  <si>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</si>
  <si>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</si>
  <si>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</si>
  <si>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</si>
  <si>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</si>
  <si>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</si>
  <si>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</si>
  <si>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</si>
  <si>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</si>
  <si>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</si>
  <si>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</si>
  <si>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</si>
  <si>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</si>
  <si>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</si>
  <si>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</si>
  <si>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</si>
  <si>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</si>
  <si>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</si>
  <si>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</si>
  <si>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</si>
  <si>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</si>
  <si>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</si>
  <si>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</si>
  <si>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</si>
  <si>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</si>
  <si>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</si>
  <si>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</si>
  <si>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</si>
  <si>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</si>
  <si>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</si>
  <si>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</si>
  <si>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</si>
  <si>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</si>
  <si>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</si>
  <si>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</si>
  <si>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</si>
  <si>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</si>
  <si>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</si>
  <si>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</si>
  <si>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</si>
  <si>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</si>
  <si>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</si>
  <si>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</si>
  <si>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</si>
  <si>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</si>
  <si>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</si>
  <si>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</si>
  <si>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</si>
  <si>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</si>
  <si>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</si>
  <si>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</si>
  <si>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</si>
  <si>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</si>
  <si>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</si>
  <si>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</si>
  <si>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</si>
  <si>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</si>
  <si>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</si>
  <si>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</si>
  <si>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</si>
  <si>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</si>
  <si>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</si>
  <si>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</si>
  <si>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</si>
  <si>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</si>
  <si>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</si>
  <si>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</si>
  <si>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</si>
  <si>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</si>
  <si>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</si>
  <si>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</si>
  <si>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</si>
  <si>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</si>
  <si>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</si>
  <si>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</si>
  <si>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</si>
  <si>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</si>
  <si>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</si>
  <si>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</si>
  <si>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</si>
  <si>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</si>
  <si>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</si>
  <si>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</si>
  <si>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</si>
  <si>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</si>
  <si>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</si>
  <si>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</si>
  <si>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</si>
  <si>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</si>
  <si>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</si>
  <si>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</si>
  <si>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</si>
  <si>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</si>
  <si>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</si>
  <si>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</si>
  <si>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</si>
  <si>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</si>
  <si>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</si>
  <si>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</si>
  <si>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</si>
  <si>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</si>
  <si>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</si>
  <si>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</si>
  <si>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</si>
  <si>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</si>
  <si>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</si>
  <si>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</si>
  <si>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</si>
  <si>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</si>
  <si>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</si>
  <si>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</si>
  <si>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</si>
  <si>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</si>
  <si>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</si>
  <si>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</si>
  <si>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</si>
  <si>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</si>
  <si>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</si>
  <si>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</si>
  <si>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</si>
  <si>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</si>
  <si>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</si>
  <si>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</si>
  <si>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</si>
  <si>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</si>
  <si>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</si>
  <si>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</si>
  <si>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</si>
  <si>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</si>
  <si>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</si>
  <si>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</si>
  <si>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</si>
  <si>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</si>
  <si>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</si>
  <si>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</si>
  <si>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</si>
  <si>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</si>
  <si>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</si>
  <si>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</si>
  <si>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</si>
  <si>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</si>
  <si>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</si>
  <si>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</si>
  <si>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</si>
  <si>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</si>
  <si>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</si>
  <si>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</si>
  <si>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</si>
  <si>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</si>
  <si>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</si>
  <si>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</si>
  <si>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</si>
  <si>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</si>
  <si>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</si>
  <si>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</si>
  <si>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</si>
  <si>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</si>
  <si>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</si>
  <si>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</si>
  <si>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</si>
  <si>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</si>
  <si>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</si>
  <si>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</si>
  <si>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</si>
  <si>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</si>
  <si>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</si>
  <si>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</si>
  <si>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</si>
  <si>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</si>
  <si>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</si>
  <si>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</si>
  <si>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</si>
  <si>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</si>
  <si>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</si>
  <si>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</si>
  <si>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</si>
  <si>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</si>
  <si>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</si>
  <si>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</si>
  <si>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</si>
  <si>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</si>
  <si>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</si>
  <si>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</si>
  <si>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</si>
  <si>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</si>
  <si>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</si>
  <si>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</si>
  <si>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</si>
  <si>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</si>
  <si>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</si>
  <si>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</si>
  <si>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</si>
  <si>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</si>
  <si>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</si>
  <si>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</si>
  <si>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</si>
  <si>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</si>
  <si>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</si>
  <si>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</si>
  <si>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</si>
  <si>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</si>
  <si>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</si>
  <si>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</si>
  <si>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</si>
  <si>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</si>
  <si>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</si>
  <si>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</si>
  <si>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</si>
  <si>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</si>
  <si>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</si>
  <si>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</si>
  <si>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</si>
  <si>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</si>
  <si>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</si>
  <si>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</si>
  <si>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</si>
  <si>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</si>
  <si>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</si>
  <si>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</si>
  <si>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</si>
  <si>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</si>
  <si>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</si>
  <si>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</si>
  <si>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</si>
  <si>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</si>
  <si>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</si>
  <si>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</si>
  <si>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</si>
  <si>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</si>
  <si>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</si>
  <si>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</si>
  <si>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</si>
  <si>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</si>
  <si>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</si>
  <si>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</si>
  <si>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</si>
  <si>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</si>
  <si>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</si>
  <si>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</si>
  <si>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</si>
  <si>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</si>
  <si>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</si>
  <si>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</si>
  <si>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</si>
  <si>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</si>
  <si>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</si>
  <si>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</si>
  <si>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</si>
  <si>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</si>
  <si>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</si>
  <si>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</si>
  <si>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</si>
  <si>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</si>
  <si>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</si>
  <si>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</si>
  <si>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</si>
  <si>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</si>
  <si>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</si>
  <si>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</si>
  <si>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</si>
  <si>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</si>
  <si>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</si>
  <si>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</si>
  <si>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</si>
  <si>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</si>
  <si>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</si>
  <si>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</si>
  <si>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</si>
  <si>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</si>
  <si>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</si>
  <si>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</si>
  <si>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</si>
  <si>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</si>
  <si>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</si>
  <si>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</si>
  <si>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</si>
  <si>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</si>
  <si>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</si>
  <si>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</si>
  <si>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</si>
  <si>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</si>
  <si>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</si>
  <si>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</si>
  <si>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</si>
  <si>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</si>
  <si>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</si>
  <si>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</si>
  <si>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</si>
  <si>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</si>
  <si>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</si>
  <si>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</si>
  <si>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</si>
  <si>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</si>
  <si>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</si>
  <si>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</si>
  <si>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</si>
  <si>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</si>
  <si>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</si>
  <si>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</si>
  <si>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</si>
  <si>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</si>
  <si>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</si>
  <si>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</si>
  <si>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</si>
  <si>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</si>
  <si>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</si>
  <si>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</si>
  <si>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</si>
  <si>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</si>
  <si>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</si>
  <si>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</si>
  <si>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</si>
  <si>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</si>
  <si>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</si>
  <si>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</si>
  <si>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</si>
  <si>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</si>
  <si>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</si>
  <si>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</si>
  <si>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</si>
  <si>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</si>
  <si>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</si>
  <si>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</si>
  <si>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</si>
  <si>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</si>
  <si>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</si>
  <si>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</si>
  <si>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</si>
  <si>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</si>
  <si>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</si>
  <si>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</si>
  <si>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</si>
  <si>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</si>
  <si>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</si>
  <si>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</si>
  <si>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</si>
  <si>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</si>
  <si>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</si>
  <si>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</si>
  <si>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</si>
  <si>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</si>
  <si>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</si>
  <si>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</si>
  <si>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</si>
  <si>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</si>
  <si>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</si>
  <si>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</si>
  <si>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</si>
  <si>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</si>
  <si>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</si>
  <si>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</si>
  <si>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</si>
  <si>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</si>
  <si>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</si>
  <si>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</si>
  <si>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</si>
  <si>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</si>
  <si>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</si>
  <si>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</si>
  <si>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</si>
  <si>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</si>
  <si>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</si>
  <si>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</si>
  <si>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</si>
  <si>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</si>
  <si>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</si>
  <si>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</si>
  <si>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</si>
  <si>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</si>
  <si>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</si>
  <si>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</si>
  <si>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</si>
  <si>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</si>
  <si>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</si>
  <si>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</si>
  <si>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</si>
  <si>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</si>
  <si>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</si>
  <si>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</si>
  <si>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</si>
  <si>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</si>
  <si>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</si>
  <si>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</si>
  <si>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</si>
  <si>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</si>
  <si>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</si>
  <si>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</si>
  <si>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</si>
  <si>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</si>
  <si>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</si>
  <si>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</si>
  <si>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</si>
  <si>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</si>
  <si>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</si>
  <si>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</si>
  <si>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</si>
  <si>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</si>
  <si>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</si>
  <si>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</si>
  <si>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</si>
  <si>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</si>
  <si>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</si>
  <si>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</si>
  <si>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</si>
  <si>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</si>
  <si>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</si>
  <si>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</si>
  <si>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</si>
  <si>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</si>
  <si>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</si>
  <si>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</si>
  <si>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</si>
  <si>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</si>
  <si>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</si>
  <si>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</si>
  <si>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</si>
  <si>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</si>
  <si>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</si>
  <si>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</si>
  <si>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</si>
  <si>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</si>
  <si>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</si>
  <si>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</si>
  <si>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</si>
  <si>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</si>
  <si>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</si>
  <si>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</si>
  <si>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</si>
  <si>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</si>
  <si>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</si>
  <si>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</si>
  <si>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</si>
  <si>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</si>
  <si>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</si>
  <si>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</si>
  <si>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</si>
  <si>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</si>
  <si>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</si>
  <si>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</si>
  <si>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</si>
  <si>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</si>
  <si>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</si>
  <si>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</si>
  <si>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</si>
  <si>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</si>
  <si>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</si>
  <si>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</si>
  <si>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</si>
  <si>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</si>
  <si>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</si>
  <si>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</si>
  <si>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</si>
  <si>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</si>
  <si>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</si>
  <si>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</si>
  <si>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</si>
  <si>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</si>
  <si>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</si>
  <si>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</si>
  <si>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</si>
  <si>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</si>
  <si>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</si>
  <si>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</si>
  <si>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</si>
  <si>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</si>
  <si>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</si>
  <si>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</si>
  <si>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</si>
  <si>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</si>
  <si>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</si>
  <si>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</si>
  <si>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</si>
  <si>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</si>
  <si>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</si>
  <si>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</si>
  <si>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</si>
  <si>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</si>
  <si>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</si>
  <si>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</si>
  <si>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</si>
  <si>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</si>
  <si>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</si>
  <si>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</si>
  <si>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</si>
  <si>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</si>
  <si>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</si>
  <si>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</si>
  <si>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</si>
  <si>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</si>
  <si>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</si>
  <si>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</si>
  <si>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</si>
  <si>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</si>
  <si>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</si>
  <si>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</si>
  <si>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</si>
  <si>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</si>
  <si>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</si>
  <si>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</si>
  <si>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</si>
  <si>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</si>
  <si>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</si>
  <si>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</si>
  <si>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</si>
  <si>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</si>
  <si>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</si>
  <si>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</si>
  <si>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</si>
  <si>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</si>
  <si>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</si>
  <si>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</si>
  <si>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</si>
  <si>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</si>
  <si>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</si>
  <si>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</si>
  <si>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</si>
  <si>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</si>
  <si>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</si>
  <si>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</si>
  <si>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</si>
  <si>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</si>
  <si>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</si>
  <si>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</si>
  <si>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</si>
  <si>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</si>
  <si>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</si>
  <si>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</si>
  <si>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</si>
  <si>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</si>
  <si>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</si>
  <si>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</si>
  <si>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</si>
  <si>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</si>
  <si>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</si>
  <si>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</si>
  <si>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</si>
  <si>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</si>
  <si>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</si>
  <si>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</si>
  <si>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</si>
  <si>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</si>
  <si>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</si>
  <si>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</si>
  <si>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</si>
  <si>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</si>
  <si>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</si>
  <si>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</si>
  <si>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</si>
  <si>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</si>
  <si>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</si>
  <si>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</si>
  <si>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</si>
  <si>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</si>
  <si>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</si>
  <si>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</si>
  <si>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</si>
  <si>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</si>
  <si>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</si>
  <si>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</si>
  <si>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</si>
  <si>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</si>
  <si>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</si>
  <si>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</si>
  <si>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</si>
  <si>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</si>
  <si>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</si>
  <si>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</si>
  <si>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</si>
  <si>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</si>
  <si>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</si>
  <si>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</si>
  <si>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</si>
  <si>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</si>
  <si>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</si>
  <si>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</si>
  <si>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</si>
  <si>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</si>
  <si>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</si>
  <si>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</si>
  <si>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</si>
  <si>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</si>
  <si>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</si>
  <si>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</si>
  <si>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</si>
  <si>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</si>
  <si>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</si>
  <si>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</si>
  <si>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</si>
  <si>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</si>
  <si>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</si>
  <si>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</si>
  <si>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</si>
  <si>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</si>
  <si>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</si>
  <si>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</si>
  <si>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</si>
  <si>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</si>
  <si>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</si>
  <si>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</si>
  <si>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</si>
  <si>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</si>
  <si>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</si>
  <si>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</si>
  <si>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</si>
  <si>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</si>
  <si>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</si>
  <si>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</si>
  <si>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</si>
  <si>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</si>
  <si>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</si>
  <si>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</si>
  <si>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</si>
  <si>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</si>
  <si>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</si>
  <si>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</si>
  <si>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</si>
  <si>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</si>
  <si>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</si>
  <si>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</si>
  <si>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</si>
  <si>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</si>
  <si>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</si>
  <si>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</si>
  <si>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</si>
  <si>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</si>
  <si>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</si>
  <si>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</si>
  <si>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</si>
  <si>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</si>
  <si>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</si>
  <si>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</si>
  <si>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</si>
  <si>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</si>
  <si>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</si>
  <si>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</si>
  <si>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</si>
  <si>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</si>
  <si>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</si>
  <si>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</si>
  <si>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</si>
  <si>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</si>
  <si>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</si>
  <si>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</si>
  <si>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</si>
  <si>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</si>
  <si>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</si>
  <si>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</si>
  <si>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</si>
  <si>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</si>
  <si>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</si>
  <si>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</si>
  <si>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</si>
  <si>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</si>
  <si>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</si>
  <si>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</si>
  <si>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</si>
  <si>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</si>
  <si>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</si>
  <si>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</si>
  <si>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</si>
  <si>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</si>
  <si>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</si>
  <si>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</si>
  <si>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</si>
  <si>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</si>
  <si>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</si>
  <si>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</si>
  <si>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</si>
  <si>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</si>
  <si>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</si>
  <si>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</si>
  <si>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</si>
  <si>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</si>
  <si>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</si>
  <si>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</si>
  <si>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</si>
  <si>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</si>
  <si>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</si>
  <si>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</si>
  <si>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</si>
  <si>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</si>
  <si>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</si>
  <si>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</si>
  <si>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</si>
  <si>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</si>
  <si>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</si>
  <si>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</si>
  <si>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</si>
  <si>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</si>
  <si>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</si>
  <si>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</si>
  <si>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</si>
  <si>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</si>
  <si>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</si>
  <si>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</si>
  <si>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</si>
  <si>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</si>
  <si>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</si>
  <si>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</si>
  <si>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</si>
  <si>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</si>
  <si>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</si>
  <si>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</si>
  <si>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</si>
  <si>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</si>
  <si>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</si>
  <si>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</si>
  <si>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</si>
  <si>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</si>
  <si>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</si>
  <si>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</si>
  <si>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</si>
  <si>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</si>
  <si>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</si>
  <si>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</si>
  <si>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</si>
  <si>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</si>
  <si>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</si>
  <si>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</si>
  <si>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</si>
  <si>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</si>
  <si>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</si>
  <si>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</si>
  <si>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</si>
  <si>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</si>
  <si>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</si>
  <si>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</si>
  <si>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</si>
  <si>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</si>
  <si>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</si>
  <si>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</si>
  <si>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</si>
  <si>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</si>
  <si>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</si>
  <si>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</si>
  <si>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</si>
  <si>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</si>
  <si>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</si>
  <si>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</si>
  <si>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</si>
  <si>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</si>
  <si>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</si>
  <si>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</si>
  <si>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</si>
  <si>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</si>
  <si>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</si>
  <si>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</si>
  <si>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</si>
  <si>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</si>
  <si>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</si>
  <si>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</si>
  <si>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</si>
  <si>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</si>
  <si>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</si>
  <si>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</si>
  <si>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</si>
  <si>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</si>
  <si>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</si>
  <si>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</si>
  <si>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</si>
  <si>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</si>
  <si>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</si>
  <si>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</si>
  <si>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</si>
  <si>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</si>
  <si>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</si>
  <si>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</si>
  <si>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</si>
  <si>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</si>
  <si>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</si>
  <si>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</si>
  <si>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</si>
  <si>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</si>
  <si>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</si>
  <si>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</si>
  <si>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</si>
  <si>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</si>
  <si>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</si>
  <si>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</si>
  <si>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</si>
  <si>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</si>
  <si>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</si>
  <si>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</si>
  <si>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</si>
  <si>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</si>
  <si>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</si>
  <si>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</si>
  <si>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</si>
  <si>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</si>
  <si>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</si>
  <si>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</si>
  <si>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</si>
  <si>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</si>
  <si>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</si>
  <si>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</si>
  <si>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</si>
  <si>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</si>
  <si>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</si>
  <si>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</si>
  <si>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</si>
  <si>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</si>
  <si>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</si>
  <si>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</si>
  <si>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</si>
  <si>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</si>
  <si>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</si>
  <si>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</si>
  <si>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</si>
  <si>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</si>
  <si>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</si>
  <si>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</si>
  <si>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</si>
  <si>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</si>
  <si>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</si>
  <si>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</si>
  <si>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</si>
  <si>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</si>
  <si>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</si>
  <si>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</si>
  <si>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</si>
  <si>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</si>
  <si>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</si>
  <si>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</si>
  <si>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</si>
  <si>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</si>
  <si>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</si>
  <si>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</si>
  <si>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</si>
  <si>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</si>
  <si>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</si>
  <si>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</si>
  <si>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</si>
  <si>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</si>
  <si>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</si>
  <si>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</si>
  <si>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</si>
  <si>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</si>
  <si>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</si>
  <si>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</si>
  <si>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</si>
  <si>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</si>
  <si>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</si>
  <si>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</si>
  <si>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</si>
  <si>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</si>
  <si>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</si>
  <si>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</si>
  <si>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</si>
  <si>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</si>
  <si>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</si>
  <si>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</si>
  <si>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</si>
  <si>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</si>
  <si>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</si>
  <si>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</si>
  <si>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</si>
  <si>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</si>
  <si>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</si>
  <si>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</si>
  <si>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</si>
  <si>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</si>
  <si>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</si>
  <si>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</si>
  <si>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</si>
  <si>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</si>
  <si>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</si>
  <si>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</si>
  <si>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</si>
  <si>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</si>
  <si>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</si>
  <si>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Service First of Northern California</t>
  </si>
  <si>
    <t>The Hunter House</t>
  </si>
  <si>
    <t>Stockton</t>
  </si>
  <si>
    <t>Vemell Hill</t>
  </si>
  <si>
    <t>Executive Director</t>
  </si>
  <si>
    <t>City of Stockton</t>
  </si>
  <si>
    <t>Harry Black</t>
  </si>
  <si>
    <t>425 N. El Dorado Street, 2nd Floor</t>
  </si>
  <si>
    <t>209-937-8212</t>
  </si>
  <si>
    <t>209-937-7149</t>
  </si>
  <si>
    <t>610 N. Hunter Street &amp; 619 N. San Joaquin Street</t>
  </si>
  <si>
    <t>40%/60%</t>
  </si>
  <si>
    <t>102 W. Bianchi Road</t>
  </si>
  <si>
    <t>CA</t>
  </si>
  <si>
    <t>209-406-3051</t>
  </si>
  <si>
    <t>vhill@servicefirstnc.org</t>
  </si>
  <si>
    <t>Managing GP</t>
  </si>
  <si>
    <t>Stockon</t>
  </si>
  <si>
    <t>Executive Director of Managing General Partner</t>
  </si>
  <si>
    <t>Stockton, CA 95207</t>
  </si>
  <si>
    <t>209-644-6333</t>
  </si>
  <si>
    <t>Mogavero Architects</t>
  </si>
  <si>
    <t>2012 K Street</t>
  </si>
  <si>
    <t>Sacramento, CA 95811</t>
  </si>
  <si>
    <t>David Mogavero</t>
  </si>
  <si>
    <t>916-443-1033</t>
  </si>
  <si>
    <t>dmogavero@mogaveroarchitects.com</t>
  </si>
  <si>
    <t>Sunseri Construction Inc.</t>
  </si>
  <si>
    <t>48 Comache Court</t>
  </si>
  <si>
    <t>Chico, CA 95928</t>
  </si>
  <si>
    <t>Donny Lieberman</t>
  </si>
  <si>
    <t>530-891-6444</t>
  </si>
  <si>
    <t>dl@sunsericonstruction.com</t>
  </si>
  <si>
    <t>DuctTesters Inc.</t>
  </si>
  <si>
    <t>P.O. Box 266</t>
  </si>
  <si>
    <t>Ripon, CA 95366</t>
  </si>
  <si>
    <t>Derrick Yeung</t>
  </si>
  <si>
    <t>209-624-8941</t>
  </si>
  <si>
    <t>derrickyeung@ducttesters.com</t>
  </si>
  <si>
    <t>Community Economics Inc.</t>
  </si>
  <si>
    <t>538 9th Street</t>
  </si>
  <si>
    <t>Oakland, CA 94607</t>
  </si>
  <si>
    <t>510-832-8300</t>
  </si>
  <si>
    <t>Laurin Associates</t>
  </si>
  <si>
    <t>1501 Sports Drive, Suite A</t>
  </si>
  <si>
    <t>Sacramento, CA 95834</t>
  </si>
  <si>
    <t>Stefanie Williams</t>
  </si>
  <si>
    <t>916-372-6100</t>
  </si>
  <si>
    <t>swilliams@laurinassociates.com</t>
  </si>
  <si>
    <t>FPI Management Inc.</t>
  </si>
  <si>
    <t>800 Iron Point Road</t>
  </si>
  <si>
    <t>Folson, CA 95630</t>
  </si>
  <si>
    <t>Dennis Treadaway</t>
  </si>
  <si>
    <t>916-357-5300</t>
  </si>
  <si>
    <t>dennis.treadaway@fpimgt.com</t>
  </si>
  <si>
    <t>Private Third Party</t>
  </si>
  <si>
    <t>Secured by Fee Interest</t>
  </si>
  <si>
    <t>Inner City Infill Site</t>
  </si>
  <si>
    <t>Commercial General Plan Designation</t>
  </si>
  <si>
    <t>CD (Commercial Downtown)</t>
  </si>
  <si>
    <t>101 units per acre (approved)</t>
  </si>
  <si>
    <t>60 feet</t>
  </si>
  <si>
    <t>1:0.3 spaces</t>
  </si>
  <si>
    <t>All entitlement approvals</t>
  </si>
  <si>
    <t>IIG</t>
  </si>
  <si>
    <t>AHSC Program</t>
  </si>
  <si>
    <t>AHP</t>
  </si>
  <si>
    <t>City of Stockton RDA</t>
  </si>
  <si>
    <t>City of Stockton NOFA</t>
  </si>
  <si>
    <t>Impact Fee Waiver</t>
  </si>
  <si>
    <t>Construction Loan</t>
  </si>
  <si>
    <t>Lynn Jones</t>
  </si>
  <si>
    <t>916-695-6071</t>
  </si>
  <si>
    <t>Sponsor Loan</t>
  </si>
  <si>
    <t>400 E. Main Street 4th Floor</t>
  </si>
  <si>
    <t>Residual Receipts Loan</t>
  </si>
  <si>
    <t>Fee Waiver</t>
  </si>
  <si>
    <t>Equity</t>
  </si>
  <si>
    <t>TBD</t>
  </si>
  <si>
    <t>2020 W. El Camino Ave, Ste. 670</t>
  </si>
  <si>
    <t>Craig Shields</t>
  </si>
  <si>
    <t>916-823-6054</t>
  </si>
  <si>
    <t>Misc Admin Exp</t>
  </si>
  <si>
    <t>Security Employment &amp; Payroll Taxes</t>
  </si>
  <si>
    <t>Contracts for Repairs &amp; Paint</t>
  </si>
  <si>
    <t>HCD AHSC and IIG</t>
  </si>
  <si>
    <t>City of Stockton and City of Stockton RDA</t>
  </si>
  <si>
    <t>HCD AHSC Program</t>
  </si>
  <si>
    <t>State IIG</t>
  </si>
  <si>
    <t>Vernell Hill</t>
  </si>
  <si>
    <t>Construction Loan - Chase</t>
  </si>
  <si>
    <t>Variable</t>
  </si>
  <si>
    <t>Fixed</t>
  </si>
  <si>
    <t>Operating Subsidy (Capitalized Reserve)</t>
  </si>
  <si>
    <t>Other: (Solar)</t>
  </si>
  <si>
    <t>Other: (Lender Expenses)</t>
  </si>
  <si>
    <t>Other: (Legal)</t>
  </si>
  <si>
    <t>Other: (Sponsor Legal)</t>
  </si>
  <si>
    <t>Other: (Services/Operating Deficit Reserve)</t>
  </si>
  <si>
    <t>Other: (Waived Impact Fees)</t>
  </si>
  <si>
    <t>Other: (AHSC Prgm - Bus Passes</t>
  </si>
  <si>
    <t>Other: (Wage Monitor; Inspections; Security)</t>
  </si>
  <si>
    <t>AHSC</t>
  </si>
  <si>
    <t>HCD IIG - Sponsor Loan</t>
  </si>
  <si>
    <t>GP Equity</t>
  </si>
  <si>
    <t>LP Equity</t>
  </si>
  <si>
    <t>HCD AHSC - Program Grant</t>
  </si>
  <si>
    <t>LP Equity - Energy Credit</t>
  </si>
  <si>
    <t>HCD - AHSC</t>
  </si>
  <si>
    <t>HCD - IIG</t>
  </si>
  <si>
    <t>HCD - AHSC Grant</t>
  </si>
  <si>
    <t>1st</t>
  </si>
  <si>
    <t>July</t>
  </si>
  <si>
    <t>harry.black@ci.stockton.ca.gov</t>
  </si>
  <si>
    <t>139-060-150; 139-060-330</t>
  </si>
  <si>
    <t>Gubb &amp; Barshay</t>
  </si>
  <si>
    <t>235 Montgomery Street, Ste. 1110</t>
  </si>
  <si>
    <t>San Francisco, CA 94104</t>
  </si>
  <si>
    <t>Nicole Kline</t>
  </si>
  <si>
    <t>415-781-6600</t>
  </si>
  <si>
    <t>nkline@gubbandbarshay.com</t>
  </si>
  <si>
    <t>John Bloomberg</t>
  </si>
  <si>
    <t>Bloomberg &amp; Griffin Accountancy</t>
  </si>
  <si>
    <t>1013 N. California Street</t>
  </si>
  <si>
    <t>Stockton, CA 95202</t>
  </si>
  <si>
    <t>209-466-3894</t>
  </si>
  <si>
    <t>Diana Downton</t>
  </si>
  <si>
    <t>diana@communityeconomics.org</t>
  </si>
  <si>
    <t>560 Mission Street</t>
  </si>
  <si>
    <t>James Vossoughi</t>
  </si>
  <si>
    <t>415-315-6708</t>
  </si>
  <si>
    <t>Carrie Wright</t>
  </si>
  <si>
    <t>400 East Main Street</t>
  </si>
  <si>
    <t>Residual Receipt Loan/Grant</t>
  </si>
  <si>
    <t>209-937-8694</t>
  </si>
  <si>
    <t>Housing Authority of San Joaquin - tenants do not pay utilities</t>
  </si>
  <si>
    <t>San Joaquin Regional Transit District</t>
  </si>
  <si>
    <t>421 E. Weber Avenue</t>
  </si>
  <si>
    <t xml:space="preserve">Manager										</t>
  </si>
  <si>
    <t>209-943-1111</t>
  </si>
  <si>
    <t>https://sanjoaquintd.com</t>
  </si>
  <si>
    <t>.2 miles</t>
  </si>
  <si>
    <t>Valley Mountain Regional Center</t>
  </si>
  <si>
    <t xml:space="preserve">702 N. Aurora Street										</t>
  </si>
  <si>
    <t>Tony Anderson, ED</t>
  </si>
  <si>
    <t>209-955-3241</t>
  </si>
  <si>
    <t>www.vmrc.net</t>
  </si>
  <si>
    <t xml:space="preserve">1 mile										</t>
  </si>
  <si>
    <t>Fremont Square</t>
  </si>
  <si>
    <t>302 E. Fremont Street</t>
  </si>
  <si>
    <t>Director</t>
  </si>
  <si>
    <t>209-937-8221</t>
  </si>
  <si>
    <t>www.stocktonca.gov/discover/pcc.html</t>
  </si>
  <si>
    <t xml:space="preserve">.2 miles										</t>
  </si>
  <si>
    <t>Casar Chavez Public Library</t>
  </si>
  <si>
    <t xml:space="preserve">605 N El Dorado St.										</t>
  </si>
  <si>
    <t xml:space="preserve">www.ssjcpl.org/locations/stockton/chavez										</t>
  </si>
  <si>
    <t>.1 miles</t>
  </si>
  <si>
    <t>Dameron Linacia Pharmacy</t>
  </si>
  <si>
    <t>420 W. Acacia St #4</t>
  </si>
  <si>
    <t>Stockton, CA 94203</t>
  </si>
  <si>
    <t>209-466-2954</t>
  </si>
  <si>
    <t xml:space="preserve">www.dameronhospital.org/services/linacia										</t>
  </si>
  <si>
    <t>.9 miles</t>
  </si>
  <si>
    <t>Food 4 Less</t>
  </si>
  <si>
    <t>678 N. Wilson Way</t>
  </si>
  <si>
    <t>Brandon Nessler</t>
  </si>
  <si>
    <t>Stockton, CA 95205</t>
  </si>
  <si>
    <t>209-466-2751</t>
  </si>
  <si>
    <t>myfood4less.com</t>
  </si>
  <si>
    <t>1.2 miles</t>
  </si>
  <si>
    <t>Dameron Hospital</t>
  </si>
  <si>
    <t>525 W. Acacia Street</t>
  </si>
  <si>
    <t>Stockton, CA 95203</t>
  </si>
  <si>
    <t>209-944-5550</t>
  </si>
  <si>
    <t>www.dameronhospital.org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</si>
</sst>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sz val="9"/>
      <color rgb="FF000000"/>
      <name val="Tahoma"/>
      <family val="2"/>
    </font>
    <font>
      <sz val="10"/>
      <color rgb="FF000000"/>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3" fontId="8" fillId="51" borderId="5" xfId="273" applyNumberFormat="1" applyFont="1" applyFill="1" applyBorder="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3" fillId="7" borderId="5"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3" fillId="7" borderId="9" xfId="0" applyFont="1" applyFill="1" applyBorder="1" applyAlignment="1" applyProtection="1">
      <alignment horizontal="center"/>
      <protection locked="0"/>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3" fillId="53" borderId="4" xfId="0" applyFont="1" applyFill="1" applyBorder="1" applyAlignment="1" applyProtection="1">
      <alignment horizontal="left"/>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7" borderId="3" xfId="0" applyNumberFormat="1" applyFont="1" applyFill="1" applyBorder="1" applyAlignment="1" applyProtection="1">
      <alignment horizontal="center"/>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Service%20First%20-%20Hunter%20House/Hunter%20House%20Stockton%209%25%20TCAC%20App%206-26-24.xls" TargetMode="External"/><Relationship Id="rId1" Type="http://schemas.openxmlformats.org/officeDocument/2006/relationships/externalLinkPath" Target="file:///C:/Users/Diana%20Downton/Box/Diana%20Downton/Diana%20Downton/Service%20First%20-%20Hunter%20House/Hunter%20House%20Stockton%209%25%20TCAC%20App%206-26-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heet2"/>
      <sheetName val="Sheet1"/>
      <sheetName val="Internal Notes"/>
    </sheetNames>
    <sheetDataSet>
      <sheetData sheetId="0" refreshError="1"/>
      <sheetData sheetId="1">
        <row r="7">
          <cell r="E7">
            <v>2538787</v>
          </cell>
        </row>
        <row r="8">
          <cell r="E8">
            <v>17240556</v>
          </cell>
        </row>
        <row r="11">
          <cell r="E11">
            <v>15000</v>
          </cell>
        </row>
        <row r="12">
          <cell r="Z12">
            <v>355</v>
          </cell>
        </row>
        <row r="14">
          <cell r="E14">
            <v>540000</v>
          </cell>
          <cell r="Z14">
            <v>904</v>
          </cell>
        </row>
        <row r="15">
          <cell r="E15">
            <v>1748736</v>
          </cell>
          <cell r="Z15">
            <v>1085</v>
          </cell>
        </row>
        <row r="16">
          <cell r="E16">
            <v>200000</v>
          </cell>
        </row>
        <row r="17">
          <cell r="E17">
            <v>1200000</v>
          </cell>
        </row>
        <row r="19">
          <cell r="E19">
            <v>100</v>
          </cell>
          <cell r="Z19">
            <v>355</v>
          </cell>
        </row>
        <row r="20">
          <cell r="E20">
            <v>34031999.711627074</v>
          </cell>
          <cell r="I20">
            <v>3403199.9711627075</v>
          </cell>
        </row>
        <row r="21">
          <cell r="Z21">
            <v>1085</v>
          </cell>
        </row>
        <row r="25">
          <cell r="E25">
            <v>44522005.740464367</v>
          </cell>
          <cell r="F25">
            <v>7.2499999999999995E-2</v>
          </cell>
        </row>
        <row r="27">
          <cell r="AZ27">
            <v>6.348442643707268E-2</v>
          </cell>
        </row>
        <row r="32">
          <cell r="E32">
            <v>425000</v>
          </cell>
        </row>
        <row r="34">
          <cell r="E34">
            <v>169098</v>
          </cell>
        </row>
        <row r="35">
          <cell r="E35">
            <v>1254</v>
          </cell>
        </row>
        <row r="49">
          <cell r="E49">
            <v>3349712</v>
          </cell>
        </row>
        <row r="52">
          <cell r="E52">
            <v>30780880.754470106</v>
          </cell>
        </row>
        <row r="54">
          <cell r="E54">
            <v>1000000</v>
          </cell>
          <cell r="AB54">
            <v>72410.335200000001</v>
          </cell>
        </row>
        <row r="55">
          <cell r="E55">
            <v>2040000</v>
          </cell>
        </row>
        <row r="56">
          <cell r="E56">
            <v>1141552</v>
          </cell>
        </row>
        <row r="57">
          <cell r="E57">
            <v>2264983</v>
          </cell>
        </row>
        <row r="59">
          <cell r="AB59">
            <v>60000</v>
          </cell>
        </row>
        <row r="60">
          <cell r="E60">
            <v>1218549</v>
          </cell>
        </row>
        <row r="61">
          <cell r="E61">
            <v>308580</v>
          </cell>
        </row>
        <row r="63">
          <cell r="E63">
            <v>170000</v>
          </cell>
        </row>
        <row r="65">
          <cell r="E65">
            <v>4034807</v>
          </cell>
          <cell r="H65">
            <v>2420884.0621377495</v>
          </cell>
        </row>
        <row r="67">
          <cell r="E67">
            <v>333915</v>
          </cell>
          <cell r="H67">
            <v>333915</v>
          </cell>
        </row>
        <row r="68">
          <cell r="E68">
            <v>30000</v>
          </cell>
        </row>
        <row r="69">
          <cell r="E69">
            <v>200000</v>
          </cell>
        </row>
        <row r="70">
          <cell r="E70">
            <v>50000</v>
          </cell>
        </row>
        <row r="71">
          <cell r="E71">
            <v>20000</v>
          </cell>
        </row>
        <row r="76">
          <cell r="E76">
            <v>10000</v>
          </cell>
        </row>
        <row r="77">
          <cell r="E77">
            <v>10000</v>
          </cell>
        </row>
        <row r="80">
          <cell r="E80">
            <v>55000</v>
          </cell>
        </row>
        <row r="82">
          <cell r="E82">
            <v>200000</v>
          </cell>
        </row>
        <row r="85">
          <cell r="E85">
            <v>292350</v>
          </cell>
        </row>
        <row r="86">
          <cell r="E86">
            <v>1000000</v>
          </cell>
        </row>
        <row r="90">
          <cell r="E90">
            <v>10000</v>
          </cell>
        </row>
        <row r="91">
          <cell r="E91">
            <v>2028856.3877235055</v>
          </cell>
        </row>
        <row r="93">
          <cell r="E93">
            <v>185800</v>
          </cell>
        </row>
        <row r="94">
          <cell r="E94">
            <v>75000</v>
          </cell>
        </row>
        <row r="95">
          <cell r="E95">
            <v>3276847</v>
          </cell>
          <cell r="H95">
            <v>1528111</v>
          </cell>
        </row>
        <row r="96">
          <cell r="E96">
            <v>300000</v>
          </cell>
        </row>
        <row r="97">
          <cell r="E97">
            <v>15000</v>
          </cell>
        </row>
        <row r="98">
          <cell r="E98">
            <v>120000</v>
          </cell>
        </row>
        <row r="99">
          <cell r="E99">
            <v>45000</v>
          </cell>
        </row>
        <row r="100">
          <cell r="E100">
            <v>60000</v>
          </cell>
        </row>
        <row r="101">
          <cell r="E101">
            <v>40000</v>
          </cell>
        </row>
        <row r="102">
          <cell r="E102">
            <v>80000</v>
          </cell>
        </row>
        <row r="103">
          <cell r="E103">
            <v>80000</v>
          </cell>
        </row>
        <row r="104">
          <cell r="E104">
            <v>15000</v>
          </cell>
        </row>
        <row r="106">
          <cell r="E106">
            <v>300000</v>
          </cell>
        </row>
        <row r="110">
          <cell r="E110">
            <v>2600000</v>
          </cell>
        </row>
        <row r="111">
          <cell r="E111">
            <v>200000</v>
          </cell>
        </row>
        <row r="124">
          <cell r="E124">
            <v>277994.56943346077</v>
          </cell>
        </row>
        <row r="137">
          <cell r="E137">
            <v>2500000</v>
          </cell>
        </row>
        <row r="141">
          <cell r="E141">
            <v>23250000</v>
          </cell>
        </row>
        <row r="143">
          <cell r="E143">
            <v>358554.14258754352</v>
          </cell>
        </row>
        <row r="150">
          <cell r="E150">
            <v>-175000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workbookViewId="0">
      <selection activeCell="D19" sqref="D19:AK25"/>
    </sheetView>
  </sheetViews>
  <sheetFormatPr baseColWidth="10" defaultColWidth="0" defaultRowHeight="13" zeroHeight="1"/>
  <cols>
    <col min="1" max="38" width="2.5" customWidth="1"/>
    <col min="39" max="16384" width="8.83203125" hidden="1"/>
  </cols>
  <sheetData>
    <row r="1" spans="1:38">
      <c r="A1" s="978" t="s">
        <v>1870</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4"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4"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8" t="s">
        <v>2154</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5" customHeight="1">
      <c r="A19" s="5"/>
      <c r="C19" s="3"/>
      <c r="D19" s="968" t="s">
        <v>2314</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2304</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2305</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2015</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68" t="s">
        <v>2156</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2315</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1710</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75"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1821</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1822</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1817</v>
      </c>
    </row>
    <row r="366" spans="1:38" s="974" customFormat="1">
      <c r="A366"/>
      <c r="B366" s="3"/>
      <c r="C366"/>
      <c r="D366"/>
    </row>
    <row r="367" spans="1:38">
      <c r="B367" s="3"/>
      <c r="F367" s="972" t="s">
        <v>1818</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110" workbookViewId="0">
      <selection activeCell="E46" sqref="E46"/>
    </sheetView>
  </sheetViews>
  <sheetFormatPr baseColWidth="10" defaultColWidth="0" defaultRowHeight="15" customHeight="1"/>
  <cols>
    <col min="1" max="1" width="3.5" style="754" customWidth="1"/>
    <col min="2" max="4" width="17.5" style="754" customWidth="1"/>
    <col min="5" max="5" width="15.5" style="754" customWidth="1"/>
    <col min="6" max="6" width="2.5" style="754" customWidth="1"/>
    <col min="7" max="7" width="14.5" style="754" customWidth="1"/>
    <col min="8" max="9" width="2.5" style="754" customWidth="1"/>
    <col min="10" max="10" width="3.5" style="754" customWidth="1"/>
    <col min="11" max="14" width="2.5" style="754" customWidth="1"/>
    <col min="15" max="15" width="43.6640625" style="754" customWidth="1"/>
    <col min="16" max="16" width="7.5" style="754" customWidth="1"/>
    <col min="17" max="17" width="3.5" style="754" customWidth="1"/>
    <col min="18" max="19" width="10.5" style="754" customWidth="1"/>
    <col min="20" max="20" width="8.83203125" style="754" customWidth="1"/>
    <col min="21" max="16384" width="8.83203125" style="754" hidden="1"/>
  </cols>
  <sheetData>
    <row r="1" spans="1:19" ht="15" customHeight="1">
      <c r="A1" s="1933" t="s">
        <v>1862</v>
      </c>
      <c r="B1" s="1933"/>
      <c r="C1" s="1933"/>
      <c r="D1" s="1933"/>
      <c r="E1" s="1933"/>
      <c r="F1" s="1933"/>
      <c r="G1" s="1933"/>
      <c r="H1" s="1933"/>
      <c r="I1" s="1933"/>
      <c r="J1" s="1933"/>
      <c r="K1" s="1933"/>
      <c r="L1" s="1933"/>
      <c r="M1" s="1933"/>
      <c r="N1" s="1933"/>
      <c r="O1" s="1933"/>
      <c r="P1" s="1933"/>
      <c r="Q1" s="1933"/>
      <c r="R1" s="1933"/>
      <c r="S1" s="1933"/>
    </row>
    <row r="2" spans="1:19" ht="15" customHeight="1">
      <c r="A2" s="1933"/>
      <c r="B2" s="1933"/>
      <c r="C2" s="1933"/>
      <c r="D2" s="1933"/>
      <c r="E2" s="1933"/>
      <c r="F2" s="1933"/>
      <c r="G2" s="1933"/>
      <c r="H2" s="1933"/>
      <c r="I2" s="1933"/>
      <c r="J2" s="1933"/>
      <c r="K2" s="1933"/>
      <c r="L2" s="1933"/>
      <c r="M2" s="1933"/>
      <c r="N2" s="1933"/>
      <c r="O2" s="1933"/>
      <c r="P2" s="1933"/>
      <c r="Q2" s="1933"/>
      <c r="R2" s="1933"/>
      <c r="S2" s="193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7" t="s">
        <v>2119</v>
      </c>
      <c r="C4" s="1917"/>
      <c r="D4" s="1917"/>
      <c r="E4" s="1917"/>
      <c r="F4" s="1917"/>
      <c r="G4" s="1917"/>
      <c r="H4" s="1917"/>
      <c r="I4" s="1917"/>
      <c r="J4" s="1917"/>
      <c r="K4" s="1917"/>
      <c r="L4" s="1917"/>
      <c r="M4" s="1917"/>
      <c r="N4" s="1917"/>
      <c r="O4" s="1917"/>
      <c r="P4" s="1917"/>
      <c r="Q4" s="1917"/>
      <c r="R4" s="1917"/>
    </row>
    <row r="5" spans="1:19" ht="15" customHeight="1">
      <c r="A5" s="507"/>
      <c r="B5" s="1917"/>
      <c r="C5" s="1917"/>
      <c r="D5" s="1917"/>
      <c r="E5" s="1917"/>
      <c r="F5" s="1917"/>
      <c r="G5" s="1917"/>
      <c r="H5" s="1917"/>
      <c r="I5" s="1917"/>
      <c r="J5" s="1917"/>
      <c r="K5" s="1917"/>
      <c r="L5" s="1917"/>
      <c r="M5" s="1917"/>
      <c r="N5" s="1917"/>
      <c r="O5" s="1917"/>
      <c r="P5" s="1917"/>
      <c r="Q5" s="1917"/>
      <c r="R5" s="1917"/>
    </row>
    <row r="6" spans="1:19" ht="15" customHeight="1">
      <c r="A6" s="507"/>
      <c r="B6" s="1917"/>
      <c r="C6" s="1917"/>
      <c r="D6" s="1917"/>
      <c r="E6" s="1917"/>
      <c r="F6" s="1917"/>
      <c r="G6" s="1917"/>
      <c r="H6" s="1917"/>
      <c r="I6" s="1917"/>
      <c r="J6" s="1917"/>
      <c r="K6" s="1917"/>
      <c r="L6" s="1917"/>
      <c r="M6" s="1917"/>
      <c r="N6" s="1917"/>
      <c r="O6" s="1917"/>
      <c r="P6" s="1917"/>
      <c r="Q6" s="1917"/>
      <c r="R6" s="191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7" t="s">
        <v>2227</v>
      </c>
      <c r="C8" s="1917"/>
      <c r="D8" s="1917"/>
      <c r="E8" s="1917"/>
      <c r="F8" s="1917"/>
      <c r="G8" s="1917"/>
      <c r="H8" s="1917"/>
      <c r="I8" s="1917"/>
      <c r="J8" s="1917"/>
      <c r="K8" s="1917"/>
      <c r="L8" s="1917"/>
      <c r="M8" s="1917"/>
      <c r="N8" s="1917"/>
      <c r="O8" s="1917"/>
      <c r="P8" s="1917"/>
      <c r="Q8" s="1917"/>
      <c r="R8" s="191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7" t="s">
        <v>2205</v>
      </c>
      <c r="C10" s="1917"/>
      <c r="D10" s="1917"/>
      <c r="E10" s="1917"/>
      <c r="F10" s="1917"/>
      <c r="G10" s="1917"/>
      <c r="H10" s="1917"/>
      <c r="I10" s="1917"/>
      <c r="J10" s="1917"/>
      <c r="K10" s="1917"/>
      <c r="L10" s="1917"/>
      <c r="M10" s="1917"/>
      <c r="N10" s="1917"/>
      <c r="O10" s="1917"/>
      <c r="P10" s="1917"/>
      <c r="Q10" s="1917"/>
      <c r="R10" s="1917"/>
    </row>
    <row r="11" spans="1:19" ht="29.25" customHeight="1">
      <c r="A11" s="507"/>
      <c r="B11" s="1917"/>
      <c r="C11" s="1917"/>
      <c r="D11" s="1917"/>
      <c r="E11" s="1917"/>
      <c r="F11" s="1917"/>
      <c r="G11" s="1917"/>
      <c r="H11" s="1917"/>
      <c r="I11" s="1917"/>
      <c r="J11" s="1917"/>
      <c r="K11" s="1917"/>
      <c r="L11" s="1917"/>
      <c r="M11" s="1917"/>
      <c r="N11" s="1917"/>
      <c r="O11" s="1917"/>
      <c r="P11" s="1917"/>
      <c r="Q11" s="1917"/>
      <c r="R11" s="191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7" t="s">
        <v>2120</v>
      </c>
      <c r="C13" s="1917"/>
      <c r="D13" s="1917"/>
      <c r="E13" s="1917"/>
      <c r="F13" s="1917"/>
      <c r="G13" s="1917"/>
      <c r="H13" s="1917"/>
      <c r="I13" s="1917"/>
      <c r="J13" s="1917"/>
      <c r="K13" s="1917"/>
      <c r="L13" s="1917"/>
      <c r="M13" s="1917"/>
      <c r="N13" s="1917"/>
      <c r="O13" s="1917"/>
      <c r="P13" s="1917"/>
      <c r="Q13" s="1917"/>
      <c r="R13" s="1917"/>
    </row>
    <row r="14" spans="1:19" ht="15" customHeight="1">
      <c r="A14" s="507"/>
      <c r="B14" s="1917"/>
      <c r="C14" s="1917"/>
      <c r="D14" s="1917"/>
      <c r="E14" s="1917"/>
      <c r="F14" s="1917"/>
      <c r="G14" s="1917"/>
      <c r="H14" s="1917"/>
      <c r="I14" s="1917"/>
      <c r="J14" s="1917"/>
      <c r="K14" s="1917"/>
      <c r="L14" s="1917"/>
      <c r="M14" s="1917"/>
      <c r="N14" s="1917"/>
      <c r="O14" s="1917"/>
      <c r="P14" s="1917"/>
      <c r="Q14" s="1917"/>
      <c r="R14" s="1917"/>
    </row>
    <row r="15" spans="1:19" ht="15" customHeight="1">
      <c r="A15" s="507"/>
      <c r="B15" s="1917"/>
      <c r="C15" s="1917"/>
      <c r="D15" s="1917"/>
      <c r="E15" s="1917"/>
      <c r="F15" s="1917"/>
      <c r="G15" s="1917"/>
      <c r="H15" s="1917"/>
      <c r="I15" s="1917"/>
      <c r="J15" s="1917"/>
      <c r="K15" s="1917"/>
      <c r="L15" s="1917"/>
      <c r="M15" s="1917"/>
      <c r="N15" s="1917"/>
      <c r="O15" s="1917"/>
      <c r="P15" s="1917"/>
      <c r="Q15" s="1917"/>
      <c r="R15" s="1917"/>
    </row>
    <row r="16" spans="1:19" ht="15" customHeight="1">
      <c r="A16" s="507"/>
      <c r="B16" s="1917"/>
      <c r="C16" s="1917"/>
      <c r="D16" s="1917"/>
      <c r="E16" s="1917"/>
      <c r="F16" s="1917"/>
      <c r="G16" s="1917"/>
      <c r="H16" s="1917"/>
      <c r="I16" s="1917"/>
      <c r="J16" s="1917"/>
      <c r="K16" s="1917"/>
      <c r="L16" s="1917"/>
      <c r="M16" s="1917"/>
      <c r="N16" s="1917"/>
      <c r="O16" s="1917"/>
      <c r="P16" s="1917"/>
      <c r="Q16" s="1917"/>
      <c r="R16" s="1917"/>
    </row>
    <row r="17" spans="1:18" ht="15" customHeight="1">
      <c r="A17" s="507"/>
      <c r="B17" s="1917"/>
      <c r="C17" s="1917"/>
      <c r="D17" s="1917"/>
      <c r="E17" s="1917"/>
      <c r="F17" s="1917"/>
      <c r="G17" s="1917"/>
      <c r="H17" s="1917"/>
      <c r="I17" s="1917"/>
      <c r="J17" s="1917"/>
      <c r="K17" s="1917"/>
      <c r="L17" s="1917"/>
      <c r="M17" s="1917"/>
      <c r="N17" s="1917"/>
      <c r="O17" s="1917"/>
      <c r="P17" s="1917"/>
      <c r="Q17" s="1917"/>
      <c r="R17" s="191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7" t="s">
        <v>1801</v>
      </c>
      <c r="C19" s="1917"/>
      <c r="D19" s="1917"/>
      <c r="E19" s="1917"/>
      <c r="F19" s="1917"/>
      <c r="G19" s="1917"/>
      <c r="H19" s="1917"/>
      <c r="I19" s="1917"/>
      <c r="J19" s="1917"/>
      <c r="K19" s="1917"/>
      <c r="L19" s="1917"/>
      <c r="M19" s="1917"/>
      <c r="N19" s="1917"/>
      <c r="O19" s="1917"/>
      <c r="P19" s="1917"/>
      <c r="Q19" s="1917"/>
      <c r="R19" s="1917"/>
    </row>
    <row r="20" spans="1:18" ht="15" customHeight="1">
      <c r="A20" s="507"/>
      <c r="B20" s="1917"/>
      <c r="C20" s="1917"/>
      <c r="D20" s="1917"/>
      <c r="E20" s="1917"/>
      <c r="F20" s="1917"/>
      <c r="G20" s="1917"/>
      <c r="H20" s="1917"/>
      <c r="I20" s="1917"/>
      <c r="J20" s="1917"/>
      <c r="K20" s="1917"/>
      <c r="L20" s="1917"/>
      <c r="M20" s="1917"/>
      <c r="N20" s="1917"/>
      <c r="O20" s="1917"/>
      <c r="P20" s="1917"/>
      <c r="Q20" s="1917"/>
      <c r="R20" s="1917"/>
    </row>
    <row r="21" spans="1:18" ht="15" customHeight="1">
      <c r="A21" s="507"/>
      <c r="B21" s="1917"/>
      <c r="C21" s="1917"/>
      <c r="D21" s="1917"/>
      <c r="E21" s="1917"/>
      <c r="F21" s="1917"/>
      <c r="G21" s="1917"/>
      <c r="H21" s="1917"/>
      <c r="I21" s="1917"/>
      <c r="J21" s="1917"/>
      <c r="K21" s="1917"/>
      <c r="L21" s="1917"/>
      <c r="M21" s="1917"/>
      <c r="N21" s="1917"/>
      <c r="O21" s="1917"/>
      <c r="P21" s="1917"/>
      <c r="Q21" s="1917"/>
      <c r="R21" s="191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7" t="s">
        <v>1802</v>
      </c>
      <c r="C23" s="1917"/>
      <c r="D23" s="1917"/>
      <c r="E23" s="1917"/>
      <c r="F23" s="1917"/>
      <c r="G23" s="1917"/>
      <c r="H23" s="1917"/>
      <c r="I23" s="1917"/>
      <c r="J23" s="1917"/>
      <c r="K23" s="1917"/>
      <c r="L23" s="1917"/>
      <c r="M23" s="1917"/>
      <c r="N23" s="1917"/>
      <c r="O23" s="1917"/>
      <c r="P23" s="1917"/>
      <c r="Q23" s="1917"/>
      <c r="R23" s="1917"/>
    </row>
    <row r="24" spans="1:18" ht="15" customHeight="1">
      <c r="B24" s="1917"/>
      <c r="C24" s="1917"/>
      <c r="D24" s="1917"/>
      <c r="E24" s="1917"/>
      <c r="F24" s="1917"/>
      <c r="G24" s="1917"/>
      <c r="H24" s="1917"/>
      <c r="I24" s="1917"/>
      <c r="J24" s="1917"/>
      <c r="K24" s="1917"/>
      <c r="L24" s="1917"/>
      <c r="M24" s="1917"/>
      <c r="N24" s="1917"/>
      <c r="O24" s="1917"/>
      <c r="P24" s="1917"/>
      <c r="Q24" s="1917"/>
      <c r="R24" s="191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7" t="s">
        <v>1695</v>
      </c>
      <c r="C26" s="1917"/>
      <c r="D26" s="1917"/>
      <c r="E26" s="1917"/>
      <c r="F26" s="1917"/>
      <c r="G26" s="1917"/>
      <c r="H26" s="1917"/>
      <c r="I26" s="1917"/>
      <c r="J26" s="1917"/>
      <c r="K26" s="1917"/>
      <c r="L26" s="1917"/>
      <c r="M26" s="1917"/>
      <c r="N26" s="1917"/>
      <c r="O26" s="1917"/>
      <c r="P26" s="1917"/>
      <c r="Q26" s="1917"/>
      <c r="R26" s="191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5" t="s">
        <v>1608</v>
      </c>
      <c r="C29" s="1925"/>
      <c r="D29" s="1925"/>
      <c r="E29" s="1925"/>
      <c r="F29" s="1925"/>
      <c r="G29" s="1925"/>
      <c r="H29" s="376"/>
      <c r="I29" s="376"/>
      <c r="J29" s="376"/>
      <c r="K29" s="376"/>
      <c r="L29" s="376"/>
      <c r="M29" s="376"/>
      <c r="N29" s="376"/>
      <c r="O29" s="1923" t="s">
        <v>1617</v>
      </c>
    </row>
    <row r="30" spans="1:18" ht="15" customHeight="1">
      <c r="B30" s="1925"/>
      <c r="C30" s="1925"/>
      <c r="D30" s="1925"/>
      <c r="E30" s="1925"/>
      <c r="F30" s="1925"/>
      <c r="G30" s="1925"/>
      <c r="H30" s="376"/>
      <c r="I30" s="376"/>
      <c r="J30" s="376"/>
      <c r="K30" s="376"/>
      <c r="L30" s="376"/>
      <c r="M30" s="376"/>
      <c r="N30" s="376"/>
      <c r="O30" s="1923"/>
    </row>
    <row r="31" spans="1:18" ht="15" customHeight="1">
      <c r="B31" s="1925"/>
      <c r="C31" s="1925"/>
      <c r="D31" s="1925"/>
      <c r="E31" s="1925"/>
      <c r="F31" s="1925"/>
      <c r="G31" s="1925"/>
      <c r="H31" s="376"/>
      <c r="I31" s="376"/>
      <c r="J31" s="376"/>
      <c r="K31" s="376"/>
      <c r="L31" s="376"/>
      <c r="M31" s="376"/>
      <c r="N31" s="376"/>
      <c r="O31" s="1923"/>
    </row>
    <row r="32" spans="1:18" ht="15" customHeight="1">
      <c r="B32" s="1926"/>
      <c r="C32" s="1926"/>
      <c r="D32" s="1926"/>
      <c r="E32" s="1926"/>
      <c r="F32" s="1926"/>
      <c r="G32" s="1926"/>
      <c r="I32" s="1927" t="s">
        <v>139</v>
      </c>
      <c r="J32" s="1928" t="s">
        <v>992</v>
      </c>
      <c r="K32" s="1929">
        <v>1</v>
      </c>
      <c r="M32" s="509"/>
      <c r="O32" s="1924"/>
      <c r="P32" s="1928" t="s">
        <v>1940</v>
      </c>
    </row>
    <row r="33" spans="1:21" ht="15" customHeight="1">
      <c r="B33" s="1930" t="s">
        <v>1612</v>
      </c>
      <c r="C33" s="1930"/>
      <c r="D33" s="1930"/>
      <c r="E33" s="1930"/>
      <c r="F33" s="1930"/>
      <c r="G33" s="1930"/>
      <c r="I33" s="1927"/>
      <c r="J33" s="1928"/>
      <c r="K33" s="1929"/>
      <c r="M33" s="510"/>
      <c r="O33" s="1930" t="s">
        <v>1612</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4" t="s">
        <v>1602</v>
      </c>
      <c r="C37" s="1934"/>
      <c r="D37" s="1934"/>
      <c r="E37" s="1934"/>
      <c r="F37" s="516"/>
      <c r="G37" s="516"/>
      <c r="H37" s="517"/>
      <c r="I37" s="376"/>
      <c r="J37" s="376"/>
      <c r="L37" s="529"/>
      <c r="M37" s="529"/>
      <c r="N37" s="529"/>
      <c r="O37" s="529"/>
      <c r="P37" s="529"/>
      <c r="Q37" s="529"/>
      <c r="R37" s="529"/>
      <c r="S37" s="529"/>
    </row>
    <row r="38" spans="1:21" ht="15" customHeight="1">
      <c r="B38" s="1939" t="s">
        <v>1618</v>
      </c>
      <c r="C38" s="1939"/>
      <c r="D38" s="1939"/>
      <c r="E38" s="1939"/>
      <c r="F38" s="650"/>
      <c r="G38" s="518">
        <f>D110</f>
        <v>620447.05906159279</v>
      </c>
      <c r="H38" s="384"/>
      <c r="I38" s="519"/>
      <c r="J38" s="384"/>
      <c r="K38" s="1946" t="s">
        <v>2224</v>
      </c>
      <c r="L38" s="1946"/>
      <c r="M38" s="1946"/>
      <c r="N38" s="1946"/>
      <c r="O38" s="1946"/>
      <c r="P38" s="1946"/>
      <c r="Q38" s="1946"/>
      <c r="R38" s="1946"/>
      <c r="S38" s="1946"/>
    </row>
    <row r="39" spans="1:21" ht="15" customHeight="1">
      <c r="B39" s="1940" t="s">
        <v>1283</v>
      </c>
      <c r="C39" s="1940"/>
      <c r="D39" s="1940"/>
      <c r="E39" s="1940"/>
      <c r="F39" s="650"/>
      <c r="G39" s="632"/>
      <c r="H39" s="384"/>
      <c r="I39" s="519"/>
      <c r="J39" s="384"/>
      <c r="K39" s="1946"/>
      <c r="L39" s="1946"/>
      <c r="M39" s="1946"/>
      <c r="N39" s="1946"/>
      <c r="O39" s="1946"/>
      <c r="P39" s="1946"/>
      <c r="Q39" s="1946"/>
      <c r="R39" s="1946"/>
      <c r="S39" s="1946"/>
    </row>
    <row r="40" spans="1:21" ht="15" customHeight="1">
      <c r="B40" s="1940" t="s">
        <v>1284</v>
      </c>
      <c r="C40" s="1940"/>
      <c r="D40" s="1940"/>
      <c r="E40" s="1940"/>
      <c r="F40" s="650"/>
      <c r="G40" s="632">
        <f>[1]EVERYTHING!$E$15</f>
        <v>1748736</v>
      </c>
      <c r="H40" s="384"/>
      <c r="I40" s="519"/>
      <c r="J40" s="384"/>
      <c r="K40" s="1946"/>
      <c r="L40" s="1946"/>
      <c r="M40" s="1946"/>
      <c r="N40" s="1946"/>
      <c r="O40" s="1946"/>
      <c r="P40" s="1946"/>
      <c r="Q40" s="1946"/>
      <c r="R40" s="1946"/>
      <c r="S40" s="1946"/>
    </row>
    <row r="41" spans="1:21" ht="15" customHeight="1">
      <c r="B41" s="1941" t="s">
        <v>1613</v>
      </c>
      <c r="C41" s="1941"/>
      <c r="D41" s="1941"/>
      <c r="E41" s="1941"/>
      <c r="F41" s="650"/>
      <c r="G41" s="384"/>
      <c r="H41" s="384"/>
      <c r="I41" s="519"/>
      <c r="J41" s="384"/>
      <c r="K41" s="1945" t="s">
        <v>124</v>
      </c>
      <c r="L41" s="1945"/>
      <c r="M41" s="1945"/>
      <c r="N41" s="1945"/>
      <c r="O41" s="1945"/>
      <c r="P41" s="1945"/>
      <c r="Q41" s="1945"/>
      <c r="R41" s="1945"/>
      <c r="S41" s="1945"/>
    </row>
    <row r="42" spans="1:21" ht="15" customHeight="1">
      <c r="B42" s="634" t="s">
        <v>2429</v>
      </c>
      <c r="C42" s="634"/>
      <c r="D42" s="628"/>
      <c r="E42" s="652">
        <f>[1]EVERYTHING!$E$8</f>
        <v>17240556</v>
      </c>
      <c r="F42" s="650"/>
      <c r="G42" s="384"/>
      <c r="H42" s="384"/>
      <c r="I42" s="519"/>
      <c r="J42" s="384"/>
      <c r="K42" s="1944"/>
      <c r="L42" s="1944"/>
      <c r="M42" s="1944"/>
      <c r="N42" s="1944"/>
      <c r="O42" s="1944"/>
      <c r="Q42" s="1947"/>
      <c r="R42" s="1947"/>
      <c r="U42" s="754" t="s">
        <v>124</v>
      </c>
    </row>
    <row r="43" spans="1:21" ht="15" customHeight="1">
      <c r="B43" s="634" t="s">
        <v>2430</v>
      </c>
      <c r="C43" s="634"/>
      <c r="D43" s="504"/>
      <c r="E43" s="652">
        <f>[1]EVERYTHING!$E$7</f>
        <v>2538787</v>
      </c>
      <c r="F43" s="650"/>
      <c r="G43" s="384"/>
      <c r="H43" s="384"/>
      <c r="I43" s="519"/>
      <c r="J43" s="384"/>
      <c r="L43" s="384"/>
      <c r="M43" s="376"/>
      <c r="N43" s="376"/>
      <c r="O43" s="376"/>
      <c r="Q43" s="520"/>
      <c r="R43" s="520"/>
      <c r="U43" s="754" t="s">
        <v>2223</v>
      </c>
    </row>
    <row r="44" spans="1:21" ht="15" customHeight="1">
      <c r="B44" s="634" t="s">
        <v>2326</v>
      </c>
      <c r="C44" s="634"/>
      <c r="D44" s="504"/>
      <c r="E44" s="652">
        <f>[1]EVERYTHING!$E$14+[1]EVERYTHING!$E$17</f>
        <v>1740000</v>
      </c>
      <c r="F44" s="650"/>
      <c r="G44" s="384"/>
      <c r="H44" s="384"/>
      <c r="I44" s="519"/>
      <c r="K44" s="383" t="s">
        <v>1853</v>
      </c>
      <c r="Q44" s="1947"/>
      <c r="R44" s="1947"/>
    </row>
    <row r="45" spans="1:21" ht="15" customHeight="1">
      <c r="B45" s="634" t="s">
        <v>2326</v>
      </c>
      <c r="C45" s="634"/>
      <c r="D45" s="504"/>
      <c r="E45" s="652">
        <v>1301263</v>
      </c>
      <c r="F45" s="650"/>
      <c r="G45" s="384"/>
      <c r="H45" s="384"/>
      <c r="I45" s="519"/>
      <c r="K45" s="388" t="s">
        <v>1848</v>
      </c>
      <c r="L45" s="388"/>
      <c r="M45" s="384"/>
      <c r="N45" s="384"/>
      <c r="O45" s="384"/>
      <c r="P45" s="384"/>
    </row>
    <row r="46" spans="1:21" ht="15" customHeight="1">
      <c r="B46" s="634" t="s">
        <v>2431</v>
      </c>
      <c r="C46" s="634"/>
      <c r="D46" s="504"/>
      <c r="E46" s="652">
        <f>[1]EVERYTHING!$E$11</f>
        <v>15000</v>
      </c>
      <c r="F46" s="650"/>
      <c r="G46" s="384"/>
      <c r="H46" s="384"/>
      <c r="I46" s="519"/>
      <c r="J46" s="384"/>
      <c r="K46" s="1921" t="s">
        <v>1849</v>
      </c>
      <c r="L46" s="1921"/>
      <c r="M46" s="1921"/>
      <c r="N46" s="1921"/>
      <c r="O46" s="1921"/>
      <c r="Q46" s="1918"/>
      <c r="R46" s="1918"/>
    </row>
    <row r="47" spans="1:21" ht="15" customHeight="1">
      <c r="B47" s="634"/>
      <c r="C47" s="634"/>
      <c r="D47" s="504"/>
      <c r="E47" s="652"/>
      <c r="F47" s="650"/>
      <c r="G47" s="384"/>
      <c r="H47" s="384"/>
      <c r="I47" s="519"/>
      <c r="J47" s="384"/>
      <c r="K47" s="1922" t="s">
        <v>1850</v>
      </c>
      <c r="L47" s="1922"/>
      <c r="M47" s="1922"/>
      <c r="N47" s="1922"/>
      <c r="O47" s="1922"/>
      <c r="Q47" s="1920"/>
      <c r="R47" s="1920"/>
    </row>
    <row r="48" spans="1:21" ht="15" customHeight="1">
      <c r="B48" s="634"/>
      <c r="C48" s="634"/>
      <c r="D48" s="504"/>
      <c r="E48" s="652"/>
      <c r="F48" s="650"/>
      <c r="G48" s="384"/>
      <c r="H48" s="384"/>
      <c r="I48" s="519"/>
      <c r="J48" s="384"/>
      <c r="K48" s="1919" t="s">
        <v>1851</v>
      </c>
      <c r="L48" s="1919"/>
      <c r="M48" s="1919"/>
      <c r="N48" s="1919"/>
      <c r="O48" s="1919"/>
      <c r="Q48" s="1921">
        <f>Q46+Q47</f>
        <v>0</v>
      </c>
      <c r="R48" s="1921"/>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f>-[1]EVERYTHING!$E$150</f>
        <v>175000</v>
      </c>
      <c r="F51" s="650"/>
      <c r="G51" s="384"/>
      <c r="H51" s="384"/>
      <c r="I51" s="519"/>
      <c r="J51" s="384"/>
    </row>
    <row r="52" spans="1:29" ht="15" customHeight="1">
      <c r="B52" s="1939" t="s">
        <v>1609</v>
      </c>
      <c r="C52" s="1939"/>
      <c r="D52" s="1939"/>
      <c r="E52" s="1939"/>
      <c r="F52" s="650"/>
      <c r="G52" s="518">
        <f>SUM(E42:E49)-ABS(E50)-ABS(E51)</f>
        <v>22660606</v>
      </c>
      <c r="H52" s="384"/>
      <c r="I52" s="519"/>
      <c r="J52" s="384"/>
    </row>
    <row r="53" spans="1:29" ht="15" customHeight="1">
      <c r="C53" s="523"/>
      <c r="D53" s="523" t="s">
        <v>875</v>
      </c>
      <c r="E53" s="523"/>
      <c r="F53" s="523"/>
      <c r="G53" s="524">
        <f>SUM(G38:G40)+G52</f>
        <v>25029789.059061594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42" t="s">
        <v>1264</v>
      </c>
      <c r="C56" s="1942"/>
      <c r="D56" s="650"/>
      <c r="E56" s="650"/>
      <c r="F56" s="650"/>
      <c r="G56" s="650"/>
      <c r="H56" s="650"/>
      <c r="I56" s="650"/>
      <c r="J56" s="650"/>
      <c r="K56" s="650"/>
      <c r="L56" s="650"/>
      <c r="M56" s="650"/>
      <c r="N56" s="650"/>
      <c r="O56" s="650"/>
      <c r="P56" s="650"/>
      <c r="U56" s="951" t="s">
        <v>1796</v>
      </c>
      <c r="AC56" s="952">
        <v>0.2</v>
      </c>
    </row>
    <row r="57" spans="1:29" ht="15" customHeight="1">
      <c r="A57" s="521"/>
      <c r="B57" s="1943" t="s">
        <v>1604</v>
      </c>
      <c r="C57" s="1943"/>
      <c r="D57" s="1943"/>
      <c r="E57" s="1943"/>
      <c r="F57" s="1943"/>
      <c r="G57" s="1943"/>
      <c r="H57" s="1943"/>
      <c r="I57" s="1943"/>
      <c r="J57" s="1943"/>
      <c r="K57" s="1943"/>
      <c r="L57" s="1943"/>
      <c r="M57" s="1943"/>
      <c r="N57" s="1943"/>
      <c r="O57" s="1943"/>
      <c r="P57" s="650"/>
      <c r="U57" s="951" t="s">
        <v>1797</v>
      </c>
      <c r="AC57" s="952">
        <v>0.1</v>
      </c>
    </row>
    <row r="58" spans="1:29" ht="15" customHeight="1">
      <c r="B58" s="1934" t="s">
        <v>2222</v>
      </c>
      <c r="C58" s="1935"/>
      <c r="D58" s="1935"/>
      <c r="E58" s="1935"/>
      <c r="F58" s="526"/>
      <c r="G58" s="526"/>
      <c r="H58" s="516"/>
      <c r="I58" s="516"/>
      <c r="J58" s="1936">
        <f>('Sources and Uses Budget'!D104+Q47)/('Sources and Uses Budget'!B104+Q48)</f>
        <v>0</v>
      </c>
      <c r="K58" s="1937"/>
      <c r="L58" s="1937"/>
      <c r="M58" s="1937"/>
      <c r="N58" s="1938"/>
      <c r="O58" s="516"/>
      <c r="P58" s="516"/>
      <c r="U58" s="951" t="s">
        <v>1798</v>
      </c>
      <c r="AC58" s="952">
        <v>0.1</v>
      </c>
    </row>
    <row r="59" spans="1:29" ht="15" customHeight="1">
      <c r="B59" s="1917" t="s">
        <v>2121</v>
      </c>
      <c r="C59" s="1917"/>
      <c r="D59" s="1917"/>
      <c r="E59" s="1917"/>
      <c r="F59" s="1917"/>
      <c r="G59" s="1917"/>
      <c r="H59" s="1917"/>
      <c r="I59" s="1917"/>
      <c r="J59" s="1917"/>
      <c r="K59" s="1917"/>
      <c r="L59" s="1917"/>
      <c r="M59" s="1917"/>
      <c r="N59" s="1917"/>
      <c r="O59" s="1917"/>
      <c r="P59" s="516"/>
      <c r="U59" s="951" t="s">
        <v>1799</v>
      </c>
      <c r="AC59" s="952">
        <v>0.05</v>
      </c>
    </row>
    <row r="60" spans="1:29" ht="15" customHeight="1">
      <c r="B60" s="1917"/>
      <c r="C60" s="1917"/>
      <c r="D60" s="1917"/>
      <c r="E60" s="1917"/>
      <c r="F60" s="1917"/>
      <c r="G60" s="1917"/>
      <c r="H60" s="1917"/>
      <c r="I60" s="1917"/>
      <c r="J60" s="1917"/>
      <c r="K60" s="1917"/>
      <c r="L60" s="1917"/>
      <c r="M60" s="1917"/>
      <c r="N60" s="1917"/>
      <c r="O60" s="1917"/>
      <c r="P60" s="516"/>
      <c r="AC60" s="953"/>
    </row>
    <row r="61" spans="1:29" ht="15" customHeight="1">
      <c r="B61" s="19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3"/>
      <c r="D61" s="1943"/>
      <c r="E61" s="1943"/>
      <c r="F61" s="1943"/>
      <c r="G61" s="1943"/>
      <c r="H61" s="1943"/>
      <c r="I61" s="1943"/>
      <c r="J61" s="1943"/>
      <c r="K61" s="1943"/>
      <c r="L61" s="1943"/>
      <c r="M61" s="1943"/>
      <c r="N61" s="1943"/>
      <c r="O61" s="194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9" t="s">
        <v>2225</v>
      </c>
      <c r="K63" s="1950"/>
      <c r="L63" s="1950"/>
      <c r="M63" s="1950"/>
      <c r="N63" s="1950"/>
      <c r="O63" s="1950"/>
      <c r="P63" s="1950"/>
      <c r="Q63" s="1950"/>
      <c r="R63" s="1950"/>
    </row>
    <row r="64" spans="1:29" ht="15" customHeight="1" thickBot="1">
      <c r="B64" s="1942" t="s">
        <v>1614</v>
      </c>
      <c r="C64" s="1942"/>
      <c r="D64" s="376"/>
      <c r="F64" s="376"/>
      <c r="G64" s="523" t="s">
        <v>1852</v>
      </c>
      <c r="H64" s="376"/>
      <c r="I64" s="758"/>
      <c r="J64" s="1951"/>
      <c r="K64" s="1952"/>
      <c r="L64" s="1952"/>
      <c r="M64" s="1952"/>
      <c r="N64" s="1952"/>
      <c r="O64" s="1952"/>
      <c r="P64" s="1952"/>
      <c r="Q64" s="1952"/>
      <c r="R64" s="1952"/>
      <c r="U64" s="950">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51"/>
      <c r="K65" s="1952"/>
      <c r="L65" s="1952"/>
      <c r="M65" s="1952"/>
      <c r="N65" s="1952"/>
      <c r="O65" s="1952"/>
      <c r="P65" s="1952"/>
      <c r="Q65" s="1952"/>
      <c r="R65" s="1952"/>
      <c r="U65" s="950">
        <f>IF(J67="Non-rural project, Census Tract is Highest Resource (20 percentage points)",AC56,0)</f>
        <v>0</v>
      </c>
    </row>
    <row r="66" spans="1:22" ht="15" customHeight="1" thickBot="1">
      <c r="B66" s="528" t="s">
        <v>1683</v>
      </c>
      <c r="C66" s="638">
        <f>Application!AG430-Application!AG431</f>
        <v>120</v>
      </c>
      <c r="D66" s="788"/>
      <c r="E66" s="528" t="s">
        <v>1855</v>
      </c>
      <c r="F66" s="788"/>
      <c r="G66" s="655"/>
      <c r="H66" s="529"/>
      <c r="I66" s="759"/>
      <c r="J66" s="1951"/>
      <c r="K66" s="1952"/>
      <c r="L66" s="1952"/>
      <c r="M66" s="1952"/>
      <c r="N66" s="1952"/>
      <c r="O66" s="1952"/>
      <c r="P66" s="1952"/>
      <c r="Q66" s="1952"/>
      <c r="R66" s="1952"/>
      <c r="U66" s="950">
        <f>IF(J67="Non-rural project, Census Tract is High Resource (10 percentage points)",AC57,0)</f>
        <v>0</v>
      </c>
    </row>
    <row r="67" spans="1:22" ht="15" customHeight="1" thickBot="1">
      <c r="B67" s="528" t="s">
        <v>1603</v>
      </c>
      <c r="C67" s="639">
        <f>MIN(IF(AND(C65="Yes",G67&gt;=50),(0.75+(G67/200)),1),1.5)</f>
        <v>1.35</v>
      </c>
      <c r="D67" s="529"/>
      <c r="E67" s="528" t="s">
        <v>1684</v>
      </c>
      <c r="G67" s="638">
        <f>C66+G66</f>
        <v>120</v>
      </c>
      <c r="H67" s="529"/>
      <c r="I67" s="759"/>
      <c r="J67" s="1948" t="s">
        <v>124</v>
      </c>
      <c r="K67" s="1945"/>
      <c r="L67" s="1945"/>
      <c r="M67" s="1945"/>
      <c r="N67" s="1945"/>
      <c r="O67" s="1945"/>
      <c r="P67" s="1945"/>
      <c r="Q67" s="1945"/>
      <c r="R67" s="1945"/>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31">
        <f>SUM(U62:U68)</f>
        <v>0</v>
      </c>
    </row>
    <row r="70" spans="1:22" ht="15" customHeight="1" thickBot="1">
      <c r="B70" s="508" t="s">
        <v>1611</v>
      </c>
      <c r="C70" s="508"/>
      <c r="D70" s="508"/>
      <c r="E70" s="508"/>
      <c r="F70" s="508"/>
      <c r="G70" s="508"/>
      <c r="U70" s="1932"/>
      <c r="V70" s="373" t="s">
        <v>1800</v>
      </c>
    </row>
    <row r="71" spans="1:22" ht="15" customHeight="1">
      <c r="B71" s="1939" t="s">
        <v>1615</v>
      </c>
      <c r="C71" s="1939"/>
      <c r="D71" s="1939"/>
      <c r="E71" s="508"/>
      <c r="F71" s="508"/>
      <c r="G71" s="518">
        <f>G53*(1-J58)</f>
        <v>25029789.059061594</v>
      </c>
      <c r="J71" s="530"/>
      <c r="K71" s="687" t="s">
        <v>1617</v>
      </c>
      <c r="L71" s="687"/>
      <c r="M71" s="687"/>
      <c r="N71" s="687"/>
      <c r="O71" s="687"/>
      <c r="Q71" s="1921">
        <f>'Basis &amp; Credits'!T23+'Basis &amp; Credits'!Y23+'Basis &amp; Credits'!AD23+'Basis &amp; Credits'!AI23</f>
        <v>43431023.204331368</v>
      </c>
      <c r="R71" s="1921"/>
    </row>
    <row r="72" spans="1:22" ht="15" customHeight="1">
      <c r="B72" s="1953" t="s">
        <v>1616</v>
      </c>
      <c r="C72" s="1953"/>
      <c r="D72" s="1953"/>
      <c r="E72" s="508"/>
      <c r="F72" s="508"/>
      <c r="G72" s="518">
        <f>G71*C67</f>
        <v>33790215.229733154</v>
      </c>
      <c r="J72" s="530"/>
      <c r="K72" s="650"/>
      <c r="L72" s="650"/>
      <c r="M72" s="650"/>
      <c r="N72" s="650"/>
      <c r="O72" s="650"/>
      <c r="Q72" s="1947"/>
      <c r="R72" s="194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4">
        <f>$G$72</f>
        <v>33790215.229733154</v>
      </c>
      <c r="C75" s="1955"/>
      <c r="D75" s="1955"/>
      <c r="E75" s="1955"/>
      <c r="F75" s="1955"/>
      <c r="G75" s="1955"/>
      <c r="H75" s="531"/>
      <c r="I75" s="1927" t="s">
        <v>139</v>
      </c>
      <c r="J75" s="1928" t="s">
        <v>992</v>
      </c>
      <c r="K75" s="1927">
        <v>1</v>
      </c>
      <c r="M75" s="395"/>
      <c r="N75" s="510"/>
      <c r="O75" s="657">
        <f>$Q$71</f>
        <v>43431023.204331368</v>
      </c>
      <c r="P75" s="1928" t="s">
        <v>1940</v>
      </c>
      <c r="Q75" s="1956" t="s">
        <v>138</v>
      </c>
      <c r="R75" s="1959">
        <f>((B75/B76)+((1-(O75/O76))/2))+U69</f>
        <v>0.70688811608658586</v>
      </c>
    </row>
    <row r="76" spans="1:22" ht="15" customHeight="1" thickBot="1">
      <c r="B76" s="1957">
        <f>'Sources and Uses Budget'!$C$104+$Q$46-($E$50+$E$51)*(1-$J$58)</f>
        <v>58363447.142193615</v>
      </c>
      <c r="C76" s="1958"/>
      <c r="D76" s="1958"/>
      <c r="E76" s="1958"/>
      <c r="F76" s="1958"/>
      <c r="G76" s="1957"/>
      <c r="I76" s="1927"/>
      <c r="J76" s="1928"/>
      <c r="K76" s="1927"/>
      <c r="M76" s="648"/>
      <c r="O76" s="656">
        <f>B76</f>
        <v>58363447.142193615</v>
      </c>
      <c r="P76" s="1928"/>
      <c r="Q76" s="1956"/>
      <c r="R76" s="196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8"/>
      <c r="R84" s="1918"/>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8">
        <f>'Sources and Uses Budget'!C75</f>
        <v>1000000</v>
      </c>
      <c r="R89" s="1918"/>
    </row>
    <row r="90" spans="2:18" ht="15" customHeight="1">
      <c r="B90" s="497" t="s">
        <v>615</v>
      </c>
      <c r="C90" s="498"/>
      <c r="D90" s="499"/>
      <c r="E90" s="499"/>
      <c r="F90" s="540"/>
      <c r="G90" s="384">
        <f>MAX(($E90-$D90)*$C90*12,0)</f>
        <v>0</v>
      </c>
      <c r="I90" s="519"/>
      <c r="K90" s="756" t="s">
        <v>1626</v>
      </c>
      <c r="L90" s="684"/>
      <c r="M90" s="684"/>
      <c r="N90" s="684"/>
      <c r="O90" s="684"/>
      <c r="P90" s="684"/>
      <c r="Q90" s="1961">
        <v>15</v>
      </c>
      <c r="R90" s="1961"/>
    </row>
    <row r="91" spans="2:18" ht="15" customHeight="1">
      <c r="B91" s="497" t="s">
        <v>615</v>
      </c>
      <c r="C91" s="498"/>
      <c r="D91" s="499"/>
      <c r="E91" s="499"/>
      <c r="F91" s="540"/>
      <c r="G91" s="384">
        <f t="shared" ref="G91:G97" si="0">MAX(($E91-$D91)*$C91*12,0)</f>
        <v>0</v>
      </c>
      <c r="I91" s="519"/>
      <c r="K91" s="756" t="s">
        <v>1629</v>
      </c>
      <c r="L91" s="684"/>
      <c r="M91" s="684"/>
      <c r="N91" s="684"/>
      <c r="O91" s="684"/>
      <c r="P91" s="684"/>
      <c r="Q91" s="1922">
        <f>IFERROR(Q89/Q90,0)</f>
        <v>66666.666666666672</v>
      </c>
      <c r="R91" s="1922"/>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21">
        <f>MAX(Q84,Q91)</f>
        <v>66666.666666666672</v>
      </c>
      <c r="R93" s="1921"/>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1627</v>
      </c>
      <c r="D100" s="520">
        <f>G98+Q93</f>
        <v>66666.666666666672</v>
      </c>
      <c r="I100" s="519"/>
    </row>
    <row r="101" spans="2:9" ht="15" customHeight="1">
      <c r="B101" s="376" t="s">
        <v>988</v>
      </c>
      <c r="D101" s="536">
        <v>0.05</v>
      </c>
      <c r="I101" s="519"/>
    </row>
    <row r="102" spans="2:9" ht="15" customHeight="1">
      <c r="B102" s="376" t="s">
        <v>1017</v>
      </c>
      <c r="D102" s="520">
        <f>D100-(D100*D101)</f>
        <v>63333.333333333336</v>
      </c>
    </row>
    <row r="103" spans="2:9" ht="15" customHeight="1">
      <c r="B103" s="376" t="s">
        <v>1619</v>
      </c>
      <c r="D103" s="537"/>
    </row>
    <row r="104" spans="2:9" ht="15" customHeight="1">
      <c r="B104" s="376" t="s">
        <v>1628</v>
      </c>
      <c r="D104" s="520">
        <f>D102/D108</f>
        <v>55072.463768115951</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620447.05906159279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workbookViewId="0">
      <selection activeCell="E27" sqref="E27"/>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1023 1025:2047 2049:3071 3073:4095 4097:5119 5121:6143 6145:7167 7169:8191 8193:9215 9217:10239 10241:11263 11265:12287 12289:13311 13313:14335 14337:15359 15361:16383"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1023 1025:2047 2049:3071 3073:4095 4097:5119 5121:6143 6145:7167 7169:8191 8193:9215 9217:10239 10241:11263 11265:12287 12289:13311 13313:14335 14337:15359 15361:16383"/>
    <row r="3" spans="1:1023 1025:2047 2049:3071 3073:4095 4097:5119 5121:6143 6145:7167 7169:8191 8193:9215 9217:10239 10241:11263 11265:12287 12289:13311 13313:14335 14337:15359 15361:16383" ht="1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1023 1025:2047 2049:3071 3073:4095 4097:5119 5121:6143 6145:7167 7169:8191 8193:9215 9217:10239 10241:11263 11265:12287 12289:13311 13313:14335 14337:15359 15361:16383" ht="14">
      <c r="A4" s="384" t="s">
        <v>1073</v>
      </c>
      <c r="B4" s="384"/>
      <c r="C4" s="407">
        <v>1.0249999999999999</v>
      </c>
      <c r="D4" s="384"/>
      <c r="E4" s="384">
        <f>Application!Y780</f>
        <v>947760</v>
      </c>
      <c r="F4" s="384"/>
      <c r="G4" s="384">
        <f>E4*$C$4</f>
        <v>971453.99999999988</v>
      </c>
      <c r="H4" s="384"/>
      <c r="I4" s="384">
        <f>G4*$C$4</f>
        <v>995740.34999999974</v>
      </c>
      <c r="J4" s="384"/>
      <c r="K4" s="384">
        <f>I4*$C$4</f>
        <v>1020633.8587499997</v>
      </c>
      <c r="L4" s="384"/>
      <c r="M4" s="384">
        <f>K4*$C$4</f>
        <v>1046149.7052187496</v>
      </c>
      <c r="N4" s="384"/>
      <c r="O4" s="384">
        <f>M4*$C$4</f>
        <v>1072303.4478492183</v>
      </c>
      <c r="P4" s="384"/>
      <c r="Q4" s="384">
        <f>O4*$C$4</f>
        <v>1099111.0340454485</v>
      </c>
      <c r="R4" s="384"/>
      <c r="S4" s="384">
        <f>Q4*$C$4</f>
        <v>1126588.8098965846</v>
      </c>
      <c r="T4" s="384"/>
      <c r="U4" s="384">
        <f>S4*$C$4</f>
        <v>1154753.530143999</v>
      </c>
      <c r="V4" s="384"/>
      <c r="W4" s="384">
        <f>U4*$C$4</f>
        <v>1183622.3683975989</v>
      </c>
      <c r="X4" s="384"/>
      <c r="Y4" s="384">
        <f>W4*$C$4</f>
        <v>1213212.9276075386</v>
      </c>
      <c r="Z4" s="384"/>
      <c r="AA4" s="384">
        <f>Y4*$C$4</f>
        <v>1243543.2507977269</v>
      </c>
      <c r="AB4" s="384"/>
      <c r="AC4" s="384">
        <f>AA4*$C$4</f>
        <v>1274631.8320676701</v>
      </c>
      <c r="AD4" s="384"/>
      <c r="AE4" s="384">
        <f>AC4*$C$4</f>
        <v>1306497.6278693618</v>
      </c>
      <c r="AF4" s="384"/>
      <c r="AG4" s="384">
        <f>AE4*$C$4</f>
        <v>1339160.0685660958</v>
      </c>
      <c r="AH4" s="384"/>
    </row>
    <row r="5" spans="1:1023 1025:2047 2049:3071 3073:4095 4097:5119 5121:6143 6145:7167 7169:8191 8193:9215 9217:10239 10241:11263 11265:12287 12289:13311 13313:14335 14337:15359 15361:16383" ht="14">
      <c r="A5" s="376"/>
      <c r="B5" s="376" t="s">
        <v>988</v>
      </c>
      <c r="C5" s="408">
        <f>[1]EVERYTHING!$AZ$27</f>
        <v>6.348442643707268E-2</v>
      </c>
      <c r="D5" s="376"/>
      <c r="E5" s="386">
        <f>-E4*$C$5</f>
        <v>-60168</v>
      </c>
      <c r="F5" s="386"/>
      <c r="G5" s="386">
        <f>-G4*$C$5</f>
        <v>-61672.2</v>
      </c>
      <c r="H5" s="386"/>
      <c r="I5" s="386">
        <f>-I4*$C$5</f>
        <v>-63214.00499999999</v>
      </c>
      <c r="J5" s="386"/>
      <c r="K5" s="386">
        <f>-K4*$C$5</f>
        <v>-64794.35512499998</v>
      </c>
      <c r="L5" s="386"/>
      <c r="M5" s="386">
        <f>-M4*$C$5</f>
        <v>-66414.214003124973</v>
      </c>
      <c r="N5" s="386"/>
      <c r="O5" s="386">
        <f>-O4*$C$5</f>
        <v>-68074.5693532031</v>
      </c>
      <c r="P5" s="386"/>
      <c r="Q5" s="386">
        <f>-Q4*$C$5</f>
        <v>-69776.433587033156</v>
      </c>
      <c r="R5" s="386"/>
      <c r="S5" s="386">
        <f>-S4*$C$5</f>
        <v>-71520.84442670898</v>
      </c>
      <c r="T5" s="386"/>
      <c r="U5" s="386">
        <f>-U4*$C$5</f>
        <v>-73308.865537376696</v>
      </c>
      <c r="V5" s="386"/>
      <c r="W5" s="386">
        <f>-W4*$C$5</f>
        <v>-75141.587175811102</v>
      </c>
      <c r="X5" s="386"/>
      <c r="Y5" s="386">
        <f>-Y4*$C$5</f>
        <v>-77020.12685520637</v>
      </c>
      <c r="Z5" s="386"/>
      <c r="AA5" s="386">
        <f>-AA4*$C$5</f>
        <v>-78945.630026586514</v>
      </c>
      <c r="AB5" s="386"/>
      <c r="AC5" s="386">
        <f>-AC4*$C$5</f>
        <v>-80919.270777251179</v>
      </c>
      <c r="AD5" s="386"/>
      <c r="AE5" s="386">
        <f>-AE4*$C$5</f>
        <v>-82942.252546682459</v>
      </c>
      <c r="AF5" s="386"/>
      <c r="AG5" s="386">
        <f>-AG4*$C$5</f>
        <v>-85015.808860349513</v>
      </c>
      <c r="AH5" s="376"/>
    </row>
    <row r="6" spans="1:1023 1025:2047 2049:3071 3073:4095 4097:5119 5121:6143 6145:7167 7169:8191 8193:9215 9217:10239 10241:11263 11265:12287 12289:13311 13313:14335 14337:15359 15361:16383" ht="14">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1023 1025:2047 2049:3071 3073:4095 4097:5119 5121:6143 6145:7167 7169:8191 8193:9215 9217:10239 10241:11263 11265:12287 12289:13311 13313:14335 14337:15359 15361:16383" ht="14">
      <c r="A7" s="376"/>
      <c r="B7" s="376" t="s">
        <v>988</v>
      </c>
      <c r="C7" s="408">
        <f>IF(Application!$D$214="Special Needs",0.1,0.05)</f>
        <v>0.1</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1023 1025:2047 2049:3071 3073:4095 4097:5119 5121:6143 6145:7167 7169:8191 8193:9215 9217:10239 10241:11263 11265:12287 12289:13311 13313:14335 14337:15359 15361:16383" ht="14">
      <c r="A8" s="376" t="s">
        <v>261</v>
      </c>
      <c r="B8" s="376"/>
      <c r="C8" s="407">
        <v>1.0249999999999999</v>
      </c>
      <c r="D8" s="376"/>
      <c r="E8" s="387">
        <f>Application!Z796</f>
        <v>6240</v>
      </c>
      <c r="F8" s="387"/>
      <c r="G8" s="387">
        <f>E8*$C$8</f>
        <v>6395.9999999999991</v>
      </c>
      <c r="H8" s="387"/>
      <c r="I8" s="387">
        <f>G8*$C$8</f>
        <v>6555.8999999999987</v>
      </c>
      <c r="J8" s="387"/>
      <c r="K8" s="387">
        <f>I8*$C$8</f>
        <v>6719.7974999999979</v>
      </c>
      <c r="L8" s="387"/>
      <c r="M8" s="387">
        <f>K8*$C$8</f>
        <v>6887.7924374999975</v>
      </c>
      <c r="N8" s="387"/>
      <c r="O8" s="387">
        <f>M8*$C$8</f>
        <v>7059.9872484374964</v>
      </c>
      <c r="P8" s="387"/>
      <c r="Q8" s="387">
        <f>O8*$C$8</f>
        <v>7236.486929648433</v>
      </c>
      <c r="R8" s="387"/>
      <c r="S8" s="387">
        <f>Q8*$C$8</f>
        <v>7417.3991028896435</v>
      </c>
      <c r="T8" s="387"/>
      <c r="U8" s="387">
        <f>S8*$C$8</f>
        <v>7602.8340804618838</v>
      </c>
      <c r="V8" s="387"/>
      <c r="W8" s="387">
        <f>U8*$C$8</f>
        <v>7792.9049324734306</v>
      </c>
      <c r="X8" s="387"/>
      <c r="Y8" s="387">
        <f>W8*$C$8</f>
        <v>7987.7275557852654</v>
      </c>
      <c r="Z8" s="387"/>
      <c r="AA8" s="387">
        <f>Y8*$C$8</f>
        <v>8187.4207446798964</v>
      </c>
      <c r="AB8" s="387"/>
      <c r="AC8" s="387">
        <f>AA8*$C$8</f>
        <v>8392.1062632968933</v>
      </c>
      <c r="AD8" s="387"/>
      <c r="AE8" s="387">
        <f>AC8*$C$8</f>
        <v>8601.9089198793154</v>
      </c>
      <c r="AF8" s="387"/>
      <c r="AG8" s="387">
        <f>AE8*$C$8</f>
        <v>8816.9566428762973</v>
      </c>
      <c r="AH8" s="376"/>
    </row>
    <row r="9" spans="1:1023 1025:2047 2049:3071 3073:4095 4097:5119 5121:6143 6145:7167 7169:8191 8193:9215 9217:10239 10241:11263 11265:12287 12289:13311 13313:14335 14337:15359 15361:16383" ht="14">
      <c r="A9" s="376"/>
      <c r="B9" s="376" t="s">
        <v>988</v>
      </c>
      <c r="C9" s="408">
        <f>C5</f>
        <v>6.348442643707268E-2</v>
      </c>
      <c r="D9" s="376"/>
      <c r="E9" s="386">
        <f>-E8*$C$9</f>
        <v>-396.14282096733353</v>
      </c>
      <c r="F9" s="386"/>
      <c r="G9" s="386">
        <f>-G8*$C$9</f>
        <v>-406.04639149151683</v>
      </c>
      <c r="H9" s="386"/>
      <c r="I9" s="386">
        <f>-I8*$C$9</f>
        <v>-416.19755127880472</v>
      </c>
      <c r="J9" s="386"/>
      <c r="K9" s="386">
        <f>-K8*$C$9</f>
        <v>-426.60249006077476</v>
      </c>
      <c r="L9" s="386"/>
      <c r="M9" s="386">
        <f>-M8*$C$9</f>
        <v>-437.26755231229413</v>
      </c>
      <c r="N9" s="386"/>
      <c r="O9" s="386">
        <f>-O8*$C$9</f>
        <v>-448.19924112010142</v>
      </c>
      <c r="P9" s="386"/>
      <c r="Q9" s="386">
        <f>-Q8*$C$9</f>
        <v>-459.40422214810388</v>
      </c>
      <c r="R9" s="386"/>
      <c r="S9" s="386">
        <f>-S8*$C$9</f>
        <v>-470.88932770180645</v>
      </c>
      <c r="T9" s="386"/>
      <c r="U9" s="386">
        <f>-U8*$C$9</f>
        <v>-482.66156089435157</v>
      </c>
      <c r="V9" s="386"/>
      <c r="W9" s="386">
        <f>-W8*$C$9</f>
        <v>-494.72809991671033</v>
      </c>
      <c r="X9" s="386"/>
      <c r="Y9" s="386">
        <f>-Y8*$C$9</f>
        <v>-507.09630241462804</v>
      </c>
      <c r="Z9" s="386"/>
      <c r="AA9" s="386">
        <f>-AA8*$C$9</f>
        <v>-519.77370997499372</v>
      </c>
      <c r="AB9" s="386"/>
      <c r="AC9" s="386">
        <f>-AC8*$C$9</f>
        <v>-532.76805272436854</v>
      </c>
      <c r="AD9" s="386"/>
      <c r="AE9" s="386">
        <f>-AE8*$C$9</f>
        <v>-546.08725404247775</v>
      </c>
      <c r="AF9" s="386"/>
      <c r="AG9" s="386">
        <f>-AG8*$C$9</f>
        <v>-559.73943539353957</v>
      </c>
      <c r="AH9" s="376"/>
    </row>
    <row r="10" spans="1:1023 1025:2047 2049:3071 3073:4095 4097:5119 5121:6143 6145:7167 7169:8191 8193:9215 9217:10239 10241:11263 11265:12287 12289:13311 13313:14335 14337:15359 15361:16383" s="386" customFormat="1" ht="14">
      <c r="A10" s="935" t="s">
        <v>2414</v>
      </c>
      <c r="B10" s="935"/>
      <c r="C10" s="387"/>
      <c r="D10" s="376"/>
      <c r="E10" s="967">
        <f>IF(-(SUM(E4:E9)-E35-E40)&gt;0,-SUM(E4:E9)-E35-E40,0)</f>
        <v>0</v>
      </c>
      <c r="G10" s="967">
        <f t="shared" ref="G10" si="0">IF(-(SUM(G4:G9)-G35-G40)&gt;0,-SUM(G4:G9)-G35-G40,0)</f>
        <v>0</v>
      </c>
      <c r="I10" s="967">
        <f t="shared" ref="I10" si="1">IF(-(SUM(I4:I9)-I35-I40)&gt;0,-SUM(I4:I9)-I35-I40,0)</f>
        <v>0</v>
      </c>
      <c r="K10" s="967">
        <f t="shared" ref="K10" si="2">IF(-(SUM(K4:K9)-K35-K40)&gt;0,-SUM(K4:K9)-K35-K40,0)</f>
        <v>0</v>
      </c>
      <c r="M10" s="967">
        <f t="shared" ref="M10" si="3">-(SUM(M4:M9)-M35-M40)</f>
        <v>715.84628458754742</v>
      </c>
      <c r="O10" s="967">
        <f t="shared" ref="O10" si="4">-(SUM(O4:O9)-O35-O40)</f>
        <v>5968.3993335560954</v>
      </c>
      <c r="Q10" s="967">
        <f t="shared" ref="Q10" si="5">-(SUM(Q4:Q9)-Q35-Q40)</f>
        <v>11651.338243263919</v>
      </c>
      <c r="S10" s="967">
        <f t="shared" ref="S10" si="6">-(SUM(S4:S9)-S35-S40)</f>
        <v>17785.890181437513</v>
      </c>
      <c r="U10" s="967">
        <f t="shared" ref="U10" si="7">-(SUM(U4:U9)-U35-U40)</f>
        <v>24394.179358238383</v>
      </c>
      <c r="W10" s="967">
        <f t="shared" ref="W10" si="8">-(SUM(W4:W9)-W35-W40)</f>
        <v>31499.262275038898</v>
      </c>
      <c r="Y10" s="967">
        <f t="shared" ref="Y10" si="9">-(SUM(Y4:Y9)-Y35-Y40)</f>
        <v>39125.164303208614</v>
      </c>
      <c r="AA10" s="967">
        <f t="shared" ref="AA10" si="10">-(SUM(AA4:AA9)-AA35-AA40)</f>
        <v>47296.917641878274</v>
      </c>
      <c r="AC10" s="967">
        <f t="shared" ref="AC10" si="11">-(SUM(AC4:AC9)-AC35-AC40)</f>
        <v>56040.600705402117</v>
      </c>
      <c r="AE10" s="967">
        <f t="shared" ref="AE10" si="12">-(SUM(AE4:AE9)-AE35-AE40)</f>
        <v>65383.378993101331</v>
      </c>
      <c r="AG10" s="967">
        <f t="shared" ref="AG10" si="13">-(SUM(AG4:AG9)-AG35-AG40)</f>
        <v>75353.547495744802</v>
      </c>
      <c r="AI10" s="967">
        <f t="shared" ref="AI10" si="14">-(SUM(AI4:AI9)-AI35-AI40)</f>
        <v>0</v>
      </c>
      <c r="AK10" s="967">
        <f t="shared" ref="AK10" si="15">-(SUM(AK4:AK9)-AK35-AK40)</f>
        <v>0</v>
      </c>
      <c r="AM10" s="967">
        <f t="shared" ref="AM10" si="16">-(SUM(AM4:AM9)-AM35-AM40)</f>
        <v>0</v>
      </c>
      <c r="AO10" s="967">
        <f t="shared" ref="AO10" si="17">-(SUM(AO4:AO9)-AO35-AO40)</f>
        <v>0</v>
      </c>
      <c r="AQ10" s="967">
        <f t="shared" ref="AQ10" si="18">-(SUM(AQ4:AQ9)-AQ35-AQ40)</f>
        <v>0</v>
      </c>
      <c r="AS10" s="967">
        <f t="shared" ref="AS10" si="19">-(SUM(AS4:AS9)-AS35-AS40)</f>
        <v>0</v>
      </c>
      <c r="AU10" s="967">
        <f t="shared" ref="AU10" si="20">-(SUM(AU4:AU9)-AU35-AU40)</f>
        <v>0</v>
      </c>
      <c r="AW10" s="967">
        <f t="shared" ref="AW10" si="21">-(SUM(AW4:AW9)-AW35-AW40)</f>
        <v>0</v>
      </c>
      <c r="AY10" s="967">
        <f t="shared" ref="AY10" si="22">-(SUM(AY4:AY9)-AY35-AY40)</f>
        <v>0</v>
      </c>
      <c r="BA10" s="967">
        <f t="shared" ref="BA10" si="23">-(SUM(BA4:BA9)-BA35-BA40)</f>
        <v>0</v>
      </c>
      <c r="BC10" s="967">
        <f t="shared" ref="BC10" si="24">-(SUM(BC4:BC9)-BC35-BC40)</f>
        <v>0</v>
      </c>
      <c r="BE10" s="967">
        <f t="shared" ref="BE10" si="25">-(SUM(BE4:BE9)-BE35-BE40)</f>
        <v>0</v>
      </c>
      <c r="BG10" s="967">
        <f t="shared" ref="BG10" si="26">-(SUM(BG4:BG9)-BG35-BG40)</f>
        <v>0</v>
      </c>
      <c r="BI10" s="967">
        <f t="shared" ref="BI10" si="27">-(SUM(BI4:BI9)-BI35-BI40)</f>
        <v>0</v>
      </c>
      <c r="BK10" s="967">
        <f t="shared" ref="BK10" si="28">-(SUM(BK4:BK9)-BK35-BK40)</f>
        <v>0</v>
      </c>
      <c r="BM10" s="967">
        <f t="shared" ref="BM10" si="29">-(SUM(BM4:BM9)-BM35-BM40)</f>
        <v>0</v>
      </c>
      <c r="BO10" s="967">
        <f t="shared" ref="BO10" si="30">-(SUM(BO4:BO9)-BO35-BO40)</f>
        <v>0</v>
      </c>
      <c r="BQ10" s="967">
        <f t="shared" ref="BQ10" si="31">-(SUM(BQ4:BQ9)-BQ35-BQ40)</f>
        <v>0</v>
      </c>
      <c r="BS10" s="967">
        <f t="shared" ref="BS10" si="32">-(SUM(BS4:BS9)-BS35-BS40)</f>
        <v>0</v>
      </c>
      <c r="BU10" s="967">
        <f t="shared" ref="BU10" si="33">-(SUM(BU4:BU9)-BU35-BU40)</f>
        <v>0</v>
      </c>
      <c r="BW10" s="967">
        <f t="shared" ref="BW10" si="34">-(SUM(BW4:BW9)-BW35-BW40)</f>
        <v>0</v>
      </c>
      <c r="BY10" s="967">
        <f t="shared" ref="BY10" si="35">-(SUM(BY4:BY9)-BY35-BY40)</f>
        <v>0</v>
      </c>
      <c r="CA10" s="967">
        <f t="shared" ref="CA10" si="36">-(SUM(CA4:CA9)-CA35-CA40)</f>
        <v>0</v>
      </c>
      <c r="CC10" s="967">
        <f t="shared" ref="CC10" si="37">-(SUM(CC4:CC9)-CC35-CC40)</f>
        <v>0</v>
      </c>
      <c r="CE10" s="967">
        <f t="shared" ref="CE10" si="38">-(SUM(CE4:CE9)-CE35-CE40)</f>
        <v>0</v>
      </c>
      <c r="CG10" s="967">
        <f t="shared" ref="CG10" si="39">-(SUM(CG4:CG9)-CG35-CG40)</f>
        <v>0</v>
      </c>
      <c r="CI10" s="967">
        <f t="shared" ref="CI10" si="40">-(SUM(CI4:CI9)-CI35-CI40)</f>
        <v>0</v>
      </c>
      <c r="CK10" s="967">
        <f t="shared" ref="CK10" si="41">-(SUM(CK4:CK9)-CK35-CK40)</f>
        <v>0</v>
      </c>
      <c r="CM10" s="967">
        <f t="shared" ref="CM10" si="42">-(SUM(CM4:CM9)-CM35-CM40)</f>
        <v>0</v>
      </c>
      <c r="CO10" s="967">
        <f t="shared" ref="CO10" si="43">-(SUM(CO4:CO9)-CO35-CO40)</f>
        <v>0</v>
      </c>
      <c r="CQ10" s="967">
        <f t="shared" ref="CQ10" si="44">-(SUM(CQ4:CQ9)-CQ35-CQ40)</f>
        <v>0</v>
      </c>
      <c r="CS10" s="967">
        <f t="shared" ref="CS10" si="45">-(SUM(CS4:CS9)-CS35-CS40)</f>
        <v>0</v>
      </c>
      <c r="CU10" s="967">
        <f t="shared" ref="CU10" si="46">-(SUM(CU4:CU9)-CU35-CU40)</f>
        <v>0</v>
      </c>
      <c r="CW10" s="967">
        <f t="shared" ref="CW10" si="47">-(SUM(CW4:CW9)-CW35-CW40)</f>
        <v>0</v>
      </c>
      <c r="CY10" s="967">
        <f t="shared" ref="CY10" si="48">-(SUM(CY4:CY9)-CY35-CY40)</f>
        <v>0</v>
      </c>
      <c r="DA10" s="967">
        <f t="shared" ref="DA10" si="49">-(SUM(DA4:DA9)-DA35-DA40)</f>
        <v>0</v>
      </c>
      <c r="DC10" s="967">
        <f t="shared" ref="DC10" si="50">-(SUM(DC4:DC9)-DC35-DC40)</f>
        <v>0</v>
      </c>
      <c r="DE10" s="967">
        <f t="shared" ref="DE10" si="51">-(SUM(DE4:DE9)-DE35-DE40)</f>
        <v>0</v>
      </c>
      <c r="DG10" s="967">
        <f t="shared" ref="DG10" si="52">-(SUM(DG4:DG9)-DG35-DG40)</f>
        <v>0</v>
      </c>
      <c r="DI10" s="967">
        <f t="shared" ref="DI10" si="53">-(SUM(DI4:DI9)-DI35-DI40)</f>
        <v>0</v>
      </c>
      <c r="DK10" s="967">
        <f t="shared" ref="DK10" si="54">-(SUM(DK4:DK9)-DK35-DK40)</f>
        <v>0</v>
      </c>
      <c r="DM10" s="967">
        <f t="shared" ref="DM10" si="55">-(SUM(DM4:DM9)-DM35-DM40)</f>
        <v>0</v>
      </c>
      <c r="DO10" s="967">
        <f t="shared" ref="DO10" si="56">-(SUM(DO4:DO9)-DO35-DO40)</f>
        <v>0</v>
      </c>
      <c r="DQ10" s="967">
        <f t="shared" ref="DQ10" si="57">-(SUM(DQ4:DQ9)-DQ35-DQ40)</f>
        <v>0</v>
      </c>
      <c r="DS10" s="967">
        <f t="shared" ref="DS10" si="58">-(SUM(DS4:DS9)-DS35-DS40)</f>
        <v>0</v>
      </c>
      <c r="DU10" s="967">
        <f t="shared" ref="DU10" si="59">-(SUM(DU4:DU9)-DU35-DU40)</f>
        <v>0</v>
      </c>
      <c r="DW10" s="967">
        <f t="shared" ref="DW10" si="60">-(SUM(DW4:DW9)-DW35-DW40)</f>
        <v>0</v>
      </c>
      <c r="DY10" s="967">
        <f t="shared" ref="DY10" si="61">-(SUM(DY4:DY9)-DY35-DY40)</f>
        <v>0</v>
      </c>
      <c r="EA10" s="967">
        <f t="shared" ref="EA10" si="62">-(SUM(EA4:EA9)-EA35-EA40)</f>
        <v>0</v>
      </c>
      <c r="EC10" s="967">
        <f t="shared" ref="EC10" si="63">-(SUM(EC4:EC9)-EC35-EC40)</f>
        <v>0</v>
      </c>
      <c r="EE10" s="967">
        <f t="shared" ref="EE10" si="64">-(SUM(EE4:EE9)-EE35-EE40)</f>
        <v>0</v>
      </c>
      <c r="EG10" s="967">
        <f t="shared" ref="EG10" si="65">-(SUM(EG4:EG9)-EG35-EG40)</f>
        <v>0</v>
      </c>
      <c r="EI10" s="967">
        <f t="shared" ref="EI10" si="66">-(SUM(EI4:EI9)-EI35-EI40)</f>
        <v>0</v>
      </c>
      <c r="EK10" s="967">
        <f t="shared" ref="EK10" si="67">-(SUM(EK4:EK9)-EK35-EK40)</f>
        <v>0</v>
      </c>
      <c r="EM10" s="967">
        <f t="shared" ref="EM10" si="68">-(SUM(EM4:EM9)-EM35-EM40)</f>
        <v>0</v>
      </c>
      <c r="EO10" s="967">
        <f t="shared" ref="EO10" si="69">-(SUM(EO4:EO9)-EO35-EO40)</f>
        <v>0</v>
      </c>
      <c r="EQ10" s="967">
        <f t="shared" ref="EQ10" si="70">-(SUM(EQ4:EQ9)-EQ35-EQ40)</f>
        <v>0</v>
      </c>
      <c r="ES10" s="967">
        <f t="shared" ref="ES10" si="71">-(SUM(ES4:ES9)-ES35-ES40)</f>
        <v>0</v>
      </c>
      <c r="EU10" s="967">
        <f t="shared" ref="EU10" si="72">-(SUM(EU4:EU9)-EU35-EU40)</f>
        <v>0</v>
      </c>
      <c r="EW10" s="967">
        <f t="shared" ref="EW10" si="73">-(SUM(EW4:EW9)-EW35-EW40)</f>
        <v>0</v>
      </c>
      <c r="EY10" s="967">
        <f t="shared" ref="EY10" si="74">-(SUM(EY4:EY9)-EY35-EY40)</f>
        <v>0</v>
      </c>
      <c r="FA10" s="967">
        <f t="shared" ref="FA10" si="75">-(SUM(FA4:FA9)-FA35-FA40)</f>
        <v>0</v>
      </c>
      <c r="FC10" s="967">
        <f t="shared" ref="FC10" si="76">-(SUM(FC4:FC9)-FC35-FC40)</f>
        <v>0</v>
      </c>
      <c r="FE10" s="967">
        <f t="shared" ref="FE10" si="77">-(SUM(FE4:FE9)-FE35-FE40)</f>
        <v>0</v>
      </c>
      <c r="FG10" s="967">
        <f t="shared" ref="FG10" si="78">-(SUM(FG4:FG9)-FG35-FG40)</f>
        <v>0</v>
      </c>
      <c r="FI10" s="967">
        <f t="shared" ref="FI10" si="79">-(SUM(FI4:FI9)-FI35-FI40)</f>
        <v>0</v>
      </c>
      <c r="FK10" s="967">
        <f t="shared" ref="FK10" si="80">-(SUM(FK4:FK9)-FK35-FK40)</f>
        <v>0</v>
      </c>
      <c r="FM10" s="967">
        <f t="shared" ref="FM10" si="81">-(SUM(FM4:FM9)-FM35-FM40)</f>
        <v>0</v>
      </c>
      <c r="FO10" s="967">
        <f t="shared" ref="FO10" si="82">-(SUM(FO4:FO9)-FO35-FO40)</f>
        <v>0</v>
      </c>
      <c r="FQ10" s="967">
        <f t="shared" ref="FQ10" si="83">-(SUM(FQ4:FQ9)-FQ35-FQ40)</f>
        <v>0</v>
      </c>
      <c r="FS10" s="967">
        <f t="shared" ref="FS10" si="84">-(SUM(FS4:FS9)-FS35-FS40)</f>
        <v>0</v>
      </c>
      <c r="FU10" s="967">
        <f t="shared" ref="FU10" si="85">-(SUM(FU4:FU9)-FU35-FU40)</f>
        <v>0</v>
      </c>
      <c r="FW10" s="967">
        <f t="shared" ref="FW10" si="86">-(SUM(FW4:FW9)-FW35-FW40)</f>
        <v>0</v>
      </c>
      <c r="FY10" s="967">
        <f t="shared" ref="FY10" si="87">-(SUM(FY4:FY9)-FY35-FY40)</f>
        <v>0</v>
      </c>
      <c r="GA10" s="967">
        <f t="shared" ref="GA10" si="88">-(SUM(GA4:GA9)-GA35-GA40)</f>
        <v>0</v>
      </c>
      <c r="GC10" s="967">
        <f t="shared" ref="GC10" si="89">-(SUM(GC4:GC9)-GC35-GC40)</f>
        <v>0</v>
      </c>
      <c r="GE10" s="967">
        <f t="shared" ref="GE10" si="90">-(SUM(GE4:GE9)-GE35-GE40)</f>
        <v>0</v>
      </c>
      <c r="GG10" s="967">
        <f t="shared" ref="GG10" si="91">-(SUM(GG4:GG9)-GG35-GG40)</f>
        <v>0</v>
      </c>
      <c r="GI10" s="967">
        <f t="shared" ref="GI10" si="92">-(SUM(GI4:GI9)-GI35-GI40)</f>
        <v>0</v>
      </c>
      <c r="GK10" s="967">
        <f t="shared" ref="GK10" si="93">-(SUM(GK4:GK9)-GK35-GK40)</f>
        <v>0</v>
      </c>
      <c r="GM10" s="967">
        <f t="shared" ref="GM10" si="94">-(SUM(GM4:GM9)-GM35-GM40)</f>
        <v>0</v>
      </c>
      <c r="GO10" s="967">
        <f t="shared" ref="GO10" si="95">-(SUM(GO4:GO9)-GO35-GO40)</f>
        <v>0</v>
      </c>
      <c r="GQ10" s="967">
        <f t="shared" ref="GQ10" si="96">-(SUM(GQ4:GQ9)-GQ35-GQ40)</f>
        <v>0</v>
      </c>
      <c r="GS10" s="967">
        <f t="shared" ref="GS10" si="97">-(SUM(GS4:GS9)-GS35-GS40)</f>
        <v>0</v>
      </c>
      <c r="GU10" s="967">
        <f t="shared" ref="GU10" si="98">-(SUM(GU4:GU9)-GU35-GU40)</f>
        <v>0</v>
      </c>
      <c r="GW10" s="967">
        <f t="shared" ref="GW10" si="99">-(SUM(GW4:GW9)-GW35-GW40)</f>
        <v>0</v>
      </c>
      <c r="GY10" s="967">
        <f t="shared" ref="GY10" si="100">-(SUM(GY4:GY9)-GY35-GY40)</f>
        <v>0</v>
      </c>
      <c r="HA10" s="967">
        <f t="shared" ref="HA10" si="101">-(SUM(HA4:HA9)-HA35-HA40)</f>
        <v>0</v>
      </c>
      <c r="HC10" s="967">
        <f t="shared" ref="HC10" si="102">-(SUM(HC4:HC9)-HC35-HC40)</f>
        <v>0</v>
      </c>
      <c r="HE10" s="967">
        <f t="shared" ref="HE10" si="103">-(SUM(HE4:HE9)-HE35-HE40)</f>
        <v>0</v>
      </c>
      <c r="HG10" s="967">
        <f t="shared" ref="HG10" si="104">-(SUM(HG4:HG9)-HG35-HG40)</f>
        <v>0</v>
      </c>
      <c r="HI10" s="967">
        <f t="shared" ref="HI10" si="105">-(SUM(HI4:HI9)-HI35-HI40)</f>
        <v>0</v>
      </c>
      <c r="HK10" s="967">
        <f t="shared" ref="HK10" si="106">-(SUM(HK4:HK9)-HK35-HK40)</f>
        <v>0</v>
      </c>
      <c r="HM10" s="967">
        <f t="shared" ref="HM10" si="107">-(SUM(HM4:HM9)-HM35-HM40)</f>
        <v>0</v>
      </c>
      <c r="HO10" s="967">
        <f t="shared" ref="HO10" si="108">-(SUM(HO4:HO9)-HO35-HO40)</f>
        <v>0</v>
      </c>
      <c r="HQ10" s="967">
        <f t="shared" ref="HQ10" si="109">-(SUM(HQ4:HQ9)-HQ35-HQ40)</f>
        <v>0</v>
      </c>
      <c r="HS10" s="967">
        <f t="shared" ref="HS10" si="110">-(SUM(HS4:HS9)-HS35-HS40)</f>
        <v>0</v>
      </c>
      <c r="HU10" s="967">
        <f t="shared" ref="HU10" si="111">-(SUM(HU4:HU9)-HU35-HU40)</f>
        <v>0</v>
      </c>
      <c r="HW10" s="967">
        <f t="shared" ref="HW10" si="112">-(SUM(HW4:HW9)-HW35-HW40)</f>
        <v>0</v>
      </c>
      <c r="HY10" s="967">
        <f t="shared" ref="HY10" si="113">-(SUM(HY4:HY9)-HY35-HY40)</f>
        <v>0</v>
      </c>
      <c r="IA10" s="967">
        <f t="shared" ref="IA10" si="114">-(SUM(IA4:IA9)-IA35-IA40)</f>
        <v>0</v>
      </c>
      <c r="IC10" s="967">
        <f t="shared" ref="IC10" si="115">-(SUM(IC4:IC9)-IC35-IC40)</f>
        <v>0</v>
      </c>
      <c r="IE10" s="967">
        <f t="shared" ref="IE10" si="116">-(SUM(IE4:IE9)-IE35-IE40)</f>
        <v>0</v>
      </c>
      <c r="IG10" s="967">
        <f t="shared" ref="IG10" si="117">-(SUM(IG4:IG9)-IG35-IG40)</f>
        <v>0</v>
      </c>
      <c r="II10" s="967">
        <f t="shared" ref="II10" si="118">-(SUM(II4:II9)-II35-II40)</f>
        <v>0</v>
      </c>
      <c r="IK10" s="967">
        <f t="shared" ref="IK10" si="119">-(SUM(IK4:IK9)-IK35-IK40)</f>
        <v>0</v>
      </c>
      <c r="IM10" s="967">
        <f t="shared" ref="IM10" si="120">-(SUM(IM4:IM9)-IM35-IM40)</f>
        <v>0</v>
      </c>
      <c r="IO10" s="967">
        <f t="shared" ref="IO10" si="121">-(SUM(IO4:IO9)-IO35-IO40)</f>
        <v>0</v>
      </c>
      <c r="IQ10" s="967">
        <f t="shared" ref="IQ10" si="122">-(SUM(IQ4:IQ9)-IQ35-IQ40)</f>
        <v>0</v>
      </c>
      <c r="IS10" s="967">
        <f t="shared" ref="IS10" si="123">-(SUM(IS4:IS9)-IS35-IS40)</f>
        <v>0</v>
      </c>
      <c r="IU10" s="967">
        <f t="shared" ref="IU10" si="124">-(SUM(IU4:IU9)-IU35-IU40)</f>
        <v>0</v>
      </c>
      <c r="IW10" s="967">
        <f t="shared" ref="IW10" si="125">-(SUM(IW4:IW9)-IW35-IW40)</f>
        <v>0</v>
      </c>
      <c r="IY10" s="967">
        <f t="shared" ref="IY10" si="126">-(SUM(IY4:IY9)-IY35-IY40)</f>
        <v>0</v>
      </c>
      <c r="JA10" s="967">
        <f t="shared" ref="JA10" si="127">-(SUM(JA4:JA9)-JA35-JA40)</f>
        <v>0</v>
      </c>
      <c r="JC10" s="967">
        <f t="shared" ref="JC10" si="128">-(SUM(JC4:JC9)-JC35-JC40)</f>
        <v>0</v>
      </c>
      <c r="JE10" s="967">
        <f t="shared" ref="JE10" si="129">-(SUM(JE4:JE9)-JE35-JE40)</f>
        <v>0</v>
      </c>
      <c r="JG10" s="967">
        <f t="shared" ref="JG10" si="130">-(SUM(JG4:JG9)-JG35-JG40)</f>
        <v>0</v>
      </c>
      <c r="JI10" s="967">
        <f t="shared" ref="JI10" si="131">-(SUM(JI4:JI9)-JI35-JI40)</f>
        <v>0</v>
      </c>
      <c r="JK10" s="967">
        <f t="shared" ref="JK10" si="132">-(SUM(JK4:JK9)-JK35-JK40)</f>
        <v>0</v>
      </c>
      <c r="JM10" s="967">
        <f t="shared" ref="JM10" si="133">-(SUM(JM4:JM9)-JM35-JM40)</f>
        <v>0</v>
      </c>
      <c r="JO10" s="967">
        <f t="shared" ref="JO10" si="134">-(SUM(JO4:JO9)-JO35-JO40)</f>
        <v>0</v>
      </c>
      <c r="JQ10" s="967">
        <f t="shared" ref="JQ10" si="135">-(SUM(JQ4:JQ9)-JQ35-JQ40)</f>
        <v>0</v>
      </c>
      <c r="JS10" s="967">
        <f t="shared" ref="JS10" si="136">-(SUM(JS4:JS9)-JS35-JS40)</f>
        <v>0</v>
      </c>
      <c r="JU10" s="967">
        <f t="shared" ref="JU10" si="137">-(SUM(JU4:JU9)-JU35-JU40)</f>
        <v>0</v>
      </c>
      <c r="JW10" s="967">
        <f t="shared" ref="JW10" si="138">-(SUM(JW4:JW9)-JW35-JW40)</f>
        <v>0</v>
      </c>
      <c r="JY10" s="967">
        <f t="shared" ref="JY10" si="139">-(SUM(JY4:JY9)-JY35-JY40)</f>
        <v>0</v>
      </c>
      <c r="KA10" s="967">
        <f t="shared" ref="KA10" si="140">-(SUM(KA4:KA9)-KA35-KA40)</f>
        <v>0</v>
      </c>
      <c r="KC10" s="967">
        <f t="shared" ref="KC10" si="141">-(SUM(KC4:KC9)-KC35-KC40)</f>
        <v>0</v>
      </c>
      <c r="KE10" s="967">
        <f t="shared" ref="KE10" si="142">-(SUM(KE4:KE9)-KE35-KE40)</f>
        <v>0</v>
      </c>
      <c r="KG10" s="967">
        <f t="shared" ref="KG10" si="143">-(SUM(KG4:KG9)-KG35-KG40)</f>
        <v>0</v>
      </c>
      <c r="KI10" s="967">
        <f t="shared" ref="KI10" si="144">-(SUM(KI4:KI9)-KI35-KI40)</f>
        <v>0</v>
      </c>
      <c r="KK10" s="967">
        <f t="shared" ref="KK10" si="145">-(SUM(KK4:KK9)-KK35-KK40)</f>
        <v>0</v>
      </c>
      <c r="KM10" s="967">
        <f t="shared" ref="KM10" si="146">-(SUM(KM4:KM9)-KM35-KM40)</f>
        <v>0</v>
      </c>
      <c r="KO10" s="967">
        <f t="shared" ref="KO10" si="147">-(SUM(KO4:KO9)-KO35-KO40)</f>
        <v>0</v>
      </c>
      <c r="KQ10" s="967">
        <f t="shared" ref="KQ10" si="148">-(SUM(KQ4:KQ9)-KQ35-KQ40)</f>
        <v>0</v>
      </c>
      <c r="KS10" s="967">
        <f t="shared" ref="KS10" si="149">-(SUM(KS4:KS9)-KS35-KS40)</f>
        <v>0</v>
      </c>
      <c r="KU10" s="967">
        <f t="shared" ref="KU10" si="150">-(SUM(KU4:KU9)-KU35-KU40)</f>
        <v>0</v>
      </c>
      <c r="KW10" s="967">
        <f t="shared" ref="KW10" si="151">-(SUM(KW4:KW9)-KW35-KW40)</f>
        <v>0</v>
      </c>
      <c r="KY10" s="967">
        <f t="shared" ref="KY10" si="152">-(SUM(KY4:KY9)-KY35-KY40)</f>
        <v>0</v>
      </c>
      <c r="LA10" s="967">
        <f t="shared" ref="LA10" si="153">-(SUM(LA4:LA9)-LA35-LA40)</f>
        <v>0</v>
      </c>
      <c r="LC10" s="967">
        <f t="shared" ref="LC10" si="154">-(SUM(LC4:LC9)-LC35-LC40)</f>
        <v>0</v>
      </c>
      <c r="LE10" s="967">
        <f t="shared" ref="LE10" si="155">-(SUM(LE4:LE9)-LE35-LE40)</f>
        <v>0</v>
      </c>
      <c r="LG10" s="967">
        <f t="shared" ref="LG10" si="156">-(SUM(LG4:LG9)-LG35-LG40)</f>
        <v>0</v>
      </c>
      <c r="LI10" s="967">
        <f t="shared" ref="LI10" si="157">-(SUM(LI4:LI9)-LI35-LI40)</f>
        <v>0</v>
      </c>
      <c r="LK10" s="967">
        <f t="shared" ref="LK10" si="158">-(SUM(LK4:LK9)-LK35-LK40)</f>
        <v>0</v>
      </c>
      <c r="LM10" s="967">
        <f t="shared" ref="LM10" si="159">-(SUM(LM4:LM9)-LM35-LM40)</f>
        <v>0</v>
      </c>
      <c r="LO10" s="967">
        <f t="shared" ref="LO10" si="160">-(SUM(LO4:LO9)-LO35-LO40)</f>
        <v>0</v>
      </c>
      <c r="LQ10" s="967">
        <f t="shared" ref="LQ10" si="161">-(SUM(LQ4:LQ9)-LQ35-LQ40)</f>
        <v>0</v>
      </c>
      <c r="LS10" s="967">
        <f t="shared" ref="LS10" si="162">-(SUM(LS4:LS9)-LS35-LS40)</f>
        <v>0</v>
      </c>
      <c r="LU10" s="967">
        <f t="shared" ref="LU10" si="163">-(SUM(LU4:LU9)-LU35-LU40)</f>
        <v>0</v>
      </c>
      <c r="LW10" s="967">
        <f t="shared" ref="LW10" si="164">-(SUM(LW4:LW9)-LW35-LW40)</f>
        <v>0</v>
      </c>
      <c r="LY10" s="967">
        <f t="shared" ref="LY10" si="165">-(SUM(LY4:LY9)-LY35-LY40)</f>
        <v>0</v>
      </c>
      <c r="MA10" s="967">
        <f t="shared" ref="MA10" si="166">-(SUM(MA4:MA9)-MA35-MA40)</f>
        <v>0</v>
      </c>
      <c r="MC10" s="967">
        <f t="shared" ref="MC10" si="167">-(SUM(MC4:MC9)-MC35-MC40)</f>
        <v>0</v>
      </c>
      <c r="ME10" s="967">
        <f t="shared" ref="ME10" si="168">-(SUM(ME4:ME9)-ME35-ME40)</f>
        <v>0</v>
      </c>
      <c r="MG10" s="967">
        <f t="shared" ref="MG10" si="169">-(SUM(MG4:MG9)-MG35-MG40)</f>
        <v>0</v>
      </c>
      <c r="MI10" s="967">
        <f t="shared" ref="MI10" si="170">-(SUM(MI4:MI9)-MI35-MI40)</f>
        <v>0</v>
      </c>
      <c r="MK10" s="967">
        <f t="shared" ref="MK10" si="171">-(SUM(MK4:MK9)-MK35-MK40)</f>
        <v>0</v>
      </c>
      <c r="MM10" s="967">
        <f t="shared" ref="MM10" si="172">-(SUM(MM4:MM9)-MM35-MM40)</f>
        <v>0</v>
      </c>
      <c r="MO10" s="967">
        <f t="shared" ref="MO10" si="173">-(SUM(MO4:MO9)-MO35-MO40)</f>
        <v>0</v>
      </c>
      <c r="MQ10" s="967">
        <f t="shared" ref="MQ10" si="174">-(SUM(MQ4:MQ9)-MQ35-MQ40)</f>
        <v>0</v>
      </c>
      <c r="MS10" s="967">
        <f t="shared" ref="MS10" si="175">-(SUM(MS4:MS9)-MS35-MS40)</f>
        <v>0</v>
      </c>
      <c r="MU10" s="967">
        <f t="shared" ref="MU10" si="176">-(SUM(MU4:MU9)-MU35-MU40)</f>
        <v>0</v>
      </c>
      <c r="MW10" s="967">
        <f t="shared" ref="MW10" si="177">-(SUM(MW4:MW9)-MW35-MW40)</f>
        <v>0</v>
      </c>
      <c r="MY10" s="967">
        <f t="shared" ref="MY10" si="178">-(SUM(MY4:MY9)-MY35-MY40)</f>
        <v>0</v>
      </c>
      <c r="NA10" s="967">
        <f t="shared" ref="NA10" si="179">-(SUM(NA4:NA9)-NA35-NA40)</f>
        <v>0</v>
      </c>
      <c r="NC10" s="967">
        <f t="shared" ref="NC10" si="180">-(SUM(NC4:NC9)-NC35-NC40)</f>
        <v>0</v>
      </c>
      <c r="NE10" s="967">
        <f t="shared" ref="NE10" si="181">-(SUM(NE4:NE9)-NE35-NE40)</f>
        <v>0</v>
      </c>
      <c r="NG10" s="967">
        <f t="shared" ref="NG10" si="182">-(SUM(NG4:NG9)-NG35-NG40)</f>
        <v>0</v>
      </c>
      <c r="NI10" s="967">
        <f t="shared" ref="NI10" si="183">-(SUM(NI4:NI9)-NI35-NI40)</f>
        <v>0</v>
      </c>
      <c r="NK10" s="967">
        <f t="shared" ref="NK10" si="184">-(SUM(NK4:NK9)-NK35-NK40)</f>
        <v>0</v>
      </c>
      <c r="NM10" s="967">
        <f t="shared" ref="NM10" si="185">-(SUM(NM4:NM9)-NM35-NM40)</f>
        <v>0</v>
      </c>
      <c r="NO10" s="967">
        <f t="shared" ref="NO10" si="186">-(SUM(NO4:NO9)-NO35-NO40)</f>
        <v>0</v>
      </c>
      <c r="NQ10" s="967">
        <f t="shared" ref="NQ10" si="187">-(SUM(NQ4:NQ9)-NQ35-NQ40)</f>
        <v>0</v>
      </c>
      <c r="NS10" s="967">
        <f t="shared" ref="NS10" si="188">-(SUM(NS4:NS9)-NS35-NS40)</f>
        <v>0</v>
      </c>
      <c r="NU10" s="967">
        <f t="shared" ref="NU10" si="189">-(SUM(NU4:NU9)-NU35-NU40)</f>
        <v>0</v>
      </c>
      <c r="NW10" s="967">
        <f t="shared" ref="NW10" si="190">-(SUM(NW4:NW9)-NW35-NW40)</f>
        <v>0</v>
      </c>
      <c r="NY10" s="967">
        <f t="shared" ref="NY10" si="191">-(SUM(NY4:NY9)-NY35-NY40)</f>
        <v>0</v>
      </c>
      <c r="OA10" s="967">
        <f t="shared" ref="OA10" si="192">-(SUM(OA4:OA9)-OA35-OA40)</f>
        <v>0</v>
      </c>
      <c r="OC10" s="967">
        <f t="shared" ref="OC10" si="193">-(SUM(OC4:OC9)-OC35-OC40)</f>
        <v>0</v>
      </c>
      <c r="OE10" s="967">
        <f t="shared" ref="OE10" si="194">-(SUM(OE4:OE9)-OE35-OE40)</f>
        <v>0</v>
      </c>
      <c r="OG10" s="967">
        <f t="shared" ref="OG10" si="195">-(SUM(OG4:OG9)-OG35-OG40)</f>
        <v>0</v>
      </c>
      <c r="OI10" s="967">
        <f t="shared" ref="OI10" si="196">-(SUM(OI4:OI9)-OI35-OI40)</f>
        <v>0</v>
      </c>
      <c r="OK10" s="967">
        <f t="shared" ref="OK10" si="197">-(SUM(OK4:OK9)-OK35-OK40)</f>
        <v>0</v>
      </c>
      <c r="OM10" s="967">
        <f t="shared" ref="OM10" si="198">-(SUM(OM4:OM9)-OM35-OM40)</f>
        <v>0</v>
      </c>
      <c r="OO10" s="967">
        <f t="shared" ref="OO10" si="199">-(SUM(OO4:OO9)-OO35-OO40)</f>
        <v>0</v>
      </c>
      <c r="OQ10" s="967">
        <f t="shared" ref="OQ10" si="200">-(SUM(OQ4:OQ9)-OQ35-OQ40)</f>
        <v>0</v>
      </c>
      <c r="OS10" s="967">
        <f t="shared" ref="OS10" si="201">-(SUM(OS4:OS9)-OS35-OS40)</f>
        <v>0</v>
      </c>
      <c r="OU10" s="967">
        <f t="shared" ref="OU10" si="202">-(SUM(OU4:OU9)-OU35-OU40)</f>
        <v>0</v>
      </c>
      <c r="OW10" s="967">
        <f t="shared" ref="OW10" si="203">-(SUM(OW4:OW9)-OW35-OW40)</f>
        <v>0</v>
      </c>
      <c r="OY10" s="967">
        <f t="shared" ref="OY10" si="204">-(SUM(OY4:OY9)-OY35-OY40)</f>
        <v>0</v>
      </c>
      <c r="PA10" s="967">
        <f t="shared" ref="PA10" si="205">-(SUM(PA4:PA9)-PA35-PA40)</f>
        <v>0</v>
      </c>
      <c r="PC10" s="967">
        <f t="shared" ref="PC10" si="206">-(SUM(PC4:PC9)-PC35-PC40)</f>
        <v>0</v>
      </c>
      <c r="PE10" s="967">
        <f t="shared" ref="PE10" si="207">-(SUM(PE4:PE9)-PE35-PE40)</f>
        <v>0</v>
      </c>
      <c r="PG10" s="967">
        <f t="shared" ref="PG10" si="208">-(SUM(PG4:PG9)-PG35-PG40)</f>
        <v>0</v>
      </c>
      <c r="PI10" s="967">
        <f t="shared" ref="PI10" si="209">-(SUM(PI4:PI9)-PI35-PI40)</f>
        <v>0</v>
      </c>
      <c r="PK10" s="967">
        <f t="shared" ref="PK10" si="210">-(SUM(PK4:PK9)-PK35-PK40)</f>
        <v>0</v>
      </c>
      <c r="PM10" s="967">
        <f t="shared" ref="PM10" si="211">-(SUM(PM4:PM9)-PM35-PM40)</f>
        <v>0</v>
      </c>
      <c r="PO10" s="967">
        <f t="shared" ref="PO10" si="212">-(SUM(PO4:PO9)-PO35-PO40)</f>
        <v>0</v>
      </c>
      <c r="PQ10" s="967">
        <f t="shared" ref="PQ10" si="213">-(SUM(PQ4:PQ9)-PQ35-PQ40)</f>
        <v>0</v>
      </c>
      <c r="PS10" s="967">
        <f t="shared" ref="PS10" si="214">-(SUM(PS4:PS9)-PS35-PS40)</f>
        <v>0</v>
      </c>
      <c r="PU10" s="967">
        <f t="shared" ref="PU10" si="215">-(SUM(PU4:PU9)-PU35-PU40)</f>
        <v>0</v>
      </c>
      <c r="PW10" s="967">
        <f t="shared" ref="PW10" si="216">-(SUM(PW4:PW9)-PW35-PW40)</f>
        <v>0</v>
      </c>
      <c r="PY10" s="967">
        <f t="shared" ref="PY10" si="217">-(SUM(PY4:PY9)-PY35-PY40)</f>
        <v>0</v>
      </c>
      <c r="QA10" s="967">
        <f t="shared" ref="QA10" si="218">-(SUM(QA4:QA9)-QA35-QA40)</f>
        <v>0</v>
      </c>
      <c r="QC10" s="967">
        <f t="shared" ref="QC10" si="219">-(SUM(QC4:QC9)-QC35-QC40)</f>
        <v>0</v>
      </c>
      <c r="QE10" s="967">
        <f t="shared" ref="QE10" si="220">-(SUM(QE4:QE9)-QE35-QE40)</f>
        <v>0</v>
      </c>
      <c r="QG10" s="967">
        <f t="shared" ref="QG10" si="221">-(SUM(QG4:QG9)-QG35-QG40)</f>
        <v>0</v>
      </c>
      <c r="QI10" s="967">
        <f t="shared" ref="QI10" si="222">-(SUM(QI4:QI9)-QI35-QI40)</f>
        <v>0</v>
      </c>
      <c r="QK10" s="967">
        <f t="shared" ref="QK10" si="223">-(SUM(QK4:QK9)-QK35-QK40)</f>
        <v>0</v>
      </c>
      <c r="QM10" s="967">
        <f t="shared" ref="QM10" si="224">-(SUM(QM4:QM9)-QM35-QM40)</f>
        <v>0</v>
      </c>
      <c r="QO10" s="967">
        <f t="shared" ref="QO10" si="225">-(SUM(QO4:QO9)-QO35-QO40)</f>
        <v>0</v>
      </c>
      <c r="QQ10" s="967">
        <f t="shared" ref="QQ10" si="226">-(SUM(QQ4:QQ9)-QQ35-QQ40)</f>
        <v>0</v>
      </c>
      <c r="QS10" s="967">
        <f t="shared" ref="QS10" si="227">-(SUM(QS4:QS9)-QS35-QS40)</f>
        <v>0</v>
      </c>
      <c r="QU10" s="967">
        <f t="shared" ref="QU10" si="228">-(SUM(QU4:QU9)-QU35-QU40)</f>
        <v>0</v>
      </c>
      <c r="QW10" s="967">
        <f t="shared" ref="QW10" si="229">-(SUM(QW4:QW9)-QW35-QW40)</f>
        <v>0</v>
      </c>
      <c r="QY10" s="967">
        <f t="shared" ref="QY10" si="230">-(SUM(QY4:QY9)-QY35-QY40)</f>
        <v>0</v>
      </c>
      <c r="RA10" s="967">
        <f t="shared" ref="RA10" si="231">-(SUM(RA4:RA9)-RA35-RA40)</f>
        <v>0</v>
      </c>
      <c r="RC10" s="967">
        <f t="shared" ref="RC10" si="232">-(SUM(RC4:RC9)-RC35-RC40)</f>
        <v>0</v>
      </c>
      <c r="RE10" s="967">
        <f t="shared" ref="RE10" si="233">-(SUM(RE4:RE9)-RE35-RE40)</f>
        <v>0</v>
      </c>
      <c r="RG10" s="967">
        <f t="shared" ref="RG10" si="234">-(SUM(RG4:RG9)-RG35-RG40)</f>
        <v>0</v>
      </c>
      <c r="RI10" s="967">
        <f t="shared" ref="RI10" si="235">-(SUM(RI4:RI9)-RI35-RI40)</f>
        <v>0</v>
      </c>
      <c r="RK10" s="967">
        <f t="shared" ref="RK10" si="236">-(SUM(RK4:RK9)-RK35-RK40)</f>
        <v>0</v>
      </c>
      <c r="RM10" s="967">
        <f t="shared" ref="RM10" si="237">-(SUM(RM4:RM9)-RM35-RM40)</f>
        <v>0</v>
      </c>
      <c r="RO10" s="967">
        <f t="shared" ref="RO10" si="238">-(SUM(RO4:RO9)-RO35-RO40)</f>
        <v>0</v>
      </c>
      <c r="RQ10" s="967">
        <f t="shared" ref="RQ10" si="239">-(SUM(RQ4:RQ9)-RQ35-RQ40)</f>
        <v>0</v>
      </c>
      <c r="RS10" s="967">
        <f t="shared" ref="RS10" si="240">-(SUM(RS4:RS9)-RS35-RS40)</f>
        <v>0</v>
      </c>
      <c r="RU10" s="967">
        <f t="shared" ref="RU10" si="241">-(SUM(RU4:RU9)-RU35-RU40)</f>
        <v>0</v>
      </c>
      <c r="RW10" s="967">
        <f t="shared" ref="RW10" si="242">-(SUM(RW4:RW9)-RW35-RW40)</f>
        <v>0</v>
      </c>
      <c r="RY10" s="967">
        <f t="shared" ref="RY10" si="243">-(SUM(RY4:RY9)-RY35-RY40)</f>
        <v>0</v>
      </c>
      <c r="SA10" s="967">
        <f t="shared" ref="SA10" si="244">-(SUM(SA4:SA9)-SA35-SA40)</f>
        <v>0</v>
      </c>
      <c r="SC10" s="967">
        <f t="shared" ref="SC10" si="245">-(SUM(SC4:SC9)-SC35-SC40)</f>
        <v>0</v>
      </c>
      <c r="SE10" s="967">
        <f t="shared" ref="SE10" si="246">-(SUM(SE4:SE9)-SE35-SE40)</f>
        <v>0</v>
      </c>
      <c r="SG10" s="967">
        <f t="shared" ref="SG10" si="247">-(SUM(SG4:SG9)-SG35-SG40)</f>
        <v>0</v>
      </c>
      <c r="SI10" s="967">
        <f t="shared" ref="SI10" si="248">-(SUM(SI4:SI9)-SI35-SI40)</f>
        <v>0</v>
      </c>
      <c r="SK10" s="967">
        <f t="shared" ref="SK10" si="249">-(SUM(SK4:SK9)-SK35-SK40)</f>
        <v>0</v>
      </c>
      <c r="SM10" s="967">
        <f t="shared" ref="SM10" si="250">-(SUM(SM4:SM9)-SM35-SM40)</f>
        <v>0</v>
      </c>
      <c r="SO10" s="967">
        <f t="shared" ref="SO10" si="251">-(SUM(SO4:SO9)-SO35-SO40)</f>
        <v>0</v>
      </c>
      <c r="SQ10" s="967">
        <f t="shared" ref="SQ10" si="252">-(SUM(SQ4:SQ9)-SQ35-SQ40)</f>
        <v>0</v>
      </c>
      <c r="SS10" s="967">
        <f t="shared" ref="SS10" si="253">-(SUM(SS4:SS9)-SS35-SS40)</f>
        <v>0</v>
      </c>
      <c r="SU10" s="967">
        <f t="shared" ref="SU10" si="254">-(SUM(SU4:SU9)-SU35-SU40)</f>
        <v>0</v>
      </c>
      <c r="SW10" s="967">
        <f t="shared" ref="SW10" si="255">-(SUM(SW4:SW9)-SW35-SW40)</f>
        <v>0</v>
      </c>
      <c r="SY10" s="967">
        <f t="shared" ref="SY10" si="256">-(SUM(SY4:SY9)-SY35-SY40)</f>
        <v>0</v>
      </c>
      <c r="TA10" s="967">
        <f t="shared" ref="TA10" si="257">-(SUM(TA4:TA9)-TA35-TA40)</f>
        <v>0</v>
      </c>
      <c r="TC10" s="967">
        <f t="shared" ref="TC10" si="258">-(SUM(TC4:TC9)-TC35-TC40)</f>
        <v>0</v>
      </c>
      <c r="TE10" s="967">
        <f t="shared" ref="TE10" si="259">-(SUM(TE4:TE9)-TE35-TE40)</f>
        <v>0</v>
      </c>
      <c r="TG10" s="967">
        <f t="shared" ref="TG10" si="260">-(SUM(TG4:TG9)-TG35-TG40)</f>
        <v>0</v>
      </c>
      <c r="TI10" s="967">
        <f t="shared" ref="TI10" si="261">-(SUM(TI4:TI9)-TI35-TI40)</f>
        <v>0</v>
      </c>
      <c r="TK10" s="967">
        <f t="shared" ref="TK10" si="262">-(SUM(TK4:TK9)-TK35-TK40)</f>
        <v>0</v>
      </c>
      <c r="TM10" s="967">
        <f t="shared" ref="TM10" si="263">-(SUM(TM4:TM9)-TM35-TM40)</f>
        <v>0</v>
      </c>
      <c r="TO10" s="967">
        <f t="shared" ref="TO10" si="264">-(SUM(TO4:TO9)-TO35-TO40)</f>
        <v>0</v>
      </c>
      <c r="TQ10" s="967">
        <f t="shared" ref="TQ10" si="265">-(SUM(TQ4:TQ9)-TQ35-TQ40)</f>
        <v>0</v>
      </c>
      <c r="TS10" s="967">
        <f t="shared" ref="TS10" si="266">-(SUM(TS4:TS9)-TS35-TS40)</f>
        <v>0</v>
      </c>
      <c r="TU10" s="967">
        <f t="shared" ref="TU10" si="267">-(SUM(TU4:TU9)-TU35-TU40)</f>
        <v>0</v>
      </c>
      <c r="TW10" s="967">
        <f t="shared" ref="TW10" si="268">-(SUM(TW4:TW9)-TW35-TW40)</f>
        <v>0</v>
      </c>
      <c r="TY10" s="967">
        <f t="shared" ref="TY10" si="269">-(SUM(TY4:TY9)-TY35-TY40)</f>
        <v>0</v>
      </c>
      <c r="UA10" s="967">
        <f t="shared" ref="UA10" si="270">-(SUM(UA4:UA9)-UA35-UA40)</f>
        <v>0</v>
      </c>
      <c r="UC10" s="967">
        <f t="shared" ref="UC10" si="271">-(SUM(UC4:UC9)-UC35-UC40)</f>
        <v>0</v>
      </c>
      <c r="UE10" s="967">
        <f t="shared" ref="UE10" si="272">-(SUM(UE4:UE9)-UE35-UE40)</f>
        <v>0</v>
      </c>
      <c r="UG10" s="967">
        <f t="shared" ref="UG10" si="273">-(SUM(UG4:UG9)-UG35-UG40)</f>
        <v>0</v>
      </c>
      <c r="UI10" s="967">
        <f t="shared" ref="UI10" si="274">-(SUM(UI4:UI9)-UI35-UI40)</f>
        <v>0</v>
      </c>
      <c r="UK10" s="967">
        <f t="shared" ref="UK10" si="275">-(SUM(UK4:UK9)-UK35-UK40)</f>
        <v>0</v>
      </c>
      <c r="UM10" s="967">
        <f t="shared" ref="UM10" si="276">-(SUM(UM4:UM9)-UM35-UM40)</f>
        <v>0</v>
      </c>
      <c r="UO10" s="967">
        <f t="shared" ref="UO10" si="277">-(SUM(UO4:UO9)-UO35-UO40)</f>
        <v>0</v>
      </c>
      <c r="UQ10" s="967">
        <f t="shared" ref="UQ10" si="278">-(SUM(UQ4:UQ9)-UQ35-UQ40)</f>
        <v>0</v>
      </c>
      <c r="US10" s="967">
        <f t="shared" ref="US10" si="279">-(SUM(US4:US9)-US35-US40)</f>
        <v>0</v>
      </c>
      <c r="UU10" s="967">
        <f t="shared" ref="UU10" si="280">-(SUM(UU4:UU9)-UU35-UU40)</f>
        <v>0</v>
      </c>
      <c r="UW10" s="967">
        <f t="shared" ref="UW10" si="281">-(SUM(UW4:UW9)-UW35-UW40)</f>
        <v>0</v>
      </c>
      <c r="UY10" s="967">
        <f t="shared" ref="UY10" si="282">-(SUM(UY4:UY9)-UY35-UY40)</f>
        <v>0</v>
      </c>
      <c r="VA10" s="967">
        <f t="shared" ref="VA10" si="283">-(SUM(VA4:VA9)-VA35-VA40)</f>
        <v>0</v>
      </c>
      <c r="VC10" s="967">
        <f t="shared" ref="VC10" si="284">-(SUM(VC4:VC9)-VC35-VC40)</f>
        <v>0</v>
      </c>
      <c r="VE10" s="967">
        <f t="shared" ref="VE10" si="285">-(SUM(VE4:VE9)-VE35-VE40)</f>
        <v>0</v>
      </c>
      <c r="VG10" s="967">
        <f t="shared" ref="VG10" si="286">-(SUM(VG4:VG9)-VG35-VG40)</f>
        <v>0</v>
      </c>
      <c r="VI10" s="967">
        <f t="shared" ref="VI10" si="287">-(SUM(VI4:VI9)-VI35-VI40)</f>
        <v>0</v>
      </c>
      <c r="VK10" s="967">
        <f t="shared" ref="VK10" si="288">-(SUM(VK4:VK9)-VK35-VK40)</f>
        <v>0</v>
      </c>
      <c r="VM10" s="967">
        <f t="shared" ref="VM10" si="289">-(SUM(VM4:VM9)-VM35-VM40)</f>
        <v>0</v>
      </c>
      <c r="VO10" s="967">
        <f t="shared" ref="VO10" si="290">-(SUM(VO4:VO9)-VO35-VO40)</f>
        <v>0</v>
      </c>
      <c r="VQ10" s="967">
        <f t="shared" ref="VQ10" si="291">-(SUM(VQ4:VQ9)-VQ35-VQ40)</f>
        <v>0</v>
      </c>
      <c r="VS10" s="967">
        <f t="shared" ref="VS10" si="292">-(SUM(VS4:VS9)-VS35-VS40)</f>
        <v>0</v>
      </c>
      <c r="VU10" s="967">
        <f t="shared" ref="VU10" si="293">-(SUM(VU4:VU9)-VU35-VU40)</f>
        <v>0</v>
      </c>
      <c r="VW10" s="967">
        <f t="shared" ref="VW10" si="294">-(SUM(VW4:VW9)-VW35-VW40)</f>
        <v>0</v>
      </c>
      <c r="VY10" s="967">
        <f t="shared" ref="VY10" si="295">-(SUM(VY4:VY9)-VY35-VY40)</f>
        <v>0</v>
      </c>
      <c r="WA10" s="967">
        <f t="shared" ref="WA10" si="296">-(SUM(WA4:WA9)-WA35-WA40)</f>
        <v>0</v>
      </c>
      <c r="WC10" s="967">
        <f t="shared" ref="WC10" si="297">-(SUM(WC4:WC9)-WC35-WC40)</f>
        <v>0</v>
      </c>
      <c r="WE10" s="967">
        <f t="shared" ref="WE10" si="298">-(SUM(WE4:WE9)-WE35-WE40)</f>
        <v>0</v>
      </c>
      <c r="WG10" s="967">
        <f t="shared" ref="WG10" si="299">-(SUM(WG4:WG9)-WG35-WG40)</f>
        <v>0</v>
      </c>
      <c r="WI10" s="967">
        <f t="shared" ref="WI10" si="300">-(SUM(WI4:WI9)-WI35-WI40)</f>
        <v>0</v>
      </c>
      <c r="WK10" s="967">
        <f t="shared" ref="WK10" si="301">-(SUM(WK4:WK9)-WK35-WK40)</f>
        <v>0</v>
      </c>
      <c r="WM10" s="967">
        <f t="shared" ref="WM10" si="302">-(SUM(WM4:WM9)-WM35-WM40)</f>
        <v>0</v>
      </c>
      <c r="WO10" s="967">
        <f t="shared" ref="WO10" si="303">-(SUM(WO4:WO9)-WO35-WO40)</f>
        <v>0</v>
      </c>
      <c r="WQ10" s="967">
        <f t="shared" ref="WQ10" si="304">-(SUM(WQ4:WQ9)-WQ35-WQ40)</f>
        <v>0</v>
      </c>
      <c r="WS10" s="967">
        <f t="shared" ref="WS10" si="305">-(SUM(WS4:WS9)-WS35-WS40)</f>
        <v>0</v>
      </c>
      <c r="WU10" s="967">
        <f t="shared" ref="WU10" si="306">-(SUM(WU4:WU9)-WU35-WU40)</f>
        <v>0</v>
      </c>
      <c r="WW10" s="967">
        <f t="shared" ref="WW10" si="307">-(SUM(WW4:WW9)-WW35-WW40)</f>
        <v>0</v>
      </c>
      <c r="WY10" s="967">
        <f t="shared" ref="WY10" si="308">-(SUM(WY4:WY9)-WY35-WY40)</f>
        <v>0</v>
      </c>
      <c r="XA10" s="967">
        <f t="shared" ref="XA10" si="309">-(SUM(XA4:XA9)-XA35-XA40)</f>
        <v>0</v>
      </c>
      <c r="XC10" s="967">
        <f t="shared" ref="XC10" si="310">-(SUM(XC4:XC9)-XC35-XC40)</f>
        <v>0</v>
      </c>
      <c r="XE10" s="967">
        <f t="shared" ref="XE10" si="311">-(SUM(XE4:XE9)-XE35-XE40)</f>
        <v>0</v>
      </c>
      <c r="XG10" s="967">
        <f t="shared" ref="XG10" si="312">-(SUM(XG4:XG9)-XG35-XG40)</f>
        <v>0</v>
      </c>
      <c r="XI10" s="967">
        <f t="shared" ref="XI10" si="313">-(SUM(XI4:XI9)-XI35-XI40)</f>
        <v>0</v>
      </c>
      <c r="XK10" s="967">
        <f t="shared" ref="XK10" si="314">-(SUM(XK4:XK9)-XK35-XK40)</f>
        <v>0</v>
      </c>
      <c r="XM10" s="967">
        <f t="shared" ref="XM10" si="315">-(SUM(XM4:XM9)-XM35-XM40)</f>
        <v>0</v>
      </c>
      <c r="XO10" s="967">
        <f t="shared" ref="XO10" si="316">-(SUM(XO4:XO9)-XO35-XO40)</f>
        <v>0</v>
      </c>
      <c r="XQ10" s="967">
        <f t="shared" ref="XQ10" si="317">-(SUM(XQ4:XQ9)-XQ35-XQ40)</f>
        <v>0</v>
      </c>
      <c r="XS10" s="967">
        <f t="shared" ref="XS10" si="318">-(SUM(XS4:XS9)-XS35-XS40)</f>
        <v>0</v>
      </c>
      <c r="XU10" s="967">
        <f t="shared" ref="XU10" si="319">-(SUM(XU4:XU9)-XU35-XU40)</f>
        <v>0</v>
      </c>
      <c r="XW10" s="967">
        <f t="shared" ref="XW10" si="320">-(SUM(XW4:XW9)-XW35-XW40)</f>
        <v>0</v>
      </c>
      <c r="XY10" s="967">
        <f t="shared" ref="XY10" si="321">-(SUM(XY4:XY9)-XY35-XY40)</f>
        <v>0</v>
      </c>
      <c r="YA10" s="967">
        <f t="shared" ref="YA10" si="322">-(SUM(YA4:YA9)-YA35-YA40)</f>
        <v>0</v>
      </c>
      <c r="YC10" s="967">
        <f t="shared" ref="YC10" si="323">-(SUM(YC4:YC9)-YC35-YC40)</f>
        <v>0</v>
      </c>
      <c r="YE10" s="967">
        <f t="shared" ref="YE10" si="324">-(SUM(YE4:YE9)-YE35-YE40)</f>
        <v>0</v>
      </c>
      <c r="YG10" s="967">
        <f t="shared" ref="YG10" si="325">-(SUM(YG4:YG9)-YG35-YG40)</f>
        <v>0</v>
      </c>
      <c r="YI10" s="967">
        <f t="shared" ref="YI10" si="326">-(SUM(YI4:YI9)-YI35-YI40)</f>
        <v>0</v>
      </c>
      <c r="YK10" s="967">
        <f t="shared" ref="YK10" si="327">-(SUM(YK4:YK9)-YK35-YK40)</f>
        <v>0</v>
      </c>
      <c r="YM10" s="967">
        <f t="shared" ref="YM10" si="328">-(SUM(YM4:YM9)-YM35-YM40)</f>
        <v>0</v>
      </c>
      <c r="YO10" s="967">
        <f t="shared" ref="YO10" si="329">-(SUM(YO4:YO9)-YO35-YO40)</f>
        <v>0</v>
      </c>
      <c r="YQ10" s="967">
        <f t="shared" ref="YQ10" si="330">-(SUM(YQ4:YQ9)-YQ35-YQ40)</f>
        <v>0</v>
      </c>
      <c r="YS10" s="967">
        <f t="shared" ref="YS10" si="331">-(SUM(YS4:YS9)-YS35-YS40)</f>
        <v>0</v>
      </c>
      <c r="YU10" s="967">
        <f t="shared" ref="YU10" si="332">-(SUM(YU4:YU9)-YU35-YU40)</f>
        <v>0</v>
      </c>
      <c r="YW10" s="967">
        <f t="shared" ref="YW10" si="333">-(SUM(YW4:YW9)-YW35-YW40)</f>
        <v>0</v>
      </c>
      <c r="YY10" s="967">
        <f t="shared" ref="YY10" si="334">-(SUM(YY4:YY9)-YY35-YY40)</f>
        <v>0</v>
      </c>
      <c r="ZA10" s="967">
        <f t="shared" ref="ZA10" si="335">-(SUM(ZA4:ZA9)-ZA35-ZA40)</f>
        <v>0</v>
      </c>
      <c r="ZC10" s="967">
        <f t="shared" ref="ZC10" si="336">-(SUM(ZC4:ZC9)-ZC35-ZC40)</f>
        <v>0</v>
      </c>
      <c r="ZE10" s="967">
        <f t="shared" ref="ZE10" si="337">-(SUM(ZE4:ZE9)-ZE35-ZE40)</f>
        <v>0</v>
      </c>
      <c r="ZG10" s="967">
        <f t="shared" ref="ZG10" si="338">-(SUM(ZG4:ZG9)-ZG35-ZG40)</f>
        <v>0</v>
      </c>
      <c r="ZI10" s="967">
        <f t="shared" ref="ZI10" si="339">-(SUM(ZI4:ZI9)-ZI35-ZI40)</f>
        <v>0</v>
      </c>
      <c r="ZK10" s="967">
        <f t="shared" ref="ZK10" si="340">-(SUM(ZK4:ZK9)-ZK35-ZK40)</f>
        <v>0</v>
      </c>
      <c r="ZM10" s="967">
        <f t="shared" ref="ZM10" si="341">-(SUM(ZM4:ZM9)-ZM35-ZM40)</f>
        <v>0</v>
      </c>
      <c r="ZO10" s="967">
        <f t="shared" ref="ZO10" si="342">-(SUM(ZO4:ZO9)-ZO35-ZO40)</f>
        <v>0</v>
      </c>
      <c r="ZQ10" s="967">
        <f t="shared" ref="ZQ10" si="343">-(SUM(ZQ4:ZQ9)-ZQ35-ZQ40)</f>
        <v>0</v>
      </c>
      <c r="ZS10" s="967">
        <f t="shared" ref="ZS10" si="344">-(SUM(ZS4:ZS9)-ZS35-ZS40)</f>
        <v>0</v>
      </c>
      <c r="ZU10" s="967">
        <f t="shared" ref="ZU10" si="345">-(SUM(ZU4:ZU9)-ZU35-ZU40)</f>
        <v>0</v>
      </c>
      <c r="ZW10" s="967">
        <f t="shared" ref="ZW10" si="346">-(SUM(ZW4:ZW9)-ZW35-ZW40)</f>
        <v>0</v>
      </c>
      <c r="ZY10" s="967">
        <f t="shared" ref="ZY10" si="347">-(SUM(ZY4:ZY9)-ZY35-ZY40)</f>
        <v>0</v>
      </c>
      <c r="AAA10" s="967">
        <f t="shared" ref="AAA10" si="348">-(SUM(AAA4:AAA9)-AAA35-AAA40)</f>
        <v>0</v>
      </c>
      <c r="AAC10" s="967">
        <f t="shared" ref="AAC10" si="349">-(SUM(AAC4:AAC9)-AAC35-AAC40)</f>
        <v>0</v>
      </c>
      <c r="AAE10" s="967">
        <f t="shared" ref="AAE10" si="350">-(SUM(AAE4:AAE9)-AAE35-AAE40)</f>
        <v>0</v>
      </c>
      <c r="AAG10" s="967">
        <f t="shared" ref="AAG10" si="351">-(SUM(AAG4:AAG9)-AAG35-AAG40)</f>
        <v>0</v>
      </c>
      <c r="AAI10" s="967">
        <f t="shared" ref="AAI10" si="352">-(SUM(AAI4:AAI9)-AAI35-AAI40)</f>
        <v>0</v>
      </c>
      <c r="AAK10" s="967">
        <f t="shared" ref="AAK10" si="353">-(SUM(AAK4:AAK9)-AAK35-AAK40)</f>
        <v>0</v>
      </c>
      <c r="AAM10" s="967">
        <f t="shared" ref="AAM10" si="354">-(SUM(AAM4:AAM9)-AAM35-AAM40)</f>
        <v>0</v>
      </c>
      <c r="AAO10" s="967">
        <f t="shared" ref="AAO10" si="355">-(SUM(AAO4:AAO9)-AAO35-AAO40)</f>
        <v>0</v>
      </c>
      <c r="AAQ10" s="967">
        <f t="shared" ref="AAQ10" si="356">-(SUM(AAQ4:AAQ9)-AAQ35-AAQ40)</f>
        <v>0</v>
      </c>
      <c r="AAS10" s="967">
        <f t="shared" ref="AAS10" si="357">-(SUM(AAS4:AAS9)-AAS35-AAS40)</f>
        <v>0</v>
      </c>
      <c r="AAU10" s="967">
        <f t="shared" ref="AAU10" si="358">-(SUM(AAU4:AAU9)-AAU35-AAU40)</f>
        <v>0</v>
      </c>
      <c r="AAW10" s="967">
        <f t="shared" ref="AAW10" si="359">-(SUM(AAW4:AAW9)-AAW35-AAW40)</f>
        <v>0</v>
      </c>
      <c r="AAY10" s="967">
        <f t="shared" ref="AAY10" si="360">-(SUM(AAY4:AAY9)-AAY35-AAY40)</f>
        <v>0</v>
      </c>
      <c r="ABA10" s="967">
        <f t="shared" ref="ABA10" si="361">-(SUM(ABA4:ABA9)-ABA35-ABA40)</f>
        <v>0</v>
      </c>
      <c r="ABC10" s="967">
        <f t="shared" ref="ABC10" si="362">-(SUM(ABC4:ABC9)-ABC35-ABC40)</f>
        <v>0</v>
      </c>
      <c r="ABE10" s="967">
        <f t="shared" ref="ABE10" si="363">-(SUM(ABE4:ABE9)-ABE35-ABE40)</f>
        <v>0</v>
      </c>
      <c r="ABG10" s="967">
        <f t="shared" ref="ABG10" si="364">-(SUM(ABG4:ABG9)-ABG35-ABG40)</f>
        <v>0</v>
      </c>
      <c r="ABI10" s="967">
        <f t="shared" ref="ABI10" si="365">-(SUM(ABI4:ABI9)-ABI35-ABI40)</f>
        <v>0</v>
      </c>
      <c r="ABK10" s="967">
        <f t="shared" ref="ABK10" si="366">-(SUM(ABK4:ABK9)-ABK35-ABK40)</f>
        <v>0</v>
      </c>
      <c r="ABM10" s="967">
        <f t="shared" ref="ABM10" si="367">-(SUM(ABM4:ABM9)-ABM35-ABM40)</f>
        <v>0</v>
      </c>
      <c r="ABO10" s="967">
        <f t="shared" ref="ABO10" si="368">-(SUM(ABO4:ABO9)-ABO35-ABO40)</f>
        <v>0</v>
      </c>
      <c r="ABQ10" s="967">
        <f t="shared" ref="ABQ10" si="369">-(SUM(ABQ4:ABQ9)-ABQ35-ABQ40)</f>
        <v>0</v>
      </c>
      <c r="ABS10" s="967">
        <f t="shared" ref="ABS10" si="370">-(SUM(ABS4:ABS9)-ABS35-ABS40)</f>
        <v>0</v>
      </c>
      <c r="ABU10" s="967">
        <f t="shared" ref="ABU10" si="371">-(SUM(ABU4:ABU9)-ABU35-ABU40)</f>
        <v>0</v>
      </c>
      <c r="ABW10" s="967">
        <f t="shared" ref="ABW10" si="372">-(SUM(ABW4:ABW9)-ABW35-ABW40)</f>
        <v>0</v>
      </c>
      <c r="ABY10" s="967">
        <f t="shared" ref="ABY10" si="373">-(SUM(ABY4:ABY9)-ABY35-ABY40)</f>
        <v>0</v>
      </c>
      <c r="ACA10" s="967">
        <f t="shared" ref="ACA10" si="374">-(SUM(ACA4:ACA9)-ACA35-ACA40)</f>
        <v>0</v>
      </c>
      <c r="ACC10" s="967">
        <f t="shared" ref="ACC10" si="375">-(SUM(ACC4:ACC9)-ACC35-ACC40)</f>
        <v>0</v>
      </c>
      <c r="ACE10" s="967">
        <f t="shared" ref="ACE10" si="376">-(SUM(ACE4:ACE9)-ACE35-ACE40)</f>
        <v>0</v>
      </c>
      <c r="ACG10" s="967">
        <f t="shared" ref="ACG10" si="377">-(SUM(ACG4:ACG9)-ACG35-ACG40)</f>
        <v>0</v>
      </c>
      <c r="ACI10" s="967">
        <f t="shared" ref="ACI10" si="378">-(SUM(ACI4:ACI9)-ACI35-ACI40)</f>
        <v>0</v>
      </c>
      <c r="ACK10" s="967">
        <f t="shared" ref="ACK10" si="379">-(SUM(ACK4:ACK9)-ACK35-ACK40)</f>
        <v>0</v>
      </c>
      <c r="ACM10" s="967">
        <f t="shared" ref="ACM10" si="380">-(SUM(ACM4:ACM9)-ACM35-ACM40)</f>
        <v>0</v>
      </c>
      <c r="ACO10" s="967">
        <f t="shared" ref="ACO10" si="381">-(SUM(ACO4:ACO9)-ACO35-ACO40)</f>
        <v>0</v>
      </c>
      <c r="ACQ10" s="967">
        <f t="shared" ref="ACQ10" si="382">-(SUM(ACQ4:ACQ9)-ACQ35-ACQ40)</f>
        <v>0</v>
      </c>
      <c r="ACS10" s="967">
        <f t="shared" ref="ACS10" si="383">-(SUM(ACS4:ACS9)-ACS35-ACS40)</f>
        <v>0</v>
      </c>
      <c r="ACU10" s="967">
        <f t="shared" ref="ACU10" si="384">-(SUM(ACU4:ACU9)-ACU35-ACU40)</f>
        <v>0</v>
      </c>
      <c r="ACW10" s="967">
        <f t="shared" ref="ACW10" si="385">-(SUM(ACW4:ACW9)-ACW35-ACW40)</f>
        <v>0</v>
      </c>
      <c r="ACY10" s="967">
        <f t="shared" ref="ACY10" si="386">-(SUM(ACY4:ACY9)-ACY35-ACY40)</f>
        <v>0</v>
      </c>
      <c r="ADA10" s="967">
        <f t="shared" ref="ADA10" si="387">-(SUM(ADA4:ADA9)-ADA35-ADA40)</f>
        <v>0</v>
      </c>
      <c r="ADC10" s="967">
        <f t="shared" ref="ADC10" si="388">-(SUM(ADC4:ADC9)-ADC35-ADC40)</f>
        <v>0</v>
      </c>
      <c r="ADE10" s="967">
        <f t="shared" ref="ADE10" si="389">-(SUM(ADE4:ADE9)-ADE35-ADE40)</f>
        <v>0</v>
      </c>
      <c r="ADG10" s="967">
        <f t="shared" ref="ADG10" si="390">-(SUM(ADG4:ADG9)-ADG35-ADG40)</f>
        <v>0</v>
      </c>
      <c r="ADI10" s="967">
        <f t="shared" ref="ADI10" si="391">-(SUM(ADI4:ADI9)-ADI35-ADI40)</f>
        <v>0</v>
      </c>
      <c r="ADK10" s="967">
        <f t="shared" ref="ADK10" si="392">-(SUM(ADK4:ADK9)-ADK35-ADK40)</f>
        <v>0</v>
      </c>
      <c r="ADM10" s="967">
        <f t="shared" ref="ADM10" si="393">-(SUM(ADM4:ADM9)-ADM35-ADM40)</f>
        <v>0</v>
      </c>
      <c r="ADO10" s="967">
        <f t="shared" ref="ADO10" si="394">-(SUM(ADO4:ADO9)-ADO35-ADO40)</f>
        <v>0</v>
      </c>
      <c r="ADQ10" s="967">
        <f t="shared" ref="ADQ10" si="395">-(SUM(ADQ4:ADQ9)-ADQ35-ADQ40)</f>
        <v>0</v>
      </c>
      <c r="ADS10" s="967">
        <f t="shared" ref="ADS10" si="396">-(SUM(ADS4:ADS9)-ADS35-ADS40)</f>
        <v>0</v>
      </c>
      <c r="ADU10" s="967">
        <f t="shared" ref="ADU10" si="397">-(SUM(ADU4:ADU9)-ADU35-ADU40)</f>
        <v>0</v>
      </c>
      <c r="ADW10" s="967">
        <f t="shared" ref="ADW10" si="398">-(SUM(ADW4:ADW9)-ADW35-ADW40)</f>
        <v>0</v>
      </c>
      <c r="ADY10" s="967">
        <f t="shared" ref="ADY10" si="399">-(SUM(ADY4:ADY9)-ADY35-ADY40)</f>
        <v>0</v>
      </c>
      <c r="AEA10" s="967">
        <f t="shared" ref="AEA10" si="400">-(SUM(AEA4:AEA9)-AEA35-AEA40)</f>
        <v>0</v>
      </c>
      <c r="AEC10" s="967">
        <f t="shared" ref="AEC10" si="401">-(SUM(AEC4:AEC9)-AEC35-AEC40)</f>
        <v>0</v>
      </c>
      <c r="AEE10" s="967">
        <f t="shared" ref="AEE10" si="402">-(SUM(AEE4:AEE9)-AEE35-AEE40)</f>
        <v>0</v>
      </c>
      <c r="AEG10" s="967">
        <f t="shared" ref="AEG10" si="403">-(SUM(AEG4:AEG9)-AEG35-AEG40)</f>
        <v>0</v>
      </c>
      <c r="AEI10" s="967">
        <f t="shared" ref="AEI10" si="404">-(SUM(AEI4:AEI9)-AEI35-AEI40)</f>
        <v>0</v>
      </c>
      <c r="AEK10" s="967">
        <f t="shared" ref="AEK10" si="405">-(SUM(AEK4:AEK9)-AEK35-AEK40)</f>
        <v>0</v>
      </c>
      <c r="AEM10" s="967">
        <f t="shared" ref="AEM10" si="406">-(SUM(AEM4:AEM9)-AEM35-AEM40)</f>
        <v>0</v>
      </c>
      <c r="AEO10" s="967">
        <f t="shared" ref="AEO10" si="407">-(SUM(AEO4:AEO9)-AEO35-AEO40)</f>
        <v>0</v>
      </c>
      <c r="AEQ10" s="967">
        <f t="shared" ref="AEQ10" si="408">-(SUM(AEQ4:AEQ9)-AEQ35-AEQ40)</f>
        <v>0</v>
      </c>
      <c r="AES10" s="967">
        <f t="shared" ref="AES10" si="409">-(SUM(AES4:AES9)-AES35-AES40)</f>
        <v>0</v>
      </c>
      <c r="AEU10" s="967">
        <f t="shared" ref="AEU10" si="410">-(SUM(AEU4:AEU9)-AEU35-AEU40)</f>
        <v>0</v>
      </c>
      <c r="AEW10" s="967">
        <f t="shared" ref="AEW10" si="411">-(SUM(AEW4:AEW9)-AEW35-AEW40)</f>
        <v>0</v>
      </c>
      <c r="AEY10" s="967">
        <f t="shared" ref="AEY10" si="412">-(SUM(AEY4:AEY9)-AEY35-AEY40)</f>
        <v>0</v>
      </c>
      <c r="AFA10" s="967">
        <f t="shared" ref="AFA10" si="413">-(SUM(AFA4:AFA9)-AFA35-AFA40)</f>
        <v>0</v>
      </c>
      <c r="AFC10" s="967">
        <f t="shared" ref="AFC10" si="414">-(SUM(AFC4:AFC9)-AFC35-AFC40)</f>
        <v>0</v>
      </c>
      <c r="AFE10" s="967">
        <f t="shared" ref="AFE10" si="415">-(SUM(AFE4:AFE9)-AFE35-AFE40)</f>
        <v>0</v>
      </c>
      <c r="AFG10" s="967">
        <f t="shared" ref="AFG10" si="416">-(SUM(AFG4:AFG9)-AFG35-AFG40)</f>
        <v>0</v>
      </c>
      <c r="AFI10" s="967">
        <f t="shared" ref="AFI10" si="417">-(SUM(AFI4:AFI9)-AFI35-AFI40)</f>
        <v>0</v>
      </c>
      <c r="AFK10" s="967">
        <f t="shared" ref="AFK10" si="418">-(SUM(AFK4:AFK9)-AFK35-AFK40)</f>
        <v>0</v>
      </c>
      <c r="AFM10" s="967">
        <f t="shared" ref="AFM10" si="419">-(SUM(AFM4:AFM9)-AFM35-AFM40)</f>
        <v>0</v>
      </c>
      <c r="AFO10" s="967">
        <f t="shared" ref="AFO10" si="420">-(SUM(AFO4:AFO9)-AFO35-AFO40)</f>
        <v>0</v>
      </c>
      <c r="AFQ10" s="967">
        <f t="shared" ref="AFQ10" si="421">-(SUM(AFQ4:AFQ9)-AFQ35-AFQ40)</f>
        <v>0</v>
      </c>
      <c r="AFS10" s="967">
        <f t="shared" ref="AFS10" si="422">-(SUM(AFS4:AFS9)-AFS35-AFS40)</f>
        <v>0</v>
      </c>
      <c r="AFU10" s="967">
        <f t="shared" ref="AFU10" si="423">-(SUM(AFU4:AFU9)-AFU35-AFU40)</f>
        <v>0</v>
      </c>
      <c r="AFW10" s="967">
        <f t="shared" ref="AFW10" si="424">-(SUM(AFW4:AFW9)-AFW35-AFW40)</f>
        <v>0</v>
      </c>
      <c r="AFY10" s="967">
        <f t="shared" ref="AFY10" si="425">-(SUM(AFY4:AFY9)-AFY35-AFY40)</f>
        <v>0</v>
      </c>
      <c r="AGA10" s="967">
        <f t="shared" ref="AGA10" si="426">-(SUM(AGA4:AGA9)-AGA35-AGA40)</f>
        <v>0</v>
      </c>
      <c r="AGC10" s="967">
        <f t="shared" ref="AGC10" si="427">-(SUM(AGC4:AGC9)-AGC35-AGC40)</f>
        <v>0</v>
      </c>
      <c r="AGE10" s="967">
        <f t="shared" ref="AGE10" si="428">-(SUM(AGE4:AGE9)-AGE35-AGE40)</f>
        <v>0</v>
      </c>
      <c r="AGG10" s="967">
        <f t="shared" ref="AGG10" si="429">-(SUM(AGG4:AGG9)-AGG35-AGG40)</f>
        <v>0</v>
      </c>
      <c r="AGI10" s="967">
        <f t="shared" ref="AGI10" si="430">-(SUM(AGI4:AGI9)-AGI35-AGI40)</f>
        <v>0</v>
      </c>
      <c r="AGK10" s="967">
        <f t="shared" ref="AGK10" si="431">-(SUM(AGK4:AGK9)-AGK35-AGK40)</f>
        <v>0</v>
      </c>
      <c r="AGM10" s="967">
        <f t="shared" ref="AGM10" si="432">-(SUM(AGM4:AGM9)-AGM35-AGM40)</f>
        <v>0</v>
      </c>
      <c r="AGO10" s="967">
        <f t="shared" ref="AGO10" si="433">-(SUM(AGO4:AGO9)-AGO35-AGO40)</f>
        <v>0</v>
      </c>
      <c r="AGQ10" s="967">
        <f t="shared" ref="AGQ10" si="434">-(SUM(AGQ4:AGQ9)-AGQ35-AGQ40)</f>
        <v>0</v>
      </c>
      <c r="AGS10" s="967">
        <f t="shared" ref="AGS10" si="435">-(SUM(AGS4:AGS9)-AGS35-AGS40)</f>
        <v>0</v>
      </c>
      <c r="AGU10" s="967">
        <f t="shared" ref="AGU10" si="436">-(SUM(AGU4:AGU9)-AGU35-AGU40)</f>
        <v>0</v>
      </c>
      <c r="AGW10" s="967">
        <f t="shared" ref="AGW10" si="437">-(SUM(AGW4:AGW9)-AGW35-AGW40)</f>
        <v>0</v>
      </c>
      <c r="AGY10" s="967">
        <f t="shared" ref="AGY10" si="438">-(SUM(AGY4:AGY9)-AGY35-AGY40)</f>
        <v>0</v>
      </c>
      <c r="AHA10" s="967">
        <f t="shared" ref="AHA10" si="439">-(SUM(AHA4:AHA9)-AHA35-AHA40)</f>
        <v>0</v>
      </c>
      <c r="AHC10" s="967">
        <f t="shared" ref="AHC10" si="440">-(SUM(AHC4:AHC9)-AHC35-AHC40)</f>
        <v>0</v>
      </c>
      <c r="AHE10" s="967">
        <f t="shared" ref="AHE10" si="441">-(SUM(AHE4:AHE9)-AHE35-AHE40)</f>
        <v>0</v>
      </c>
      <c r="AHG10" s="967">
        <f t="shared" ref="AHG10" si="442">-(SUM(AHG4:AHG9)-AHG35-AHG40)</f>
        <v>0</v>
      </c>
      <c r="AHI10" s="967">
        <f t="shared" ref="AHI10" si="443">-(SUM(AHI4:AHI9)-AHI35-AHI40)</f>
        <v>0</v>
      </c>
      <c r="AHK10" s="967">
        <f t="shared" ref="AHK10" si="444">-(SUM(AHK4:AHK9)-AHK35-AHK40)</f>
        <v>0</v>
      </c>
      <c r="AHM10" s="967">
        <f t="shared" ref="AHM10" si="445">-(SUM(AHM4:AHM9)-AHM35-AHM40)</f>
        <v>0</v>
      </c>
      <c r="AHO10" s="967">
        <f t="shared" ref="AHO10" si="446">-(SUM(AHO4:AHO9)-AHO35-AHO40)</f>
        <v>0</v>
      </c>
      <c r="AHQ10" s="967">
        <f t="shared" ref="AHQ10" si="447">-(SUM(AHQ4:AHQ9)-AHQ35-AHQ40)</f>
        <v>0</v>
      </c>
      <c r="AHS10" s="967">
        <f t="shared" ref="AHS10" si="448">-(SUM(AHS4:AHS9)-AHS35-AHS40)</f>
        <v>0</v>
      </c>
      <c r="AHU10" s="967">
        <f t="shared" ref="AHU10" si="449">-(SUM(AHU4:AHU9)-AHU35-AHU40)</f>
        <v>0</v>
      </c>
      <c r="AHW10" s="967">
        <f t="shared" ref="AHW10" si="450">-(SUM(AHW4:AHW9)-AHW35-AHW40)</f>
        <v>0</v>
      </c>
      <c r="AHY10" s="967">
        <f t="shared" ref="AHY10" si="451">-(SUM(AHY4:AHY9)-AHY35-AHY40)</f>
        <v>0</v>
      </c>
      <c r="AIA10" s="967">
        <f t="shared" ref="AIA10" si="452">-(SUM(AIA4:AIA9)-AIA35-AIA40)</f>
        <v>0</v>
      </c>
      <c r="AIC10" s="967">
        <f t="shared" ref="AIC10" si="453">-(SUM(AIC4:AIC9)-AIC35-AIC40)</f>
        <v>0</v>
      </c>
      <c r="AIE10" s="967">
        <f t="shared" ref="AIE10" si="454">-(SUM(AIE4:AIE9)-AIE35-AIE40)</f>
        <v>0</v>
      </c>
      <c r="AIG10" s="967">
        <f t="shared" ref="AIG10" si="455">-(SUM(AIG4:AIG9)-AIG35-AIG40)</f>
        <v>0</v>
      </c>
      <c r="AII10" s="967">
        <f t="shared" ref="AII10" si="456">-(SUM(AII4:AII9)-AII35-AII40)</f>
        <v>0</v>
      </c>
      <c r="AIK10" s="967">
        <f t="shared" ref="AIK10" si="457">-(SUM(AIK4:AIK9)-AIK35-AIK40)</f>
        <v>0</v>
      </c>
      <c r="AIM10" s="967">
        <f t="shared" ref="AIM10" si="458">-(SUM(AIM4:AIM9)-AIM35-AIM40)</f>
        <v>0</v>
      </c>
      <c r="AIO10" s="967">
        <f t="shared" ref="AIO10" si="459">-(SUM(AIO4:AIO9)-AIO35-AIO40)</f>
        <v>0</v>
      </c>
      <c r="AIQ10" s="967">
        <f t="shared" ref="AIQ10" si="460">-(SUM(AIQ4:AIQ9)-AIQ35-AIQ40)</f>
        <v>0</v>
      </c>
      <c r="AIS10" s="967">
        <f t="shared" ref="AIS10" si="461">-(SUM(AIS4:AIS9)-AIS35-AIS40)</f>
        <v>0</v>
      </c>
      <c r="AIU10" s="967">
        <f t="shared" ref="AIU10" si="462">-(SUM(AIU4:AIU9)-AIU35-AIU40)</f>
        <v>0</v>
      </c>
      <c r="AIW10" s="967">
        <f t="shared" ref="AIW10" si="463">-(SUM(AIW4:AIW9)-AIW35-AIW40)</f>
        <v>0</v>
      </c>
      <c r="AIY10" s="967">
        <f t="shared" ref="AIY10" si="464">-(SUM(AIY4:AIY9)-AIY35-AIY40)</f>
        <v>0</v>
      </c>
      <c r="AJA10" s="967">
        <f t="shared" ref="AJA10" si="465">-(SUM(AJA4:AJA9)-AJA35-AJA40)</f>
        <v>0</v>
      </c>
      <c r="AJC10" s="967">
        <f t="shared" ref="AJC10" si="466">-(SUM(AJC4:AJC9)-AJC35-AJC40)</f>
        <v>0</v>
      </c>
      <c r="AJE10" s="967">
        <f t="shared" ref="AJE10" si="467">-(SUM(AJE4:AJE9)-AJE35-AJE40)</f>
        <v>0</v>
      </c>
      <c r="AJG10" s="967">
        <f t="shared" ref="AJG10" si="468">-(SUM(AJG4:AJG9)-AJG35-AJG40)</f>
        <v>0</v>
      </c>
      <c r="AJI10" s="967">
        <f t="shared" ref="AJI10" si="469">-(SUM(AJI4:AJI9)-AJI35-AJI40)</f>
        <v>0</v>
      </c>
      <c r="AJK10" s="967">
        <f t="shared" ref="AJK10" si="470">-(SUM(AJK4:AJK9)-AJK35-AJK40)</f>
        <v>0</v>
      </c>
      <c r="AJM10" s="967">
        <f t="shared" ref="AJM10" si="471">-(SUM(AJM4:AJM9)-AJM35-AJM40)</f>
        <v>0</v>
      </c>
      <c r="AJO10" s="967">
        <f t="shared" ref="AJO10" si="472">-(SUM(AJO4:AJO9)-AJO35-AJO40)</f>
        <v>0</v>
      </c>
      <c r="AJQ10" s="967">
        <f t="shared" ref="AJQ10" si="473">-(SUM(AJQ4:AJQ9)-AJQ35-AJQ40)</f>
        <v>0</v>
      </c>
      <c r="AJS10" s="967">
        <f t="shared" ref="AJS10" si="474">-(SUM(AJS4:AJS9)-AJS35-AJS40)</f>
        <v>0</v>
      </c>
      <c r="AJU10" s="967">
        <f t="shared" ref="AJU10" si="475">-(SUM(AJU4:AJU9)-AJU35-AJU40)</f>
        <v>0</v>
      </c>
      <c r="AJW10" s="967">
        <f t="shared" ref="AJW10" si="476">-(SUM(AJW4:AJW9)-AJW35-AJW40)</f>
        <v>0</v>
      </c>
      <c r="AJY10" s="967">
        <f t="shared" ref="AJY10" si="477">-(SUM(AJY4:AJY9)-AJY35-AJY40)</f>
        <v>0</v>
      </c>
      <c r="AKA10" s="967">
        <f t="shared" ref="AKA10" si="478">-(SUM(AKA4:AKA9)-AKA35-AKA40)</f>
        <v>0</v>
      </c>
      <c r="AKC10" s="967">
        <f t="shared" ref="AKC10" si="479">-(SUM(AKC4:AKC9)-AKC35-AKC40)</f>
        <v>0</v>
      </c>
      <c r="AKE10" s="967">
        <f t="shared" ref="AKE10" si="480">-(SUM(AKE4:AKE9)-AKE35-AKE40)</f>
        <v>0</v>
      </c>
      <c r="AKG10" s="967">
        <f t="shared" ref="AKG10" si="481">-(SUM(AKG4:AKG9)-AKG35-AKG40)</f>
        <v>0</v>
      </c>
      <c r="AKI10" s="967">
        <f t="shared" ref="AKI10" si="482">-(SUM(AKI4:AKI9)-AKI35-AKI40)</f>
        <v>0</v>
      </c>
      <c r="AKK10" s="967">
        <f t="shared" ref="AKK10" si="483">-(SUM(AKK4:AKK9)-AKK35-AKK40)</f>
        <v>0</v>
      </c>
      <c r="AKM10" s="967">
        <f t="shared" ref="AKM10" si="484">-(SUM(AKM4:AKM9)-AKM35-AKM40)</f>
        <v>0</v>
      </c>
      <c r="AKO10" s="967">
        <f t="shared" ref="AKO10" si="485">-(SUM(AKO4:AKO9)-AKO35-AKO40)</f>
        <v>0</v>
      </c>
      <c r="AKQ10" s="967">
        <f t="shared" ref="AKQ10" si="486">-(SUM(AKQ4:AKQ9)-AKQ35-AKQ40)</f>
        <v>0</v>
      </c>
      <c r="AKS10" s="967">
        <f t="shared" ref="AKS10" si="487">-(SUM(AKS4:AKS9)-AKS35-AKS40)</f>
        <v>0</v>
      </c>
      <c r="AKU10" s="967">
        <f t="shared" ref="AKU10" si="488">-(SUM(AKU4:AKU9)-AKU35-AKU40)</f>
        <v>0</v>
      </c>
      <c r="AKW10" s="967">
        <f t="shared" ref="AKW10" si="489">-(SUM(AKW4:AKW9)-AKW35-AKW40)</f>
        <v>0</v>
      </c>
      <c r="AKY10" s="967">
        <f t="shared" ref="AKY10" si="490">-(SUM(AKY4:AKY9)-AKY35-AKY40)</f>
        <v>0</v>
      </c>
      <c r="ALA10" s="967">
        <f t="shared" ref="ALA10" si="491">-(SUM(ALA4:ALA9)-ALA35-ALA40)</f>
        <v>0</v>
      </c>
      <c r="ALC10" s="967">
        <f t="shared" ref="ALC10" si="492">-(SUM(ALC4:ALC9)-ALC35-ALC40)</f>
        <v>0</v>
      </c>
      <c r="ALE10" s="967">
        <f t="shared" ref="ALE10" si="493">-(SUM(ALE4:ALE9)-ALE35-ALE40)</f>
        <v>0</v>
      </c>
      <c r="ALG10" s="967">
        <f t="shared" ref="ALG10" si="494">-(SUM(ALG4:ALG9)-ALG35-ALG40)</f>
        <v>0</v>
      </c>
      <c r="ALI10" s="967">
        <f t="shared" ref="ALI10" si="495">-(SUM(ALI4:ALI9)-ALI35-ALI40)</f>
        <v>0</v>
      </c>
      <c r="ALK10" s="967">
        <f t="shared" ref="ALK10" si="496">-(SUM(ALK4:ALK9)-ALK35-ALK40)</f>
        <v>0</v>
      </c>
      <c r="ALM10" s="967">
        <f t="shared" ref="ALM10" si="497">-(SUM(ALM4:ALM9)-ALM35-ALM40)</f>
        <v>0</v>
      </c>
      <c r="ALO10" s="967">
        <f t="shared" ref="ALO10" si="498">-(SUM(ALO4:ALO9)-ALO35-ALO40)</f>
        <v>0</v>
      </c>
      <c r="ALQ10" s="967">
        <f t="shared" ref="ALQ10" si="499">-(SUM(ALQ4:ALQ9)-ALQ35-ALQ40)</f>
        <v>0</v>
      </c>
      <c r="ALS10" s="967">
        <f t="shared" ref="ALS10" si="500">-(SUM(ALS4:ALS9)-ALS35-ALS40)</f>
        <v>0</v>
      </c>
      <c r="ALU10" s="967">
        <f t="shared" ref="ALU10" si="501">-(SUM(ALU4:ALU9)-ALU35-ALU40)</f>
        <v>0</v>
      </c>
      <c r="ALW10" s="967">
        <f t="shared" ref="ALW10" si="502">-(SUM(ALW4:ALW9)-ALW35-ALW40)</f>
        <v>0</v>
      </c>
      <c r="ALY10" s="967">
        <f t="shared" ref="ALY10" si="503">-(SUM(ALY4:ALY9)-ALY35-ALY40)</f>
        <v>0</v>
      </c>
      <c r="AMA10" s="967">
        <f t="shared" ref="AMA10" si="504">-(SUM(AMA4:AMA9)-AMA35-AMA40)</f>
        <v>0</v>
      </c>
      <c r="AMC10" s="967">
        <f t="shared" ref="AMC10" si="505">-(SUM(AMC4:AMC9)-AMC35-AMC40)</f>
        <v>0</v>
      </c>
      <c r="AME10" s="967">
        <f t="shared" ref="AME10" si="506">-(SUM(AME4:AME9)-AME35-AME40)</f>
        <v>0</v>
      </c>
      <c r="AMG10" s="967">
        <f t="shared" ref="AMG10" si="507">-(SUM(AMG4:AMG9)-AMG35-AMG40)</f>
        <v>0</v>
      </c>
      <c r="AMI10" s="967">
        <f t="shared" ref="AMI10" si="508">-(SUM(AMI4:AMI9)-AMI35-AMI40)</f>
        <v>0</v>
      </c>
      <c r="AMK10" s="967">
        <f t="shared" ref="AMK10" si="509">-(SUM(AMK4:AMK9)-AMK35-AMK40)</f>
        <v>0</v>
      </c>
      <c r="AMM10" s="967">
        <f t="shared" ref="AMM10" si="510">-(SUM(AMM4:AMM9)-AMM35-AMM40)</f>
        <v>0</v>
      </c>
      <c r="AMO10" s="967">
        <f t="shared" ref="AMO10" si="511">-(SUM(AMO4:AMO9)-AMO35-AMO40)</f>
        <v>0</v>
      </c>
      <c r="AMQ10" s="967">
        <f t="shared" ref="AMQ10" si="512">-(SUM(AMQ4:AMQ9)-AMQ35-AMQ40)</f>
        <v>0</v>
      </c>
      <c r="AMS10" s="967">
        <f t="shared" ref="AMS10" si="513">-(SUM(AMS4:AMS9)-AMS35-AMS40)</f>
        <v>0</v>
      </c>
      <c r="AMU10" s="967">
        <f t="shared" ref="AMU10" si="514">-(SUM(AMU4:AMU9)-AMU35-AMU40)</f>
        <v>0</v>
      </c>
      <c r="AMW10" s="967">
        <f t="shared" ref="AMW10" si="515">-(SUM(AMW4:AMW9)-AMW35-AMW40)</f>
        <v>0</v>
      </c>
      <c r="AMY10" s="967">
        <f t="shared" ref="AMY10" si="516">-(SUM(AMY4:AMY9)-AMY35-AMY40)</f>
        <v>0</v>
      </c>
      <c r="ANA10" s="967">
        <f t="shared" ref="ANA10" si="517">-(SUM(ANA4:ANA9)-ANA35-ANA40)</f>
        <v>0</v>
      </c>
      <c r="ANC10" s="967">
        <f t="shared" ref="ANC10" si="518">-(SUM(ANC4:ANC9)-ANC35-ANC40)</f>
        <v>0</v>
      </c>
      <c r="ANE10" s="967">
        <f t="shared" ref="ANE10" si="519">-(SUM(ANE4:ANE9)-ANE35-ANE40)</f>
        <v>0</v>
      </c>
      <c r="ANG10" s="967">
        <f t="shared" ref="ANG10" si="520">-(SUM(ANG4:ANG9)-ANG35-ANG40)</f>
        <v>0</v>
      </c>
      <c r="ANI10" s="967">
        <f t="shared" ref="ANI10" si="521">-(SUM(ANI4:ANI9)-ANI35-ANI40)</f>
        <v>0</v>
      </c>
      <c r="ANK10" s="967">
        <f t="shared" ref="ANK10" si="522">-(SUM(ANK4:ANK9)-ANK35-ANK40)</f>
        <v>0</v>
      </c>
      <c r="ANM10" s="967">
        <f t="shared" ref="ANM10" si="523">-(SUM(ANM4:ANM9)-ANM35-ANM40)</f>
        <v>0</v>
      </c>
      <c r="ANO10" s="967">
        <f t="shared" ref="ANO10" si="524">-(SUM(ANO4:ANO9)-ANO35-ANO40)</f>
        <v>0</v>
      </c>
      <c r="ANQ10" s="967">
        <f t="shared" ref="ANQ10" si="525">-(SUM(ANQ4:ANQ9)-ANQ35-ANQ40)</f>
        <v>0</v>
      </c>
      <c r="ANS10" s="967">
        <f t="shared" ref="ANS10" si="526">-(SUM(ANS4:ANS9)-ANS35-ANS40)</f>
        <v>0</v>
      </c>
      <c r="ANU10" s="967">
        <f t="shared" ref="ANU10" si="527">-(SUM(ANU4:ANU9)-ANU35-ANU40)</f>
        <v>0</v>
      </c>
      <c r="ANW10" s="967">
        <f t="shared" ref="ANW10" si="528">-(SUM(ANW4:ANW9)-ANW35-ANW40)</f>
        <v>0</v>
      </c>
      <c r="ANY10" s="967">
        <f t="shared" ref="ANY10" si="529">-(SUM(ANY4:ANY9)-ANY35-ANY40)</f>
        <v>0</v>
      </c>
      <c r="AOA10" s="967">
        <f t="shared" ref="AOA10" si="530">-(SUM(AOA4:AOA9)-AOA35-AOA40)</f>
        <v>0</v>
      </c>
      <c r="AOC10" s="967">
        <f t="shared" ref="AOC10" si="531">-(SUM(AOC4:AOC9)-AOC35-AOC40)</f>
        <v>0</v>
      </c>
      <c r="AOE10" s="967">
        <f t="shared" ref="AOE10" si="532">-(SUM(AOE4:AOE9)-AOE35-AOE40)</f>
        <v>0</v>
      </c>
      <c r="AOG10" s="967">
        <f t="shared" ref="AOG10" si="533">-(SUM(AOG4:AOG9)-AOG35-AOG40)</f>
        <v>0</v>
      </c>
      <c r="AOI10" s="967">
        <f t="shared" ref="AOI10" si="534">-(SUM(AOI4:AOI9)-AOI35-AOI40)</f>
        <v>0</v>
      </c>
      <c r="AOK10" s="967">
        <f t="shared" ref="AOK10" si="535">-(SUM(AOK4:AOK9)-AOK35-AOK40)</f>
        <v>0</v>
      </c>
      <c r="AOM10" s="967">
        <f t="shared" ref="AOM10" si="536">-(SUM(AOM4:AOM9)-AOM35-AOM40)</f>
        <v>0</v>
      </c>
      <c r="AOO10" s="967">
        <f t="shared" ref="AOO10" si="537">-(SUM(AOO4:AOO9)-AOO35-AOO40)</f>
        <v>0</v>
      </c>
      <c r="AOQ10" s="967">
        <f t="shared" ref="AOQ10" si="538">-(SUM(AOQ4:AOQ9)-AOQ35-AOQ40)</f>
        <v>0</v>
      </c>
      <c r="AOS10" s="967">
        <f t="shared" ref="AOS10" si="539">-(SUM(AOS4:AOS9)-AOS35-AOS40)</f>
        <v>0</v>
      </c>
      <c r="AOU10" s="967">
        <f t="shared" ref="AOU10" si="540">-(SUM(AOU4:AOU9)-AOU35-AOU40)</f>
        <v>0</v>
      </c>
      <c r="AOW10" s="967">
        <f t="shared" ref="AOW10" si="541">-(SUM(AOW4:AOW9)-AOW35-AOW40)</f>
        <v>0</v>
      </c>
      <c r="AOY10" s="967">
        <f t="shared" ref="AOY10" si="542">-(SUM(AOY4:AOY9)-AOY35-AOY40)</f>
        <v>0</v>
      </c>
      <c r="APA10" s="967">
        <f t="shared" ref="APA10" si="543">-(SUM(APA4:APA9)-APA35-APA40)</f>
        <v>0</v>
      </c>
      <c r="APC10" s="967">
        <f t="shared" ref="APC10" si="544">-(SUM(APC4:APC9)-APC35-APC40)</f>
        <v>0</v>
      </c>
      <c r="APE10" s="967">
        <f t="shared" ref="APE10" si="545">-(SUM(APE4:APE9)-APE35-APE40)</f>
        <v>0</v>
      </c>
      <c r="APG10" s="967">
        <f t="shared" ref="APG10" si="546">-(SUM(APG4:APG9)-APG35-APG40)</f>
        <v>0</v>
      </c>
      <c r="API10" s="967">
        <f t="shared" ref="API10" si="547">-(SUM(API4:API9)-API35-API40)</f>
        <v>0</v>
      </c>
      <c r="APK10" s="967">
        <f t="shared" ref="APK10" si="548">-(SUM(APK4:APK9)-APK35-APK40)</f>
        <v>0</v>
      </c>
      <c r="APM10" s="967">
        <f t="shared" ref="APM10" si="549">-(SUM(APM4:APM9)-APM35-APM40)</f>
        <v>0</v>
      </c>
      <c r="APO10" s="967">
        <f t="shared" ref="APO10" si="550">-(SUM(APO4:APO9)-APO35-APO40)</f>
        <v>0</v>
      </c>
      <c r="APQ10" s="967">
        <f t="shared" ref="APQ10" si="551">-(SUM(APQ4:APQ9)-APQ35-APQ40)</f>
        <v>0</v>
      </c>
      <c r="APS10" s="967">
        <f t="shared" ref="APS10" si="552">-(SUM(APS4:APS9)-APS35-APS40)</f>
        <v>0</v>
      </c>
      <c r="APU10" s="967">
        <f t="shared" ref="APU10" si="553">-(SUM(APU4:APU9)-APU35-APU40)</f>
        <v>0</v>
      </c>
      <c r="APW10" s="967">
        <f t="shared" ref="APW10" si="554">-(SUM(APW4:APW9)-APW35-APW40)</f>
        <v>0</v>
      </c>
      <c r="APY10" s="967">
        <f t="shared" ref="APY10" si="555">-(SUM(APY4:APY9)-APY35-APY40)</f>
        <v>0</v>
      </c>
      <c r="AQA10" s="967">
        <f t="shared" ref="AQA10" si="556">-(SUM(AQA4:AQA9)-AQA35-AQA40)</f>
        <v>0</v>
      </c>
      <c r="AQC10" s="967">
        <f t="shared" ref="AQC10" si="557">-(SUM(AQC4:AQC9)-AQC35-AQC40)</f>
        <v>0</v>
      </c>
      <c r="AQE10" s="967">
        <f t="shared" ref="AQE10" si="558">-(SUM(AQE4:AQE9)-AQE35-AQE40)</f>
        <v>0</v>
      </c>
      <c r="AQG10" s="967">
        <f t="shared" ref="AQG10" si="559">-(SUM(AQG4:AQG9)-AQG35-AQG40)</f>
        <v>0</v>
      </c>
      <c r="AQI10" s="967">
        <f t="shared" ref="AQI10" si="560">-(SUM(AQI4:AQI9)-AQI35-AQI40)</f>
        <v>0</v>
      </c>
      <c r="AQK10" s="967">
        <f t="shared" ref="AQK10" si="561">-(SUM(AQK4:AQK9)-AQK35-AQK40)</f>
        <v>0</v>
      </c>
      <c r="AQM10" s="967">
        <f t="shared" ref="AQM10" si="562">-(SUM(AQM4:AQM9)-AQM35-AQM40)</f>
        <v>0</v>
      </c>
      <c r="AQO10" s="967">
        <f t="shared" ref="AQO10" si="563">-(SUM(AQO4:AQO9)-AQO35-AQO40)</f>
        <v>0</v>
      </c>
      <c r="AQQ10" s="967">
        <f t="shared" ref="AQQ10" si="564">-(SUM(AQQ4:AQQ9)-AQQ35-AQQ40)</f>
        <v>0</v>
      </c>
      <c r="AQS10" s="967">
        <f t="shared" ref="AQS10" si="565">-(SUM(AQS4:AQS9)-AQS35-AQS40)</f>
        <v>0</v>
      </c>
      <c r="AQU10" s="967">
        <f t="shared" ref="AQU10" si="566">-(SUM(AQU4:AQU9)-AQU35-AQU40)</f>
        <v>0</v>
      </c>
      <c r="AQW10" s="967">
        <f t="shared" ref="AQW10" si="567">-(SUM(AQW4:AQW9)-AQW35-AQW40)</f>
        <v>0</v>
      </c>
      <c r="AQY10" s="967">
        <f t="shared" ref="AQY10" si="568">-(SUM(AQY4:AQY9)-AQY35-AQY40)</f>
        <v>0</v>
      </c>
      <c r="ARA10" s="967">
        <f t="shared" ref="ARA10" si="569">-(SUM(ARA4:ARA9)-ARA35-ARA40)</f>
        <v>0</v>
      </c>
      <c r="ARC10" s="967">
        <f t="shared" ref="ARC10" si="570">-(SUM(ARC4:ARC9)-ARC35-ARC40)</f>
        <v>0</v>
      </c>
      <c r="ARE10" s="967">
        <f t="shared" ref="ARE10" si="571">-(SUM(ARE4:ARE9)-ARE35-ARE40)</f>
        <v>0</v>
      </c>
      <c r="ARG10" s="967">
        <f t="shared" ref="ARG10" si="572">-(SUM(ARG4:ARG9)-ARG35-ARG40)</f>
        <v>0</v>
      </c>
      <c r="ARI10" s="967">
        <f t="shared" ref="ARI10" si="573">-(SUM(ARI4:ARI9)-ARI35-ARI40)</f>
        <v>0</v>
      </c>
      <c r="ARK10" s="967">
        <f t="shared" ref="ARK10" si="574">-(SUM(ARK4:ARK9)-ARK35-ARK40)</f>
        <v>0</v>
      </c>
      <c r="ARM10" s="967">
        <f t="shared" ref="ARM10" si="575">-(SUM(ARM4:ARM9)-ARM35-ARM40)</f>
        <v>0</v>
      </c>
      <c r="ARO10" s="967">
        <f t="shared" ref="ARO10" si="576">-(SUM(ARO4:ARO9)-ARO35-ARO40)</f>
        <v>0</v>
      </c>
      <c r="ARQ10" s="967">
        <f t="shared" ref="ARQ10" si="577">-(SUM(ARQ4:ARQ9)-ARQ35-ARQ40)</f>
        <v>0</v>
      </c>
      <c r="ARS10" s="967">
        <f t="shared" ref="ARS10" si="578">-(SUM(ARS4:ARS9)-ARS35-ARS40)</f>
        <v>0</v>
      </c>
      <c r="ARU10" s="967">
        <f t="shared" ref="ARU10" si="579">-(SUM(ARU4:ARU9)-ARU35-ARU40)</f>
        <v>0</v>
      </c>
      <c r="ARW10" s="967">
        <f t="shared" ref="ARW10" si="580">-(SUM(ARW4:ARW9)-ARW35-ARW40)</f>
        <v>0</v>
      </c>
      <c r="ARY10" s="967">
        <f t="shared" ref="ARY10" si="581">-(SUM(ARY4:ARY9)-ARY35-ARY40)</f>
        <v>0</v>
      </c>
      <c r="ASA10" s="967">
        <f t="shared" ref="ASA10" si="582">-(SUM(ASA4:ASA9)-ASA35-ASA40)</f>
        <v>0</v>
      </c>
      <c r="ASC10" s="967">
        <f t="shared" ref="ASC10" si="583">-(SUM(ASC4:ASC9)-ASC35-ASC40)</f>
        <v>0</v>
      </c>
      <c r="ASE10" s="967">
        <f t="shared" ref="ASE10" si="584">-(SUM(ASE4:ASE9)-ASE35-ASE40)</f>
        <v>0</v>
      </c>
      <c r="ASG10" s="967">
        <f t="shared" ref="ASG10" si="585">-(SUM(ASG4:ASG9)-ASG35-ASG40)</f>
        <v>0</v>
      </c>
      <c r="ASI10" s="967">
        <f t="shared" ref="ASI10" si="586">-(SUM(ASI4:ASI9)-ASI35-ASI40)</f>
        <v>0</v>
      </c>
      <c r="ASK10" s="967">
        <f t="shared" ref="ASK10" si="587">-(SUM(ASK4:ASK9)-ASK35-ASK40)</f>
        <v>0</v>
      </c>
      <c r="ASM10" s="967">
        <f t="shared" ref="ASM10" si="588">-(SUM(ASM4:ASM9)-ASM35-ASM40)</f>
        <v>0</v>
      </c>
      <c r="ASO10" s="967">
        <f t="shared" ref="ASO10" si="589">-(SUM(ASO4:ASO9)-ASO35-ASO40)</f>
        <v>0</v>
      </c>
      <c r="ASQ10" s="967">
        <f t="shared" ref="ASQ10" si="590">-(SUM(ASQ4:ASQ9)-ASQ35-ASQ40)</f>
        <v>0</v>
      </c>
      <c r="ASS10" s="967">
        <f t="shared" ref="ASS10" si="591">-(SUM(ASS4:ASS9)-ASS35-ASS40)</f>
        <v>0</v>
      </c>
      <c r="ASU10" s="967">
        <f t="shared" ref="ASU10" si="592">-(SUM(ASU4:ASU9)-ASU35-ASU40)</f>
        <v>0</v>
      </c>
      <c r="ASW10" s="967">
        <f t="shared" ref="ASW10" si="593">-(SUM(ASW4:ASW9)-ASW35-ASW40)</f>
        <v>0</v>
      </c>
      <c r="ASY10" s="967">
        <f t="shared" ref="ASY10" si="594">-(SUM(ASY4:ASY9)-ASY35-ASY40)</f>
        <v>0</v>
      </c>
      <c r="ATA10" s="967">
        <f t="shared" ref="ATA10" si="595">-(SUM(ATA4:ATA9)-ATA35-ATA40)</f>
        <v>0</v>
      </c>
      <c r="ATC10" s="967">
        <f t="shared" ref="ATC10" si="596">-(SUM(ATC4:ATC9)-ATC35-ATC40)</f>
        <v>0</v>
      </c>
      <c r="ATE10" s="967">
        <f t="shared" ref="ATE10" si="597">-(SUM(ATE4:ATE9)-ATE35-ATE40)</f>
        <v>0</v>
      </c>
      <c r="ATG10" s="967">
        <f t="shared" ref="ATG10" si="598">-(SUM(ATG4:ATG9)-ATG35-ATG40)</f>
        <v>0</v>
      </c>
      <c r="ATI10" s="967">
        <f t="shared" ref="ATI10" si="599">-(SUM(ATI4:ATI9)-ATI35-ATI40)</f>
        <v>0</v>
      </c>
      <c r="ATK10" s="967">
        <f t="shared" ref="ATK10" si="600">-(SUM(ATK4:ATK9)-ATK35-ATK40)</f>
        <v>0</v>
      </c>
      <c r="ATM10" s="967">
        <f t="shared" ref="ATM10" si="601">-(SUM(ATM4:ATM9)-ATM35-ATM40)</f>
        <v>0</v>
      </c>
      <c r="ATO10" s="967">
        <f t="shared" ref="ATO10" si="602">-(SUM(ATO4:ATO9)-ATO35-ATO40)</f>
        <v>0</v>
      </c>
      <c r="ATQ10" s="967">
        <f t="shared" ref="ATQ10" si="603">-(SUM(ATQ4:ATQ9)-ATQ35-ATQ40)</f>
        <v>0</v>
      </c>
      <c r="ATS10" s="967">
        <f t="shared" ref="ATS10" si="604">-(SUM(ATS4:ATS9)-ATS35-ATS40)</f>
        <v>0</v>
      </c>
      <c r="ATU10" s="967">
        <f t="shared" ref="ATU10" si="605">-(SUM(ATU4:ATU9)-ATU35-ATU40)</f>
        <v>0</v>
      </c>
      <c r="ATW10" s="967">
        <f t="shared" ref="ATW10" si="606">-(SUM(ATW4:ATW9)-ATW35-ATW40)</f>
        <v>0</v>
      </c>
      <c r="ATY10" s="967">
        <f t="shared" ref="ATY10" si="607">-(SUM(ATY4:ATY9)-ATY35-ATY40)</f>
        <v>0</v>
      </c>
      <c r="AUA10" s="967">
        <f t="shared" ref="AUA10" si="608">-(SUM(AUA4:AUA9)-AUA35-AUA40)</f>
        <v>0</v>
      </c>
      <c r="AUC10" s="967">
        <f t="shared" ref="AUC10" si="609">-(SUM(AUC4:AUC9)-AUC35-AUC40)</f>
        <v>0</v>
      </c>
      <c r="AUE10" s="967">
        <f t="shared" ref="AUE10" si="610">-(SUM(AUE4:AUE9)-AUE35-AUE40)</f>
        <v>0</v>
      </c>
      <c r="AUG10" s="967">
        <f t="shared" ref="AUG10" si="611">-(SUM(AUG4:AUG9)-AUG35-AUG40)</f>
        <v>0</v>
      </c>
      <c r="AUI10" s="967">
        <f t="shared" ref="AUI10" si="612">-(SUM(AUI4:AUI9)-AUI35-AUI40)</f>
        <v>0</v>
      </c>
      <c r="AUK10" s="967">
        <f t="shared" ref="AUK10" si="613">-(SUM(AUK4:AUK9)-AUK35-AUK40)</f>
        <v>0</v>
      </c>
      <c r="AUM10" s="967">
        <f t="shared" ref="AUM10" si="614">-(SUM(AUM4:AUM9)-AUM35-AUM40)</f>
        <v>0</v>
      </c>
      <c r="AUO10" s="967">
        <f t="shared" ref="AUO10" si="615">-(SUM(AUO4:AUO9)-AUO35-AUO40)</f>
        <v>0</v>
      </c>
      <c r="AUQ10" s="967">
        <f t="shared" ref="AUQ10" si="616">-(SUM(AUQ4:AUQ9)-AUQ35-AUQ40)</f>
        <v>0</v>
      </c>
      <c r="AUS10" s="967">
        <f t="shared" ref="AUS10" si="617">-(SUM(AUS4:AUS9)-AUS35-AUS40)</f>
        <v>0</v>
      </c>
      <c r="AUU10" s="967">
        <f t="shared" ref="AUU10" si="618">-(SUM(AUU4:AUU9)-AUU35-AUU40)</f>
        <v>0</v>
      </c>
      <c r="AUW10" s="967">
        <f t="shared" ref="AUW10" si="619">-(SUM(AUW4:AUW9)-AUW35-AUW40)</f>
        <v>0</v>
      </c>
      <c r="AUY10" s="967">
        <f t="shared" ref="AUY10" si="620">-(SUM(AUY4:AUY9)-AUY35-AUY40)</f>
        <v>0</v>
      </c>
      <c r="AVA10" s="967">
        <f t="shared" ref="AVA10" si="621">-(SUM(AVA4:AVA9)-AVA35-AVA40)</f>
        <v>0</v>
      </c>
      <c r="AVC10" s="967">
        <f t="shared" ref="AVC10" si="622">-(SUM(AVC4:AVC9)-AVC35-AVC40)</f>
        <v>0</v>
      </c>
      <c r="AVE10" s="967">
        <f t="shared" ref="AVE10" si="623">-(SUM(AVE4:AVE9)-AVE35-AVE40)</f>
        <v>0</v>
      </c>
      <c r="AVG10" s="967">
        <f t="shared" ref="AVG10" si="624">-(SUM(AVG4:AVG9)-AVG35-AVG40)</f>
        <v>0</v>
      </c>
      <c r="AVI10" s="967">
        <f t="shared" ref="AVI10" si="625">-(SUM(AVI4:AVI9)-AVI35-AVI40)</f>
        <v>0</v>
      </c>
      <c r="AVK10" s="967">
        <f t="shared" ref="AVK10" si="626">-(SUM(AVK4:AVK9)-AVK35-AVK40)</f>
        <v>0</v>
      </c>
      <c r="AVM10" s="967">
        <f t="shared" ref="AVM10" si="627">-(SUM(AVM4:AVM9)-AVM35-AVM40)</f>
        <v>0</v>
      </c>
      <c r="AVO10" s="967">
        <f t="shared" ref="AVO10" si="628">-(SUM(AVO4:AVO9)-AVO35-AVO40)</f>
        <v>0</v>
      </c>
      <c r="AVQ10" s="967">
        <f t="shared" ref="AVQ10" si="629">-(SUM(AVQ4:AVQ9)-AVQ35-AVQ40)</f>
        <v>0</v>
      </c>
      <c r="AVS10" s="967">
        <f t="shared" ref="AVS10" si="630">-(SUM(AVS4:AVS9)-AVS35-AVS40)</f>
        <v>0</v>
      </c>
      <c r="AVU10" s="967">
        <f t="shared" ref="AVU10" si="631">-(SUM(AVU4:AVU9)-AVU35-AVU40)</f>
        <v>0</v>
      </c>
      <c r="AVW10" s="967">
        <f t="shared" ref="AVW10" si="632">-(SUM(AVW4:AVW9)-AVW35-AVW40)</f>
        <v>0</v>
      </c>
      <c r="AVY10" s="967">
        <f t="shared" ref="AVY10" si="633">-(SUM(AVY4:AVY9)-AVY35-AVY40)</f>
        <v>0</v>
      </c>
      <c r="AWA10" s="967">
        <f t="shared" ref="AWA10" si="634">-(SUM(AWA4:AWA9)-AWA35-AWA40)</f>
        <v>0</v>
      </c>
      <c r="AWC10" s="967">
        <f t="shared" ref="AWC10" si="635">-(SUM(AWC4:AWC9)-AWC35-AWC40)</f>
        <v>0</v>
      </c>
      <c r="AWE10" s="967">
        <f t="shared" ref="AWE10" si="636">-(SUM(AWE4:AWE9)-AWE35-AWE40)</f>
        <v>0</v>
      </c>
      <c r="AWG10" s="967">
        <f t="shared" ref="AWG10" si="637">-(SUM(AWG4:AWG9)-AWG35-AWG40)</f>
        <v>0</v>
      </c>
      <c r="AWI10" s="967">
        <f t="shared" ref="AWI10" si="638">-(SUM(AWI4:AWI9)-AWI35-AWI40)</f>
        <v>0</v>
      </c>
      <c r="AWK10" s="967">
        <f t="shared" ref="AWK10" si="639">-(SUM(AWK4:AWK9)-AWK35-AWK40)</f>
        <v>0</v>
      </c>
      <c r="AWM10" s="967">
        <f t="shared" ref="AWM10" si="640">-(SUM(AWM4:AWM9)-AWM35-AWM40)</f>
        <v>0</v>
      </c>
      <c r="AWO10" s="967">
        <f t="shared" ref="AWO10" si="641">-(SUM(AWO4:AWO9)-AWO35-AWO40)</f>
        <v>0</v>
      </c>
      <c r="AWQ10" s="967">
        <f t="shared" ref="AWQ10" si="642">-(SUM(AWQ4:AWQ9)-AWQ35-AWQ40)</f>
        <v>0</v>
      </c>
      <c r="AWS10" s="967">
        <f t="shared" ref="AWS10" si="643">-(SUM(AWS4:AWS9)-AWS35-AWS40)</f>
        <v>0</v>
      </c>
      <c r="AWU10" s="967">
        <f t="shared" ref="AWU10" si="644">-(SUM(AWU4:AWU9)-AWU35-AWU40)</f>
        <v>0</v>
      </c>
      <c r="AWW10" s="967">
        <f t="shared" ref="AWW10" si="645">-(SUM(AWW4:AWW9)-AWW35-AWW40)</f>
        <v>0</v>
      </c>
      <c r="AWY10" s="967">
        <f t="shared" ref="AWY10" si="646">-(SUM(AWY4:AWY9)-AWY35-AWY40)</f>
        <v>0</v>
      </c>
      <c r="AXA10" s="967">
        <f t="shared" ref="AXA10" si="647">-(SUM(AXA4:AXA9)-AXA35-AXA40)</f>
        <v>0</v>
      </c>
      <c r="AXC10" s="967">
        <f t="shared" ref="AXC10" si="648">-(SUM(AXC4:AXC9)-AXC35-AXC40)</f>
        <v>0</v>
      </c>
      <c r="AXE10" s="967">
        <f t="shared" ref="AXE10" si="649">-(SUM(AXE4:AXE9)-AXE35-AXE40)</f>
        <v>0</v>
      </c>
      <c r="AXG10" s="967">
        <f t="shared" ref="AXG10" si="650">-(SUM(AXG4:AXG9)-AXG35-AXG40)</f>
        <v>0</v>
      </c>
      <c r="AXI10" s="967">
        <f t="shared" ref="AXI10" si="651">-(SUM(AXI4:AXI9)-AXI35-AXI40)</f>
        <v>0</v>
      </c>
      <c r="AXK10" s="967">
        <f t="shared" ref="AXK10" si="652">-(SUM(AXK4:AXK9)-AXK35-AXK40)</f>
        <v>0</v>
      </c>
      <c r="AXM10" s="967">
        <f t="shared" ref="AXM10" si="653">-(SUM(AXM4:AXM9)-AXM35-AXM40)</f>
        <v>0</v>
      </c>
      <c r="AXO10" s="967">
        <f t="shared" ref="AXO10" si="654">-(SUM(AXO4:AXO9)-AXO35-AXO40)</f>
        <v>0</v>
      </c>
      <c r="AXQ10" s="967">
        <f t="shared" ref="AXQ10" si="655">-(SUM(AXQ4:AXQ9)-AXQ35-AXQ40)</f>
        <v>0</v>
      </c>
      <c r="AXS10" s="967">
        <f t="shared" ref="AXS10" si="656">-(SUM(AXS4:AXS9)-AXS35-AXS40)</f>
        <v>0</v>
      </c>
      <c r="AXU10" s="967">
        <f t="shared" ref="AXU10" si="657">-(SUM(AXU4:AXU9)-AXU35-AXU40)</f>
        <v>0</v>
      </c>
      <c r="AXW10" s="967">
        <f t="shared" ref="AXW10" si="658">-(SUM(AXW4:AXW9)-AXW35-AXW40)</f>
        <v>0</v>
      </c>
      <c r="AXY10" s="967">
        <f t="shared" ref="AXY10" si="659">-(SUM(AXY4:AXY9)-AXY35-AXY40)</f>
        <v>0</v>
      </c>
      <c r="AYA10" s="967">
        <f t="shared" ref="AYA10" si="660">-(SUM(AYA4:AYA9)-AYA35-AYA40)</f>
        <v>0</v>
      </c>
      <c r="AYC10" s="967">
        <f t="shared" ref="AYC10" si="661">-(SUM(AYC4:AYC9)-AYC35-AYC40)</f>
        <v>0</v>
      </c>
      <c r="AYE10" s="967">
        <f t="shared" ref="AYE10" si="662">-(SUM(AYE4:AYE9)-AYE35-AYE40)</f>
        <v>0</v>
      </c>
      <c r="AYG10" s="967">
        <f t="shared" ref="AYG10" si="663">-(SUM(AYG4:AYG9)-AYG35-AYG40)</f>
        <v>0</v>
      </c>
      <c r="AYI10" s="967">
        <f t="shared" ref="AYI10" si="664">-(SUM(AYI4:AYI9)-AYI35-AYI40)</f>
        <v>0</v>
      </c>
      <c r="AYK10" s="967">
        <f t="shared" ref="AYK10" si="665">-(SUM(AYK4:AYK9)-AYK35-AYK40)</f>
        <v>0</v>
      </c>
      <c r="AYM10" s="967">
        <f t="shared" ref="AYM10" si="666">-(SUM(AYM4:AYM9)-AYM35-AYM40)</f>
        <v>0</v>
      </c>
      <c r="AYO10" s="967">
        <f t="shared" ref="AYO10" si="667">-(SUM(AYO4:AYO9)-AYO35-AYO40)</f>
        <v>0</v>
      </c>
      <c r="AYQ10" s="967">
        <f t="shared" ref="AYQ10" si="668">-(SUM(AYQ4:AYQ9)-AYQ35-AYQ40)</f>
        <v>0</v>
      </c>
      <c r="AYS10" s="967">
        <f t="shared" ref="AYS10" si="669">-(SUM(AYS4:AYS9)-AYS35-AYS40)</f>
        <v>0</v>
      </c>
      <c r="AYU10" s="967">
        <f t="shared" ref="AYU10" si="670">-(SUM(AYU4:AYU9)-AYU35-AYU40)</f>
        <v>0</v>
      </c>
      <c r="AYW10" s="967">
        <f t="shared" ref="AYW10" si="671">-(SUM(AYW4:AYW9)-AYW35-AYW40)</f>
        <v>0</v>
      </c>
      <c r="AYY10" s="967">
        <f t="shared" ref="AYY10" si="672">-(SUM(AYY4:AYY9)-AYY35-AYY40)</f>
        <v>0</v>
      </c>
      <c r="AZA10" s="967">
        <f t="shared" ref="AZA10" si="673">-(SUM(AZA4:AZA9)-AZA35-AZA40)</f>
        <v>0</v>
      </c>
      <c r="AZC10" s="967">
        <f t="shared" ref="AZC10" si="674">-(SUM(AZC4:AZC9)-AZC35-AZC40)</f>
        <v>0</v>
      </c>
      <c r="AZE10" s="967">
        <f t="shared" ref="AZE10" si="675">-(SUM(AZE4:AZE9)-AZE35-AZE40)</f>
        <v>0</v>
      </c>
      <c r="AZG10" s="967">
        <f t="shared" ref="AZG10" si="676">-(SUM(AZG4:AZG9)-AZG35-AZG40)</f>
        <v>0</v>
      </c>
      <c r="AZI10" s="967">
        <f t="shared" ref="AZI10" si="677">-(SUM(AZI4:AZI9)-AZI35-AZI40)</f>
        <v>0</v>
      </c>
      <c r="AZK10" s="967">
        <f t="shared" ref="AZK10" si="678">-(SUM(AZK4:AZK9)-AZK35-AZK40)</f>
        <v>0</v>
      </c>
      <c r="AZM10" s="967">
        <f t="shared" ref="AZM10" si="679">-(SUM(AZM4:AZM9)-AZM35-AZM40)</f>
        <v>0</v>
      </c>
      <c r="AZO10" s="967">
        <f t="shared" ref="AZO10" si="680">-(SUM(AZO4:AZO9)-AZO35-AZO40)</f>
        <v>0</v>
      </c>
      <c r="AZQ10" s="967">
        <f t="shared" ref="AZQ10" si="681">-(SUM(AZQ4:AZQ9)-AZQ35-AZQ40)</f>
        <v>0</v>
      </c>
      <c r="AZS10" s="967">
        <f t="shared" ref="AZS10" si="682">-(SUM(AZS4:AZS9)-AZS35-AZS40)</f>
        <v>0</v>
      </c>
      <c r="AZU10" s="967">
        <f t="shared" ref="AZU10" si="683">-(SUM(AZU4:AZU9)-AZU35-AZU40)</f>
        <v>0</v>
      </c>
      <c r="AZW10" s="967">
        <f t="shared" ref="AZW10" si="684">-(SUM(AZW4:AZW9)-AZW35-AZW40)</f>
        <v>0</v>
      </c>
      <c r="AZY10" s="967">
        <f t="shared" ref="AZY10" si="685">-(SUM(AZY4:AZY9)-AZY35-AZY40)</f>
        <v>0</v>
      </c>
      <c r="BAA10" s="967">
        <f t="shared" ref="BAA10" si="686">-(SUM(BAA4:BAA9)-BAA35-BAA40)</f>
        <v>0</v>
      </c>
      <c r="BAC10" s="967">
        <f t="shared" ref="BAC10" si="687">-(SUM(BAC4:BAC9)-BAC35-BAC40)</f>
        <v>0</v>
      </c>
      <c r="BAE10" s="967">
        <f t="shared" ref="BAE10" si="688">-(SUM(BAE4:BAE9)-BAE35-BAE40)</f>
        <v>0</v>
      </c>
      <c r="BAG10" s="967">
        <f t="shared" ref="BAG10" si="689">-(SUM(BAG4:BAG9)-BAG35-BAG40)</f>
        <v>0</v>
      </c>
      <c r="BAI10" s="967">
        <f t="shared" ref="BAI10" si="690">-(SUM(BAI4:BAI9)-BAI35-BAI40)</f>
        <v>0</v>
      </c>
      <c r="BAK10" s="967">
        <f t="shared" ref="BAK10" si="691">-(SUM(BAK4:BAK9)-BAK35-BAK40)</f>
        <v>0</v>
      </c>
      <c r="BAM10" s="967">
        <f t="shared" ref="BAM10" si="692">-(SUM(BAM4:BAM9)-BAM35-BAM40)</f>
        <v>0</v>
      </c>
      <c r="BAO10" s="967">
        <f t="shared" ref="BAO10" si="693">-(SUM(BAO4:BAO9)-BAO35-BAO40)</f>
        <v>0</v>
      </c>
      <c r="BAQ10" s="967">
        <f t="shared" ref="BAQ10" si="694">-(SUM(BAQ4:BAQ9)-BAQ35-BAQ40)</f>
        <v>0</v>
      </c>
      <c r="BAS10" s="967">
        <f t="shared" ref="BAS10" si="695">-(SUM(BAS4:BAS9)-BAS35-BAS40)</f>
        <v>0</v>
      </c>
      <c r="BAU10" s="967">
        <f t="shared" ref="BAU10" si="696">-(SUM(BAU4:BAU9)-BAU35-BAU40)</f>
        <v>0</v>
      </c>
      <c r="BAW10" s="967">
        <f t="shared" ref="BAW10" si="697">-(SUM(BAW4:BAW9)-BAW35-BAW40)</f>
        <v>0</v>
      </c>
      <c r="BAY10" s="967">
        <f t="shared" ref="BAY10" si="698">-(SUM(BAY4:BAY9)-BAY35-BAY40)</f>
        <v>0</v>
      </c>
      <c r="BBA10" s="967">
        <f t="shared" ref="BBA10" si="699">-(SUM(BBA4:BBA9)-BBA35-BBA40)</f>
        <v>0</v>
      </c>
      <c r="BBC10" s="967">
        <f t="shared" ref="BBC10" si="700">-(SUM(BBC4:BBC9)-BBC35-BBC40)</f>
        <v>0</v>
      </c>
      <c r="BBE10" s="967">
        <f t="shared" ref="BBE10" si="701">-(SUM(BBE4:BBE9)-BBE35-BBE40)</f>
        <v>0</v>
      </c>
      <c r="BBG10" s="967">
        <f t="shared" ref="BBG10" si="702">-(SUM(BBG4:BBG9)-BBG35-BBG40)</f>
        <v>0</v>
      </c>
      <c r="BBI10" s="967">
        <f t="shared" ref="BBI10" si="703">-(SUM(BBI4:BBI9)-BBI35-BBI40)</f>
        <v>0</v>
      </c>
      <c r="BBK10" s="967">
        <f t="shared" ref="BBK10" si="704">-(SUM(BBK4:BBK9)-BBK35-BBK40)</f>
        <v>0</v>
      </c>
      <c r="BBM10" s="967">
        <f t="shared" ref="BBM10" si="705">-(SUM(BBM4:BBM9)-BBM35-BBM40)</f>
        <v>0</v>
      </c>
      <c r="BBO10" s="967">
        <f t="shared" ref="BBO10" si="706">-(SUM(BBO4:BBO9)-BBO35-BBO40)</f>
        <v>0</v>
      </c>
      <c r="BBQ10" s="967">
        <f t="shared" ref="BBQ10" si="707">-(SUM(BBQ4:BBQ9)-BBQ35-BBQ40)</f>
        <v>0</v>
      </c>
      <c r="BBS10" s="967">
        <f t="shared" ref="BBS10" si="708">-(SUM(BBS4:BBS9)-BBS35-BBS40)</f>
        <v>0</v>
      </c>
      <c r="BBU10" s="967">
        <f t="shared" ref="BBU10" si="709">-(SUM(BBU4:BBU9)-BBU35-BBU40)</f>
        <v>0</v>
      </c>
      <c r="BBW10" s="967">
        <f t="shared" ref="BBW10" si="710">-(SUM(BBW4:BBW9)-BBW35-BBW40)</f>
        <v>0</v>
      </c>
      <c r="BBY10" s="967">
        <f t="shared" ref="BBY10" si="711">-(SUM(BBY4:BBY9)-BBY35-BBY40)</f>
        <v>0</v>
      </c>
      <c r="BCA10" s="967">
        <f t="shared" ref="BCA10" si="712">-(SUM(BCA4:BCA9)-BCA35-BCA40)</f>
        <v>0</v>
      </c>
      <c r="BCC10" s="967">
        <f t="shared" ref="BCC10" si="713">-(SUM(BCC4:BCC9)-BCC35-BCC40)</f>
        <v>0</v>
      </c>
      <c r="BCE10" s="967">
        <f t="shared" ref="BCE10" si="714">-(SUM(BCE4:BCE9)-BCE35-BCE40)</f>
        <v>0</v>
      </c>
      <c r="BCG10" s="967">
        <f t="shared" ref="BCG10" si="715">-(SUM(BCG4:BCG9)-BCG35-BCG40)</f>
        <v>0</v>
      </c>
      <c r="BCI10" s="967">
        <f t="shared" ref="BCI10" si="716">-(SUM(BCI4:BCI9)-BCI35-BCI40)</f>
        <v>0</v>
      </c>
      <c r="BCK10" s="967">
        <f t="shared" ref="BCK10" si="717">-(SUM(BCK4:BCK9)-BCK35-BCK40)</f>
        <v>0</v>
      </c>
      <c r="BCM10" s="967">
        <f t="shared" ref="BCM10" si="718">-(SUM(BCM4:BCM9)-BCM35-BCM40)</f>
        <v>0</v>
      </c>
      <c r="BCO10" s="967">
        <f t="shared" ref="BCO10" si="719">-(SUM(BCO4:BCO9)-BCO35-BCO40)</f>
        <v>0</v>
      </c>
      <c r="BCQ10" s="967">
        <f t="shared" ref="BCQ10" si="720">-(SUM(BCQ4:BCQ9)-BCQ35-BCQ40)</f>
        <v>0</v>
      </c>
      <c r="BCS10" s="967">
        <f t="shared" ref="BCS10" si="721">-(SUM(BCS4:BCS9)-BCS35-BCS40)</f>
        <v>0</v>
      </c>
      <c r="BCU10" s="967">
        <f t="shared" ref="BCU10" si="722">-(SUM(BCU4:BCU9)-BCU35-BCU40)</f>
        <v>0</v>
      </c>
      <c r="BCW10" s="967">
        <f t="shared" ref="BCW10" si="723">-(SUM(BCW4:BCW9)-BCW35-BCW40)</f>
        <v>0</v>
      </c>
      <c r="BCY10" s="967">
        <f t="shared" ref="BCY10" si="724">-(SUM(BCY4:BCY9)-BCY35-BCY40)</f>
        <v>0</v>
      </c>
      <c r="BDA10" s="967">
        <f t="shared" ref="BDA10" si="725">-(SUM(BDA4:BDA9)-BDA35-BDA40)</f>
        <v>0</v>
      </c>
      <c r="BDC10" s="967">
        <f t="shared" ref="BDC10" si="726">-(SUM(BDC4:BDC9)-BDC35-BDC40)</f>
        <v>0</v>
      </c>
      <c r="BDE10" s="967">
        <f t="shared" ref="BDE10" si="727">-(SUM(BDE4:BDE9)-BDE35-BDE40)</f>
        <v>0</v>
      </c>
      <c r="BDG10" s="967">
        <f t="shared" ref="BDG10" si="728">-(SUM(BDG4:BDG9)-BDG35-BDG40)</f>
        <v>0</v>
      </c>
      <c r="BDI10" s="967">
        <f t="shared" ref="BDI10" si="729">-(SUM(BDI4:BDI9)-BDI35-BDI40)</f>
        <v>0</v>
      </c>
      <c r="BDK10" s="967">
        <f t="shared" ref="BDK10" si="730">-(SUM(BDK4:BDK9)-BDK35-BDK40)</f>
        <v>0</v>
      </c>
      <c r="BDM10" s="967">
        <f t="shared" ref="BDM10" si="731">-(SUM(BDM4:BDM9)-BDM35-BDM40)</f>
        <v>0</v>
      </c>
      <c r="BDO10" s="967">
        <f t="shared" ref="BDO10" si="732">-(SUM(BDO4:BDO9)-BDO35-BDO40)</f>
        <v>0</v>
      </c>
      <c r="BDQ10" s="967">
        <f t="shared" ref="BDQ10" si="733">-(SUM(BDQ4:BDQ9)-BDQ35-BDQ40)</f>
        <v>0</v>
      </c>
      <c r="BDS10" s="967">
        <f t="shared" ref="BDS10" si="734">-(SUM(BDS4:BDS9)-BDS35-BDS40)</f>
        <v>0</v>
      </c>
      <c r="BDU10" s="967">
        <f t="shared" ref="BDU10" si="735">-(SUM(BDU4:BDU9)-BDU35-BDU40)</f>
        <v>0</v>
      </c>
      <c r="BDW10" s="967">
        <f t="shared" ref="BDW10" si="736">-(SUM(BDW4:BDW9)-BDW35-BDW40)</f>
        <v>0</v>
      </c>
      <c r="BDY10" s="967">
        <f t="shared" ref="BDY10" si="737">-(SUM(BDY4:BDY9)-BDY35-BDY40)</f>
        <v>0</v>
      </c>
      <c r="BEA10" s="967">
        <f t="shared" ref="BEA10" si="738">-(SUM(BEA4:BEA9)-BEA35-BEA40)</f>
        <v>0</v>
      </c>
      <c r="BEC10" s="967">
        <f t="shared" ref="BEC10" si="739">-(SUM(BEC4:BEC9)-BEC35-BEC40)</f>
        <v>0</v>
      </c>
      <c r="BEE10" s="967">
        <f t="shared" ref="BEE10" si="740">-(SUM(BEE4:BEE9)-BEE35-BEE40)</f>
        <v>0</v>
      </c>
      <c r="BEG10" s="967">
        <f t="shared" ref="BEG10" si="741">-(SUM(BEG4:BEG9)-BEG35-BEG40)</f>
        <v>0</v>
      </c>
      <c r="BEI10" s="967">
        <f t="shared" ref="BEI10" si="742">-(SUM(BEI4:BEI9)-BEI35-BEI40)</f>
        <v>0</v>
      </c>
      <c r="BEK10" s="967">
        <f t="shared" ref="BEK10" si="743">-(SUM(BEK4:BEK9)-BEK35-BEK40)</f>
        <v>0</v>
      </c>
      <c r="BEM10" s="967">
        <f t="shared" ref="BEM10" si="744">-(SUM(BEM4:BEM9)-BEM35-BEM40)</f>
        <v>0</v>
      </c>
      <c r="BEO10" s="967">
        <f t="shared" ref="BEO10" si="745">-(SUM(BEO4:BEO9)-BEO35-BEO40)</f>
        <v>0</v>
      </c>
      <c r="BEQ10" s="967">
        <f t="shared" ref="BEQ10" si="746">-(SUM(BEQ4:BEQ9)-BEQ35-BEQ40)</f>
        <v>0</v>
      </c>
      <c r="BES10" s="967">
        <f t="shared" ref="BES10" si="747">-(SUM(BES4:BES9)-BES35-BES40)</f>
        <v>0</v>
      </c>
      <c r="BEU10" s="967">
        <f t="shared" ref="BEU10" si="748">-(SUM(BEU4:BEU9)-BEU35-BEU40)</f>
        <v>0</v>
      </c>
      <c r="BEW10" s="967">
        <f t="shared" ref="BEW10" si="749">-(SUM(BEW4:BEW9)-BEW35-BEW40)</f>
        <v>0</v>
      </c>
      <c r="BEY10" s="967">
        <f t="shared" ref="BEY10" si="750">-(SUM(BEY4:BEY9)-BEY35-BEY40)</f>
        <v>0</v>
      </c>
      <c r="BFA10" s="967">
        <f t="shared" ref="BFA10" si="751">-(SUM(BFA4:BFA9)-BFA35-BFA40)</f>
        <v>0</v>
      </c>
      <c r="BFC10" s="967">
        <f t="shared" ref="BFC10" si="752">-(SUM(BFC4:BFC9)-BFC35-BFC40)</f>
        <v>0</v>
      </c>
      <c r="BFE10" s="967">
        <f t="shared" ref="BFE10" si="753">-(SUM(BFE4:BFE9)-BFE35-BFE40)</f>
        <v>0</v>
      </c>
      <c r="BFG10" s="967">
        <f t="shared" ref="BFG10" si="754">-(SUM(BFG4:BFG9)-BFG35-BFG40)</f>
        <v>0</v>
      </c>
      <c r="BFI10" s="967">
        <f t="shared" ref="BFI10" si="755">-(SUM(BFI4:BFI9)-BFI35-BFI40)</f>
        <v>0</v>
      </c>
      <c r="BFK10" s="967">
        <f t="shared" ref="BFK10" si="756">-(SUM(BFK4:BFK9)-BFK35-BFK40)</f>
        <v>0</v>
      </c>
      <c r="BFM10" s="967">
        <f t="shared" ref="BFM10" si="757">-(SUM(BFM4:BFM9)-BFM35-BFM40)</f>
        <v>0</v>
      </c>
      <c r="BFO10" s="967">
        <f t="shared" ref="BFO10" si="758">-(SUM(BFO4:BFO9)-BFO35-BFO40)</f>
        <v>0</v>
      </c>
      <c r="BFQ10" s="967">
        <f t="shared" ref="BFQ10" si="759">-(SUM(BFQ4:BFQ9)-BFQ35-BFQ40)</f>
        <v>0</v>
      </c>
      <c r="BFS10" s="967">
        <f t="shared" ref="BFS10" si="760">-(SUM(BFS4:BFS9)-BFS35-BFS40)</f>
        <v>0</v>
      </c>
      <c r="BFU10" s="967">
        <f t="shared" ref="BFU10" si="761">-(SUM(BFU4:BFU9)-BFU35-BFU40)</f>
        <v>0</v>
      </c>
      <c r="BFW10" s="967">
        <f t="shared" ref="BFW10" si="762">-(SUM(BFW4:BFW9)-BFW35-BFW40)</f>
        <v>0</v>
      </c>
      <c r="BFY10" s="967">
        <f t="shared" ref="BFY10" si="763">-(SUM(BFY4:BFY9)-BFY35-BFY40)</f>
        <v>0</v>
      </c>
      <c r="BGA10" s="967">
        <f t="shared" ref="BGA10" si="764">-(SUM(BGA4:BGA9)-BGA35-BGA40)</f>
        <v>0</v>
      </c>
      <c r="BGC10" s="967">
        <f t="shared" ref="BGC10" si="765">-(SUM(BGC4:BGC9)-BGC35-BGC40)</f>
        <v>0</v>
      </c>
      <c r="BGE10" s="967">
        <f t="shared" ref="BGE10" si="766">-(SUM(BGE4:BGE9)-BGE35-BGE40)</f>
        <v>0</v>
      </c>
      <c r="BGG10" s="967">
        <f t="shared" ref="BGG10" si="767">-(SUM(BGG4:BGG9)-BGG35-BGG40)</f>
        <v>0</v>
      </c>
      <c r="BGI10" s="967">
        <f t="shared" ref="BGI10" si="768">-(SUM(BGI4:BGI9)-BGI35-BGI40)</f>
        <v>0</v>
      </c>
      <c r="BGK10" s="967">
        <f t="shared" ref="BGK10" si="769">-(SUM(BGK4:BGK9)-BGK35-BGK40)</f>
        <v>0</v>
      </c>
      <c r="BGM10" s="967">
        <f t="shared" ref="BGM10" si="770">-(SUM(BGM4:BGM9)-BGM35-BGM40)</f>
        <v>0</v>
      </c>
      <c r="BGO10" s="967">
        <f t="shared" ref="BGO10" si="771">-(SUM(BGO4:BGO9)-BGO35-BGO40)</f>
        <v>0</v>
      </c>
      <c r="BGQ10" s="967">
        <f t="shared" ref="BGQ10" si="772">-(SUM(BGQ4:BGQ9)-BGQ35-BGQ40)</f>
        <v>0</v>
      </c>
      <c r="BGS10" s="967">
        <f t="shared" ref="BGS10" si="773">-(SUM(BGS4:BGS9)-BGS35-BGS40)</f>
        <v>0</v>
      </c>
      <c r="BGU10" s="967">
        <f t="shared" ref="BGU10" si="774">-(SUM(BGU4:BGU9)-BGU35-BGU40)</f>
        <v>0</v>
      </c>
      <c r="BGW10" s="967">
        <f t="shared" ref="BGW10" si="775">-(SUM(BGW4:BGW9)-BGW35-BGW40)</f>
        <v>0</v>
      </c>
      <c r="BGY10" s="967">
        <f t="shared" ref="BGY10" si="776">-(SUM(BGY4:BGY9)-BGY35-BGY40)</f>
        <v>0</v>
      </c>
      <c r="BHA10" s="967">
        <f t="shared" ref="BHA10" si="777">-(SUM(BHA4:BHA9)-BHA35-BHA40)</f>
        <v>0</v>
      </c>
      <c r="BHC10" s="967">
        <f t="shared" ref="BHC10" si="778">-(SUM(BHC4:BHC9)-BHC35-BHC40)</f>
        <v>0</v>
      </c>
      <c r="BHE10" s="967">
        <f t="shared" ref="BHE10" si="779">-(SUM(BHE4:BHE9)-BHE35-BHE40)</f>
        <v>0</v>
      </c>
      <c r="BHG10" s="967">
        <f t="shared" ref="BHG10" si="780">-(SUM(BHG4:BHG9)-BHG35-BHG40)</f>
        <v>0</v>
      </c>
      <c r="BHI10" s="967">
        <f t="shared" ref="BHI10" si="781">-(SUM(BHI4:BHI9)-BHI35-BHI40)</f>
        <v>0</v>
      </c>
      <c r="BHK10" s="967">
        <f t="shared" ref="BHK10" si="782">-(SUM(BHK4:BHK9)-BHK35-BHK40)</f>
        <v>0</v>
      </c>
      <c r="BHM10" s="967">
        <f t="shared" ref="BHM10" si="783">-(SUM(BHM4:BHM9)-BHM35-BHM40)</f>
        <v>0</v>
      </c>
      <c r="BHO10" s="967">
        <f t="shared" ref="BHO10" si="784">-(SUM(BHO4:BHO9)-BHO35-BHO40)</f>
        <v>0</v>
      </c>
      <c r="BHQ10" s="967">
        <f t="shared" ref="BHQ10" si="785">-(SUM(BHQ4:BHQ9)-BHQ35-BHQ40)</f>
        <v>0</v>
      </c>
      <c r="BHS10" s="967">
        <f t="shared" ref="BHS10" si="786">-(SUM(BHS4:BHS9)-BHS35-BHS40)</f>
        <v>0</v>
      </c>
      <c r="BHU10" s="967">
        <f t="shared" ref="BHU10" si="787">-(SUM(BHU4:BHU9)-BHU35-BHU40)</f>
        <v>0</v>
      </c>
      <c r="BHW10" s="967">
        <f t="shared" ref="BHW10" si="788">-(SUM(BHW4:BHW9)-BHW35-BHW40)</f>
        <v>0</v>
      </c>
      <c r="BHY10" s="967">
        <f t="shared" ref="BHY10" si="789">-(SUM(BHY4:BHY9)-BHY35-BHY40)</f>
        <v>0</v>
      </c>
      <c r="BIA10" s="967">
        <f t="shared" ref="BIA10" si="790">-(SUM(BIA4:BIA9)-BIA35-BIA40)</f>
        <v>0</v>
      </c>
      <c r="BIC10" s="967">
        <f t="shared" ref="BIC10" si="791">-(SUM(BIC4:BIC9)-BIC35-BIC40)</f>
        <v>0</v>
      </c>
      <c r="BIE10" s="967">
        <f t="shared" ref="BIE10" si="792">-(SUM(BIE4:BIE9)-BIE35-BIE40)</f>
        <v>0</v>
      </c>
      <c r="BIG10" s="967">
        <f t="shared" ref="BIG10" si="793">-(SUM(BIG4:BIG9)-BIG35-BIG40)</f>
        <v>0</v>
      </c>
      <c r="BII10" s="967">
        <f t="shared" ref="BII10" si="794">-(SUM(BII4:BII9)-BII35-BII40)</f>
        <v>0</v>
      </c>
      <c r="BIK10" s="967">
        <f t="shared" ref="BIK10" si="795">-(SUM(BIK4:BIK9)-BIK35-BIK40)</f>
        <v>0</v>
      </c>
      <c r="BIM10" s="967">
        <f t="shared" ref="BIM10" si="796">-(SUM(BIM4:BIM9)-BIM35-BIM40)</f>
        <v>0</v>
      </c>
      <c r="BIO10" s="967">
        <f t="shared" ref="BIO10" si="797">-(SUM(BIO4:BIO9)-BIO35-BIO40)</f>
        <v>0</v>
      </c>
      <c r="BIQ10" s="967">
        <f t="shared" ref="BIQ10" si="798">-(SUM(BIQ4:BIQ9)-BIQ35-BIQ40)</f>
        <v>0</v>
      </c>
      <c r="BIS10" s="967">
        <f t="shared" ref="BIS10" si="799">-(SUM(BIS4:BIS9)-BIS35-BIS40)</f>
        <v>0</v>
      </c>
      <c r="BIU10" s="967">
        <f t="shared" ref="BIU10" si="800">-(SUM(BIU4:BIU9)-BIU35-BIU40)</f>
        <v>0</v>
      </c>
      <c r="BIW10" s="967">
        <f t="shared" ref="BIW10" si="801">-(SUM(BIW4:BIW9)-BIW35-BIW40)</f>
        <v>0</v>
      </c>
      <c r="BIY10" s="967">
        <f t="shared" ref="BIY10" si="802">-(SUM(BIY4:BIY9)-BIY35-BIY40)</f>
        <v>0</v>
      </c>
      <c r="BJA10" s="967">
        <f t="shared" ref="BJA10" si="803">-(SUM(BJA4:BJA9)-BJA35-BJA40)</f>
        <v>0</v>
      </c>
      <c r="BJC10" s="967">
        <f t="shared" ref="BJC10" si="804">-(SUM(BJC4:BJC9)-BJC35-BJC40)</f>
        <v>0</v>
      </c>
      <c r="BJE10" s="967">
        <f t="shared" ref="BJE10" si="805">-(SUM(BJE4:BJE9)-BJE35-BJE40)</f>
        <v>0</v>
      </c>
      <c r="BJG10" s="967">
        <f t="shared" ref="BJG10" si="806">-(SUM(BJG4:BJG9)-BJG35-BJG40)</f>
        <v>0</v>
      </c>
      <c r="BJI10" s="967">
        <f t="shared" ref="BJI10" si="807">-(SUM(BJI4:BJI9)-BJI35-BJI40)</f>
        <v>0</v>
      </c>
      <c r="BJK10" s="967">
        <f t="shared" ref="BJK10" si="808">-(SUM(BJK4:BJK9)-BJK35-BJK40)</f>
        <v>0</v>
      </c>
      <c r="BJM10" s="967">
        <f t="shared" ref="BJM10" si="809">-(SUM(BJM4:BJM9)-BJM35-BJM40)</f>
        <v>0</v>
      </c>
      <c r="BJO10" s="967">
        <f t="shared" ref="BJO10" si="810">-(SUM(BJO4:BJO9)-BJO35-BJO40)</f>
        <v>0</v>
      </c>
      <c r="BJQ10" s="967">
        <f t="shared" ref="BJQ10" si="811">-(SUM(BJQ4:BJQ9)-BJQ35-BJQ40)</f>
        <v>0</v>
      </c>
      <c r="BJS10" s="967">
        <f t="shared" ref="BJS10" si="812">-(SUM(BJS4:BJS9)-BJS35-BJS40)</f>
        <v>0</v>
      </c>
      <c r="BJU10" s="967">
        <f t="shared" ref="BJU10" si="813">-(SUM(BJU4:BJU9)-BJU35-BJU40)</f>
        <v>0</v>
      </c>
      <c r="BJW10" s="967">
        <f t="shared" ref="BJW10" si="814">-(SUM(BJW4:BJW9)-BJW35-BJW40)</f>
        <v>0</v>
      </c>
      <c r="BJY10" s="967">
        <f t="shared" ref="BJY10" si="815">-(SUM(BJY4:BJY9)-BJY35-BJY40)</f>
        <v>0</v>
      </c>
      <c r="BKA10" s="967">
        <f t="shared" ref="BKA10" si="816">-(SUM(BKA4:BKA9)-BKA35-BKA40)</f>
        <v>0</v>
      </c>
      <c r="BKC10" s="967">
        <f t="shared" ref="BKC10" si="817">-(SUM(BKC4:BKC9)-BKC35-BKC40)</f>
        <v>0</v>
      </c>
      <c r="BKE10" s="967">
        <f t="shared" ref="BKE10" si="818">-(SUM(BKE4:BKE9)-BKE35-BKE40)</f>
        <v>0</v>
      </c>
      <c r="BKG10" s="967">
        <f t="shared" ref="BKG10" si="819">-(SUM(BKG4:BKG9)-BKG35-BKG40)</f>
        <v>0</v>
      </c>
      <c r="BKI10" s="967">
        <f t="shared" ref="BKI10" si="820">-(SUM(BKI4:BKI9)-BKI35-BKI40)</f>
        <v>0</v>
      </c>
      <c r="BKK10" s="967">
        <f t="shared" ref="BKK10" si="821">-(SUM(BKK4:BKK9)-BKK35-BKK40)</f>
        <v>0</v>
      </c>
      <c r="BKM10" s="967">
        <f t="shared" ref="BKM10" si="822">-(SUM(BKM4:BKM9)-BKM35-BKM40)</f>
        <v>0</v>
      </c>
      <c r="BKO10" s="967">
        <f t="shared" ref="BKO10" si="823">-(SUM(BKO4:BKO9)-BKO35-BKO40)</f>
        <v>0</v>
      </c>
      <c r="BKQ10" s="967">
        <f t="shared" ref="BKQ10" si="824">-(SUM(BKQ4:BKQ9)-BKQ35-BKQ40)</f>
        <v>0</v>
      </c>
      <c r="BKS10" s="967">
        <f t="shared" ref="BKS10" si="825">-(SUM(BKS4:BKS9)-BKS35-BKS40)</f>
        <v>0</v>
      </c>
      <c r="BKU10" s="967">
        <f t="shared" ref="BKU10" si="826">-(SUM(BKU4:BKU9)-BKU35-BKU40)</f>
        <v>0</v>
      </c>
      <c r="BKW10" s="967">
        <f t="shared" ref="BKW10" si="827">-(SUM(BKW4:BKW9)-BKW35-BKW40)</f>
        <v>0</v>
      </c>
      <c r="BKY10" s="967">
        <f t="shared" ref="BKY10" si="828">-(SUM(BKY4:BKY9)-BKY35-BKY40)</f>
        <v>0</v>
      </c>
      <c r="BLA10" s="967">
        <f t="shared" ref="BLA10" si="829">-(SUM(BLA4:BLA9)-BLA35-BLA40)</f>
        <v>0</v>
      </c>
      <c r="BLC10" s="967">
        <f t="shared" ref="BLC10" si="830">-(SUM(BLC4:BLC9)-BLC35-BLC40)</f>
        <v>0</v>
      </c>
      <c r="BLE10" s="967">
        <f t="shared" ref="BLE10" si="831">-(SUM(BLE4:BLE9)-BLE35-BLE40)</f>
        <v>0</v>
      </c>
      <c r="BLG10" s="967">
        <f t="shared" ref="BLG10" si="832">-(SUM(BLG4:BLG9)-BLG35-BLG40)</f>
        <v>0</v>
      </c>
      <c r="BLI10" s="967">
        <f t="shared" ref="BLI10" si="833">-(SUM(BLI4:BLI9)-BLI35-BLI40)</f>
        <v>0</v>
      </c>
      <c r="BLK10" s="967">
        <f t="shared" ref="BLK10" si="834">-(SUM(BLK4:BLK9)-BLK35-BLK40)</f>
        <v>0</v>
      </c>
      <c r="BLM10" s="967">
        <f t="shared" ref="BLM10" si="835">-(SUM(BLM4:BLM9)-BLM35-BLM40)</f>
        <v>0</v>
      </c>
      <c r="BLO10" s="967">
        <f t="shared" ref="BLO10" si="836">-(SUM(BLO4:BLO9)-BLO35-BLO40)</f>
        <v>0</v>
      </c>
      <c r="BLQ10" s="967">
        <f t="shared" ref="BLQ10" si="837">-(SUM(BLQ4:BLQ9)-BLQ35-BLQ40)</f>
        <v>0</v>
      </c>
      <c r="BLS10" s="967">
        <f t="shared" ref="BLS10" si="838">-(SUM(BLS4:BLS9)-BLS35-BLS40)</f>
        <v>0</v>
      </c>
      <c r="BLU10" s="967">
        <f t="shared" ref="BLU10" si="839">-(SUM(BLU4:BLU9)-BLU35-BLU40)</f>
        <v>0</v>
      </c>
      <c r="BLW10" s="967">
        <f t="shared" ref="BLW10" si="840">-(SUM(BLW4:BLW9)-BLW35-BLW40)</f>
        <v>0</v>
      </c>
      <c r="BLY10" s="967">
        <f t="shared" ref="BLY10" si="841">-(SUM(BLY4:BLY9)-BLY35-BLY40)</f>
        <v>0</v>
      </c>
      <c r="BMA10" s="967">
        <f t="shared" ref="BMA10" si="842">-(SUM(BMA4:BMA9)-BMA35-BMA40)</f>
        <v>0</v>
      </c>
      <c r="BMC10" s="967">
        <f t="shared" ref="BMC10" si="843">-(SUM(BMC4:BMC9)-BMC35-BMC40)</f>
        <v>0</v>
      </c>
      <c r="BME10" s="967">
        <f t="shared" ref="BME10" si="844">-(SUM(BME4:BME9)-BME35-BME40)</f>
        <v>0</v>
      </c>
      <c r="BMG10" s="967">
        <f t="shared" ref="BMG10" si="845">-(SUM(BMG4:BMG9)-BMG35-BMG40)</f>
        <v>0</v>
      </c>
      <c r="BMI10" s="967">
        <f t="shared" ref="BMI10" si="846">-(SUM(BMI4:BMI9)-BMI35-BMI40)</f>
        <v>0</v>
      </c>
      <c r="BMK10" s="967">
        <f t="shared" ref="BMK10" si="847">-(SUM(BMK4:BMK9)-BMK35-BMK40)</f>
        <v>0</v>
      </c>
      <c r="BMM10" s="967">
        <f t="shared" ref="BMM10" si="848">-(SUM(BMM4:BMM9)-BMM35-BMM40)</f>
        <v>0</v>
      </c>
      <c r="BMO10" s="967">
        <f t="shared" ref="BMO10" si="849">-(SUM(BMO4:BMO9)-BMO35-BMO40)</f>
        <v>0</v>
      </c>
      <c r="BMQ10" s="967">
        <f t="shared" ref="BMQ10" si="850">-(SUM(BMQ4:BMQ9)-BMQ35-BMQ40)</f>
        <v>0</v>
      </c>
      <c r="BMS10" s="967">
        <f t="shared" ref="BMS10" si="851">-(SUM(BMS4:BMS9)-BMS35-BMS40)</f>
        <v>0</v>
      </c>
      <c r="BMU10" s="967">
        <f t="shared" ref="BMU10" si="852">-(SUM(BMU4:BMU9)-BMU35-BMU40)</f>
        <v>0</v>
      </c>
      <c r="BMW10" s="967">
        <f t="shared" ref="BMW10" si="853">-(SUM(BMW4:BMW9)-BMW35-BMW40)</f>
        <v>0</v>
      </c>
      <c r="BMY10" s="967">
        <f t="shared" ref="BMY10" si="854">-(SUM(BMY4:BMY9)-BMY35-BMY40)</f>
        <v>0</v>
      </c>
      <c r="BNA10" s="967">
        <f t="shared" ref="BNA10" si="855">-(SUM(BNA4:BNA9)-BNA35-BNA40)</f>
        <v>0</v>
      </c>
      <c r="BNC10" s="967">
        <f t="shared" ref="BNC10" si="856">-(SUM(BNC4:BNC9)-BNC35-BNC40)</f>
        <v>0</v>
      </c>
      <c r="BNE10" s="967">
        <f t="shared" ref="BNE10" si="857">-(SUM(BNE4:BNE9)-BNE35-BNE40)</f>
        <v>0</v>
      </c>
      <c r="BNG10" s="967">
        <f t="shared" ref="BNG10" si="858">-(SUM(BNG4:BNG9)-BNG35-BNG40)</f>
        <v>0</v>
      </c>
      <c r="BNI10" s="967">
        <f t="shared" ref="BNI10" si="859">-(SUM(BNI4:BNI9)-BNI35-BNI40)</f>
        <v>0</v>
      </c>
      <c r="BNK10" s="967">
        <f t="shared" ref="BNK10" si="860">-(SUM(BNK4:BNK9)-BNK35-BNK40)</f>
        <v>0</v>
      </c>
      <c r="BNM10" s="967">
        <f t="shared" ref="BNM10" si="861">-(SUM(BNM4:BNM9)-BNM35-BNM40)</f>
        <v>0</v>
      </c>
      <c r="BNO10" s="967">
        <f t="shared" ref="BNO10" si="862">-(SUM(BNO4:BNO9)-BNO35-BNO40)</f>
        <v>0</v>
      </c>
      <c r="BNQ10" s="967">
        <f t="shared" ref="BNQ10" si="863">-(SUM(BNQ4:BNQ9)-BNQ35-BNQ40)</f>
        <v>0</v>
      </c>
      <c r="BNS10" s="967">
        <f t="shared" ref="BNS10" si="864">-(SUM(BNS4:BNS9)-BNS35-BNS40)</f>
        <v>0</v>
      </c>
      <c r="BNU10" s="967">
        <f t="shared" ref="BNU10" si="865">-(SUM(BNU4:BNU9)-BNU35-BNU40)</f>
        <v>0</v>
      </c>
      <c r="BNW10" s="967">
        <f t="shared" ref="BNW10" si="866">-(SUM(BNW4:BNW9)-BNW35-BNW40)</f>
        <v>0</v>
      </c>
      <c r="BNY10" s="967">
        <f t="shared" ref="BNY10" si="867">-(SUM(BNY4:BNY9)-BNY35-BNY40)</f>
        <v>0</v>
      </c>
      <c r="BOA10" s="967">
        <f t="shared" ref="BOA10" si="868">-(SUM(BOA4:BOA9)-BOA35-BOA40)</f>
        <v>0</v>
      </c>
      <c r="BOC10" s="967">
        <f t="shared" ref="BOC10" si="869">-(SUM(BOC4:BOC9)-BOC35-BOC40)</f>
        <v>0</v>
      </c>
      <c r="BOE10" s="967">
        <f t="shared" ref="BOE10" si="870">-(SUM(BOE4:BOE9)-BOE35-BOE40)</f>
        <v>0</v>
      </c>
      <c r="BOG10" s="967">
        <f t="shared" ref="BOG10" si="871">-(SUM(BOG4:BOG9)-BOG35-BOG40)</f>
        <v>0</v>
      </c>
      <c r="BOI10" s="967">
        <f t="shared" ref="BOI10" si="872">-(SUM(BOI4:BOI9)-BOI35-BOI40)</f>
        <v>0</v>
      </c>
      <c r="BOK10" s="967">
        <f t="shared" ref="BOK10" si="873">-(SUM(BOK4:BOK9)-BOK35-BOK40)</f>
        <v>0</v>
      </c>
      <c r="BOM10" s="967">
        <f t="shared" ref="BOM10" si="874">-(SUM(BOM4:BOM9)-BOM35-BOM40)</f>
        <v>0</v>
      </c>
      <c r="BOO10" s="967">
        <f t="shared" ref="BOO10" si="875">-(SUM(BOO4:BOO9)-BOO35-BOO40)</f>
        <v>0</v>
      </c>
      <c r="BOQ10" s="967">
        <f t="shared" ref="BOQ10" si="876">-(SUM(BOQ4:BOQ9)-BOQ35-BOQ40)</f>
        <v>0</v>
      </c>
      <c r="BOS10" s="967">
        <f t="shared" ref="BOS10" si="877">-(SUM(BOS4:BOS9)-BOS35-BOS40)</f>
        <v>0</v>
      </c>
      <c r="BOU10" s="967">
        <f t="shared" ref="BOU10" si="878">-(SUM(BOU4:BOU9)-BOU35-BOU40)</f>
        <v>0</v>
      </c>
      <c r="BOW10" s="967">
        <f t="shared" ref="BOW10" si="879">-(SUM(BOW4:BOW9)-BOW35-BOW40)</f>
        <v>0</v>
      </c>
      <c r="BOY10" s="967">
        <f t="shared" ref="BOY10" si="880">-(SUM(BOY4:BOY9)-BOY35-BOY40)</f>
        <v>0</v>
      </c>
      <c r="BPA10" s="967">
        <f t="shared" ref="BPA10" si="881">-(SUM(BPA4:BPA9)-BPA35-BPA40)</f>
        <v>0</v>
      </c>
      <c r="BPC10" s="967">
        <f t="shared" ref="BPC10" si="882">-(SUM(BPC4:BPC9)-BPC35-BPC40)</f>
        <v>0</v>
      </c>
      <c r="BPE10" s="967">
        <f t="shared" ref="BPE10" si="883">-(SUM(BPE4:BPE9)-BPE35-BPE40)</f>
        <v>0</v>
      </c>
      <c r="BPG10" s="967">
        <f t="shared" ref="BPG10" si="884">-(SUM(BPG4:BPG9)-BPG35-BPG40)</f>
        <v>0</v>
      </c>
      <c r="BPI10" s="967">
        <f t="shared" ref="BPI10" si="885">-(SUM(BPI4:BPI9)-BPI35-BPI40)</f>
        <v>0</v>
      </c>
      <c r="BPK10" s="967">
        <f t="shared" ref="BPK10" si="886">-(SUM(BPK4:BPK9)-BPK35-BPK40)</f>
        <v>0</v>
      </c>
      <c r="BPM10" s="967">
        <f t="shared" ref="BPM10" si="887">-(SUM(BPM4:BPM9)-BPM35-BPM40)</f>
        <v>0</v>
      </c>
      <c r="BPO10" s="967">
        <f t="shared" ref="BPO10" si="888">-(SUM(BPO4:BPO9)-BPO35-BPO40)</f>
        <v>0</v>
      </c>
      <c r="BPQ10" s="967">
        <f t="shared" ref="BPQ10" si="889">-(SUM(BPQ4:BPQ9)-BPQ35-BPQ40)</f>
        <v>0</v>
      </c>
      <c r="BPS10" s="967">
        <f t="shared" ref="BPS10" si="890">-(SUM(BPS4:BPS9)-BPS35-BPS40)</f>
        <v>0</v>
      </c>
      <c r="BPU10" s="967">
        <f t="shared" ref="BPU10" si="891">-(SUM(BPU4:BPU9)-BPU35-BPU40)</f>
        <v>0</v>
      </c>
      <c r="BPW10" s="967">
        <f t="shared" ref="BPW10" si="892">-(SUM(BPW4:BPW9)-BPW35-BPW40)</f>
        <v>0</v>
      </c>
      <c r="BPY10" s="967">
        <f t="shared" ref="BPY10" si="893">-(SUM(BPY4:BPY9)-BPY35-BPY40)</f>
        <v>0</v>
      </c>
      <c r="BQA10" s="967">
        <f t="shared" ref="BQA10" si="894">-(SUM(BQA4:BQA9)-BQA35-BQA40)</f>
        <v>0</v>
      </c>
      <c r="BQC10" s="967">
        <f t="shared" ref="BQC10" si="895">-(SUM(BQC4:BQC9)-BQC35-BQC40)</f>
        <v>0</v>
      </c>
      <c r="BQE10" s="967">
        <f t="shared" ref="BQE10" si="896">-(SUM(BQE4:BQE9)-BQE35-BQE40)</f>
        <v>0</v>
      </c>
      <c r="BQG10" s="967">
        <f t="shared" ref="BQG10" si="897">-(SUM(BQG4:BQG9)-BQG35-BQG40)</f>
        <v>0</v>
      </c>
      <c r="BQI10" s="967">
        <f t="shared" ref="BQI10" si="898">-(SUM(BQI4:BQI9)-BQI35-BQI40)</f>
        <v>0</v>
      </c>
      <c r="BQK10" s="967">
        <f t="shared" ref="BQK10" si="899">-(SUM(BQK4:BQK9)-BQK35-BQK40)</f>
        <v>0</v>
      </c>
      <c r="BQM10" s="967">
        <f t="shared" ref="BQM10" si="900">-(SUM(BQM4:BQM9)-BQM35-BQM40)</f>
        <v>0</v>
      </c>
      <c r="BQO10" s="967">
        <f t="shared" ref="BQO10" si="901">-(SUM(BQO4:BQO9)-BQO35-BQO40)</f>
        <v>0</v>
      </c>
      <c r="BQQ10" s="967">
        <f t="shared" ref="BQQ10" si="902">-(SUM(BQQ4:BQQ9)-BQQ35-BQQ40)</f>
        <v>0</v>
      </c>
      <c r="BQS10" s="967">
        <f t="shared" ref="BQS10" si="903">-(SUM(BQS4:BQS9)-BQS35-BQS40)</f>
        <v>0</v>
      </c>
      <c r="BQU10" s="967">
        <f t="shared" ref="BQU10" si="904">-(SUM(BQU4:BQU9)-BQU35-BQU40)</f>
        <v>0</v>
      </c>
      <c r="BQW10" s="967">
        <f t="shared" ref="BQW10" si="905">-(SUM(BQW4:BQW9)-BQW35-BQW40)</f>
        <v>0</v>
      </c>
      <c r="BQY10" s="967">
        <f t="shared" ref="BQY10" si="906">-(SUM(BQY4:BQY9)-BQY35-BQY40)</f>
        <v>0</v>
      </c>
      <c r="BRA10" s="967">
        <f t="shared" ref="BRA10" si="907">-(SUM(BRA4:BRA9)-BRA35-BRA40)</f>
        <v>0</v>
      </c>
      <c r="BRC10" s="967">
        <f t="shared" ref="BRC10" si="908">-(SUM(BRC4:BRC9)-BRC35-BRC40)</f>
        <v>0</v>
      </c>
      <c r="BRE10" s="967">
        <f t="shared" ref="BRE10" si="909">-(SUM(BRE4:BRE9)-BRE35-BRE40)</f>
        <v>0</v>
      </c>
      <c r="BRG10" s="967">
        <f t="shared" ref="BRG10" si="910">-(SUM(BRG4:BRG9)-BRG35-BRG40)</f>
        <v>0</v>
      </c>
      <c r="BRI10" s="967">
        <f t="shared" ref="BRI10" si="911">-(SUM(BRI4:BRI9)-BRI35-BRI40)</f>
        <v>0</v>
      </c>
      <c r="BRK10" s="967">
        <f t="shared" ref="BRK10" si="912">-(SUM(BRK4:BRK9)-BRK35-BRK40)</f>
        <v>0</v>
      </c>
      <c r="BRM10" s="967">
        <f t="shared" ref="BRM10" si="913">-(SUM(BRM4:BRM9)-BRM35-BRM40)</f>
        <v>0</v>
      </c>
      <c r="BRO10" s="967">
        <f t="shared" ref="BRO10" si="914">-(SUM(BRO4:BRO9)-BRO35-BRO40)</f>
        <v>0</v>
      </c>
      <c r="BRQ10" s="967">
        <f t="shared" ref="BRQ10" si="915">-(SUM(BRQ4:BRQ9)-BRQ35-BRQ40)</f>
        <v>0</v>
      </c>
      <c r="BRS10" s="967">
        <f t="shared" ref="BRS10" si="916">-(SUM(BRS4:BRS9)-BRS35-BRS40)</f>
        <v>0</v>
      </c>
      <c r="BRU10" s="967">
        <f t="shared" ref="BRU10" si="917">-(SUM(BRU4:BRU9)-BRU35-BRU40)</f>
        <v>0</v>
      </c>
      <c r="BRW10" s="967">
        <f t="shared" ref="BRW10" si="918">-(SUM(BRW4:BRW9)-BRW35-BRW40)</f>
        <v>0</v>
      </c>
      <c r="BRY10" s="967">
        <f t="shared" ref="BRY10" si="919">-(SUM(BRY4:BRY9)-BRY35-BRY40)</f>
        <v>0</v>
      </c>
      <c r="BSA10" s="967">
        <f t="shared" ref="BSA10" si="920">-(SUM(BSA4:BSA9)-BSA35-BSA40)</f>
        <v>0</v>
      </c>
      <c r="BSC10" s="967">
        <f t="shared" ref="BSC10" si="921">-(SUM(BSC4:BSC9)-BSC35-BSC40)</f>
        <v>0</v>
      </c>
      <c r="BSE10" s="967">
        <f t="shared" ref="BSE10" si="922">-(SUM(BSE4:BSE9)-BSE35-BSE40)</f>
        <v>0</v>
      </c>
      <c r="BSG10" s="967">
        <f t="shared" ref="BSG10" si="923">-(SUM(BSG4:BSG9)-BSG35-BSG40)</f>
        <v>0</v>
      </c>
      <c r="BSI10" s="967">
        <f t="shared" ref="BSI10" si="924">-(SUM(BSI4:BSI9)-BSI35-BSI40)</f>
        <v>0</v>
      </c>
      <c r="BSK10" s="967">
        <f t="shared" ref="BSK10" si="925">-(SUM(BSK4:BSK9)-BSK35-BSK40)</f>
        <v>0</v>
      </c>
      <c r="BSM10" s="967">
        <f t="shared" ref="BSM10" si="926">-(SUM(BSM4:BSM9)-BSM35-BSM40)</f>
        <v>0</v>
      </c>
      <c r="BSO10" s="967">
        <f t="shared" ref="BSO10" si="927">-(SUM(BSO4:BSO9)-BSO35-BSO40)</f>
        <v>0</v>
      </c>
      <c r="BSQ10" s="967">
        <f t="shared" ref="BSQ10" si="928">-(SUM(BSQ4:BSQ9)-BSQ35-BSQ40)</f>
        <v>0</v>
      </c>
      <c r="BSS10" s="967">
        <f t="shared" ref="BSS10" si="929">-(SUM(BSS4:BSS9)-BSS35-BSS40)</f>
        <v>0</v>
      </c>
      <c r="BSU10" s="967">
        <f t="shared" ref="BSU10" si="930">-(SUM(BSU4:BSU9)-BSU35-BSU40)</f>
        <v>0</v>
      </c>
      <c r="BSW10" s="967">
        <f t="shared" ref="BSW10" si="931">-(SUM(BSW4:BSW9)-BSW35-BSW40)</f>
        <v>0</v>
      </c>
      <c r="BSY10" s="967">
        <f t="shared" ref="BSY10" si="932">-(SUM(BSY4:BSY9)-BSY35-BSY40)</f>
        <v>0</v>
      </c>
      <c r="BTA10" s="967">
        <f t="shared" ref="BTA10" si="933">-(SUM(BTA4:BTA9)-BTA35-BTA40)</f>
        <v>0</v>
      </c>
      <c r="BTC10" s="967">
        <f t="shared" ref="BTC10" si="934">-(SUM(BTC4:BTC9)-BTC35-BTC40)</f>
        <v>0</v>
      </c>
      <c r="BTE10" s="967">
        <f t="shared" ref="BTE10" si="935">-(SUM(BTE4:BTE9)-BTE35-BTE40)</f>
        <v>0</v>
      </c>
      <c r="BTG10" s="967">
        <f t="shared" ref="BTG10" si="936">-(SUM(BTG4:BTG9)-BTG35-BTG40)</f>
        <v>0</v>
      </c>
      <c r="BTI10" s="967">
        <f t="shared" ref="BTI10" si="937">-(SUM(BTI4:BTI9)-BTI35-BTI40)</f>
        <v>0</v>
      </c>
      <c r="BTK10" s="967">
        <f t="shared" ref="BTK10" si="938">-(SUM(BTK4:BTK9)-BTK35-BTK40)</f>
        <v>0</v>
      </c>
      <c r="BTM10" s="967">
        <f t="shared" ref="BTM10" si="939">-(SUM(BTM4:BTM9)-BTM35-BTM40)</f>
        <v>0</v>
      </c>
      <c r="BTO10" s="967">
        <f t="shared" ref="BTO10" si="940">-(SUM(BTO4:BTO9)-BTO35-BTO40)</f>
        <v>0</v>
      </c>
      <c r="BTQ10" s="967">
        <f t="shared" ref="BTQ10" si="941">-(SUM(BTQ4:BTQ9)-BTQ35-BTQ40)</f>
        <v>0</v>
      </c>
      <c r="BTS10" s="967">
        <f t="shared" ref="BTS10" si="942">-(SUM(BTS4:BTS9)-BTS35-BTS40)</f>
        <v>0</v>
      </c>
      <c r="BTU10" s="967">
        <f t="shared" ref="BTU10" si="943">-(SUM(BTU4:BTU9)-BTU35-BTU40)</f>
        <v>0</v>
      </c>
      <c r="BTW10" s="967">
        <f t="shared" ref="BTW10" si="944">-(SUM(BTW4:BTW9)-BTW35-BTW40)</f>
        <v>0</v>
      </c>
      <c r="BTY10" s="967">
        <f t="shared" ref="BTY10" si="945">-(SUM(BTY4:BTY9)-BTY35-BTY40)</f>
        <v>0</v>
      </c>
      <c r="BUA10" s="967">
        <f t="shared" ref="BUA10" si="946">-(SUM(BUA4:BUA9)-BUA35-BUA40)</f>
        <v>0</v>
      </c>
      <c r="BUC10" s="967">
        <f t="shared" ref="BUC10" si="947">-(SUM(BUC4:BUC9)-BUC35-BUC40)</f>
        <v>0</v>
      </c>
      <c r="BUE10" s="967">
        <f t="shared" ref="BUE10" si="948">-(SUM(BUE4:BUE9)-BUE35-BUE40)</f>
        <v>0</v>
      </c>
      <c r="BUG10" s="967">
        <f t="shared" ref="BUG10" si="949">-(SUM(BUG4:BUG9)-BUG35-BUG40)</f>
        <v>0</v>
      </c>
      <c r="BUI10" s="967">
        <f t="shared" ref="BUI10" si="950">-(SUM(BUI4:BUI9)-BUI35-BUI40)</f>
        <v>0</v>
      </c>
      <c r="BUK10" s="967">
        <f t="shared" ref="BUK10" si="951">-(SUM(BUK4:BUK9)-BUK35-BUK40)</f>
        <v>0</v>
      </c>
      <c r="BUM10" s="967">
        <f t="shared" ref="BUM10" si="952">-(SUM(BUM4:BUM9)-BUM35-BUM40)</f>
        <v>0</v>
      </c>
      <c r="BUO10" s="967">
        <f t="shared" ref="BUO10" si="953">-(SUM(BUO4:BUO9)-BUO35-BUO40)</f>
        <v>0</v>
      </c>
      <c r="BUQ10" s="967">
        <f t="shared" ref="BUQ10" si="954">-(SUM(BUQ4:BUQ9)-BUQ35-BUQ40)</f>
        <v>0</v>
      </c>
      <c r="BUS10" s="967">
        <f t="shared" ref="BUS10" si="955">-(SUM(BUS4:BUS9)-BUS35-BUS40)</f>
        <v>0</v>
      </c>
      <c r="BUU10" s="967">
        <f t="shared" ref="BUU10" si="956">-(SUM(BUU4:BUU9)-BUU35-BUU40)</f>
        <v>0</v>
      </c>
      <c r="BUW10" s="967">
        <f t="shared" ref="BUW10" si="957">-(SUM(BUW4:BUW9)-BUW35-BUW40)</f>
        <v>0</v>
      </c>
      <c r="BUY10" s="967">
        <f t="shared" ref="BUY10" si="958">-(SUM(BUY4:BUY9)-BUY35-BUY40)</f>
        <v>0</v>
      </c>
      <c r="BVA10" s="967">
        <f t="shared" ref="BVA10" si="959">-(SUM(BVA4:BVA9)-BVA35-BVA40)</f>
        <v>0</v>
      </c>
      <c r="BVC10" s="967">
        <f t="shared" ref="BVC10" si="960">-(SUM(BVC4:BVC9)-BVC35-BVC40)</f>
        <v>0</v>
      </c>
      <c r="BVE10" s="967">
        <f t="shared" ref="BVE10" si="961">-(SUM(BVE4:BVE9)-BVE35-BVE40)</f>
        <v>0</v>
      </c>
      <c r="BVG10" s="967">
        <f t="shared" ref="BVG10" si="962">-(SUM(BVG4:BVG9)-BVG35-BVG40)</f>
        <v>0</v>
      </c>
      <c r="BVI10" s="967">
        <f t="shared" ref="BVI10" si="963">-(SUM(BVI4:BVI9)-BVI35-BVI40)</f>
        <v>0</v>
      </c>
      <c r="BVK10" s="967">
        <f t="shared" ref="BVK10" si="964">-(SUM(BVK4:BVK9)-BVK35-BVK40)</f>
        <v>0</v>
      </c>
      <c r="BVM10" s="967">
        <f t="shared" ref="BVM10" si="965">-(SUM(BVM4:BVM9)-BVM35-BVM40)</f>
        <v>0</v>
      </c>
      <c r="BVO10" s="967">
        <f t="shared" ref="BVO10" si="966">-(SUM(BVO4:BVO9)-BVO35-BVO40)</f>
        <v>0</v>
      </c>
      <c r="BVQ10" s="967">
        <f t="shared" ref="BVQ10" si="967">-(SUM(BVQ4:BVQ9)-BVQ35-BVQ40)</f>
        <v>0</v>
      </c>
      <c r="BVS10" s="967">
        <f t="shared" ref="BVS10" si="968">-(SUM(BVS4:BVS9)-BVS35-BVS40)</f>
        <v>0</v>
      </c>
      <c r="BVU10" s="967">
        <f t="shared" ref="BVU10" si="969">-(SUM(BVU4:BVU9)-BVU35-BVU40)</f>
        <v>0</v>
      </c>
      <c r="BVW10" s="967">
        <f t="shared" ref="BVW10" si="970">-(SUM(BVW4:BVW9)-BVW35-BVW40)</f>
        <v>0</v>
      </c>
      <c r="BVY10" s="967">
        <f t="shared" ref="BVY10" si="971">-(SUM(BVY4:BVY9)-BVY35-BVY40)</f>
        <v>0</v>
      </c>
      <c r="BWA10" s="967">
        <f t="shared" ref="BWA10" si="972">-(SUM(BWA4:BWA9)-BWA35-BWA40)</f>
        <v>0</v>
      </c>
      <c r="BWC10" s="967">
        <f t="shared" ref="BWC10" si="973">-(SUM(BWC4:BWC9)-BWC35-BWC40)</f>
        <v>0</v>
      </c>
      <c r="BWE10" s="967">
        <f t="shared" ref="BWE10" si="974">-(SUM(BWE4:BWE9)-BWE35-BWE40)</f>
        <v>0</v>
      </c>
      <c r="BWG10" s="967">
        <f t="shared" ref="BWG10" si="975">-(SUM(BWG4:BWG9)-BWG35-BWG40)</f>
        <v>0</v>
      </c>
      <c r="BWI10" s="967">
        <f t="shared" ref="BWI10" si="976">-(SUM(BWI4:BWI9)-BWI35-BWI40)</f>
        <v>0</v>
      </c>
      <c r="BWK10" s="967">
        <f t="shared" ref="BWK10" si="977">-(SUM(BWK4:BWK9)-BWK35-BWK40)</f>
        <v>0</v>
      </c>
      <c r="BWM10" s="967">
        <f t="shared" ref="BWM10" si="978">-(SUM(BWM4:BWM9)-BWM35-BWM40)</f>
        <v>0</v>
      </c>
      <c r="BWO10" s="967">
        <f t="shared" ref="BWO10" si="979">-(SUM(BWO4:BWO9)-BWO35-BWO40)</f>
        <v>0</v>
      </c>
      <c r="BWQ10" s="967">
        <f t="shared" ref="BWQ10" si="980">-(SUM(BWQ4:BWQ9)-BWQ35-BWQ40)</f>
        <v>0</v>
      </c>
      <c r="BWS10" s="967">
        <f t="shared" ref="BWS10" si="981">-(SUM(BWS4:BWS9)-BWS35-BWS40)</f>
        <v>0</v>
      </c>
      <c r="BWU10" s="967">
        <f t="shared" ref="BWU10" si="982">-(SUM(BWU4:BWU9)-BWU35-BWU40)</f>
        <v>0</v>
      </c>
      <c r="BWW10" s="967">
        <f t="shared" ref="BWW10" si="983">-(SUM(BWW4:BWW9)-BWW35-BWW40)</f>
        <v>0</v>
      </c>
      <c r="BWY10" s="967">
        <f t="shared" ref="BWY10" si="984">-(SUM(BWY4:BWY9)-BWY35-BWY40)</f>
        <v>0</v>
      </c>
      <c r="BXA10" s="967">
        <f t="shared" ref="BXA10" si="985">-(SUM(BXA4:BXA9)-BXA35-BXA40)</f>
        <v>0</v>
      </c>
      <c r="BXC10" s="967">
        <f t="shared" ref="BXC10" si="986">-(SUM(BXC4:BXC9)-BXC35-BXC40)</f>
        <v>0</v>
      </c>
      <c r="BXE10" s="967">
        <f t="shared" ref="BXE10" si="987">-(SUM(BXE4:BXE9)-BXE35-BXE40)</f>
        <v>0</v>
      </c>
      <c r="BXG10" s="967">
        <f t="shared" ref="BXG10" si="988">-(SUM(BXG4:BXG9)-BXG35-BXG40)</f>
        <v>0</v>
      </c>
      <c r="BXI10" s="967">
        <f t="shared" ref="BXI10" si="989">-(SUM(BXI4:BXI9)-BXI35-BXI40)</f>
        <v>0</v>
      </c>
      <c r="BXK10" s="967">
        <f t="shared" ref="BXK10" si="990">-(SUM(BXK4:BXK9)-BXK35-BXK40)</f>
        <v>0</v>
      </c>
      <c r="BXM10" s="967">
        <f t="shared" ref="BXM10" si="991">-(SUM(BXM4:BXM9)-BXM35-BXM40)</f>
        <v>0</v>
      </c>
      <c r="BXO10" s="967">
        <f t="shared" ref="BXO10" si="992">-(SUM(BXO4:BXO9)-BXO35-BXO40)</f>
        <v>0</v>
      </c>
      <c r="BXQ10" s="967">
        <f t="shared" ref="BXQ10" si="993">-(SUM(BXQ4:BXQ9)-BXQ35-BXQ40)</f>
        <v>0</v>
      </c>
      <c r="BXS10" s="967">
        <f t="shared" ref="BXS10" si="994">-(SUM(BXS4:BXS9)-BXS35-BXS40)</f>
        <v>0</v>
      </c>
      <c r="BXU10" s="967">
        <f t="shared" ref="BXU10" si="995">-(SUM(BXU4:BXU9)-BXU35-BXU40)</f>
        <v>0</v>
      </c>
      <c r="BXW10" s="967">
        <f t="shared" ref="BXW10" si="996">-(SUM(BXW4:BXW9)-BXW35-BXW40)</f>
        <v>0</v>
      </c>
      <c r="BXY10" s="967">
        <f t="shared" ref="BXY10" si="997">-(SUM(BXY4:BXY9)-BXY35-BXY40)</f>
        <v>0</v>
      </c>
      <c r="BYA10" s="967">
        <f t="shared" ref="BYA10" si="998">-(SUM(BYA4:BYA9)-BYA35-BYA40)</f>
        <v>0</v>
      </c>
      <c r="BYC10" s="967">
        <f t="shared" ref="BYC10" si="999">-(SUM(BYC4:BYC9)-BYC35-BYC40)</f>
        <v>0</v>
      </c>
      <c r="BYE10" s="967">
        <f t="shared" ref="BYE10" si="1000">-(SUM(BYE4:BYE9)-BYE35-BYE40)</f>
        <v>0</v>
      </c>
      <c r="BYG10" s="967">
        <f t="shared" ref="BYG10" si="1001">-(SUM(BYG4:BYG9)-BYG35-BYG40)</f>
        <v>0</v>
      </c>
      <c r="BYI10" s="967">
        <f t="shared" ref="BYI10" si="1002">-(SUM(BYI4:BYI9)-BYI35-BYI40)</f>
        <v>0</v>
      </c>
      <c r="BYK10" s="967">
        <f t="shared" ref="BYK10" si="1003">-(SUM(BYK4:BYK9)-BYK35-BYK40)</f>
        <v>0</v>
      </c>
      <c r="BYM10" s="967">
        <f t="shared" ref="BYM10" si="1004">-(SUM(BYM4:BYM9)-BYM35-BYM40)</f>
        <v>0</v>
      </c>
      <c r="BYO10" s="967">
        <f t="shared" ref="BYO10" si="1005">-(SUM(BYO4:BYO9)-BYO35-BYO40)</f>
        <v>0</v>
      </c>
      <c r="BYQ10" s="967">
        <f t="shared" ref="BYQ10" si="1006">-(SUM(BYQ4:BYQ9)-BYQ35-BYQ40)</f>
        <v>0</v>
      </c>
      <c r="BYS10" s="967">
        <f t="shared" ref="BYS10" si="1007">-(SUM(BYS4:BYS9)-BYS35-BYS40)</f>
        <v>0</v>
      </c>
      <c r="BYU10" s="967">
        <f t="shared" ref="BYU10" si="1008">-(SUM(BYU4:BYU9)-BYU35-BYU40)</f>
        <v>0</v>
      </c>
      <c r="BYW10" s="967">
        <f t="shared" ref="BYW10" si="1009">-(SUM(BYW4:BYW9)-BYW35-BYW40)</f>
        <v>0</v>
      </c>
      <c r="BYY10" s="967">
        <f t="shared" ref="BYY10" si="1010">-(SUM(BYY4:BYY9)-BYY35-BYY40)</f>
        <v>0</v>
      </c>
      <c r="BZA10" s="967">
        <f t="shared" ref="BZA10" si="1011">-(SUM(BZA4:BZA9)-BZA35-BZA40)</f>
        <v>0</v>
      </c>
      <c r="BZC10" s="967">
        <f t="shared" ref="BZC10" si="1012">-(SUM(BZC4:BZC9)-BZC35-BZC40)</f>
        <v>0</v>
      </c>
      <c r="BZE10" s="967">
        <f t="shared" ref="BZE10" si="1013">-(SUM(BZE4:BZE9)-BZE35-BZE40)</f>
        <v>0</v>
      </c>
      <c r="BZG10" s="967">
        <f t="shared" ref="BZG10" si="1014">-(SUM(BZG4:BZG9)-BZG35-BZG40)</f>
        <v>0</v>
      </c>
      <c r="BZI10" s="967">
        <f t="shared" ref="BZI10" si="1015">-(SUM(BZI4:BZI9)-BZI35-BZI40)</f>
        <v>0</v>
      </c>
      <c r="BZK10" s="967">
        <f t="shared" ref="BZK10" si="1016">-(SUM(BZK4:BZK9)-BZK35-BZK40)</f>
        <v>0</v>
      </c>
      <c r="BZM10" s="967">
        <f t="shared" ref="BZM10" si="1017">-(SUM(BZM4:BZM9)-BZM35-BZM40)</f>
        <v>0</v>
      </c>
      <c r="BZO10" s="967">
        <f t="shared" ref="BZO10" si="1018">-(SUM(BZO4:BZO9)-BZO35-BZO40)</f>
        <v>0</v>
      </c>
      <c r="BZQ10" s="967">
        <f t="shared" ref="BZQ10" si="1019">-(SUM(BZQ4:BZQ9)-BZQ35-BZQ40)</f>
        <v>0</v>
      </c>
      <c r="BZS10" s="967">
        <f t="shared" ref="BZS10" si="1020">-(SUM(BZS4:BZS9)-BZS35-BZS40)</f>
        <v>0</v>
      </c>
      <c r="BZU10" s="967">
        <f t="shared" ref="BZU10" si="1021">-(SUM(BZU4:BZU9)-BZU35-BZU40)</f>
        <v>0</v>
      </c>
      <c r="BZW10" s="967">
        <f t="shared" ref="BZW10" si="1022">-(SUM(BZW4:BZW9)-BZW35-BZW40)</f>
        <v>0</v>
      </c>
      <c r="BZY10" s="967">
        <f t="shared" ref="BZY10" si="1023">-(SUM(BZY4:BZY9)-BZY35-BZY40)</f>
        <v>0</v>
      </c>
      <c r="CAA10" s="967">
        <f t="shared" ref="CAA10" si="1024">-(SUM(CAA4:CAA9)-CAA35-CAA40)</f>
        <v>0</v>
      </c>
      <c r="CAC10" s="967">
        <f t="shared" ref="CAC10" si="1025">-(SUM(CAC4:CAC9)-CAC35-CAC40)</f>
        <v>0</v>
      </c>
      <c r="CAE10" s="967">
        <f t="shared" ref="CAE10" si="1026">-(SUM(CAE4:CAE9)-CAE35-CAE40)</f>
        <v>0</v>
      </c>
      <c r="CAG10" s="967">
        <f t="shared" ref="CAG10" si="1027">-(SUM(CAG4:CAG9)-CAG35-CAG40)</f>
        <v>0</v>
      </c>
      <c r="CAI10" s="967">
        <f t="shared" ref="CAI10" si="1028">-(SUM(CAI4:CAI9)-CAI35-CAI40)</f>
        <v>0</v>
      </c>
      <c r="CAK10" s="967">
        <f t="shared" ref="CAK10" si="1029">-(SUM(CAK4:CAK9)-CAK35-CAK40)</f>
        <v>0</v>
      </c>
      <c r="CAM10" s="967">
        <f t="shared" ref="CAM10" si="1030">-(SUM(CAM4:CAM9)-CAM35-CAM40)</f>
        <v>0</v>
      </c>
      <c r="CAO10" s="967">
        <f t="shared" ref="CAO10" si="1031">-(SUM(CAO4:CAO9)-CAO35-CAO40)</f>
        <v>0</v>
      </c>
      <c r="CAQ10" s="967">
        <f t="shared" ref="CAQ10" si="1032">-(SUM(CAQ4:CAQ9)-CAQ35-CAQ40)</f>
        <v>0</v>
      </c>
      <c r="CAS10" s="967">
        <f t="shared" ref="CAS10" si="1033">-(SUM(CAS4:CAS9)-CAS35-CAS40)</f>
        <v>0</v>
      </c>
      <c r="CAU10" s="967">
        <f t="shared" ref="CAU10" si="1034">-(SUM(CAU4:CAU9)-CAU35-CAU40)</f>
        <v>0</v>
      </c>
      <c r="CAW10" s="967">
        <f t="shared" ref="CAW10" si="1035">-(SUM(CAW4:CAW9)-CAW35-CAW40)</f>
        <v>0</v>
      </c>
      <c r="CAY10" s="967">
        <f t="shared" ref="CAY10" si="1036">-(SUM(CAY4:CAY9)-CAY35-CAY40)</f>
        <v>0</v>
      </c>
      <c r="CBA10" s="967">
        <f t="shared" ref="CBA10" si="1037">-(SUM(CBA4:CBA9)-CBA35-CBA40)</f>
        <v>0</v>
      </c>
      <c r="CBC10" s="967">
        <f t="shared" ref="CBC10" si="1038">-(SUM(CBC4:CBC9)-CBC35-CBC40)</f>
        <v>0</v>
      </c>
      <c r="CBE10" s="967">
        <f t="shared" ref="CBE10" si="1039">-(SUM(CBE4:CBE9)-CBE35-CBE40)</f>
        <v>0</v>
      </c>
      <c r="CBG10" s="967">
        <f t="shared" ref="CBG10" si="1040">-(SUM(CBG4:CBG9)-CBG35-CBG40)</f>
        <v>0</v>
      </c>
      <c r="CBI10" s="967">
        <f t="shared" ref="CBI10" si="1041">-(SUM(CBI4:CBI9)-CBI35-CBI40)</f>
        <v>0</v>
      </c>
      <c r="CBK10" s="967">
        <f t="shared" ref="CBK10" si="1042">-(SUM(CBK4:CBK9)-CBK35-CBK40)</f>
        <v>0</v>
      </c>
      <c r="CBM10" s="967">
        <f t="shared" ref="CBM10" si="1043">-(SUM(CBM4:CBM9)-CBM35-CBM40)</f>
        <v>0</v>
      </c>
      <c r="CBO10" s="967">
        <f t="shared" ref="CBO10" si="1044">-(SUM(CBO4:CBO9)-CBO35-CBO40)</f>
        <v>0</v>
      </c>
      <c r="CBQ10" s="967">
        <f t="shared" ref="CBQ10" si="1045">-(SUM(CBQ4:CBQ9)-CBQ35-CBQ40)</f>
        <v>0</v>
      </c>
      <c r="CBS10" s="967">
        <f t="shared" ref="CBS10" si="1046">-(SUM(CBS4:CBS9)-CBS35-CBS40)</f>
        <v>0</v>
      </c>
      <c r="CBU10" s="967">
        <f t="shared" ref="CBU10" si="1047">-(SUM(CBU4:CBU9)-CBU35-CBU40)</f>
        <v>0</v>
      </c>
      <c r="CBW10" s="967">
        <f t="shared" ref="CBW10" si="1048">-(SUM(CBW4:CBW9)-CBW35-CBW40)</f>
        <v>0</v>
      </c>
      <c r="CBY10" s="967">
        <f t="shared" ref="CBY10" si="1049">-(SUM(CBY4:CBY9)-CBY35-CBY40)</f>
        <v>0</v>
      </c>
      <c r="CCA10" s="967">
        <f t="shared" ref="CCA10" si="1050">-(SUM(CCA4:CCA9)-CCA35-CCA40)</f>
        <v>0</v>
      </c>
      <c r="CCC10" s="967">
        <f t="shared" ref="CCC10" si="1051">-(SUM(CCC4:CCC9)-CCC35-CCC40)</f>
        <v>0</v>
      </c>
      <c r="CCE10" s="967">
        <f t="shared" ref="CCE10" si="1052">-(SUM(CCE4:CCE9)-CCE35-CCE40)</f>
        <v>0</v>
      </c>
      <c r="CCG10" s="967">
        <f t="shared" ref="CCG10" si="1053">-(SUM(CCG4:CCG9)-CCG35-CCG40)</f>
        <v>0</v>
      </c>
      <c r="CCI10" s="967">
        <f t="shared" ref="CCI10" si="1054">-(SUM(CCI4:CCI9)-CCI35-CCI40)</f>
        <v>0</v>
      </c>
      <c r="CCK10" s="967">
        <f t="shared" ref="CCK10" si="1055">-(SUM(CCK4:CCK9)-CCK35-CCK40)</f>
        <v>0</v>
      </c>
      <c r="CCM10" s="967">
        <f t="shared" ref="CCM10" si="1056">-(SUM(CCM4:CCM9)-CCM35-CCM40)</f>
        <v>0</v>
      </c>
      <c r="CCO10" s="967">
        <f t="shared" ref="CCO10" si="1057">-(SUM(CCO4:CCO9)-CCO35-CCO40)</f>
        <v>0</v>
      </c>
      <c r="CCQ10" s="967">
        <f t="shared" ref="CCQ10" si="1058">-(SUM(CCQ4:CCQ9)-CCQ35-CCQ40)</f>
        <v>0</v>
      </c>
      <c r="CCS10" s="967">
        <f t="shared" ref="CCS10" si="1059">-(SUM(CCS4:CCS9)-CCS35-CCS40)</f>
        <v>0</v>
      </c>
      <c r="CCU10" s="967">
        <f t="shared" ref="CCU10" si="1060">-(SUM(CCU4:CCU9)-CCU35-CCU40)</f>
        <v>0</v>
      </c>
      <c r="CCW10" s="967">
        <f t="shared" ref="CCW10" si="1061">-(SUM(CCW4:CCW9)-CCW35-CCW40)</f>
        <v>0</v>
      </c>
      <c r="CCY10" s="967">
        <f t="shared" ref="CCY10" si="1062">-(SUM(CCY4:CCY9)-CCY35-CCY40)</f>
        <v>0</v>
      </c>
      <c r="CDA10" s="967">
        <f t="shared" ref="CDA10" si="1063">-(SUM(CDA4:CDA9)-CDA35-CDA40)</f>
        <v>0</v>
      </c>
      <c r="CDC10" s="967">
        <f t="shared" ref="CDC10" si="1064">-(SUM(CDC4:CDC9)-CDC35-CDC40)</f>
        <v>0</v>
      </c>
      <c r="CDE10" s="967">
        <f t="shared" ref="CDE10" si="1065">-(SUM(CDE4:CDE9)-CDE35-CDE40)</f>
        <v>0</v>
      </c>
      <c r="CDG10" s="967">
        <f t="shared" ref="CDG10" si="1066">-(SUM(CDG4:CDG9)-CDG35-CDG40)</f>
        <v>0</v>
      </c>
      <c r="CDI10" s="967">
        <f t="shared" ref="CDI10" si="1067">-(SUM(CDI4:CDI9)-CDI35-CDI40)</f>
        <v>0</v>
      </c>
      <c r="CDK10" s="967">
        <f t="shared" ref="CDK10" si="1068">-(SUM(CDK4:CDK9)-CDK35-CDK40)</f>
        <v>0</v>
      </c>
      <c r="CDM10" s="967">
        <f t="shared" ref="CDM10" si="1069">-(SUM(CDM4:CDM9)-CDM35-CDM40)</f>
        <v>0</v>
      </c>
      <c r="CDO10" s="967">
        <f t="shared" ref="CDO10" si="1070">-(SUM(CDO4:CDO9)-CDO35-CDO40)</f>
        <v>0</v>
      </c>
      <c r="CDQ10" s="967">
        <f t="shared" ref="CDQ10" si="1071">-(SUM(CDQ4:CDQ9)-CDQ35-CDQ40)</f>
        <v>0</v>
      </c>
      <c r="CDS10" s="967">
        <f t="shared" ref="CDS10" si="1072">-(SUM(CDS4:CDS9)-CDS35-CDS40)</f>
        <v>0</v>
      </c>
      <c r="CDU10" s="967">
        <f t="shared" ref="CDU10" si="1073">-(SUM(CDU4:CDU9)-CDU35-CDU40)</f>
        <v>0</v>
      </c>
      <c r="CDW10" s="967">
        <f t="shared" ref="CDW10" si="1074">-(SUM(CDW4:CDW9)-CDW35-CDW40)</f>
        <v>0</v>
      </c>
      <c r="CDY10" s="967">
        <f t="shared" ref="CDY10" si="1075">-(SUM(CDY4:CDY9)-CDY35-CDY40)</f>
        <v>0</v>
      </c>
      <c r="CEA10" s="967">
        <f t="shared" ref="CEA10" si="1076">-(SUM(CEA4:CEA9)-CEA35-CEA40)</f>
        <v>0</v>
      </c>
      <c r="CEC10" s="967">
        <f t="shared" ref="CEC10" si="1077">-(SUM(CEC4:CEC9)-CEC35-CEC40)</f>
        <v>0</v>
      </c>
      <c r="CEE10" s="967">
        <f t="shared" ref="CEE10" si="1078">-(SUM(CEE4:CEE9)-CEE35-CEE40)</f>
        <v>0</v>
      </c>
      <c r="CEG10" s="967">
        <f t="shared" ref="CEG10" si="1079">-(SUM(CEG4:CEG9)-CEG35-CEG40)</f>
        <v>0</v>
      </c>
      <c r="CEI10" s="967">
        <f t="shared" ref="CEI10" si="1080">-(SUM(CEI4:CEI9)-CEI35-CEI40)</f>
        <v>0</v>
      </c>
      <c r="CEK10" s="967">
        <f t="shared" ref="CEK10" si="1081">-(SUM(CEK4:CEK9)-CEK35-CEK40)</f>
        <v>0</v>
      </c>
      <c r="CEM10" s="967">
        <f t="shared" ref="CEM10" si="1082">-(SUM(CEM4:CEM9)-CEM35-CEM40)</f>
        <v>0</v>
      </c>
      <c r="CEO10" s="967">
        <f t="shared" ref="CEO10" si="1083">-(SUM(CEO4:CEO9)-CEO35-CEO40)</f>
        <v>0</v>
      </c>
      <c r="CEQ10" s="967">
        <f t="shared" ref="CEQ10" si="1084">-(SUM(CEQ4:CEQ9)-CEQ35-CEQ40)</f>
        <v>0</v>
      </c>
      <c r="CES10" s="967">
        <f t="shared" ref="CES10" si="1085">-(SUM(CES4:CES9)-CES35-CES40)</f>
        <v>0</v>
      </c>
      <c r="CEU10" s="967">
        <f t="shared" ref="CEU10" si="1086">-(SUM(CEU4:CEU9)-CEU35-CEU40)</f>
        <v>0</v>
      </c>
      <c r="CEW10" s="967">
        <f t="shared" ref="CEW10" si="1087">-(SUM(CEW4:CEW9)-CEW35-CEW40)</f>
        <v>0</v>
      </c>
      <c r="CEY10" s="967">
        <f t="shared" ref="CEY10" si="1088">-(SUM(CEY4:CEY9)-CEY35-CEY40)</f>
        <v>0</v>
      </c>
      <c r="CFA10" s="967">
        <f t="shared" ref="CFA10" si="1089">-(SUM(CFA4:CFA9)-CFA35-CFA40)</f>
        <v>0</v>
      </c>
      <c r="CFC10" s="967">
        <f t="shared" ref="CFC10" si="1090">-(SUM(CFC4:CFC9)-CFC35-CFC40)</f>
        <v>0</v>
      </c>
      <c r="CFE10" s="967">
        <f t="shared" ref="CFE10" si="1091">-(SUM(CFE4:CFE9)-CFE35-CFE40)</f>
        <v>0</v>
      </c>
      <c r="CFG10" s="967">
        <f t="shared" ref="CFG10" si="1092">-(SUM(CFG4:CFG9)-CFG35-CFG40)</f>
        <v>0</v>
      </c>
      <c r="CFI10" s="967">
        <f t="shared" ref="CFI10" si="1093">-(SUM(CFI4:CFI9)-CFI35-CFI40)</f>
        <v>0</v>
      </c>
      <c r="CFK10" s="967">
        <f t="shared" ref="CFK10" si="1094">-(SUM(CFK4:CFK9)-CFK35-CFK40)</f>
        <v>0</v>
      </c>
      <c r="CFM10" s="967">
        <f t="shared" ref="CFM10" si="1095">-(SUM(CFM4:CFM9)-CFM35-CFM40)</f>
        <v>0</v>
      </c>
      <c r="CFO10" s="967">
        <f t="shared" ref="CFO10" si="1096">-(SUM(CFO4:CFO9)-CFO35-CFO40)</f>
        <v>0</v>
      </c>
      <c r="CFQ10" s="967">
        <f t="shared" ref="CFQ10" si="1097">-(SUM(CFQ4:CFQ9)-CFQ35-CFQ40)</f>
        <v>0</v>
      </c>
      <c r="CFS10" s="967">
        <f t="shared" ref="CFS10" si="1098">-(SUM(CFS4:CFS9)-CFS35-CFS40)</f>
        <v>0</v>
      </c>
      <c r="CFU10" s="967">
        <f t="shared" ref="CFU10" si="1099">-(SUM(CFU4:CFU9)-CFU35-CFU40)</f>
        <v>0</v>
      </c>
      <c r="CFW10" s="967">
        <f t="shared" ref="CFW10" si="1100">-(SUM(CFW4:CFW9)-CFW35-CFW40)</f>
        <v>0</v>
      </c>
      <c r="CFY10" s="967">
        <f t="shared" ref="CFY10" si="1101">-(SUM(CFY4:CFY9)-CFY35-CFY40)</f>
        <v>0</v>
      </c>
      <c r="CGA10" s="967">
        <f t="shared" ref="CGA10" si="1102">-(SUM(CGA4:CGA9)-CGA35-CGA40)</f>
        <v>0</v>
      </c>
      <c r="CGC10" s="967">
        <f t="shared" ref="CGC10" si="1103">-(SUM(CGC4:CGC9)-CGC35-CGC40)</f>
        <v>0</v>
      </c>
      <c r="CGE10" s="967">
        <f t="shared" ref="CGE10" si="1104">-(SUM(CGE4:CGE9)-CGE35-CGE40)</f>
        <v>0</v>
      </c>
      <c r="CGG10" s="967">
        <f t="shared" ref="CGG10" si="1105">-(SUM(CGG4:CGG9)-CGG35-CGG40)</f>
        <v>0</v>
      </c>
      <c r="CGI10" s="967">
        <f t="shared" ref="CGI10" si="1106">-(SUM(CGI4:CGI9)-CGI35-CGI40)</f>
        <v>0</v>
      </c>
      <c r="CGK10" s="967">
        <f t="shared" ref="CGK10" si="1107">-(SUM(CGK4:CGK9)-CGK35-CGK40)</f>
        <v>0</v>
      </c>
      <c r="CGM10" s="967">
        <f t="shared" ref="CGM10" si="1108">-(SUM(CGM4:CGM9)-CGM35-CGM40)</f>
        <v>0</v>
      </c>
      <c r="CGO10" s="967">
        <f t="shared" ref="CGO10" si="1109">-(SUM(CGO4:CGO9)-CGO35-CGO40)</f>
        <v>0</v>
      </c>
      <c r="CGQ10" s="967">
        <f t="shared" ref="CGQ10" si="1110">-(SUM(CGQ4:CGQ9)-CGQ35-CGQ40)</f>
        <v>0</v>
      </c>
      <c r="CGS10" s="967">
        <f t="shared" ref="CGS10" si="1111">-(SUM(CGS4:CGS9)-CGS35-CGS40)</f>
        <v>0</v>
      </c>
      <c r="CGU10" s="967">
        <f t="shared" ref="CGU10" si="1112">-(SUM(CGU4:CGU9)-CGU35-CGU40)</f>
        <v>0</v>
      </c>
      <c r="CGW10" s="967">
        <f t="shared" ref="CGW10" si="1113">-(SUM(CGW4:CGW9)-CGW35-CGW40)</f>
        <v>0</v>
      </c>
      <c r="CGY10" s="967">
        <f t="shared" ref="CGY10" si="1114">-(SUM(CGY4:CGY9)-CGY35-CGY40)</f>
        <v>0</v>
      </c>
      <c r="CHA10" s="967">
        <f t="shared" ref="CHA10" si="1115">-(SUM(CHA4:CHA9)-CHA35-CHA40)</f>
        <v>0</v>
      </c>
      <c r="CHC10" s="967">
        <f t="shared" ref="CHC10" si="1116">-(SUM(CHC4:CHC9)-CHC35-CHC40)</f>
        <v>0</v>
      </c>
      <c r="CHE10" s="967">
        <f t="shared" ref="CHE10" si="1117">-(SUM(CHE4:CHE9)-CHE35-CHE40)</f>
        <v>0</v>
      </c>
      <c r="CHG10" s="967">
        <f t="shared" ref="CHG10" si="1118">-(SUM(CHG4:CHG9)-CHG35-CHG40)</f>
        <v>0</v>
      </c>
      <c r="CHI10" s="967">
        <f t="shared" ref="CHI10" si="1119">-(SUM(CHI4:CHI9)-CHI35-CHI40)</f>
        <v>0</v>
      </c>
      <c r="CHK10" s="967">
        <f t="shared" ref="CHK10" si="1120">-(SUM(CHK4:CHK9)-CHK35-CHK40)</f>
        <v>0</v>
      </c>
      <c r="CHM10" s="967">
        <f t="shared" ref="CHM10" si="1121">-(SUM(CHM4:CHM9)-CHM35-CHM40)</f>
        <v>0</v>
      </c>
      <c r="CHO10" s="967">
        <f t="shared" ref="CHO10" si="1122">-(SUM(CHO4:CHO9)-CHO35-CHO40)</f>
        <v>0</v>
      </c>
      <c r="CHQ10" s="967">
        <f t="shared" ref="CHQ10" si="1123">-(SUM(CHQ4:CHQ9)-CHQ35-CHQ40)</f>
        <v>0</v>
      </c>
      <c r="CHS10" s="967">
        <f t="shared" ref="CHS10" si="1124">-(SUM(CHS4:CHS9)-CHS35-CHS40)</f>
        <v>0</v>
      </c>
      <c r="CHU10" s="967">
        <f t="shared" ref="CHU10" si="1125">-(SUM(CHU4:CHU9)-CHU35-CHU40)</f>
        <v>0</v>
      </c>
      <c r="CHW10" s="967">
        <f t="shared" ref="CHW10" si="1126">-(SUM(CHW4:CHW9)-CHW35-CHW40)</f>
        <v>0</v>
      </c>
      <c r="CHY10" s="967">
        <f t="shared" ref="CHY10" si="1127">-(SUM(CHY4:CHY9)-CHY35-CHY40)</f>
        <v>0</v>
      </c>
      <c r="CIA10" s="967">
        <f t="shared" ref="CIA10" si="1128">-(SUM(CIA4:CIA9)-CIA35-CIA40)</f>
        <v>0</v>
      </c>
      <c r="CIC10" s="967">
        <f t="shared" ref="CIC10" si="1129">-(SUM(CIC4:CIC9)-CIC35-CIC40)</f>
        <v>0</v>
      </c>
      <c r="CIE10" s="967">
        <f t="shared" ref="CIE10" si="1130">-(SUM(CIE4:CIE9)-CIE35-CIE40)</f>
        <v>0</v>
      </c>
      <c r="CIG10" s="967">
        <f t="shared" ref="CIG10" si="1131">-(SUM(CIG4:CIG9)-CIG35-CIG40)</f>
        <v>0</v>
      </c>
      <c r="CII10" s="967">
        <f t="shared" ref="CII10" si="1132">-(SUM(CII4:CII9)-CII35-CII40)</f>
        <v>0</v>
      </c>
      <c r="CIK10" s="967">
        <f t="shared" ref="CIK10" si="1133">-(SUM(CIK4:CIK9)-CIK35-CIK40)</f>
        <v>0</v>
      </c>
      <c r="CIM10" s="967">
        <f t="shared" ref="CIM10" si="1134">-(SUM(CIM4:CIM9)-CIM35-CIM40)</f>
        <v>0</v>
      </c>
      <c r="CIO10" s="967">
        <f t="shared" ref="CIO10" si="1135">-(SUM(CIO4:CIO9)-CIO35-CIO40)</f>
        <v>0</v>
      </c>
      <c r="CIQ10" s="967">
        <f t="shared" ref="CIQ10" si="1136">-(SUM(CIQ4:CIQ9)-CIQ35-CIQ40)</f>
        <v>0</v>
      </c>
      <c r="CIS10" s="967">
        <f t="shared" ref="CIS10" si="1137">-(SUM(CIS4:CIS9)-CIS35-CIS40)</f>
        <v>0</v>
      </c>
      <c r="CIU10" s="967">
        <f t="shared" ref="CIU10" si="1138">-(SUM(CIU4:CIU9)-CIU35-CIU40)</f>
        <v>0</v>
      </c>
      <c r="CIW10" s="967">
        <f t="shared" ref="CIW10" si="1139">-(SUM(CIW4:CIW9)-CIW35-CIW40)</f>
        <v>0</v>
      </c>
      <c r="CIY10" s="967">
        <f t="shared" ref="CIY10" si="1140">-(SUM(CIY4:CIY9)-CIY35-CIY40)</f>
        <v>0</v>
      </c>
      <c r="CJA10" s="967">
        <f t="shared" ref="CJA10" si="1141">-(SUM(CJA4:CJA9)-CJA35-CJA40)</f>
        <v>0</v>
      </c>
      <c r="CJC10" s="967">
        <f t="shared" ref="CJC10" si="1142">-(SUM(CJC4:CJC9)-CJC35-CJC40)</f>
        <v>0</v>
      </c>
      <c r="CJE10" s="967">
        <f t="shared" ref="CJE10" si="1143">-(SUM(CJE4:CJE9)-CJE35-CJE40)</f>
        <v>0</v>
      </c>
      <c r="CJG10" s="967">
        <f t="shared" ref="CJG10" si="1144">-(SUM(CJG4:CJG9)-CJG35-CJG40)</f>
        <v>0</v>
      </c>
      <c r="CJI10" s="967">
        <f t="shared" ref="CJI10" si="1145">-(SUM(CJI4:CJI9)-CJI35-CJI40)</f>
        <v>0</v>
      </c>
      <c r="CJK10" s="967">
        <f t="shared" ref="CJK10" si="1146">-(SUM(CJK4:CJK9)-CJK35-CJK40)</f>
        <v>0</v>
      </c>
      <c r="CJM10" s="967">
        <f t="shared" ref="CJM10" si="1147">-(SUM(CJM4:CJM9)-CJM35-CJM40)</f>
        <v>0</v>
      </c>
      <c r="CJO10" s="967">
        <f t="shared" ref="CJO10" si="1148">-(SUM(CJO4:CJO9)-CJO35-CJO40)</f>
        <v>0</v>
      </c>
      <c r="CJQ10" s="967">
        <f t="shared" ref="CJQ10" si="1149">-(SUM(CJQ4:CJQ9)-CJQ35-CJQ40)</f>
        <v>0</v>
      </c>
      <c r="CJS10" s="967">
        <f t="shared" ref="CJS10" si="1150">-(SUM(CJS4:CJS9)-CJS35-CJS40)</f>
        <v>0</v>
      </c>
      <c r="CJU10" s="967">
        <f t="shared" ref="CJU10" si="1151">-(SUM(CJU4:CJU9)-CJU35-CJU40)</f>
        <v>0</v>
      </c>
      <c r="CJW10" s="967">
        <f t="shared" ref="CJW10" si="1152">-(SUM(CJW4:CJW9)-CJW35-CJW40)</f>
        <v>0</v>
      </c>
      <c r="CJY10" s="967">
        <f t="shared" ref="CJY10" si="1153">-(SUM(CJY4:CJY9)-CJY35-CJY40)</f>
        <v>0</v>
      </c>
      <c r="CKA10" s="967">
        <f t="shared" ref="CKA10" si="1154">-(SUM(CKA4:CKA9)-CKA35-CKA40)</f>
        <v>0</v>
      </c>
      <c r="CKC10" s="967">
        <f t="shared" ref="CKC10" si="1155">-(SUM(CKC4:CKC9)-CKC35-CKC40)</f>
        <v>0</v>
      </c>
      <c r="CKE10" s="967">
        <f t="shared" ref="CKE10" si="1156">-(SUM(CKE4:CKE9)-CKE35-CKE40)</f>
        <v>0</v>
      </c>
      <c r="CKG10" s="967">
        <f t="shared" ref="CKG10" si="1157">-(SUM(CKG4:CKG9)-CKG35-CKG40)</f>
        <v>0</v>
      </c>
      <c r="CKI10" s="967">
        <f t="shared" ref="CKI10" si="1158">-(SUM(CKI4:CKI9)-CKI35-CKI40)</f>
        <v>0</v>
      </c>
      <c r="CKK10" s="967">
        <f t="shared" ref="CKK10" si="1159">-(SUM(CKK4:CKK9)-CKK35-CKK40)</f>
        <v>0</v>
      </c>
      <c r="CKM10" s="967">
        <f t="shared" ref="CKM10" si="1160">-(SUM(CKM4:CKM9)-CKM35-CKM40)</f>
        <v>0</v>
      </c>
      <c r="CKO10" s="967">
        <f t="shared" ref="CKO10" si="1161">-(SUM(CKO4:CKO9)-CKO35-CKO40)</f>
        <v>0</v>
      </c>
      <c r="CKQ10" s="967">
        <f t="shared" ref="CKQ10" si="1162">-(SUM(CKQ4:CKQ9)-CKQ35-CKQ40)</f>
        <v>0</v>
      </c>
      <c r="CKS10" s="967">
        <f t="shared" ref="CKS10" si="1163">-(SUM(CKS4:CKS9)-CKS35-CKS40)</f>
        <v>0</v>
      </c>
      <c r="CKU10" s="967">
        <f t="shared" ref="CKU10" si="1164">-(SUM(CKU4:CKU9)-CKU35-CKU40)</f>
        <v>0</v>
      </c>
      <c r="CKW10" s="967">
        <f t="shared" ref="CKW10" si="1165">-(SUM(CKW4:CKW9)-CKW35-CKW40)</f>
        <v>0</v>
      </c>
      <c r="CKY10" s="967">
        <f t="shared" ref="CKY10" si="1166">-(SUM(CKY4:CKY9)-CKY35-CKY40)</f>
        <v>0</v>
      </c>
      <c r="CLA10" s="967">
        <f t="shared" ref="CLA10" si="1167">-(SUM(CLA4:CLA9)-CLA35-CLA40)</f>
        <v>0</v>
      </c>
      <c r="CLC10" s="967">
        <f t="shared" ref="CLC10" si="1168">-(SUM(CLC4:CLC9)-CLC35-CLC40)</f>
        <v>0</v>
      </c>
      <c r="CLE10" s="967">
        <f t="shared" ref="CLE10" si="1169">-(SUM(CLE4:CLE9)-CLE35-CLE40)</f>
        <v>0</v>
      </c>
      <c r="CLG10" s="967">
        <f t="shared" ref="CLG10" si="1170">-(SUM(CLG4:CLG9)-CLG35-CLG40)</f>
        <v>0</v>
      </c>
      <c r="CLI10" s="967">
        <f t="shared" ref="CLI10" si="1171">-(SUM(CLI4:CLI9)-CLI35-CLI40)</f>
        <v>0</v>
      </c>
      <c r="CLK10" s="967">
        <f t="shared" ref="CLK10" si="1172">-(SUM(CLK4:CLK9)-CLK35-CLK40)</f>
        <v>0</v>
      </c>
      <c r="CLM10" s="967">
        <f t="shared" ref="CLM10" si="1173">-(SUM(CLM4:CLM9)-CLM35-CLM40)</f>
        <v>0</v>
      </c>
      <c r="CLO10" s="967">
        <f t="shared" ref="CLO10" si="1174">-(SUM(CLO4:CLO9)-CLO35-CLO40)</f>
        <v>0</v>
      </c>
      <c r="CLQ10" s="967">
        <f t="shared" ref="CLQ10" si="1175">-(SUM(CLQ4:CLQ9)-CLQ35-CLQ40)</f>
        <v>0</v>
      </c>
      <c r="CLS10" s="967">
        <f t="shared" ref="CLS10" si="1176">-(SUM(CLS4:CLS9)-CLS35-CLS40)</f>
        <v>0</v>
      </c>
      <c r="CLU10" s="967">
        <f t="shared" ref="CLU10" si="1177">-(SUM(CLU4:CLU9)-CLU35-CLU40)</f>
        <v>0</v>
      </c>
      <c r="CLW10" s="967">
        <f t="shared" ref="CLW10" si="1178">-(SUM(CLW4:CLW9)-CLW35-CLW40)</f>
        <v>0</v>
      </c>
      <c r="CLY10" s="967">
        <f t="shared" ref="CLY10" si="1179">-(SUM(CLY4:CLY9)-CLY35-CLY40)</f>
        <v>0</v>
      </c>
      <c r="CMA10" s="967">
        <f t="shared" ref="CMA10" si="1180">-(SUM(CMA4:CMA9)-CMA35-CMA40)</f>
        <v>0</v>
      </c>
      <c r="CMC10" s="967">
        <f t="shared" ref="CMC10" si="1181">-(SUM(CMC4:CMC9)-CMC35-CMC40)</f>
        <v>0</v>
      </c>
      <c r="CME10" s="967">
        <f t="shared" ref="CME10" si="1182">-(SUM(CME4:CME9)-CME35-CME40)</f>
        <v>0</v>
      </c>
      <c r="CMG10" s="967">
        <f t="shared" ref="CMG10" si="1183">-(SUM(CMG4:CMG9)-CMG35-CMG40)</f>
        <v>0</v>
      </c>
      <c r="CMI10" s="967">
        <f t="shared" ref="CMI10" si="1184">-(SUM(CMI4:CMI9)-CMI35-CMI40)</f>
        <v>0</v>
      </c>
      <c r="CMK10" s="967">
        <f t="shared" ref="CMK10" si="1185">-(SUM(CMK4:CMK9)-CMK35-CMK40)</f>
        <v>0</v>
      </c>
      <c r="CMM10" s="967">
        <f t="shared" ref="CMM10" si="1186">-(SUM(CMM4:CMM9)-CMM35-CMM40)</f>
        <v>0</v>
      </c>
      <c r="CMO10" s="967">
        <f t="shared" ref="CMO10" si="1187">-(SUM(CMO4:CMO9)-CMO35-CMO40)</f>
        <v>0</v>
      </c>
      <c r="CMQ10" s="967">
        <f t="shared" ref="CMQ10" si="1188">-(SUM(CMQ4:CMQ9)-CMQ35-CMQ40)</f>
        <v>0</v>
      </c>
      <c r="CMS10" s="967">
        <f t="shared" ref="CMS10" si="1189">-(SUM(CMS4:CMS9)-CMS35-CMS40)</f>
        <v>0</v>
      </c>
      <c r="CMU10" s="967">
        <f t="shared" ref="CMU10" si="1190">-(SUM(CMU4:CMU9)-CMU35-CMU40)</f>
        <v>0</v>
      </c>
      <c r="CMW10" s="967">
        <f t="shared" ref="CMW10" si="1191">-(SUM(CMW4:CMW9)-CMW35-CMW40)</f>
        <v>0</v>
      </c>
      <c r="CMY10" s="967">
        <f t="shared" ref="CMY10" si="1192">-(SUM(CMY4:CMY9)-CMY35-CMY40)</f>
        <v>0</v>
      </c>
      <c r="CNA10" s="967">
        <f t="shared" ref="CNA10" si="1193">-(SUM(CNA4:CNA9)-CNA35-CNA40)</f>
        <v>0</v>
      </c>
      <c r="CNC10" s="967">
        <f t="shared" ref="CNC10" si="1194">-(SUM(CNC4:CNC9)-CNC35-CNC40)</f>
        <v>0</v>
      </c>
      <c r="CNE10" s="967">
        <f t="shared" ref="CNE10" si="1195">-(SUM(CNE4:CNE9)-CNE35-CNE40)</f>
        <v>0</v>
      </c>
      <c r="CNG10" s="967">
        <f t="shared" ref="CNG10" si="1196">-(SUM(CNG4:CNG9)-CNG35-CNG40)</f>
        <v>0</v>
      </c>
      <c r="CNI10" s="967">
        <f t="shared" ref="CNI10" si="1197">-(SUM(CNI4:CNI9)-CNI35-CNI40)</f>
        <v>0</v>
      </c>
      <c r="CNK10" s="967">
        <f t="shared" ref="CNK10" si="1198">-(SUM(CNK4:CNK9)-CNK35-CNK40)</f>
        <v>0</v>
      </c>
      <c r="CNM10" s="967">
        <f t="shared" ref="CNM10" si="1199">-(SUM(CNM4:CNM9)-CNM35-CNM40)</f>
        <v>0</v>
      </c>
      <c r="CNO10" s="967">
        <f t="shared" ref="CNO10" si="1200">-(SUM(CNO4:CNO9)-CNO35-CNO40)</f>
        <v>0</v>
      </c>
      <c r="CNQ10" s="967">
        <f t="shared" ref="CNQ10" si="1201">-(SUM(CNQ4:CNQ9)-CNQ35-CNQ40)</f>
        <v>0</v>
      </c>
      <c r="CNS10" s="967">
        <f t="shared" ref="CNS10" si="1202">-(SUM(CNS4:CNS9)-CNS35-CNS40)</f>
        <v>0</v>
      </c>
      <c r="CNU10" s="967">
        <f t="shared" ref="CNU10" si="1203">-(SUM(CNU4:CNU9)-CNU35-CNU40)</f>
        <v>0</v>
      </c>
      <c r="CNW10" s="967">
        <f t="shared" ref="CNW10" si="1204">-(SUM(CNW4:CNW9)-CNW35-CNW40)</f>
        <v>0</v>
      </c>
      <c r="CNY10" s="967">
        <f t="shared" ref="CNY10" si="1205">-(SUM(CNY4:CNY9)-CNY35-CNY40)</f>
        <v>0</v>
      </c>
      <c r="COA10" s="967">
        <f t="shared" ref="COA10" si="1206">-(SUM(COA4:COA9)-COA35-COA40)</f>
        <v>0</v>
      </c>
      <c r="COC10" s="967">
        <f t="shared" ref="COC10" si="1207">-(SUM(COC4:COC9)-COC35-COC40)</f>
        <v>0</v>
      </c>
      <c r="COE10" s="967">
        <f t="shared" ref="COE10" si="1208">-(SUM(COE4:COE9)-COE35-COE40)</f>
        <v>0</v>
      </c>
      <c r="COG10" s="967">
        <f t="shared" ref="COG10" si="1209">-(SUM(COG4:COG9)-COG35-COG40)</f>
        <v>0</v>
      </c>
      <c r="COI10" s="967">
        <f t="shared" ref="COI10" si="1210">-(SUM(COI4:COI9)-COI35-COI40)</f>
        <v>0</v>
      </c>
      <c r="COK10" s="967">
        <f t="shared" ref="COK10" si="1211">-(SUM(COK4:COK9)-COK35-COK40)</f>
        <v>0</v>
      </c>
      <c r="COM10" s="967">
        <f t="shared" ref="COM10" si="1212">-(SUM(COM4:COM9)-COM35-COM40)</f>
        <v>0</v>
      </c>
      <c r="COO10" s="967">
        <f t="shared" ref="COO10" si="1213">-(SUM(COO4:COO9)-COO35-COO40)</f>
        <v>0</v>
      </c>
      <c r="COQ10" s="967">
        <f t="shared" ref="COQ10" si="1214">-(SUM(COQ4:COQ9)-COQ35-COQ40)</f>
        <v>0</v>
      </c>
      <c r="COS10" s="967">
        <f t="shared" ref="COS10" si="1215">-(SUM(COS4:COS9)-COS35-COS40)</f>
        <v>0</v>
      </c>
      <c r="COU10" s="967">
        <f t="shared" ref="COU10" si="1216">-(SUM(COU4:COU9)-COU35-COU40)</f>
        <v>0</v>
      </c>
      <c r="COW10" s="967">
        <f t="shared" ref="COW10" si="1217">-(SUM(COW4:COW9)-COW35-COW40)</f>
        <v>0</v>
      </c>
      <c r="COY10" s="967">
        <f t="shared" ref="COY10" si="1218">-(SUM(COY4:COY9)-COY35-COY40)</f>
        <v>0</v>
      </c>
      <c r="CPA10" s="967">
        <f t="shared" ref="CPA10" si="1219">-(SUM(CPA4:CPA9)-CPA35-CPA40)</f>
        <v>0</v>
      </c>
      <c r="CPC10" s="967">
        <f t="shared" ref="CPC10" si="1220">-(SUM(CPC4:CPC9)-CPC35-CPC40)</f>
        <v>0</v>
      </c>
      <c r="CPE10" s="967">
        <f t="shared" ref="CPE10" si="1221">-(SUM(CPE4:CPE9)-CPE35-CPE40)</f>
        <v>0</v>
      </c>
      <c r="CPG10" s="967">
        <f t="shared" ref="CPG10" si="1222">-(SUM(CPG4:CPG9)-CPG35-CPG40)</f>
        <v>0</v>
      </c>
      <c r="CPI10" s="967">
        <f t="shared" ref="CPI10" si="1223">-(SUM(CPI4:CPI9)-CPI35-CPI40)</f>
        <v>0</v>
      </c>
      <c r="CPK10" s="967">
        <f t="shared" ref="CPK10" si="1224">-(SUM(CPK4:CPK9)-CPK35-CPK40)</f>
        <v>0</v>
      </c>
      <c r="CPM10" s="967">
        <f t="shared" ref="CPM10" si="1225">-(SUM(CPM4:CPM9)-CPM35-CPM40)</f>
        <v>0</v>
      </c>
      <c r="CPO10" s="967">
        <f t="shared" ref="CPO10" si="1226">-(SUM(CPO4:CPO9)-CPO35-CPO40)</f>
        <v>0</v>
      </c>
      <c r="CPQ10" s="967">
        <f t="shared" ref="CPQ10" si="1227">-(SUM(CPQ4:CPQ9)-CPQ35-CPQ40)</f>
        <v>0</v>
      </c>
      <c r="CPS10" s="967">
        <f t="shared" ref="CPS10" si="1228">-(SUM(CPS4:CPS9)-CPS35-CPS40)</f>
        <v>0</v>
      </c>
      <c r="CPU10" s="967">
        <f t="shared" ref="CPU10" si="1229">-(SUM(CPU4:CPU9)-CPU35-CPU40)</f>
        <v>0</v>
      </c>
      <c r="CPW10" s="967">
        <f t="shared" ref="CPW10" si="1230">-(SUM(CPW4:CPW9)-CPW35-CPW40)</f>
        <v>0</v>
      </c>
      <c r="CPY10" s="967">
        <f t="shared" ref="CPY10" si="1231">-(SUM(CPY4:CPY9)-CPY35-CPY40)</f>
        <v>0</v>
      </c>
      <c r="CQA10" s="967">
        <f t="shared" ref="CQA10" si="1232">-(SUM(CQA4:CQA9)-CQA35-CQA40)</f>
        <v>0</v>
      </c>
      <c r="CQC10" s="967">
        <f t="shared" ref="CQC10" si="1233">-(SUM(CQC4:CQC9)-CQC35-CQC40)</f>
        <v>0</v>
      </c>
      <c r="CQE10" s="967">
        <f t="shared" ref="CQE10" si="1234">-(SUM(CQE4:CQE9)-CQE35-CQE40)</f>
        <v>0</v>
      </c>
      <c r="CQG10" s="967">
        <f t="shared" ref="CQG10" si="1235">-(SUM(CQG4:CQG9)-CQG35-CQG40)</f>
        <v>0</v>
      </c>
      <c r="CQI10" s="967">
        <f t="shared" ref="CQI10" si="1236">-(SUM(CQI4:CQI9)-CQI35-CQI40)</f>
        <v>0</v>
      </c>
      <c r="CQK10" s="967">
        <f t="shared" ref="CQK10" si="1237">-(SUM(CQK4:CQK9)-CQK35-CQK40)</f>
        <v>0</v>
      </c>
      <c r="CQM10" s="967">
        <f t="shared" ref="CQM10" si="1238">-(SUM(CQM4:CQM9)-CQM35-CQM40)</f>
        <v>0</v>
      </c>
      <c r="CQO10" s="967">
        <f t="shared" ref="CQO10" si="1239">-(SUM(CQO4:CQO9)-CQO35-CQO40)</f>
        <v>0</v>
      </c>
      <c r="CQQ10" s="967">
        <f t="shared" ref="CQQ10" si="1240">-(SUM(CQQ4:CQQ9)-CQQ35-CQQ40)</f>
        <v>0</v>
      </c>
      <c r="CQS10" s="967">
        <f t="shared" ref="CQS10" si="1241">-(SUM(CQS4:CQS9)-CQS35-CQS40)</f>
        <v>0</v>
      </c>
      <c r="CQU10" s="967">
        <f t="shared" ref="CQU10" si="1242">-(SUM(CQU4:CQU9)-CQU35-CQU40)</f>
        <v>0</v>
      </c>
      <c r="CQW10" s="967">
        <f t="shared" ref="CQW10" si="1243">-(SUM(CQW4:CQW9)-CQW35-CQW40)</f>
        <v>0</v>
      </c>
      <c r="CQY10" s="967">
        <f t="shared" ref="CQY10" si="1244">-(SUM(CQY4:CQY9)-CQY35-CQY40)</f>
        <v>0</v>
      </c>
      <c r="CRA10" s="967">
        <f t="shared" ref="CRA10" si="1245">-(SUM(CRA4:CRA9)-CRA35-CRA40)</f>
        <v>0</v>
      </c>
      <c r="CRC10" s="967">
        <f t="shared" ref="CRC10" si="1246">-(SUM(CRC4:CRC9)-CRC35-CRC40)</f>
        <v>0</v>
      </c>
      <c r="CRE10" s="967">
        <f t="shared" ref="CRE10" si="1247">-(SUM(CRE4:CRE9)-CRE35-CRE40)</f>
        <v>0</v>
      </c>
      <c r="CRG10" s="967">
        <f t="shared" ref="CRG10" si="1248">-(SUM(CRG4:CRG9)-CRG35-CRG40)</f>
        <v>0</v>
      </c>
      <c r="CRI10" s="967">
        <f t="shared" ref="CRI10" si="1249">-(SUM(CRI4:CRI9)-CRI35-CRI40)</f>
        <v>0</v>
      </c>
      <c r="CRK10" s="967">
        <f t="shared" ref="CRK10" si="1250">-(SUM(CRK4:CRK9)-CRK35-CRK40)</f>
        <v>0</v>
      </c>
      <c r="CRM10" s="967">
        <f t="shared" ref="CRM10" si="1251">-(SUM(CRM4:CRM9)-CRM35-CRM40)</f>
        <v>0</v>
      </c>
      <c r="CRO10" s="967">
        <f t="shared" ref="CRO10" si="1252">-(SUM(CRO4:CRO9)-CRO35-CRO40)</f>
        <v>0</v>
      </c>
      <c r="CRQ10" s="967">
        <f t="shared" ref="CRQ10" si="1253">-(SUM(CRQ4:CRQ9)-CRQ35-CRQ40)</f>
        <v>0</v>
      </c>
      <c r="CRS10" s="967">
        <f t="shared" ref="CRS10" si="1254">-(SUM(CRS4:CRS9)-CRS35-CRS40)</f>
        <v>0</v>
      </c>
      <c r="CRU10" s="967">
        <f t="shared" ref="CRU10" si="1255">-(SUM(CRU4:CRU9)-CRU35-CRU40)</f>
        <v>0</v>
      </c>
      <c r="CRW10" s="967">
        <f t="shared" ref="CRW10" si="1256">-(SUM(CRW4:CRW9)-CRW35-CRW40)</f>
        <v>0</v>
      </c>
      <c r="CRY10" s="967">
        <f t="shared" ref="CRY10" si="1257">-(SUM(CRY4:CRY9)-CRY35-CRY40)</f>
        <v>0</v>
      </c>
      <c r="CSA10" s="967">
        <f t="shared" ref="CSA10" si="1258">-(SUM(CSA4:CSA9)-CSA35-CSA40)</f>
        <v>0</v>
      </c>
      <c r="CSC10" s="967">
        <f t="shared" ref="CSC10" si="1259">-(SUM(CSC4:CSC9)-CSC35-CSC40)</f>
        <v>0</v>
      </c>
      <c r="CSE10" s="967">
        <f t="shared" ref="CSE10" si="1260">-(SUM(CSE4:CSE9)-CSE35-CSE40)</f>
        <v>0</v>
      </c>
      <c r="CSG10" s="967">
        <f t="shared" ref="CSG10" si="1261">-(SUM(CSG4:CSG9)-CSG35-CSG40)</f>
        <v>0</v>
      </c>
      <c r="CSI10" s="967">
        <f t="shared" ref="CSI10" si="1262">-(SUM(CSI4:CSI9)-CSI35-CSI40)</f>
        <v>0</v>
      </c>
      <c r="CSK10" s="967">
        <f t="shared" ref="CSK10" si="1263">-(SUM(CSK4:CSK9)-CSK35-CSK40)</f>
        <v>0</v>
      </c>
      <c r="CSM10" s="967">
        <f t="shared" ref="CSM10" si="1264">-(SUM(CSM4:CSM9)-CSM35-CSM40)</f>
        <v>0</v>
      </c>
      <c r="CSO10" s="967">
        <f t="shared" ref="CSO10" si="1265">-(SUM(CSO4:CSO9)-CSO35-CSO40)</f>
        <v>0</v>
      </c>
      <c r="CSQ10" s="967">
        <f t="shared" ref="CSQ10" si="1266">-(SUM(CSQ4:CSQ9)-CSQ35-CSQ40)</f>
        <v>0</v>
      </c>
      <c r="CSS10" s="967">
        <f t="shared" ref="CSS10" si="1267">-(SUM(CSS4:CSS9)-CSS35-CSS40)</f>
        <v>0</v>
      </c>
      <c r="CSU10" s="967">
        <f t="shared" ref="CSU10" si="1268">-(SUM(CSU4:CSU9)-CSU35-CSU40)</f>
        <v>0</v>
      </c>
      <c r="CSW10" s="967">
        <f t="shared" ref="CSW10" si="1269">-(SUM(CSW4:CSW9)-CSW35-CSW40)</f>
        <v>0</v>
      </c>
      <c r="CSY10" s="967">
        <f t="shared" ref="CSY10" si="1270">-(SUM(CSY4:CSY9)-CSY35-CSY40)</f>
        <v>0</v>
      </c>
      <c r="CTA10" s="967">
        <f t="shared" ref="CTA10" si="1271">-(SUM(CTA4:CTA9)-CTA35-CTA40)</f>
        <v>0</v>
      </c>
      <c r="CTC10" s="967">
        <f t="shared" ref="CTC10" si="1272">-(SUM(CTC4:CTC9)-CTC35-CTC40)</f>
        <v>0</v>
      </c>
      <c r="CTE10" s="967">
        <f t="shared" ref="CTE10" si="1273">-(SUM(CTE4:CTE9)-CTE35-CTE40)</f>
        <v>0</v>
      </c>
      <c r="CTG10" s="967">
        <f t="shared" ref="CTG10" si="1274">-(SUM(CTG4:CTG9)-CTG35-CTG40)</f>
        <v>0</v>
      </c>
      <c r="CTI10" s="967">
        <f t="shared" ref="CTI10" si="1275">-(SUM(CTI4:CTI9)-CTI35-CTI40)</f>
        <v>0</v>
      </c>
      <c r="CTK10" s="967">
        <f t="shared" ref="CTK10" si="1276">-(SUM(CTK4:CTK9)-CTK35-CTK40)</f>
        <v>0</v>
      </c>
      <c r="CTM10" s="967">
        <f t="shared" ref="CTM10" si="1277">-(SUM(CTM4:CTM9)-CTM35-CTM40)</f>
        <v>0</v>
      </c>
      <c r="CTO10" s="967">
        <f t="shared" ref="CTO10" si="1278">-(SUM(CTO4:CTO9)-CTO35-CTO40)</f>
        <v>0</v>
      </c>
      <c r="CTQ10" s="967">
        <f t="shared" ref="CTQ10" si="1279">-(SUM(CTQ4:CTQ9)-CTQ35-CTQ40)</f>
        <v>0</v>
      </c>
      <c r="CTS10" s="967">
        <f t="shared" ref="CTS10" si="1280">-(SUM(CTS4:CTS9)-CTS35-CTS40)</f>
        <v>0</v>
      </c>
      <c r="CTU10" s="967">
        <f t="shared" ref="CTU10" si="1281">-(SUM(CTU4:CTU9)-CTU35-CTU40)</f>
        <v>0</v>
      </c>
      <c r="CTW10" s="967">
        <f t="shared" ref="CTW10" si="1282">-(SUM(CTW4:CTW9)-CTW35-CTW40)</f>
        <v>0</v>
      </c>
      <c r="CTY10" s="967">
        <f t="shared" ref="CTY10" si="1283">-(SUM(CTY4:CTY9)-CTY35-CTY40)</f>
        <v>0</v>
      </c>
      <c r="CUA10" s="967">
        <f t="shared" ref="CUA10" si="1284">-(SUM(CUA4:CUA9)-CUA35-CUA40)</f>
        <v>0</v>
      </c>
      <c r="CUC10" s="967">
        <f t="shared" ref="CUC10" si="1285">-(SUM(CUC4:CUC9)-CUC35-CUC40)</f>
        <v>0</v>
      </c>
      <c r="CUE10" s="967">
        <f t="shared" ref="CUE10" si="1286">-(SUM(CUE4:CUE9)-CUE35-CUE40)</f>
        <v>0</v>
      </c>
      <c r="CUG10" s="967">
        <f t="shared" ref="CUG10" si="1287">-(SUM(CUG4:CUG9)-CUG35-CUG40)</f>
        <v>0</v>
      </c>
      <c r="CUI10" s="967">
        <f t="shared" ref="CUI10" si="1288">-(SUM(CUI4:CUI9)-CUI35-CUI40)</f>
        <v>0</v>
      </c>
      <c r="CUK10" s="967">
        <f t="shared" ref="CUK10" si="1289">-(SUM(CUK4:CUK9)-CUK35-CUK40)</f>
        <v>0</v>
      </c>
      <c r="CUM10" s="967">
        <f t="shared" ref="CUM10" si="1290">-(SUM(CUM4:CUM9)-CUM35-CUM40)</f>
        <v>0</v>
      </c>
      <c r="CUO10" s="967">
        <f t="shared" ref="CUO10" si="1291">-(SUM(CUO4:CUO9)-CUO35-CUO40)</f>
        <v>0</v>
      </c>
      <c r="CUQ10" s="967">
        <f t="shared" ref="CUQ10" si="1292">-(SUM(CUQ4:CUQ9)-CUQ35-CUQ40)</f>
        <v>0</v>
      </c>
      <c r="CUS10" s="967">
        <f t="shared" ref="CUS10" si="1293">-(SUM(CUS4:CUS9)-CUS35-CUS40)</f>
        <v>0</v>
      </c>
      <c r="CUU10" s="967">
        <f t="shared" ref="CUU10" si="1294">-(SUM(CUU4:CUU9)-CUU35-CUU40)</f>
        <v>0</v>
      </c>
      <c r="CUW10" s="967">
        <f t="shared" ref="CUW10" si="1295">-(SUM(CUW4:CUW9)-CUW35-CUW40)</f>
        <v>0</v>
      </c>
      <c r="CUY10" s="967">
        <f t="shared" ref="CUY10" si="1296">-(SUM(CUY4:CUY9)-CUY35-CUY40)</f>
        <v>0</v>
      </c>
      <c r="CVA10" s="967">
        <f t="shared" ref="CVA10" si="1297">-(SUM(CVA4:CVA9)-CVA35-CVA40)</f>
        <v>0</v>
      </c>
      <c r="CVC10" s="967">
        <f t="shared" ref="CVC10" si="1298">-(SUM(CVC4:CVC9)-CVC35-CVC40)</f>
        <v>0</v>
      </c>
      <c r="CVE10" s="967">
        <f t="shared" ref="CVE10" si="1299">-(SUM(CVE4:CVE9)-CVE35-CVE40)</f>
        <v>0</v>
      </c>
      <c r="CVG10" s="967">
        <f t="shared" ref="CVG10" si="1300">-(SUM(CVG4:CVG9)-CVG35-CVG40)</f>
        <v>0</v>
      </c>
      <c r="CVI10" s="967">
        <f t="shared" ref="CVI10" si="1301">-(SUM(CVI4:CVI9)-CVI35-CVI40)</f>
        <v>0</v>
      </c>
      <c r="CVK10" s="967">
        <f t="shared" ref="CVK10" si="1302">-(SUM(CVK4:CVK9)-CVK35-CVK40)</f>
        <v>0</v>
      </c>
      <c r="CVM10" s="967">
        <f t="shared" ref="CVM10" si="1303">-(SUM(CVM4:CVM9)-CVM35-CVM40)</f>
        <v>0</v>
      </c>
      <c r="CVO10" s="967">
        <f t="shared" ref="CVO10" si="1304">-(SUM(CVO4:CVO9)-CVO35-CVO40)</f>
        <v>0</v>
      </c>
      <c r="CVQ10" s="967">
        <f t="shared" ref="CVQ10" si="1305">-(SUM(CVQ4:CVQ9)-CVQ35-CVQ40)</f>
        <v>0</v>
      </c>
      <c r="CVS10" s="967">
        <f t="shared" ref="CVS10" si="1306">-(SUM(CVS4:CVS9)-CVS35-CVS40)</f>
        <v>0</v>
      </c>
      <c r="CVU10" s="967">
        <f t="shared" ref="CVU10" si="1307">-(SUM(CVU4:CVU9)-CVU35-CVU40)</f>
        <v>0</v>
      </c>
      <c r="CVW10" s="967">
        <f t="shared" ref="CVW10" si="1308">-(SUM(CVW4:CVW9)-CVW35-CVW40)</f>
        <v>0</v>
      </c>
      <c r="CVY10" s="967">
        <f t="shared" ref="CVY10" si="1309">-(SUM(CVY4:CVY9)-CVY35-CVY40)</f>
        <v>0</v>
      </c>
      <c r="CWA10" s="967">
        <f t="shared" ref="CWA10" si="1310">-(SUM(CWA4:CWA9)-CWA35-CWA40)</f>
        <v>0</v>
      </c>
      <c r="CWC10" s="967">
        <f t="shared" ref="CWC10" si="1311">-(SUM(CWC4:CWC9)-CWC35-CWC40)</f>
        <v>0</v>
      </c>
      <c r="CWE10" s="967">
        <f t="shared" ref="CWE10" si="1312">-(SUM(CWE4:CWE9)-CWE35-CWE40)</f>
        <v>0</v>
      </c>
      <c r="CWG10" s="967">
        <f t="shared" ref="CWG10" si="1313">-(SUM(CWG4:CWG9)-CWG35-CWG40)</f>
        <v>0</v>
      </c>
      <c r="CWI10" s="967">
        <f t="shared" ref="CWI10" si="1314">-(SUM(CWI4:CWI9)-CWI35-CWI40)</f>
        <v>0</v>
      </c>
      <c r="CWK10" s="967">
        <f t="shared" ref="CWK10" si="1315">-(SUM(CWK4:CWK9)-CWK35-CWK40)</f>
        <v>0</v>
      </c>
      <c r="CWM10" s="967">
        <f t="shared" ref="CWM10" si="1316">-(SUM(CWM4:CWM9)-CWM35-CWM40)</f>
        <v>0</v>
      </c>
      <c r="CWO10" s="967">
        <f t="shared" ref="CWO10" si="1317">-(SUM(CWO4:CWO9)-CWO35-CWO40)</f>
        <v>0</v>
      </c>
      <c r="CWQ10" s="967">
        <f t="shared" ref="CWQ10" si="1318">-(SUM(CWQ4:CWQ9)-CWQ35-CWQ40)</f>
        <v>0</v>
      </c>
      <c r="CWS10" s="967">
        <f t="shared" ref="CWS10" si="1319">-(SUM(CWS4:CWS9)-CWS35-CWS40)</f>
        <v>0</v>
      </c>
      <c r="CWU10" s="967">
        <f t="shared" ref="CWU10" si="1320">-(SUM(CWU4:CWU9)-CWU35-CWU40)</f>
        <v>0</v>
      </c>
      <c r="CWW10" s="967">
        <f t="shared" ref="CWW10" si="1321">-(SUM(CWW4:CWW9)-CWW35-CWW40)</f>
        <v>0</v>
      </c>
      <c r="CWY10" s="967">
        <f t="shared" ref="CWY10" si="1322">-(SUM(CWY4:CWY9)-CWY35-CWY40)</f>
        <v>0</v>
      </c>
      <c r="CXA10" s="967">
        <f t="shared" ref="CXA10" si="1323">-(SUM(CXA4:CXA9)-CXA35-CXA40)</f>
        <v>0</v>
      </c>
      <c r="CXC10" s="967">
        <f t="shared" ref="CXC10" si="1324">-(SUM(CXC4:CXC9)-CXC35-CXC40)</f>
        <v>0</v>
      </c>
      <c r="CXE10" s="967">
        <f t="shared" ref="CXE10" si="1325">-(SUM(CXE4:CXE9)-CXE35-CXE40)</f>
        <v>0</v>
      </c>
      <c r="CXG10" s="967">
        <f t="shared" ref="CXG10" si="1326">-(SUM(CXG4:CXG9)-CXG35-CXG40)</f>
        <v>0</v>
      </c>
      <c r="CXI10" s="967">
        <f t="shared" ref="CXI10" si="1327">-(SUM(CXI4:CXI9)-CXI35-CXI40)</f>
        <v>0</v>
      </c>
      <c r="CXK10" s="967">
        <f t="shared" ref="CXK10" si="1328">-(SUM(CXK4:CXK9)-CXK35-CXK40)</f>
        <v>0</v>
      </c>
      <c r="CXM10" s="967">
        <f t="shared" ref="CXM10" si="1329">-(SUM(CXM4:CXM9)-CXM35-CXM40)</f>
        <v>0</v>
      </c>
      <c r="CXO10" s="967">
        <f t="shared" ref="CXO10" si="1330">-(SUM(CXO4:CXO9)-CXO35-CXO40)</f>
        <v>0</v>
      </c>
      <c r="CXQ10" s="967">
        <f t="shared" ref="CXQ10" si="1331">-(SUM(CXQ4:CXQ9)-CXQ35-CXQ40)</f>
        <v>0</v>
      </c>
      <c r="CXS10" s="967">
        <f t="shared" ref="CXS10" si="1332">-(SUM(CXS4:CXS9)-CXS35-CXS40)</f>
        <v>0</v>
      </c>
      <c r="CXU10" s="967">
        <f t="shared" ref="CXU10" si="1333">-(SUM(CXU4:CXU9)-CXU35-CXU40)</f>
        <v>0</v>
      </c>
      <c r="CXW10" s="967">
        <f t="shared" ref="CXW10" si="1334">-(SUM(CXW4:CXW9)-CXW35-CXW40)</f>
        <v>0</v>
      </c>
      <c r="CXY10" s="967">
        <f t="shared" ref="CXY10" si="1335">-(SUM(CXY4:CXY9)-CXY35-CXY40)</f>
        <v>0</v>
      </c>
      <c r="CYA10" s="967">
        <f t="shared" ref="CYA10" si="1336">-(SUM(CYA4:CYA9)-CYA35-CYA40)</f>
        <v>0</v>
      </c>
      <c r="CYC10" s="967">
        <f t="shared" ref="CYC10" si="1337">-(SUM(CYC4:CYC9)-CYC35-CYC40)</f>
        <v>0</v>
      </c>
      <c r="CYE10" s="967">
        <f t="shared" ref="CYE10" si="1338">-(SUM(CYE4:CYE9)-CYE35-CYE40)</f>
        <v>0</v>
      </c>
      <c r="CYG10" s="967">
        <f t="shared" ref="CYG10" si="1339">-(SUM(CYG4:CYG9)-CYG35-CYG40)</f>
        <v>0</v>
      </c>
      <c r="CYI10" s="967">
        <f t="shared" ref="CYI10" si="1340">-(SUM(CYI4:CYI9)-CYI35-CYI40)</f>
        <v>0</v>
      </c>
      <c r="CYK10" s="967">
        <f t="shared" ref="CYK10" si="1341">-(SUM(CYK4:CYK9)-CYK35-CYK40)</f>
        <v>0</v>
      </c>
      <c r="CYM10" s="967">
        <f t="shared" ref="CYM10" si="1342">-(SUM(CYM4:CYM9)-CYM35-CYM40)</f>
        <v>0</v>
      </c>
      <c r="CYO10" s="967">
        <f t="shared" ref="CYO10" si="1343">-(SUM(CYO4:CYO9)-CYO35-CYO40)</f>
        <v>0</v>
      </c>
      <c r="CYQ10" s="967">
        <f t="shared" ref="CYQ10" si="1344">-(SUM(CYQ4:CYQ9)-CYQ35-CYQ40)</f>
        <v>0</v>
      </c>
      <c r="CYS10" s="967">
        <f t="shared" ref="CYS10" si="1345">-(SUM(CYS4:CYS9)-CYS35-CYS40)</f>
        <v>0</v>
      </c>
      <c r="CYU10" s="967">
        <f t="shared" ref="CYU10" si="1346">-(SUM(CYU4:CYU9)-CYU35-CYU40)</f>
        <v>0</v>
      </c>
      <c r="CYW10" s="967">
        <f t="shared" ref="CYW10" si="1347">-(SUM(CYW4:CYW9)-CYW35-CYW40)</f>
        <v>0</v>
      </c>
      <c r="CYY10" s="967">
        <f t="shared" ref="CYY10" si="1348">-(SUM(CYY4:CYY9)-CYY35-CYY40)</f>
        <v>0</v>
      </c>
      <c r="CZA10" s="967">
        <f t="shared" ref="CZA10" si="1349">-(SUM(CZA4:CZA9)-CZA35-CZA40)</f>
        <v>0</v>
      </c>
      <c r="CZC10" s="967">
        <f t="shared" ref="CZC10" si="1350">-(SUM(CZC4:CZC9)-CZC35-CZC40)</f>
        <v>0</v>
      </c>
      <c r="CZE10" s="967">
        <f t="shared" ref="CZE10" si="1351">-(SUM(CZE4:CZE9)-CZE35-CZE40)</f>
        <v>0</v>
      </c>
      <c r="CZG10" s="967">
        <f t="shared" ref="CZG10" si="1352">-(SUM(CZG4:CZG9)-CZG35-CZG40)</f>
        <v>0</v>
      </c>
      <c r="CZI10" s="967">
        <f t="shared" ref="CZI10" si="1353">-(SUM(CZI4:CZI9)-CZI35-CZI40)</f>
        <v>0</v>
      </c>
      <c r="CZK10" s="967">
        <f t="shared" ref="CZK10" si="1354">-(SUM(CZK4:CZK9)-CZK35-CZK40)</f>
        <v>0</v>
      </c>
      <c r="CZM10" s="967">
        <f t="shared" ref="CZM10" si="1355">-(SUM(CZM4:CZM9)-CZM35-CZM40)</f>
        <v>0</v>
      </c>
      <c r="CZO10" s="967">
        <f t="shared" ref="CZO10" si="1356">-(SUM(CZO4:CZO9)-CZO35-CZO40)</f>
        <v>0</v>
      </c>
      <c r="CZQ10" s="967">
        <f t="shared" ref="CZQ10" si="1357">-(SUM(CZQ4:CZQ9)-CZQ35-CZQ40)</f>
        <v>0</v>
      </c>
      <c r="CZS10" s="967">
        <f t="shared" ref="CZS10" si="1358">-(SUM(CZS4:CZS9)-CZS35-CZS40)</f>
        <v>0</v>
      </c>
      <c r="CZU10" s="967">
        <f t="shared" ref="CZU10" si="1359">-(SUM(CZU4:CZU9)-CZU35-CZU40)</f>
        <v>0</v>
      </c>
      <c r="CZW10" s="967">
        <f t="shared" ref="CZW10" si="1360">-(SUM(CZW4:CZW9)-CZW35-CZW40)</f>
        <v>0</v>
      </c>
      <c r="CZY10" s="967">
        <f t="shared" ref="CZY10" si="1361">-(SUM(CZY4:CZY9)-CZY35-CZY40)</f>
        <v>0</v>
      </c>
      <c r="DAA10" s="967">
        <f t="shared" ref="DAA10" si="1362">-(SUM(DAA4:DAA9)-DAA35-DAA40)</f>
        <v>0</v>
      </c>
      <c r="DAC10" s="967">
        <f t="shared" ref="DAC10" si="1363">-(SUM(DAC4:DAC9)-DAC35-DAC40)</f>
        <v>0</v>
      </c>
      <c r="DAE10" s="967">
        <f t="shared" ref="DAE10" si="1364">-(SUM(DAE4:DAE9)-DAE35-DAE40)</f>
        <v>0</v>
      </c>
      <c r="DAG10" s="967">
        <f t="shared" ref="DAG10" si="1365">-(SUM(DAG4:DAG9)-DAG35-DAG40)</f>
        <v>0</v>
      </c>
      <c r="DAI10" s="967">
        <f t="shared" ref="DAI10" si="1366">-(SUM(DAI4:DAI9)-DAI35-DAI40)</f>
        <v>0</v>
      </c>
      <c r="DAK10" s="967">
        <f t="shared" ref="DAK10" si="1367">-(SUM(DAK4:DAK9)-DAK35-DAK40)</f>
        <v>0</v>
      </c>
      <c r="DAM10" s="967">
        <f t="shared" ref="DAM10" si="1368">-(SUM(DAM4:DAM9)-DAM35-DAM40)</f>
        <v>0</v>
      </c>
      <c r="DAO10" s="967">
        <f t="shared" ref="DAO10" si="1369">-(SUM(DAO4:DAO9)-DAO35-DAO40)</f>
        <v>0</v>
      </c>
      <c r="DAQ10" s="967">
        <f t="shared" ref="DAQ10" si="1370">-(SUM(DAQ4:DAQ9)-DAQ35-DAQ40)</f>
        <v>0</v>
      </c>
      <c r="DAS10" s="967">
        <f t="shared" ref="DAS10" si="1371">-(SUM(DAS4:DAS9)-DAS35-DAS40)</f>
        <v>0</v>
      </c>
      <c r="DAU10" s="967">
        <f t="shared" ref="DAU10" si="1372">-(SUM(DAU4:DAU9)-DAU35-DAU40)</f>
        <v>0</v>
      </c>
      <c r="DAW10" s="967">
        <f t="shared" ref="DAW10" si="1373">-(SUM(DAW4:DAW9)-DAW35-DAW40)</f>
        <v>0</v>
      </c>
      <c r="DAY10" s="967">
        <f t="shared" ref="DAY10" si="1374">-(SUM(DAY4:DAY9)-DAY35-DAY40)</f>
        <v>0</v>
      </c>
      <c r="DBA10" s="967">
        <f t="shared" ref="DBA10" si="1375">-(SUM(DBA4:DBA9)-DBA35-DBA40)</f>
        <v>0</v>
      </c>
      <c r="DBC10" s="967">
        <f t="shared" ref="DBC10" si="1376">-(SUM(DBC4:DBC9)-DBC35-DBC40)</f>
        <v>0</v>
      </c>
      <c r="DBE10" s="967">
        <f t="shared" ref="DBE10" si="1377">-(SUM(DBE4:DBE9)-DBE35-DBE40)</f>
        <v>0</v>
      </c>
      <c r="DBG10" s="967">
        <f t="shared" ref="DBG10" si="1378">-(SUM(DBG4:DBG9)-DBG35-DBG40)</f>
        <v>0</v>
      </c>
      <c r="DBI10" s="967">
        <f t="shared" ref="DBI10" si="1379">-(SUM(DBI4:DBI9)-DBI35-DBI40)</f>
        <v>0</v>
      </c>
      <c r="DBK10" s="967">
        <f t="shared" ref="DBK10" si="1380">-(SUM(DBK4:DBK9)-DBK35-DBK40)</f>
        <v>0</v>
      </c>
      <c r="DBM10" s="967">
        <f t="shared" ref="DBM10" si="1381">-(SUM(DBM4:DBM9)-DBM35-DBM40)</f>
        <v>0</v>
      </c>
      <c r="DBO10" s="967">
        <f t="shared" ref="DBO10" si="1382">-(SUM(DBO4:DBO9)-DBO35-DBO40)</f>
        <v>0</v>
      </c>
      <c r="DBQ10" s="967">
        <f t="shared" ref="DBQ10" si="1383">-(SUM(DBQ4:DBQ9)-DBQ35-DBQ40)</f>
        <v>0</v>
      </c>
      <c r="DBS10" s="967">
        <f t="shared" ref="DBS10" si="1384">-(SUM(DBS4:DBS9)-DBS35-DBS40)</f>
        <v>0</v>
      </c>
      <c r="DBU10" s="967">
        <f t="shared" ref="DBU10" si="1385">-(SUM(DBU4:DBU9)-DBU35-DBU40)</f>
        <v>0</v>
      </c>
      <c r="DBW10" s="967">
        <f t="shared" ref="DBW10" si="1386">-(SUM(DBW4:DBW9)-DBW35-DBW40)</f>
        <v>0</v>
      </c>
      <c r="DBY10" s="967">
        <f t="shared" ref="DBY10" si="1387">-(SUM(DBY4:DBY9)-DBY35-DBY40)</f>
        <v>0</v>
      </c>
      <c r="DCA10" s="967">
        <f t="shared" ref="DCA10" si="1388">-(SUM(DCA4:DCA9)-DCA35-DCA40)</f>
        <v>0</v>
      </c>
      <c r="DCC10" s="967">
        <f t="shared" ref="DCC10" si="1389">-(SUM(DCC4:DCC9)-DCC35-DCC40)</f>
        <v>0</v>
      </c>
      <c r="DCE10" s="967">
        <f t="shared" ref="DCE10" si="1390">-(SUM(DCE4:DCE9)-DCE35-DCE40)</f>
        <v>0</v>
      </c>
      <c r="DCG10" s="967">
        <f t="shared" ref="DCG10" si="1391">-(SUM(DCG4:DCG9)-DCG35-DCG40)</f>
        <v>0</v>
      </c>
      <c r="DCI10" s="967">
        <f t="shared" ref="DCI10" si="1392">-(SUM(DCI4:DCI9)-DCI35-DCI40)</f>
        <v>0</v>
      </c>
      <c r="DCK10" s="967">
        <f t="shared" ref="DCK10" si="1393">-(SUM(DCK4:DCK9)-DCK35-DCK40)</f>
        <v>0</v>
      </c>
      <c r="DCM10" s="967">
        <f t="shared" ref="DCM10" si="1394">-(SUM(DCM4:DCM9)-DCM35-DCM40)</f>
        <v>0</v>
      </c>
      <c r="DCO10" s="967">
        <f t="shared" ref="DCO10" si="1395">-(SUM(DCO4:DCO9)-DCO35-DCO40)</f>
        <v>0</v>
      </c>
      <c r="DCQ10" s="967">
        <f t="shared" ref="DCQ10" si="1396">-(SUM(DCQ4:DCQ9)-DCQ35-DCQ40)</f>
        <v>0</v>
      </c>
      <c r="DCS10" s="967">
        <f t="shared" ref="DCS10" si="1397">-(SUM(DCS4:DCS9)-DCS35-DCS40)</f>
        <v>0</v>
      </c>
      <c r="DCU10" s="967">
        <f t="shared" ref="DCU10" si="1398">-(SUM(DCU4:DCU9)-DCU35-DCU40)</f>
        <v>0</v>
      </c>
      <c r="DCW10" s="967">
        <f t="shared" ref="DCW10" si="1399">-(SUM(DCW4:DCW9)-DCW35-DCW40)</f>
        <v>0</v>
      </c>
      <c r="DCY10" s="967">
        <f t="shared" ref="DCY10" si="1400">-(SUM(DCY4:DCY9)-DCY35-DCY40)</f>
        <v>0</v>
      </c>
      <c r="DDA10" s="967">
        <f t="shared" ref="DDA10" si="1401">-(SUM(DDA4:DDA9)-DDA35-DDA40)</f>
        <v>0</v>
      </c>
      <c r="DDC10" s="967">
        <f t="shared" ref="DDC10" si="1402">-(SUM(DDC4:DDC9)-DDC35-DDC40)</f>
        <v>0</v>
      </c>
      <c r="DDE10" s="967">
        <f t="shared" ref="DDE10" si="1403">-(SUM(DDE4:DDE9)-DDE35-DDE40)</f>
        <v>0</v>
      </c>
      <c r="DDG10" s="967">
        <f t="shared" ref="DDG10" si="1404">-(SUM(DDG4:DDG9)-DDG35-DDG40)</f>
        <v>0</v>
      </c>
      <c r="DDI10" s="967">
        <f t="shared" ref="DDI10" si="1405">-(SUM(DDI4:DDI9)-DDI35-DDI40)</f>
        <v>0</v>
      </c>
      <c r="DDK10" s="967">
        <f t="shared" ref="DDK10" si="1406">-(SUM(DDK4:DDK9)-DDK35-DDK40)</f>
        <v>0</v>
      </c>
      <c r="DDM10" s="967">
        <f t="shared" ref="DDM10" si="1407">-(SUM(DDM4:DDM9)-DDM35-DDM40)</f>
        <v>0</v>
      </c>
      <c r="DDO10" s="967">
        <f t="shared" ref="DDO10" si="1408">-(SUM(DDO4:DDO9)-DDO35-DDO40)</f>
        <v>0</v>
      </c>
      <c r="DDQ10" s="967">
        <f t="shared" ref="DDQ10" si="1409">-(SUM(DDQ4:DDQ9)-DDQ35-DDQ40)</f>
        <v>0</v>
      </c>
      <c r="DDS10" s="967">
        <f t="shared" ref="DDS10" si="1410">-(SUM(DDS4:DDS9)-DDS35-DDS40)</f>
        <v>0</v>
      </c>
      <c r="DDU10" s="967">
        <f t="shared" ref="DDU10" si="1411">-(SUM(DDU4:DDU9)-DDU35-DDU40)</f>
        <v>0</v>
      </c>
      <c r="DDW10" s="967">
        <f t="shared" ref="DDW10" si="1412">-(SUM(DDW4:DDW9)-DDW35-DDW40)</f>
        <v>0</v>
      </c>
      <c r="DDY10" s="967">
        <f t="shared" ref="DDY10" si="1413">-(SUM(DDY4:DDY9)-DDY35-DDY40)</f>
        <v>0</v>
      </c>
      <c r="DEA10" s="967">
        <f t="shared" ref="DEA10" si="1414">-(SUM(DEA4:DEA9)-DEA35-DEA40)</f>
        <v>0</v>
      </c>
      <c r="DEC10" s="967">
        <f t="shared" ref="DEC10" si="1415">-(SUM(DEC4:DEC9)-DEC35-DEC40)</f>
        <v>0</v>
      </c>
      <c r="DEE10" s="967">
        <f t="shared" ref="DEE10" si="1416">-(SUM(DEE4:DEE9)-DEE35-DEE40)</f>
        <v>0</v>
      </c>
      <c r="DEG10" s="967">
        <f t="shared" ref="DEG10" si="1417">-(SUM(DEG4:DEG9)-DEG35-DEG40)</f>
        <v>0</v>
      </c>
      <c r="DEI10" s="967">
        <f t="shared" ref="DEI10" si="1418">-(SUM(DEI4:DEI9)-DEI35-DEI40)</f>
        <v>0</v>
      </c>
      <c r="DEK10" s="967">
        <f t="shared" ref="DEK10" si="1419">-(SUM(DEK4:DEK9)-DEK35-DEK40)</f>
        <v>0</v>
      </c>
      <c r="DEM10" s="967">
        <f t="shared" ref="DEM10" si="1420">-(SUM(DEM4:DEM9)-DEM35-DEM40)</f>
        <v>0</v>
      </c>
      <c r="DEO10" s="967">
        <f t="shared" ref="DEO10" si="1421">-(SUM(DEO4:DEO9)-DEO35-DEO40)</f>
        <v>0</v>
      </c>
      <c r="DEQ10" s="967">
        <f t="shared" ref="DEQ10" si="1422">-(SUM(DEQ4:DEQ9)-DEQ35-DEQ40)</f>
        <v>0</v>
      </c>
      <c r="DES10" s="967">
        <f t="shared" ref="DES10" si="1423">-(SUM(DES4:DES9)-DES35-DES40)</f>
        <v>0</v>
      </c>
      <c r="DEU10" s="967">
        <f t="shared" ref="DEU10" si="1424">-(SUM(DEU4:DEU9)-DEU35-DEU40)</f>
        <v>0</v>
      </c>
      <c r="DEW10" s="967">
        <f t="shared" ref="DEW10" si="1425">-(SUM(DEW4:DEW9)-DEW35-DEW40)</f>
        <v>0</v>
      </c>
      <c r="DEY10" s="967">
        <f t="shared" ref="DEY10" si="1426">-(SUM(DEY4:DEY9)-DEY35-DEY40)</f>
        <v>0</v>
      </c>
      <c r="DFA10" s="967">
        <f t="shared" ref="DFA10" si="1427">-(SUM(DFA4:DFA9)-DFA35-DFA40)</f>
        <v>0</v>
      </c>
      <c r="DFC10" s="967">
        <f t="shared" ref="DFC10" si="1428">-(SUM(DFC4:DFC9)-DFC35-DFC40)</f>
        <v>0</v>
      </c>
      <c r="DFE10" s="967">
        <f t="shared" ref="DFE10" si="1429">-(SUM(DFE4:DFE9)-DFE35-DFE40)</f>
        <v>0</v>
      </c>
      <c r="DFG10" s="967">
        <f t="shared" ref="DFG10" si="1430">-(SUM(DFG4:DFG9)-DFG35-DFG40)</f>
        <v>0</v>
      </c>
      <c r="DFI10" s="967">
        <f t="shared" ref="DFI10" si="1431">-(SUM(DFI4:DFI9)-DFI35-DFI40)</f>
        <v>0</v>
      </c>
      <c r="DFK10" s="967">
        <f t="shared" ref="DFK10" si="1432">-(SUM(DFK4:DFK9)-DFK35-DFK40)</f>
        <v>0</v>
      </c>
      <c r="DFM10" s="967">
        <f t="shared" ref="DFM10" si="1433">-(SUM(DFM4:DFM9)-DFM35-DFM40)</f>
        <v>0</v>
      </c>
      <c r="DFO10" s="967">
        <f t="shared" ref="DFO10" si="1434">-(SUM(DFO4:DFO9)-DFO35-DFO40)</f>
        <v>0</v>
      </c>
      <c r="DFQ10" s="967">
        <f t="shared" ref="DFQ10" si="1435">-(SUM(DFQ4:DFQ9)-DFQ35-DFQ40)</f>
        <v>0</v>
      </c>
      <c r="DFS10" s="967">
        <f t="shared" ref="DFS10" si="1436">-(SUM(DFS4:DFS9)-DFS35-DFS40)</f>
        <v>0</v>
      </c>
      <c r="DFU10" s="967">
        <f t="shared" ref="DFU10" si="1437">-(SUM(DFU4:DFU9)-DFU35-DFU40)</f>
        <v>0</v>
      </c>
      <c r="DFW10" s="967">
        <f t="shared" ref="DFW10" si="1438">-(SUM(DFW4:DFW9)-DFW35-DFW40)</f>
        <v>0</v>
      </c>
      <c r="DFY10" s="967">
        <f t="shared" ref="DFY10" si="1439">-(SUM(DFY4:DFY9)-DFY35-DFY40)</f>
        <v>0</v>
      </c>
      <c r="DGA10" s="967">
        <f t="shared" ref="DGA10" si="1440">-(SUM(DGA4:DGA9)-DGA35-DGA40)</f>
        <v>0</v>
      </c>
      <c r="DGC10" s="967">
        <f t="shared" ref="DGC10" si="1441">-(SUM(DGC4:DGC9)-DGC35-DGC40)</f>
        <v>0</v>
      </c>
      <c r="DGE10" s="967">
        <f t="shared" ref="DGE10" si="1442">-(SUM(DGE4:DGE9)-DGE35-DGE40)</f>
        <v>0</v>
      </c>
      <c r="DGG10" s="967">
        <f t="shared" ref="DGG10" si="1443">-(SUM(DGG4:DGG9)-DGG35-DGG40)</f>
        <v>0</v>
      </c>
      <c r="DGI10" s="967">
        <f t="shared" ref="DGI10" si="1444">-(SUM(DGI4:DGI9)-DGI35-DGI40)</f>
        <v>0</v>
      </c>
      <c r="DGK10" s="967">
        <f t="shared" ref="DGK10" si="1445">-(SUM(DGK4:DGK9)-DGK35-DGK40)</f>
        <v>0</v>
      </c>
      <c r="DGM10" s="967">
        <f t="shared" ref="DGM10" si="1446">-(SUM(DGM4:DGM9)-DGM35-DGM40)</f>
        <v>0</v>
      </c>
      <c r="DGO10" s="967">
        <f t="shared" ref="DGO10" si="1447">-(SUM(DGO4:DGO9)-DGO35-DGO40)</f>
        <v>0</v>
      </c>
      <c r="DGQ10" s="967">
        <f t="shared" ref="DGQ10" si="1448">-(SUM(DGQ4:DGQ9)-DGQ35-DGQ40)</f>
        <v>0</v>
      </c>
      <c r="DGS10" s="967">
        <f t="shared" ref="DGS10" si="1449">-(SUM(DGS4:DGS9)-DGS35-DGS40)</f>
        <v>0</v>
      </c>
      <c r="DGU10" s="967">
        <f t="shared" ref="DGU10" si="1450">-(SUM(DGU4:DGU9)-DGU35-DGU40)</f>
        <v>0</v>
      </c>
      <c r="DGW10" s="967">
        <f t="shared" ref="DGW10" si="1451">-(SUM(DGW4:DGW9)-DGW35-DGW40)</f>
        <v>0</v>
      </c>
      <c r="DGY10" s="967">
        <f t="shared" ref="DGY10" si="1452">-(SUM(DGY4:DGY9)-DGY35-DGY40)</f>
        <v>0</v>
      </c>
      <c r="DHA10" s="967">
        <f t="shared" ref="DHA10" si="1453">-(SUM(DHA4:DHA9)-DHA35-DHA40)</f>
        <v>0</v>
      </c>
      <c r="DHC10" s="967">
        <f t="shared" ref="DHC10" si="1454">-(SUM(DHC4:DHC9)-DHC35-DHC40)</f>
        <v>0</v>
      </c>
      <c r="DHE10" s="967">
        <f t="shared" ref="DHE10" si="1455">-(SUM(DHE4:DHE9)-DHE35-DHE40)</f>
        <v>0</v>
      </c>
      <c r="DHG10" s="967">
        <f t="shared" ref="DHG10" si="1456">-(SUM(DHG4:DHG9)-DHG35-DHG40)</f>
        <v>0</v>
      </c>
      <c r="DHI10" s="967">
        <f t="shared" ref="DHI10" si="1457">-(SUM(DHI4:DHI9)-DHI35-DHI40)</f>
        <v>0</v>
      </c>
      <c r="DHK10" s="967">
        <f t="shared" ref="DHK10" si="1458">-(SUM(DHK4:DHK9)-DHK35-DHK40)</f>
        <v>0</v>
      </c>
      <c r="DHM10" s="967">
        <f t="shared" ref="DHM10" si="1459">-(SUM(DHM4:DHM9)-DHM35-DHM40)</f>
        <v>0</v>
      </c>
      <c r="DHO10" s="967">
        <f t="shared" ref="DHO10" si="1460">-(SUM(DHO4:DHO9)-DHO35-DHO40)</f>
        <v>0</v>
      </c>
      <c r="DHQ10" s="967">
        <f t="shared" ref="DHQ10" si="1461">-(SUM(DHQ4:DHQ9)-DHQ35-DHQ40)</f>
        <v>0</v>
      </c>
      <c r="DHS10" s="967">
        <f t="shared" ref="DHS10" si="1462">-(SUM(DHS4:DHS9)-DHS35-DHS40)</f>
        <v>0</v>
      </c>
      <c r="DHU10" s="967">
        <f t="shared" ref="DHU10" si="1463">-(SUM(DHU4:DHU9)-DHU35-DHU40)</f>
        <v>0</v>
      </c>
      <c r="DHW10" s="967">
        <f t="shared" ref="DHW10" si="1464">-(SUM(DHW4:DHW9)-DHW35-DHW40)</f>
        <v>0</v>
      </c>
      <c r="DHY10" s="967">
        <f t="shared" ref="DHY10" si="1465">-(SUM(DHY4:DHY9)-DHY35-DHY40)</f>
        <v>0</v>
      </c>
      <c r="DIA10" s="967">
        <f t="shared" ref="DIA10" si="1466">-(SUM(DIA4:DIA9)-DIA35-DIA40)</f>
        <v>0</v>
      </c>
      <c r="DIC10" s="967">
        <f t="shared" ref="DIC10" si="1467">-(SUM(DIC4:DIC9)-DIC35-DIC40)</f>
        <v>0</v>
      </c>
      <c r="DIE10" s="967">
        <f t="shared" ref="DIE10" si="1468">-(SUM(DIE4:DIE9)-DIE35-DIE40)</f>
        <v>0</v>
      </c>
      <c r="DIG10" s="967">
        <f t="shared" ref="DIG10" si="1469">-(SUM(DIG4:DIG9)-DIG35-DIG40)</f>
        <v>0</v>
      </c>
      <c r="DII10" s="967">
        <f t="shared" ref="DII10" si="1470">-(SUM(DII4:DII9)-DII35-DII40)</f>
        <v>0</v>
      </c>
      <c r="DIK10" s="967">
        <f t="shared" ref="DIK10" si="1471">-(SUM(DIK4:DIK9)-DIK35-DIK40)</f>
        <v>0</v>
      </c>
      <c r="DIM10" s="967">
        <f t="shared" ref="DIM10" si="1472">-(SUM(DIM4:DIM9)-DIM35-DIM40)</f>
        <v>0</v>
      </c>
      <c r="DIO10" s="967">
        <f t="shared" ref="DIO10" si="1473">-(SUM(DIO4:DIO9)-DIO35-DIO40)</f>
        <v>0</v>
      </c>
      <c r="DIQ10" s="967">
        <f t="shared" ref="DIQ10" si="1474">-(SUM(DIQ4:DIQ9)-DIQ35-DIQ40)</f>
        <v>0</v>
      </c>
      <c r="DIS10" s="967">
        <f t="shared" ref="DIS10" si="1475">-(SUM(DIS4:DIS9)-DIS35-DIS40)</f>
        <v>0</v>
      </c>
      <c r="DIU10" s="967">
        <f t="shared" ref="DIU10" si="1476">-(SUM(DIU4:DIU9)-DIU35-DIU40)</f>
        <v>0</v>
      </c>
      <c r="DIW10" s="967">
        <f t="shared" ref="DIW10" si="1477">-(SUM(DIW4:DIW9)-DIW35-DIW40)</f>
        <v>0</v>
      </c>
      <c r="DIY10" s="967">
        <f t="shared" ref="DIY10" si="1478">-(SUM(DIY4:DIY9)-DIY35-DIY40)</f>
        <v>0</v>
      </c>
      <c r="DJA10" s="967">
        <f t="shared" ref="DJA10" si="1479">-(SUM(DJA4:DJA9)-DJA35-DJA40)</f>
        <v>0</v>
      </c>
      <c r="DJC10" s="967">
        <f t="shared" ref="DJC10" si="1480">-(SUM(DJC4:DJC9)-DJC35-DJC40)</f>
        <v>0</v>
      </c>
      <c r="DJE10" s="967">
        <f t="shared" ref="DJE10" si="1481">-(SUM(DJE4:DJE9)-DJE35-DJE40)</f>
        <v>0</v>
      </c>
      <c r="DJG10" s="967">
        <f t="shared" ref="DJG10" si="1482">-(SUM(DJG4:DJG9)-DJG35-DJG40)</f>
        <v>0</v>
      </c>
      <c r="DJI10" s="967">
        <f t="shared" ref="DJI10" si="1483">-(SUM(DJI4:DJI9)-DJI35-DJI40)</f>
        <v>0</v>
      </c>
      <c r="DJK10" s="967">
        <f t="shared" ref="DJK10" si="1484">-(SUM(DJK4:DJK9)-DJK35-DJK40)</f>
        <v>0</v>
      </c>
      <c r="DJM10" s="967">
        <f t="shared" ref="DJM10" si="1485">-(SUM(DJM4:DJM9)-DJM35-DJM40)</f>
        <v>0</v>
      </c>
      <c r="DJO10" s="967">
        <f t="shared" ref="DJO10" si="1486">-(SUM(DJO4:DJO9)-DJO35-DJO40)</f>
        <v>0</v>
      </c>
      <c r="DJQ10" s="967">
        <f t="shared" ref="DJQ10" si="1487">-(SUM(DJQ4:DJQ9)-DJQ35-DJQ40)</f>
        <v>0</v>
      </c>
      <c r="DJS10" s="967">
        <f t="shared" ref="DJS10" si="1488">-(SUM(DJS4:DJS9)-DJS35-DJS40)</f>
        <v>0</v>
      </c>
      <c r="DJU10" s="967">
        <f t="shared" ref="DJU10" si="1489">-(SUM(DJU4:DJU9)-DJU35-DJU40)</f>
        <v>0</v>
      </c>
      <c r="DJW10" s="967">
        <f t="shared" ref="DJW10" si="1490">-(SUM(DJW4:DJW9)-DJW35-DJW40)</f>
        <v>0</v>
      </c>
      <c r="DJY10" s="967">
        <f t="shared" ref="DJY10" si="1491">-(SUM(DJY4:DJY9)-DJY35-DJY40)</f>
        <v>0</v>
      </c>
      <c r="DKA10" s="967">
        <f t="shared" ref="DKA10" si="1492">-(SUM(DKA4:DKA9)-DKA35-DKA40)</f>
        <v>0</v>
      </c>
      <c r="DKC10" s="967">
        <f t="shared" ref="DKC10" si="1493">-(SUM(DKC4:DKC9)-DKC35-DKC40)</f>
        <v>0</v>
      </c>
      <c r="DKE10" s="967">
        <f t="shared" ref="DKE10" si="1494">-(SUM(DKE4:DKE9)-DKE35-DKE40)</f>
        <v>0</v>
      </c>
      <c r="DKG10" s="967">
        <f t="shared" ref="DKG10" si="1495">-(SUM(DKG4:DKG9)-DKG35-DKG40)</f>
        <v>0</v>
      </c>
      <c r="DKI10" s="967">
        <f t="shared" ref="DKI10" si="1496">-(SUM(DKI4:DKI9)-DKI35-DKI40)</f>
        <v>0</v>
      </c>
      <c r="DKK10" s="967">
        <f t="shared" ref="DKK10" si="1497">-(SUM(DKK4:DKK9)-DKK35-DKK40)</f>
        <v>0</v>
      </c>
      <c r="DKM10" s="967">
        <f t="shared" ref="DKM10" si="1498">-(SUM(DKM4:DKM9)-DKM35-DKM40)</f>
        <v>0</v>
      </c>
      <c r="DKO10" s="967">
        <f t="shared" ref="DKO10" si="1499">-(SUM(DKO4:DKO9)-DKO35-DKO40)</f>
        <v>0</v>
      </c>
      <c r="DKQ10" s="967">
        <f t="shared" ref="DKQ10" si="1500">-(SUM(DKQ4:DKQ9)-DKQ35-DKQ40)</f>
        <v>0</v>
      </c>
      <c r="DKS10" s="967">
        <f t="shared" ref="DKS10" si="1501">-(SUM(DKS4:DKS9)-DKS35-DKS40)</f>
        <v>0</v>
      </c>
      <c r="DKU10" s="967">
        <f t="shared" ref="DKU10" si="1502">-(SUM(DKU4:DKU9)-DKU35-DKU40)</f>
        <v>0</v>
      </c>
      <c r="DKW10" s="967">
        <f t="shared" ref="DKW10" si="1503">-(SUM(DKW4:DKW9)-DKW35-DKW40)</f>
        <v>0</v>
      </c>
      <c r="DKY10" s="967">
        <f t="shared" ref="DKY10" si="1504">-(SUM(DKY4:DKY9)-DKY35-DKY40)</f>
        <v>0</v>
      </c>
      <c r="DLA10" s="967">
        <f t="shared" ref="DLA10" si="1505">-(SUM(DLA4:DLA9)-DLA35-DLA40)</f>
        <v>0</v>
      </c>
      <c r="DLC10" s="967">
        <f t="shared" ref="DLC10" si="1506">-(SUM(DLC4:DLC9)-DLC35-DLC40)</f>
        <v>0</v>
      </c>
      <c r="DLE10" s="967">
        <f t="shared" ref="DLE10" si="1507">-(SUM(DLE4:DLE9)-DLE35-DLE40)</f>
        <v>0</v>
      </c>
      <c r="DLG10" s="967">
        <f t="shared" ref="DLG10" si="1508">-(SUM(DLG4:DLG9)-DLG35-DLG40)</f>
        <v>0</v>
      </c>
      <c r="DLI10" s="967">
        <f t="shared" ref="DLI10" si="1509">-(SUM(DLI4:DLI9)-DLI35-DLI40)</f>
        <v>0</v>
      </c>
      <c r="DLK10" s="967">
        <f t="shared" ref="DLK10" si="1510">-(SUM(DLK4:DLK9)-DLK35-DLK40)</f>
        <v>0</v>
      </c>
      <c r="DLM10" s="967">
        <f t="shared" ref="DLM10" si="1511">-(SUM(DLM4:DLM9)-DLM35-DLM40)</f>
        <v>0</v>
      </c>
      <c r="DLO10" s="967">
        <f t="shared" ref="DLO10" si="1512">-(SUM(DLO4:DLO9)-DLO35-DLO40)</f>
        <v>0</v>
      </c>
      <c r="DLQ10" s="967">
        <f t="shared" ref="DLQ10" si="1513">-(SUM(DLQ4:DLQ9)-DLQ35-DLQ40)</f>
        <v>0</v>
      </c>
      <c r="DLS10" s="967">
        <f t="shared" ref="DLS10" si="1514">-(SUM(DLS4:DLS9)-DLS35-DLS40)</f>
        <v>0</v>
      </c>
      <c r="DLU10" s="967">
        <f t="shared" ref="DLU10" si="1515">-(SUM(DLU4:DLU9)-DLU35-DLU40)</f>
        <v>0</v>
      </c>
      <c r="DLW10" s="967">
        <f t="shared" ref="DLW10" si="1516">-(SUM(DLW4:DLW9)-DLW35-DLW40)</f>
        <v>0</v>
      </c>
      <c r="DLY10" s="967">
        <f t="shared" ref="DLY10" si="1517">-(SUM(DLY4:DLY9)-DLY35-DLY40)</f>
        <v>0</v>
      </c>
      <c r="DMA10" s="967">
        <f t="shared" ref="DMA10" si="1518">-(SUM(DMA4:DMA9)-DMA35-DMA40)</f>
        <v>0</v>
      </c>
      <c r="DMC10" s="967">
        <f t="shared" ref="DMC10" si="1519">-(SUM(DMC4:DMC9)-DMC35-DMC40)</f>
        <v>0</v>
      </c>
      <c r="DME10" s="967">
        <f t="shared" ref="DME10" si="1520">-(SUM(DME4:DME9)-DME35-DME40)</f>
        <v>0</v>
      </c>
      <c r="DMG10" s="967">
        <f t="shared" ref="DMG10" si="1521">-(SUM(DMG4:DMG9)-DMG35-DMG40)</f>
        <v>0</v>
      </c>
      <c r="DMI10" s="967">
        <f t="shared" ref="DMI10" si="1522">-(SUM(DMI4:DMI9)-DMI35-DMI40)</f>
        <v>0</v>
      </c>
      <c r="DMK10" s="967">
        <f t="shared" ref="DMK10" si="1523">-(SUM(DMK4:DMK9)-DMK35-DMK40)</f>
        <v>0</v>
      </c>
      <c r="DMM10" s="967">
        <f t="shared" ref="DMM10" si="1524">-(SUM(DMM4:DMM9)-DMM35-DMM40)</f>
        <v>0</v>
      </c>
      <c r="DMO10" s="967">
        <f t="shared" ref="DMO10" si="1525">-(SUM(DMO4:DMO9)-DMO35-DMO40)</f>
        <v>0</v>
      </c>
      <c r="DMQ10" s="967">
        <f t="shared" ref="DMQ10" si="1526">-(SUM(DMQ4:DMQ9)-DMQ35-DMQ40)</f>
        <v>0</v>
      </c>
      <c r="DMS10" s="967">
        <f t="shared" ref="DMS10" si="1527">-(SUM(DMS4:DMS9)-DMS35-DMS40)</f>
        <v>0</v>
      </c>
      <c r="DMU10" s="967">
        <f t="shared" ref="DMU10" si="1528">-(SUM(DMU4:DMU9)-DMU35-DMU40)</f>
        <v>0</v>
      </c>
      <c r="DMW10" s="967">
        <f t="shared" ref="DMW10" si="1529">-(SUM(DMW4:DMW9)-DMW35-DMW40)</f>
        <v>0</v>
      </c>
      <c r="DMY10" s="967">
        <f t="shared" ref="DMY10" si="1530">-(SUM(DMY4:DMY9)-DMY35-DMY40)</f>
        <v>0</v>
      </c>
      <c r="DNA10" s="967">
        <f t="shared" ref="DNA10" si="1531">-(SUM(DNA4:DNA9)-DNA35-DNA40)</f>
        <v>0</v>
      </c>
      <c r="DNC10" s="967">
        <f t="shared" ref="DNC10" si="1532">-(SUM(DNC4:DNC9)-DNC35-DNC40)</f>
        <v>0</v>
      </c>
      <c r="DNE10" s="967">
        <f t="shared" ref="DNE10" si="1533">-(SUM(DNE4:DNE9)-DNE35-DNE40)</f>
        <v>0</v>
      </c>
      <c r="DNG10" s="967">
        <f t="shared" ref="DNG10" si="1534">-(SUM(DNG4:DNG9)-DNG35-DNG40)</f>
        <v>0</v>
      </c>
      <c r="DNI10" s="967">
        <f t="shared" ref="DNI10" si="1535">-(SUM(DNI4:DNI9)-DNI35-DNI40)</f>
        <v>0</v>
      </c>
      <c r="DNK10" s="967">
        <f t="shared" ref="DNK10" si="1536">-(SUM(DNK4:DNK9)-DNK35-DNK40)</f>
        <v>0</v>
      </c>
      <c r="DNM10" s="967">
        <f t="shared" ref="DNM10" si="1537">-(SUM(DNM4:DNM9)-DNM35-DNM40)</f>
        <v>0</v>
      </c>
      <c r="DNO10" s="967">
        <f t="shared" ref="DNO10" si="1538">-(SUM(DNO4:DNO9)-DNO35-DNO40)</f>
        <v>0</v>
      </c>
      <c r="DNQ10" s="967">
        <f t="shared" ref="DNQ10" si="1539">-(SUM(DNQ4:DNQ9)-DNQ35-DNQ40)</f>
        <v>0</v>
      </c>
      <c r="DNS10" s="967">
        <f t="shared" ref="DNS10" si="1540">-(SUM(DNS4:DNS9)-DNS35-DNS40)</f>
        <v>0</v>
      </c>
      <c r="DNU10" s="967">
        <f t="shared" ref="DNU10" si="1541">-(SUM(DNU4:DNU9)-DNU35-DNU40)</f>
        <v>0</v>
      </c>
      <c r="DNW10" s="967">
        <f t="shared" ref="DNW10" si="1542">-(SUM(DNW4:DNW9)-DNW35-DNW40)</f>
        <v>0</v>
      </c>
      <c r="DNY10" s="967">
        <f t="shared" ref="DNY10" si="1543">-(SUM(DNY4:DNY9)-DNY35-DNY40)</f>
        <v>0</v>
      </c>
      <c r="DOA10" s="967">
        <f t="shared" ref="DOA10" si="1544">-(SUM(DOA4:DOA9)-DOA35-DOA40)</f>
        <v>0</v>
      </c>
      <c r="DOC10" s="967">
        <f t="shared" ref="DOC10" si="1545">-(SUM(DOC4:DOC9)-DOC35-DOC40)</f>
        <v>0</v>
      </c>
      <c r="DOE10" s="967">
        <f t="shared" ref="DOE10" si="1546">-(SUM(DOE4:DOE9)-DOE35-DOE40)</f>
        <v>0</v>
      </c>
      <c r="DOG10" s="967">
        <f t="shared" ref="DOG10" si="1547">-(SUM(DOG4:DOG9)-DOG35-DOG40)</f>
        <v>0</v>
      </c>
      <c r="DOI10" s="967">
        <f t="shared" ref="DOI10" si="1548">-(SUM(DOI4:DOI9)-DOI35-DOI40)</f>
        <v>0</v>
      </c>
      <c r="DOK10" s="967">
        <f t="shared" ref="DOK10" si="1549">-(SUM(DOK4:DOK9)-DOK35-DOK40)</f>
        <v>0</v>
      </c>
      <c r="DOM10" s="967">
        <f t="shared" ref="DOM10" si="1550">-(SUM(DOM4:DOM9)-DOM35-DOM40)</f>
        <v>0</v>
      </c>
      <c r="DOO10" s="967">
        <f t="shared" ref="DOO10" si="1551">-(SUM(DOO4:DOO9)-DOO35-DOO40)</f>
        <v>0</v>
      </c>
      <c r="DOQ10" s="967">
        <f t="shared" ref="DOQ10" si="1552">-(SUM(DOQ4:DOQ9)-DOQ35-DOQ40)</f>
        <v>0</v>
      </c>
      <c r="DOS10" s="967">
        <f t="shared" ref="DOS10" si="1553">-(SUM(DOS4:DOS9)-DOS35-DOS40)</f>
        <v>0</v>
      </c>
      <c r="DOU10" s="967">
        <f t="shared" ref="DOU10" si="1554">-(SUM(DOU4:DOU9)-DOU35-DOU40)</f>
        <v>0</v>
      </c>
      <c r="DOW10" s="967">
        <f t="shared" ref="DOW10" si="1555">-(SUM(DOW4:DOW9)-DOW35-DOW40)</f>
        <v>0</v>
      </c>
      <c r="DOY10" s="967">
        <f t="shared" ref="DOY10" si="1556">-(SUM(DOY4:DOY9)-DOY35-DOY40)</f>
        <v>0</v>
      </c>
      <c r="DPA10" s="967">
        <f t="shared" ref="DPA10" si="1557">-(SUM(DPA4:DPA9)-DPA35-DPA40)</f>
        <v>0</v>
      </c>
      <c r="DPC10" s="967">
        <f t="shared" ref="DPC10" si="1558">-(SUM(DPC4:DPC9)-DPC35-DPC40)</f>
        <v>0</v>
      </c>
      <c r="DPE10" s="967">
        <f t="shared" ref="DPE10" si="1559">-(SUM(DPE4:DPE9)-DPE35-DPE40)</f>
        <v>0</v>
      </c>
      <c r="DPG10" s="967">
        <f t="shared" ref="DPG10" si="1560">-(SUM(DPG4:DPG9)-DPG35-DPG40)</f>
        <v>0</v>
      </c>
      <c r="DPI10" s="967">
        <f t="shared" ref="DPI10" si="1561">-(SUM(DPI4:DPI9)-DPI35-DPI40)</f>
        <v>0</v>
      </c>
      <c r="DPK10" s="967">
        <f t="shared" ref="DPK10" si="1562">-(SUM(DPK4:DPK9)-DPK35-DPK40)</f>
        <v>0</v>
      </c>
      <c r="DPM10" s="967">
        <f t="shared" ref="DPM10" si="1563">-(SUM(DPM4:DPM9)-DPM35-DPM40)</f>
        <v>0</v>
      </c>
      <c r="DPO10" s="967">
        <f t="shared" ref="DPO10" si="1564">-(SUM(DPO4:DPO9)-DPO35-DPO40)</f>
        <v>0</v>
      </c>
      <c r="DPQ10" s="967">
        <f t="shared" ref="DPQ10" si="1565">-(SUM(DPQ4:DPQ9)-DPQ35-DPQ40)</f>
        <v>0</v>
      </c>
      <c r="DPS10" s="967">
        <f t="shared" ref="DPS10" si="1566">-(SUM(DPS4:DPS9)-DPS35-DPS40)</f>
        <v>0</v>
      </c>
      <c r="DPU10" s="967">
        <f t="shared" ref="DPU10" si="1567">-(SUM(DPU4:DPU9)-DPU35-DPU40)</f>
        <v>0</v>
      </c>
      <c r="DPW10" s="967">
        <f t="shared" ref="DPW10" si="1568">-(SUM(DPW4:DPW9)-DPW35-DPW40)</f>
        <v>0</v>
      </c>
      <c r="DPY10" s="967">
        <f t="shared" ref="DPY10" si="1569">-(SUM(DPY4:DPY9)-DPY35-DPY40)</f>
        <v>0</v>
      </c>
      <c r="DQA10" s="967">
        <f t="shared" ref="DQA10" si="1570">-(SUM(DQA4:DQA9)-DQA35-DQA40)</f>
        <v>0</v>
      </c>
      <c r="DQC10" s="967">
        <f t="shared" ref="DQC10" si="1571">-(SUM(DQC4:DQC9)-DQC35-DQC40)</f>
        <v>0</v>
      </c>
      <c r="DQE10" s="967">
        <f t="shared" ref="DQE10" si="1572">-(SUM(DQE4:DQE9)-DQE35-DQE40)</f>
        <v>0</v>
      </c>
      <c r="DQG10" s="967">
        <f t="shared" ref="DQG10" si="1573">-(SUM(DQG4:DQG9)-DQG35-DQG40)</f>
        <v>0</v>
      </c>
      <c r="DQI10" s="967">
        <f t="shared" ref="DQI10" si="1574">-(SUM(DQI4:DQI9)-DQI35-DQI40)</f>
        <v>0</v>
      </c>
      <c r="DQK10" s="967">
        <f t="shared" ref="DQK10" si="1575">-(SUM(DQK4:DQK9)-DQK35-DQK40)</f>
        <v>0</v>
      </c>
      <c r="DQM10" s="967">
        <f t="shared" ref="DQM10" si="1576">-(SUM(DQM4:DQM9)-DQM35-DQM40)</f>
        <v>0</v>
      </c>
      <c r="DQO10" s="967">
        <f t="shared" ref="DQO10" si="1577">-(SUM(DQO4:DQO9)-DQO35-DQO40)</f>
        <v>0</v>
      </c>
      <c r="DQQ10" s="967">
        <f t="shared" ref="DQQ10" si="1578">-(SUM(DQQ4:DQQ9)-DQQ35-DQQ40)</f>
        <v>0</v>
      </c>
      <c r="DQS10" s="967">
        <f t="shared" ref="DQS10" si="1579">-(SUM(DQS4:DQS9)-DQS35-DQS40)</f>
        <v>0</v>
      </c>
      <c r="DQU10" s="967">
        <f t="shared" ref="DQU10" si="1580">-(SUM(DQU4:DQU9)-DQU35-DQU40)</f>
        <v>0</v>
      </c>
      <c r="DQW10" s="967">
        <f t="shared" ref="DQW10" si="1581">-(SUM(DQW4:DQW9)-DQW35-DQW40)</f>
        <v>0</v>
      </c>
      <c r="DQY10" s="967">
        <f t="shared" ref="DQY10" si="1582">-(SUM(DQY4:DQY9)-DQY35-DQY40)</f>
        <v>0</v>
      </c>
      <c r="DRA10" s="967">
        <f t="shared" ref="DRA10" si="1583">-(SUM(DRA4:DRA9)-DRA35-DRA40)</f>
        <v>0</v>
      </c>
      <c r="DRC10" s="967">
        <f t="shared" ref="DRC10" si="1584">-(SUM(DRC4:DRC9)-DRC35-DRC40)</f>
        <v>0</v>
      </c>
      <c r="DRE10" s="967">
        <f t="shared" ref="DRE10" si="1585">-(SUM(DRE4:DRE9)-DRE35-DRE40)</f>
        <v>0</v>
      </c>
      <c r="DRG10" s="967">
        <f t="shared" ref="DRG10" si="1586">-(SUM(DRG4:DRG9)-DRG35-DRG40)</f>
        <v>0</v>
      </c>
      <c r="DRI10" s="967">
        <f t="shared" ref="DRI10" si="1587">-(SUM(DRI4:DRI9)-DRI35-DRI40)</f>
        <v>0</v>
      </c>
      <c r="DRK10" s="967">
        <f t="shared" ref="DRK10" si="1588">-(SUM(DRK4:DRK9)-DRK35-DRK40)</f>
        <v>0</v>
      </c>
      <c r="DRM10" s="967">
        <f t="shared" ref="DRM10" si="1589">-(SUM(DRM4:DRM9)-DRM35-DRM40)</f>
        <v>0</v>
      </c>
      <c r="DRO10" s="967">
        <f t="shared" ref="DRO10" si="1590">-(SUM(DRO4:DRO9)-DRO35-DRO40)</f>
        <v>0</v>
      </c>
      <c r="DRQ10" s="967">
        <f t="shared" ref="DRQ10" si="1591">-(SUM(DRQ4:DRQ9)-DRQ35-DRQ40)</f>
        <v>0</v>
      </c>
      <c r="DRS10" s="967">
        <f t="shared" ref="DRS10" si="1592">-(SUM(DRS4:DRS9)-DRS35-DRS40)</f>
        <v>0</v>
      </c>
      <c r="DRU10" s="967">
        <f t="shared" ref="DRU10" si="1593">-(SUM(DRU4:DRU9)-DRU35-DRU40)</f>
        <v>0</v>
      </c>
      <c r="DRW10" s="967">
        <f t="shared" ref="DRW10" si="1594">-(SUM(DRW4:DRW9)-DRW35-DRW40)</f>
        <v>0</v>
      </c>
      <c r="DRY10" s="967">
        <f t="shared" ref="DRY10" si="1595">-(SUM(DRY4:DRY9)-DRY35-DRY40)</f>
        <v>0</v>
      </c>
      <c r="DSA10" s="967">
        <f t="shared" ref="DSA10" si="1596">-(SUM(DSA4:DSA9)-DSA35-DSA40)</f>
        <v>0</v>
      </c>
      <c r="DSC10" s="967">
        <f t="shared" ref="DSC10" si="1597">-(SUM(DSC4:DSC9)-DSC35-DSC40)</f>
        <v>0</v>
      </c>
      <c r="DSE10" s="967">
        <f t="shared" ref="DSE10" si="1598">-(SUM(DSE4:DSE9)-DSE35-DSE40)</f>
        <v>0</v>
      </c>
      <c r="DSG10" s="967">
        <f t="shared" ref="DSG10" si="1599">-(SUM(DSG4:DSG9)-DSG35-DSG40)</f>
        <v>0</v>
      </c>
      <c r="DSI10" s="967">
        <f t="shared" ref="DSI10" si="1600">-(SUM(DSI4:DSI9)-DSI35-DSI40)</f>
        <v>0</v>
      </c>
      <c r="DSK10" s="967">
        <f t="shared" ref="DSK10" si="1601">-(SUM(DSK4:DSK9)-DSK35-DSK40)</f>
        <v>0</v>
      </c>
      <c r="DSM10" s="967">
        <f t="shared" ref="DSM10" si="1602">-(SUM(DSM4:DSM9)-DSM35-DSM40)</f>
        <v>0</v>
      </c>
      <c r="DSO10" s="967">
        <f t="shared" ref="DSO10" si="1603">-(SUM(DSO4:DSO9)-DSO35-DSO40)</f>
        <v>0</v>
      </c>
      <c r="DSQ10" s="967">
        <f t="shared" ref="DSQ10" si="1604">-(SUM(DSQ4:DSQ9)-DSQ35-DSQ40)</f>
        <v>0</v>
      </c>
      <c r="DSS10" s="967">
        <f t="shared" ref="DSS10" si="1605">-(SUM(DSS4:DSS9)-DSS35-DSS40)</f>
        <v>0</v>
      </c>
      <c r="DSU10" s="967">
        <f t="shared" ref="DSU10" si="1606">-(SUM(DSU4:DSU9)-DSU35-DSU40)</f>
        <v>0</v>
      </c>
      <c r="DSW10" s="967">
        <f t="shared" ref="DSW10" si="1607">-(SUM(DSW4:DSW9)-DSW35-DSW40)</f>
        <v>0</v>
      </c>
      <c r="DSY10" s="967">
        <f t="shared" ref="DSY10" si="1608">-(SUM(DSY4:DSY9)-DSY35-DSY40)</f>
        <v>0</v>
      </c>
      <c r="DTA10" s="967">
        <f t="shared" ref="DTA10" si="1609">-(SUM(DTA4:DTA9)-DTA35-DTA40)</f>
        <v>0</v>
      </c>
      <c r="DTC10" s="967">
        <f t="shared" ref="DTC10" si="1610">-(SUM(DTC4:DTC9)-DTC35-DTC40)</f>
        <v>0</v>
      </c>
      <c r="DTE10" s="967">
        <f t="shared" ref="DTE10" si="1611">-(SUM(DTE4:DTE9)-DTE35-DTE40)</f>
        <v>0</v>
      </c>
      <c r="DTG10" s="967">
        <f t="shared" ref="DTG10" si="1612">-(SUM(DTG4:DTG9)-DTG35-DTG40)</f>
        <v>0</v>
      </c>
      <c r="DTI10" s="967">
        <f t="shared" ref="DTI10" si="1613">-(SUM(DTI4:DTI9)-DTI35-DTI40)</f>
        <v>0</v>
      </c>
      <c r="DTK10" s="967">
        <f t="shared" ref="DTK10" si="1614">-(SUM(DTK4:DTK9)-DTK35-DTK40)</f>
        <v>0</v>
      </c>
      <c r="DTM10" s="967">
        <f t="shared" ref="DTM10" si="1615">-(SUM(DTM4:DTM9)-DTM35-DTM40)</f>
        <v>0</v>
      </c>
      <c r="DTO10" s="967">
        <f t="shared" ref="DTO10" si="1616">-(SUM(DTO4:DTO9)-DTO35-DTO40)</f>
        <v>0</v>
      </c>
      <c r="DTQ10" s="967">
        <f t="shared" ref="DTQ10" si="1617">-(SUM(DTQ4:DTQ9)-DTQ35-DTQ40)</f>
        <v>0</v>
      </c>
      <c r="DTS10" s="967">
        <f t="shared" ref="DTS10" si="1618">-(SUM(DTS4:DTS9)-DTS35-DTS40)</f>
        <v>0</v>
      </c>
      <c r="DTU10" s="967">
        <f t="shared" ref="DTU10" si="1619">-(SUM(DTU4:DTU9)-DTU35-DTU40)</f>
        <v>0</v>
      </c>
      <c r="DTW10" s="967">
        <f t="shared" ref="DTW10" si="1620">-(SUM(DTW4:DTW9)-DTW35-DTW40)</f>
        <v>0</v>
      </c>
      <c r="DTY10" s="967">
        <f t="shared" ref="DTY10" si="1621">-(SUM(DTY4:DTY9)-DTY35-DTY40)</f>
        <v>0</v>
      </c>
      <c r="DUA10" s="967">
        <f t="shared" ref="DUA10" si="1622">-(SUM(DUA4:DUA9)-DUA35-DUA40)</f>
        <v>0</v>
      </c>
      <c r="DUC10" s="967">
        <f t="shared" ref="DUC10" si="1623">-(SUM(DUC4:DUC9)-DUC35-DUC40)</f>
        <v>0</v>
      </c>
      <c r="DUE10" s="967">
        <f t="shared" ref="DUE10" si="1624">-(SUM(DUE4:DUE9)-DUE35-DUE40)</f>
        <v>0</v>
      </c>
      <c r="DUG10" s="967">
        <f t="shared" ref="DUG10" si="1625">-(SUM(DUG4:DUG9)-DUG35-DUG40)</f>
        <v>0</v>
      </c>
      <c r="DUI10" s="967">
        <f t="shared" ref="DUI10" si="1626">-(SUM(DUI4:DUI9)-DUI35-DUI40)</f>
        <v>0</v>
      </c>
      <c r="DUK10" s="967">
        <f t="shared" ref="DUK10" si="1627">-(SUM(DUK4:DUK9)-DUK35-DUK40)</f>
        <v>0</v>
      </c>
      <c r="DUM10" s="967">
        <f t="shared" ref="DUM10" si="1628">-(SUM(DUM4:DUM9)-DUM35-DUM40)</f>
        <v>0</v>
      </c>
      <c r="DUO10" s="967">
        <f t="shared" ref="DUO10" si="1629">-(SUM(DUO4:DUO9)-DUO35-DUO40)</f>
        <v>0</v>
      </c>
      <c r="DUQ10" s="967">
        <f t="shared" ref="DUQ10" si="1630">-(SUM(DUQ4:DUQ9)-DUQ35-DUQ40)</f>
        <v>0</v>
      </c>
      <c r="DUS10" s="967">
        <f t="shared" ref="DUS10" si="1631">-(SUM(DUS4:DUS9)-DUS35-DUS40)</f>
        <v>0</v>
      </c>
      <c r="DUU10" s="967">
        <f t="shared" ref="DUU10" si="1632">-(SUM(DUU4:DUU9)-DUU35-DUU40)</f>
        <v>0</v>
      </c>
      <c r="DUW10" s="967">
        <f t="shared" ref="DUW10" si="1633">-(SUM(DUW4:DUW9)-DUW35-DUW40)</f>
        <v>0</v>
      </c>
      <c r="DUY10" s="967">
        <f t="shared" ref="DUY10" si="1634">-(SUM(DUY4:DUY9)-DUY35-DUY40)</f>
        <v>0</v>
      </c>
      <c r="DVA10" s="967">
        <f t="shared" ref="DVA10" si="1635">-(SUM(DVA4:DVA9)-DVA35-DVA40)</f>
        <v>0</v>
      </c>
      <c r="DVC10" s="967">
        <f t="shared" ref="DVC10" si="1636">-(SUM(DVC4:DVC9)-DVC35-DVC40)</f>
        <v>0</v>
      </c>
      <c r="DVE10" s="967">
        <f t="shared" ref="DVE10" si="1637">-(SUM(DVE4:DVE9)-DVE35-DVE40)</f>
        <v>0</v>
      </c>
      <c r="DVG10" s="967">
        <f t="shared" ref="DVG10" si="1638">-(SUM(DVG4:DVG9)-DVG35-DVG40)</f>
        <v>0</v>
      </c>
      <c r="DVI10" s="967">
        <f t="shared" ref="DVI10" si="1639">-(SUM(DVI4:DVI9)-DVI35-DVI40)</f>
        <v>0</v>
      </c>
      <c r="DVK10" s="967">
        <f t="shared" ref="DVK10" si="1640">-(SUM(DVK4:DVK9)-DVK35-DVK40)</f>
        <v>0</v>
      </c>
      <c r="DVM10" s="967">
        <f t="shared" ref="DVM10" si="1641">-(SUM(DVM4:DVM9)-DVM35-DVM40)</f>
        <v>0</v>
      </c>
      <c r="DVO10" s="967">
        <f t="shared" ref="DVO10" si="1642">-(SUM(DVO4:DVO9)-DVO35-DVO40)</f>
        <v>0</v>
      </c>
      <c r="DVQ10" s="967">
        <f t="shared" ref="DVQ10" si="1643">-(SUM(DVQ4:DVQ9)-DVQ35-DVQ40)</f>
        <v>0</v>
      </c>
      <c r="DVS10" s="967">
        <f t="shared" ref="DVS10" si="1644">-(SUM(DVS4:DVS9)-DVS35-DVS40)</f>
        <v>0</v>
      </c>
      <c r="DVU10" s="967">
        <f t="shared" ref="DVU10" si="1645">-(SUM(DVU4:DVU9)-DVU35-DVU40)</f>
        <v>0</v>
      </c>
      <c r="DVW10" s="967">
        <f t="shared" ref="DVW10" si="1646">-(SUM(DVW4:DVW9)-DVW35-DVW40)</f>
        <v>0</v>
      </c>
      <c r="DVY10" s="967">
        <f t="shared" ref="DVY10" si="1647">-(SUM(DVY4:DVY9)-DVY35-DVY40)</f>
        <v>0</v>
      </c>
      <c r="DWA10" s="967">
        <f t="shared" ref="DWA10" si="1648">-(SUM(DWA4:DWA9)-DWA35-DWA40)</f>
        <v>0</v>
      </c>
      <c r="DWC10" s="967">
        <f t="shared" ref="DWC10" si="1649">-(SUM(DWC4:DWC9)-DWC35-DWC40)</f>
        <v>0</v>
      </c>
      <c r="DWE10" s="967">
        <f t="shared" ref="DWE10" si="1650">-(SUM(DWE4:DWE9)-DWE35-DWE40)</f>
        <v>0</v>
      </c>
      <c r="DWG10" s="967">
        <f t="shared" ref="DWG10" si="1651">-(SUM(DWG4:DWG9)-DWG35-DWG40)</f>
        <v>0</v>
      </c>
      <c r="DWI10" s="967">
        <f t="shared" ref="DWI10" si="1652">-(SUM(DWI4:DWI9)-DWI35-DWI40)</f>
        <v>0</v>
      </c>
      <c r="DWK10" s="967">
        <f t="shared" ref="DWK10" si="1653">-(SUM(DWK4:DWK9)-DWK35-DWK40)</f>
        <v>0</v>
      </c>
      <c r="DWM10" s="967">
        <f t="shared" ref="DWM10" si="1654">-(SUM(DWM4:DWM9)-DWM35-DWM40)</f>
        <v>0</v>
      </c>
      <c r="DWO10" s="967">
        <f t="shared" ref="DWO10" si="1655">-(SUM(DWO4:DWO9)-DWO35-DWO40)</f>
        <v>0</v>
      </c>
      <c r="DWQ10" s="967">
        <f t="shared" ref="DWQ10" si="1656">-(SUM(DWQ4:DWQ9)-DWQ35-DWQ40)</f>
        <v>0</v>
      </c>
      <c r="DWS10" s="967">
        <f t="shared" ref="DWS10" si="1657">-(SUM(DWS4:DWS9)-DWS35-DWS40)</f>
        <v>0</v>
      </c>
      <c r="DWU10" s="967">
        <f t="shared" ref="DWU10" si="1658">-(SUM(DWU4:DWU9)-DWU35-DWU40)</f>
        <v>0</v>
      </c>
      <c r="DWW10" s="967">
        <f t="shared" ref="DWW10" si="1659">-(SUM(DWW4:DWW9)-DWW35-DWW40)</f>
        <v>0</v>
      </c>
      <c r="DWY10" s="967">
        <f t="shared" ref="DWY10" si="1660">-(SUM(DWY4:DWY9)-DWY35-DWY40)</f>
        <v>0</v>
      </c>
      <c r="DXA10" s="967">
        <f t="shared" ref="DXA10" si="1661">-(SUM(DXA4:DXA9)-DXA35-DXA40)</f>
        <v>0</v>
      </c>
      <c r="DXC10" s="967">
        <f t="shared" ref="DXC10" si="1662">-(SUM(DXC4:DXC9)-DXC35-DXC40)</f>
        <v>0</v>
      </c>
      <c r="DXE10" s="967">
        <f t="shared" ref="DXE10" si="1663">-(SUM(DXE4:DXE9)-DXE35-DXE40)</f>
        <v>0</v>
      </c>
      <c r="DXG10" s="967">
        <f t="shared" ref="DXG10" si="1664">-(SUM(DXG4:DXG9)-DXG35-DXG40)</f>
        <v>0</v>
      </c>
      <c r="DXI10" s="967">
        <f t="shared" ref="DXI10" si="1665">-(SUM(DXI4:DXI9)-DXI35-DXI40)</f>
        <v>0</v>
      </c>
      <c r="DXK10" s="967">
        <f t="shared" ref="DXK10" si="1666">-(SUM(DXK4:DXK9)-DXK35-DXK40)</f>
        <v>0</v>
      </c>
      <c r="DXM10" s="967">
        <f t="shared" ref="DXM10" si="1667">-(SUM(DXM4:DXM9)-DXM35-DXM40)</f>
        <v>0</v>
      </c>
      <c r="DXO10" s="967">
        <f t="shared" ref="DXO10" si="1668">-(SUM(DXO4:DXO9)-DXO35-DXO40)</f>
        <v>0</v>
      </c>
      <c r="DXQ10" s="967">
        <f t="shared" ref="DXQ10" si="1669">-(SUM(DXQ4:DXQ9)-DXQ35-DXQ40)</f>
        <v>0</v>
      </c>
      <c r="DXS10" s="967">
        <f t="shared" ref="DXS10" si="1670">-(SUM(DXS4:DXS9)-DXS35-DXS40)</f>
        <v>0</v>
      </c>
      <c r="DXU10" s="967">
        <f t="shared" ref="DXU10" si="1671">-(SUM(DXU4:DXU9)-DXU35-DXU40)</f>
        <v>0</v>
      </c>
      <c r="DXW10" s="967">
        <f t="shared" ref="DXW10" si="1672">-(SUM(DXW4:DXW9)-DXW35-DXW40)</f>
        <v>0</v>
      </c>
      <c r="DXY10" s="967">
        <f t="shared" ref="DXY10" si="1673">-(SUM(DXY4:DXY9)-DXY35-DXY40)</f>
        <v>0</v>
      </c>
      <c r="DYA10" s="967">
        <f t="shared" ref="DYA10" si="1674">-(SUM(DYA4:DYA9)-DYA35-DYA40)</f>
        <v>0</v>
      </c>
      <c r="DYC10" s="967">
        <f t="shared" ref="DYC10" si="1675">-(SUM(DYC4:DYC9)-DYC35-DYC40)</f>
        <v>0</v>
      </c>
      <c r="DYE10" s="967">
        <f t="shared" ref="DYE10" si="1676">-(SUM(DYE4:DYE9)-DYE35-DYE40)</f>
        <v>0</v>
      </c>
      <c r="DYG10" s="967">
        <f t="shared" ref="DYG10" si="1677">-(SUM(DYG4:DYG9)-DYG35-DYG40)</f>
        <v>0</v>
      </c>
      <c r="DYI10" s="967">
        <f t="shared" ref="DYI10" si="1678">-(SUM(DYI4:DYI9)-DYI35-DYI40)</f>
        <v>0</v>
      </c>
      <c r="DYK10" s="967">
        <f t="shared" ref="DYK10" si="1679">-(SUM(DYK4:DYK9)-DYK35-DYK40)</f>
        <v>0</v>
      </c>
      <c r="DYM10" s="967">
        <f t="shared" ref="DYM10" si="1680">-(SUM(DYM4:DYM9)-DYM35-DYM40)</f>
        <v>0</v>
      </c>
      <c r="DYO10" s="967">
        <f t="shared" ref="DYO10" si="1681">-(SUM(DYO4:DYO9)-DYO35-DYO40)</f>
        <v>0</v>
      </c>
      <c r="DYQ10" s="967">
        <f t="shared" ref="DYQ10" si="1682">-(SUM(DYQ4:DYQ9)-DYQ35-DYQ40)</f>
        <v>0</v>
      </c>
      <c r="DYS10" s="967">
        <f t="shared" ref="DYS10" si="1683">-(SUM(DYS4:DYS9)-DYS35-DYS40)</f>
        <v>0</v>
      </c>
      <c r="DYU10" s="967">
        <f t="shared" ref="DYU10" si="1684">-(SUM(DYU4:DYU9)-DYU35-DYU40)</f>
        <v>0</v>
      </c>
      <c r="DYW10" s="967">
        <f t="shared" ref="DYW10" si="1685">-(SUM(DYW4:DYW9)-DYW35-DYW40)</f>
        <v>0</v>
      </c>
      <c r="DYY10" s="967">
        <f t="shared" ref="DYY10" si="1686">-(SUM(DYY4:DYY9)-DYY35-DYY40)</f>
        <v>0</v>
      </c>
      <c r="DZA10" s="967">
        <f t="shared" ref="DZA10" si="1687">-(SUM(DZA4:DZA9)-DZA35-DZA40)</f>
        <v>0</v>
      </c>
      <c r="DZC10" s="967">
        <f t="shared" ref="DZC10" si="1688">-(SUM(DZC4:DZC9)-DZC35-DZC40)</f>
        <v>0</v>
      </c>
      <c r="DZE10" s="967">
        <f t="shared" ref="DZE10" si="1689">-(SUM(DZE4:DZE9)-DZE35-DZE40)</f>
        <v>0</v>
      </c>
      <c r="DZG10" s="967">
        <f t="shared" ref="DZG10" si="1690">-(SUM(DZG4:DZG9)-DZG35-DZG40)</f>
        <v>0</v>
      </c>
      <c r="DZI10" s="967">
        <f t="shared" ref="DZI10" si="1691">-(SUM(DZI4:DZI9)-DZI35-DZI40)</f>
        <v>0</v>
      </c>
      <c r="DZK10" s="967">
        <f t="shared" ref="DZK10" si="1692">-(SUM(DZK4:DZK9)-DZK35-DZK40)</f>
        <v>0</v>
      </c>
      <c r="DZM10" s="967">
        <f t="shared" ref="DZM10" si="1693">-(SUM(DZM4:DZM9)-DZM35-DZM40)</f>
        <v>0</v>
      </c>
      <c r="DZO10" s="967">
        <f t="shared" ref="DZO10" si="1694">-(SUM(DZO4:DZO9)-DZO35-DZO40)</f>
        <v>0</v>
      </c>
      <c r="DZQ10" s="967">
        <f t="shared" ref="DZQ10" si="1695">-(SUM(DZQ4:DZQ9)-DZQ35-DZQ40)</f>
        <v>0</v>
      </c>
      <c r="DZS10" s="967">
        <f t="shared" ref="DZS10" si="1696">-(SUM(DZS4:DZS9)-DZS35-DZS40)</f>
        <v>0</v>
      </c>
      <c r="DZU10" s="967">
        <f t="shared" ref="DZU10" si="1697">-(SUM(DZU4:DZU9)-DZU35-DZU40)</f>
        <v>0</v>
      </c>
      <c r="DZW10" s="967">
        <f t="shared" ref="DZW10" si="1698">-(SUM(DZW4:DZW9)-DZW35-DZW40)</f>
        <v>0</v>
      </c>
      <c r="DZY10" s="967">
        <f t="shared" ref="DZY10" si="1699">-(SUM(DZY4:DZY9)-DZY35-DZY40)</f>
        <v>0</v>
      </c>
      <c r="EAA10" s="967">
        <f t="shared" ref="EAA10" si="1700">-(SUM(EAA4:EAA9)-EAA35-EAA40)</f>
        <v>0</v>
      </c>
      <c r="EAC10" s="967">
        <f t="shared" ref="EAC10" si="1701">-(SUM(EAC4:EAC9)-EAC35-EAC40)</f>
        <v>0</v>
      </c>
      <c r="EAE10" s="967">
        <f t="shared" ref="EAE10" si="1702">-(SUM(EAE4:EAE9)-EAE35-EAE40)</f>
        <v>0</v>
      </c>
      <c r="EAG10" s="967">
        <f t="shared" ref="EAG10" si="1703">-(SUM(EAG4:EAG9)-EAG35-EAG40)</f>
        <v>0</v>
      </c>
      <c r="EAI10" s="967">
        <f t="shared" ref="EAI10" si="1704">-(SUM(EAI4:EAI9)-EAI35-EAI40)</f>
        <v>0</v>
      </c>
      <c r="EAK10" s="967">
        <f t="shared" ref="EAK10" si="1705">-(SUM(EAK4:EAK9)-EAK35-EAK40)</f>
        <v>0</v>
      </c>
      <c r="EAM10" s="967">
        <f t="shared" ref="EAM10" si="1706">-(SUM(EAM4:EAM9)-EAM35-EAM40)</f>
        <v>0</v>
      </c>
      <c r="EAO10" s="967">
        <f t="shared" ref="EAO10" si="1707">-(SUM(EAO4:EAO9)-EAO35-EAO40)</f>
        <v>0</v>
      </c>
      <c r="EAQ10" s="967">
        <f t="shared" ref="EAQ10" si="1708">-(SUM(EAQ4:EAQ9)-EAQ35-EAQ40)</f>
        <v>0</v>
      </c>
      <c r="EAS10" s="967">
        <f t="shared" ref="EAS10" si="1709">-(SUM(EAS4:EAS9)-EAS35-EAS40)</f>
        <v>0</v>
      </c>
      <c r="EAU10" s="967">
        <f t="shared" ref="EAU10" si="1710">-(SUM(EAU4:EAU9)-EAU35-EAU40)</f>
        <v>0</v>
      </c>
      <c r="EAW10" s="967">
        <f t="shared" ref="EAW10" si="1711">-(SUM(EAW4:EAW9)-EAW35-EAW40)</f>
        <v>0</v>
      </c>
      <c r="EAY10" s="967">
        <f t="shared" ref="EAY10" si="1712">-(SUM(EAY4:EAY9)-EAY35-EAY40)</f>
        <v>0</v>
      </c>
      <c r="EBA10" s="967">
        <f t="shared" ref="EBA10" si="1713">-(SUM(EBA4:EBA9)-EBA35-EBA40)</f>
        <v>0</v>
      </c>
      <c r="EBC10" s="967">
        <f t="shared" ref="EBC10" si="1714">-(SUM(EBC4:EBC9)-EBC35-EBC40)</f>
        <v>0</v>
      </c>
      <c r="EBE10" s="967">
        <f t="shared" ref="EBE10" si="1715">-(SUM(EBE4:EBE9)-EBE35-EBE40)</f>
        <v>0</v>
      </c>
      <c r="EBG10" s="967">
        <f t="shared" ref="EBG10" si="1716">-(SUM(EBG4:EBG9)-EBG35-EBG40)</f>
        <v>0</v>
      </c>
      <c r="EBI10" s="967">
        <f t="shared" ref="EBI10" si="1717">-(SUM(EBI4:EBI9)-EBI35-EBI40)</f>
        <v>0</v>
      </c>
      <c r="EBK10" s="967">
        <f t="shared" ref="EBK10" si="1718">-(SUM(EBK4:EBK9)-EBK35-EBK40)</f>
        <v>0</v>
      </c>
      <c r="EBM10" s="967">
        <f t="shared" ref="EBM10" si="1719">-(SUM(EBM4:EBM9)-EBM35-EBM40)</f>
        <v>0</v>
      </c>
      <c r="EBO10" s="967">
        <f t="shared" ref="EBO10" si="1720">-(SUM(EBO4:EBO9)-EBO35-EBO40)</f>
        <v>0</v>
      </c>
      <c r="EBQ10" s="967">
        <f t="shared" ref="EBQ10" si="1721">-(SUM(EBQ4:EBQ9)-EBQ35-EBQ40)</f>
        <v>0</v>
      </c>
      <c r="EBS10" s="967">
        <f t="shared" ref="EBS10" si="1722">-(SUM(EBS4:EBS9)-EBS35-EBS40)</f>
        <v>0</v>
      </c>
      <c r="EBU10" s="967">
        <f t="shared" ref="EBU10" si="1723">-(SUM(EBU4:EBU9)-EBU35-EBU40)</f>
        <v>0</v>
      </c>
      <c r="EBW10" s="967">
        <f t="shared" ref="EBW10" si="1724">-(SUM(EBW4:EBW9)-EBW35-EBW40)</f>
        <v>0</v>
      </c>
      <c r="EBY10" s="967">
        <f t="shared" ref="EBY10" si="1725">-(SUM(EBY4:EBY9)-EBY35-EBY40)</f>
        <v>0</v>
      </c>
      <c r="ECA10" s="967">
        <f t="shared" ref="ECA10" si="1726">-(SUM(ECA4:ECA9)-ECA35-ECA40)</f>
        <v>0</v>
      </c>
      <c r="ECC10" s="967">
        <f t="shared" ref="ECC10" si="1727">-(SUM(ECC4:ECC9)-ECC35-ECC40)</f>
        <v>0</v>
      </c>
      <c r="ECE10" s="967">
        <f t="shared" ref="ECE10" si="1728">-(SUM(ECE4:ECE9)-ECE35-ECE40)</f>
        <v>0</v>
      </c>
      <c r="ECG10" s="967">
        <f t="shared" ref="ECG10" si="1729">-(SUM(ECG4:ECG9)-ECG35-ECG40)</f>
        <v>0</v>
      </c>
      <c r="ECI10" s="967">
        <f t="shared" ref="ECI10" si="1730">-(SUM(ECI4:ECI9)-ECI35-ECI40)</f>
        <v>0</v>
      </c>
      <c r="ECK10" s="967">
        <f t="shared" ref="ECK10" si="1731">-(SUM(ECK4:ECK9)-ECK35-ECK40)</f>
        <v>0</v>
      </c>
      <c r="ECM10" s="967">
        <f t="shared" ref="ECM10" si="1732">-(SUM(ECM4:ECM9)-ECM35-ECM40)</f>
        <v>0</v>
      </c>
      <c r="ECO10" s="967">
        <f t="shared" ref="ECO10" si="1733">-(SUM(ECO4:ECO9)-ECO35-ECO40)</f>
        <v>0</v>
      </c>
      <c r="ECQ10" s="967">
        <f t="shared" ref="ECQ10" si="1734">-(SUM(ECQ4:ECQ9)-ECQ35-ECQ40)</f>
        <v>0</v>
      </c>
      <c r="ECS10" s="967">
        <f t="shared" ref="ECS10" si="1735">-(SUM(ECS4:ECS9)-ECS35-ECS40)</f>
        <v>0</v>
      </c>
      <c r="ECU10" s="967">
        <f t="shared" ref="ECU10" si="1736">-(SUM(ECU4:ECU9)-ECU35-ECU40)</f>
        <v>0</v>
      </c>
      <c r="ECW10" s="967">
        <f t="shared" ref="ECW10" si="1737">-(SUM(ECW4:ECW9)-ECW35-ECW40)</f>
        <v>0</v>
      </c>
      <c r="ECY10" s="967">
        <f t="shared" ref="ECY10" si="1738">-(SUM(ECY4:ECY9)-ECY35-ECY40)</f>
        <v>0</v>
      </c>
      <c r="EDA10" s="967">
        <f t="shared" ref="EDA10" si="1739">-(SUM(EDA4:EDA9)-EDA35-EDA40)</f>
        <v>0</v>
      </c>
      <c r="EDC10" s="967">
        <f t="shared" ref="EDC10" si="1740">-(SUM(EDC4:EDC9)-EDC35-EDC40)</f>
        <v>0</v>
      </c>
      <c r="EDE10" s="967">
        <f t="shared" ref="EDE10" si="1741">-(SUM(EDE4:EDE9)-EDE35-EDE40)</f>
        <v>0</v>
      </c>
      <c r="EDG10" s="967">
        <f t="shared" ref="EDG10" si="1742">-(SUM(EDG4:EDG9)-EDG35-EDG40)</f>
        <v>0</v>
      </c>
      <c r="EDI10" s="967">
        <f t="shared" ref="EDI10" si="1743">-(SUM(EDI4:EDI9)-EDI35-EDI40)</f>
        <v>0</v>
      </c>
      <c r="EDK10" s="967">
        <f t="shared" ref="EDK10" si="1744">-(SUM(EDK4:EDK9)-EDK35-EDK40)</f>
        <v>0</v>
      </c>
      <c r="EDM10" s="967">
        <f t="shared" ref="EDM10" si="1745">-(SUM(EDM4:EDM9)-EDM35-EDM40)</f>
        <v>0</v>
      </c>
      <c r="EDO10" s="967">
        <f t="shared" ref="EDO10" si="1746">-(SUM(EDO4:EDO9)-EDO35-EDO40)</f>
        <v>0</v>
      </c>
      <c r="EDQ10" s="967">
        <f t="shared" ref="EDQ10" si="1747">-(SUM(EDQ4:EDQ9)-EDQ35-EDQ40)</f>
        <v>0</v>
      </c>
      <c r="EDS10" s="967">
        <f t="shared" ref="EDS10" si="1748">-(SUM(EDS4:EDS9)-EDS35-EDS40)</f>
        <v>0</v>
      </c>
      <c r="EDU10" s="967">
        <f t="shared" ref="EDU10" si="1749">-(SUM(EDU4:EDU9)-EDU35-EDU40)</f>
        <v>0</v>
      </c>
      <c r="EDW10" s="967">
        <f t="shared" ref="EDW10" si="1750">-(SUM(EDW4:EDW9)-EDW35-EDW40)</f>
        <v>0</v>
      </c>
      <c r="EDY10" s="967">
        <f t="shared" ref="EDY10" si="1751">-(SUM(EDY4:EDY9)-EDY35-EDY40)</f>
        <v>0</v>
      </c>
      <c r="EEA10" s="967">
        <f t="shared" ref="EEA10" si="1752">-(SUM(EEA4:EEA9)-EEA35-EEA40)</f>
        <v>0</v>
      </c>
      <c r="EEC10" s="967">
        <f t="shared" ref="EEC10" si="1753">-(SUM(EEC4:EEC9)-EEC35-EEC40)</f>
        <v>0</v>
      </c>
      <c r="EEE10" s="967">
        <f t="shared" ref="EEE10" si="1754">-(SUM(EEE4:EEE9)-EEE35-EEE40)</f>
        <v>0</v>
      </c>
      <c r="EEG10" s="967">
        <f t="shared" ref="EEG10" si="1755">-(SUM(EEG4:EEG9)-EEG35-EEG40)</f>
        <v>0</v>
      </c>
      <c r="EEI10" s="967">
        <f t="shared" ref="EEI10" si="1756">-(SUM(EEI4:EEI9)-EEI35-EEI40)</f>
        <v>0</v>
      </c>
      <c r="EEK10" s="967">
        <f t="shared" ref="EEK10" si="1757">-(SUM(EEK4:EEK9)-EEK35-EEK40)</f>
        <v>0</v>
      </c>
      <c r="EEM10" s="967">
        <f t="shared" ref="EEM10" si="1758">-(SUM(EEM4:EEM9)-EEM35-EEM40)</f>
        <v>0</v>
      </c>
      <c r="EEO10" s="967">
        <f t="shared" ref="EEO10" si="1759">-(SUM(EEO4:EEO9)-EEO35-EEO40)</f>
        <v>0</v>
      </c>
      <c r="EEQ10" s="967">
        <f t="shared" ref="EEQ10" si="1760">-(SUM(EEQ4:EEQ9)-EEQ35-EEQ40)</f>
        <v>0</v>
      </c>
      <c r="EES10" s="967">
        <f t="shared" ref="EES10" si="1761">-(SUM(EES4:EES9)-EES35-EES40)</f>
        <v>0</v>
      </c>
      <c r="EEU10" s="967">
        <f t="shared" ref="EEU10" si="1762">-(SUM(EEU4:EEU9)-EEU35-EEU40)</f>
        <v>0</v>
      </c>
      <c r="EEW10" s="967">
        <f t="shared" ref="EEW10" si="1763">-(SUM(EEW4:EEW9)-EEW35-EEW40)</f>
        <v>0</v>
      </c>
      <c r="EEY10" s="967">
        <f t="shared" ref="EEY10" si="1764">-(SUM(EEY4:EEY9)-EEY35-EEY40)</f>
        <v>0</v>
      </c>
      <c r="EFA10" s="967">
        <f t="shared" ref="EFA10" si="1765">-(SUM(EFA4:EFA9)-EFA35-EFA40)</f>
        <v>0</v>
      </c>
      <c r="EFC10" s="967">
        <f t="shared" ref="EFC10" si="1766">-(SUM(EFC4:EFC9)-EFC35-EFC40)</f>
        <v>0</v>
      </c>
      <c r="EFE10" s="967">
        <f t="shared" ref="EFE10" si="1767">-(SUM(EFE4:EFE9)-EFE35-EFE40)</f>
        <v>0</v>
      </c>
      <c r="EFG10" s="967">
        <f t="shared" ref="EFG10" si="1768">-(SUM(EFG4:EFG9)-EFG35-EFG40)</f>
        <v>0</v>
      </c>
      <c r="EFI10" s="967">
        <f t="shared" ref="EFI10" si="1769">-(SUM(EFI4:EFI9)-EFI35-EFI40)</f>
        <v>0</v>
      </c>
      <c r="EFK10" s="967">
        <f t="shared" ref="EFK10" si="1770">-(SUM(EFK4:EFK9)-EFK35-EFK40)</f>
        <v>0</v>
      </c>
      <c r="EFM10" s="967">
        <f t="shared" ref="EFM10" si="1771">-(SUM(EFM4:EFM9)-EFM35-EFM40)</f>
        <v>0</v>
      </c>
      <c r="EFO10" s="967">
        <f t="shared" ref="EFO10" si="1772">-(SUM(EFO4:EFO9)-EFO35-EFO40)</f>
        <v>0</v>
      </c>
      <c r="EFQ10" s="967">
        <f t="shared" ref="EFQ10" si="1773">-(SUM(EFQ4:EFQ9)-EFQ35-EFQ40)</f>
        <v>0</v>
      </c>
      <c r="EFS10" s="967">
        <f t="shared" ref="EFS10" si="1774">-(SUM(EFS4:EFS9)-EFS35-EFS40)</f>
        <v>0</v>
      </c>
      <c r="EFU10" s="967">
        <f t="shared" ref="EFU10" si="1775">-(SUM(EFU4:EFU9)-EFU35-EFU40)</f>
        <v>0</v>
      </c>
      <c r="EFW10" s="967">
        <f t="shared" ref="EFW10" si="1776">-(SUM(EFW4:EFW9)-EFW35-EFW40)</f>
        <v>0</v>
      </c>
      <c r="EFY10" s="967">
        <f t="shared" ref="EFY10" si="1777">-(SUM(EFY4:EFY9)-EFY35-EFY40)</f>
        <v>0</v>
      </c>
      <c r="EGA10" s="967">
        <f t="shared" ref="EGA10" si="1778">-(SUM(EGA4:EGA9)-EGA35-EGA40)</f>
        <v>0</v>
      </c>
      <c r="EGC10" s="967">
        <f t="shared" ref="EGC10" si="1779">-(SUM(EGC4:EGC9)-EGC35-EGC40)</f>
        <v>0</v>
      </c>
      <c r="EGE10" s="967">
        <f t="shared" ref="EGE10" si="1780">-(SUM(EGE4:EGE9)-EGE35-EGE40)</f>
        <v>0</v>
      </c>
      <c r="EGG10" s="967">
        <f t="shared" ref="EGG10" si="1781">-(SUM(EGG4:EGG9)-EGG35-EGG40)</f>
        <v>0</v>
      </c>
      <c r="EGI10" s="967">
        <f t="shared" ref="EGI10" si="1782">-(SUM(EGI4:EGI9)-EGI35-EGI40)</f>
        <v>0</v>
      </c>
      <c r="EGK10" s="967">
        <f t="shared" ref="EGK10" si="1783">-(SUM(EGK4:EGK9)-EGK35-EGK40)</f>
        <v>0</v>
      </c>
      <c r="EGM10" s="967">
        <f t="shared" ref="EGM10" si="1784">-(SUM(EGM4:EGM9)-EGM35-EGM40)</f>
        <v>0</v>
      </c>
      <c r="EGO10" s="967">
        <f t="shared" ref="EGO10" si="1785">-(SUM(EGO4:EGO9)-EGO35-EGO40)</f>
        <v>0</v>
      </c>
      <c r="EGQ10" s="967">
        <f t="shared" ref="EGQ10" si="1786">-(SUM(EGQ4:EGQ9)-EGQ35-EGQ40)</f>
        <v>0</v>
      </c>
      <c r="EGS10" s="967">
        <f t="shared" ref="EGS10" si="1787">-(SUM(EGS4:EGS9)-EGS35-EGS40)</f>
        <v>0</v>
      </c>
      <c r="EGU10" s="967">
        <f t="shared" ref="EGU10" si="1788">-(SUM(EGU4:EGU9)-EGU35-EGU40)</f>
        <v>0</v>
      </c>
      <c r="EGW10" s="967">
        <f t="shared" ref="EGW10" si="1789">-(SUM(EGW4:EGW9)-EGW35-EGW40)</f>
        <v>0</v>
      </c>
      <c r="EGY10" s="967">
        <f t="shared" ref="EGY10" si="1790">-(SUM(EGY4:EGY9)-EGY35-EGY40)</f>
        <v>0</v>
      </c>
      <c r="EHA10" s="967">
        <f t="shared" ref="EHA10" si="1791">-(SUM(EHA4:EHA9)-EHA35-EHA40)</f>
        <v>0</v>
      </c>
      <c r="EHC10" s="967">
        <f t="shared" ref="EHC10" si="1792">-(SUM(EHC4:EHC9)-EHC35-EHC40)</f>
        <v>0</v>
      </c>
      <c r="EHE10" s="967">
        <f t="shared" ref="EHE10" si="1793">-(SUM(EHE4:EHE9)-EHE35-EHE40)</f>
        <v>0</v>
      </c>
      <c r="EHG10" s="967">
        <f t="shared" ref="EHG10" si="1794">-(SUM(EHG4:EHG9)-EHG35-EHG40)</f>
        <v>0</v>
      </c>
      <c r="EHI10" s="967">
        <f t="shared" ref="EHI10" si="1795">-(SUM(EHI4:EHI9)-EHI35-EHI40)</f>
        <v>0</v>
      </c>
      <c r="EHK10" s="967">
        <f t="shared" ref="EHK10" si="1796">-(SUM(EHK4:EHK9)-EHK35-EHK40)</f>
        <v>0</v>
      </c>
      <c r="EHM10" s="967">
        <f t="shared" ref="EHM10" si="1797">-(SUM(EHM4:EHM9)-EHM35-EHM40)</f>
        <v>0</v>
      </c>
      <c r="EHO10" s="967">
        <f t="shared" ref="EHO10" si="1798">-(SUM(EHO4:EHO9)-EHO35-EHO40)</f>
        <v>0</v>
      </c>
      <c r="EHQ10" s="967">
        <f t="shared" ref="EHQ10" si="1799">-(SUM(EHQ4:EHQ9)-EHQ35-EHQ40)</f>
        <v>0</v>
      </c>
      <c r="EHS10" s="967">
        <f t="shared" ref="EHS10" si="1800">-(SUM(EHS4:EHS9)-EHS35-EHS40)</f>
        <v>0</v>
      </c>
      <c r="EHU10" s="967">
        <f t="shared" ref="EHU10" si="1801">-(SUM(EHU4:EHU9)-EHU35-EHU40)</f>
        <v>0</v>
      </c>
      <c r="EHW10" s="967">
        <f t="shared" ref="EHW10" si="1802">-(SUM(EHW4:EHW9)-EHW35-EHW40)</f>
        <v>0</v>
      </c>
      <c r="EHY10" s="967">
        <f t="shared" ref="EHY10" si="1803">-(SUM(EHY4:EHY9)-EHY35-EHY40)</f>
        <v>0</v>
      </c>
      <c r="EIA10" s="967">
        <f t="shared" ref="EIA10" si="1804">-(SUM(EIA4:EIA9)-EIA35-EIA40)</f>
        <v>0</v>
      </c>
      <c r="EIC10" s="967">
        <f t="shared" ref="EIC10" si="1805">-(SUM(EIC4:EIC9)-EIC35-EIC40)</f>
        <v>0</v>
      </c>
      <c r="EIE10" s="967">
        <f t="shared" ref="EIE10" si="1806">-(SUM(EIE4:EIE9)-EIE35-EIE40)</f>
        <v>0</v>
      </c>
      <c r="EIG10" s="967">
        <f t="shared" ref="EIG10" si="1807">-(SUM(EIG4:EIG9)-EIG35-EIG40)</f>
        <v>0</v>
      </c>
      <c r="EII10" s="967">
        <f t="shared" ref="EII10" si="1808">-(SUM(EII4:EII9)-EII35-EII40)</f>
        <v>0</v>
      </c>
      <c r="EIK10" s="967">
        <f t="shared" ref="EIK10" si="1809">-(SUM(EIK4:EIK9)-EIK35-EIK40)</f>
        <v>0</v>
      </c>
      <c r="EIM10" s="967">
        <f t="shared" ref="EIM10" si="1810">-(SUM(EIM4:EIM9)-EIM35-EIM40)</f>
        <v>0</v>
      </c>
      <c r="EIO10" s="967">
        <f t="shared" ref="EIO10" si="1811">-(SUM(EIO4:EIO9)-EIO35-EIO40)</f>
        <v>0</v>
      </c>
      <c r="EIQ10" s="967">
        <f t="shared" ref="EIQ10" si="1812">-(SUM(EIQ4:EIQ9)-EIQ35-EIQ40)</f>
        <v>0</v>
      </c>
      <c r="EIS10" s="967">
        <f t="shared" ref="EIS10" si="1813">-(SUM(EIS4:EIS9)-EIS35-EIS40)</f>
        <v>0</v>
      </c>
      <c r="EIU10" s="967">
        <f t="shared" ref="EIU10" si="1814">-(SUM(EIU4:EIU9)-EIU35-EIU40)</f>
        <v>0</v>
      </c>
      <c r="EIW10" s="967">
        <f t="shared" ref="EIW10" si="1815">-(SUM(EIW4:EIW9)-EIW35-EIW40)</f>
        <v>0</v>
      </c>
      <c r="EIY10" s="967">
        <f t="shared" ref="EIY10" si="1816">-(SUM(EIY4:EIY9)-EIY35-EIY40)</f>
        <v>0</v>
      </c>
      <c r="EJA10" s="967">
        <f t="shared" ref="EJA10" si="1817">-(SUM(EJA4:EJA9)-EJA35-EJA40)</f>
        <v>0</v>
      </c>
      <c r="EJC10" s="967">
        <f t="shared" ref="EJC10" si="1818">-(SUM(EJC4:EJC9)-EJC35-EJC40)</f>
        <v>0</v>
      </c>
      <c r="EJE10" s="967">
        <f t="shared" ref="EJE10" si="1819">-(SUM(EJE4:EJE9)-EJE35-EJE40)</f>
        <v>0</v>
      </c>
      <c r="EJG10" s="967">
        <f t="shared" ref="EJG10" si="1820">-(SUM(EJG4:EJG9)-EJG35-EJG40)</f>
        <v>0</v>
      </c>
      <c r="EJI10" s="967">
        <f t="shared" ref="EJI10" si="1821">-(SUM(EJI4:EJI9)-EJI35-EJI40)</f>
        <v>0</v>
      </c>
      <c r="EJK10" s="967">
        <f t="shared" ref="EJK10" si="1822">-(SUM(EJK4:EJK9)-EJK35-EJK40)</f>
        <v>0</v>
      </c>
      <c r="EJM10" s="967">
        <f t="shared" ref="EJM10" si="1823">-(SUM(EJM4:EJM9)-EJM35-EJM40)</f>
        <v>0</v>
      </c>
      <c r="EJO10" s="967">
        <f t="shared" ref="EJO10" si="1824">-(SUM(EJO4:EJO9)-EJO35-EJO40)</f>
        <v>0</v>
      </c>
      <c r="EJQ10" s="967">
        <f t="shared" ref="EJQ10" si="1825">-(SUM(EJQ4:EJQ9)-EJQ35-EJQ40)</f>
        <v>0</v>
      </c>
      <c r="EJS10" s="967">
        <f t="shared" ref="EJS10" si="1826">-(SUM(EJS4:EJS9)-EJS35-EJS40)</f>
        <v>0</v>
      </c>
      <c r="EJU10" s="967">
        <f t="shared" ref="EJU10" si="1827">-(SUM(EJU4:EJU9)-EJU35-EJU40)</f>
        <v>0</v>
      </c>
      <c r="EJW10" s="967">
        <f t="shared" ref="EJW10" si="1828">-(SUM(EJW4:EJW9)-EJW35-EJW40)</f>
        <v>0</v>
      </c>
      <c r="EJY10" s="967">
        <f t="shared" ref="EJY10" si="1829">-(SUM(EJY4:EJY9)-EJY35-EJY40)</f>
        <v>0</v>
      </c>
      <c r="EKA10" s="967">
        <f t="shared" ref="EKA10" si="1830">-(SUM(EKA4:EKA9)-EKA35-EKA40)</f>
        <v>0</v>
      </c>
      <c r="EKC10" s="967">
        <f t="shared" ref="EKC10" si="1831">-(SUM(EKC4:EKC9)-EKC35-EKC40)</f>
        <v>0</v>
      </c>
      <c r="EKE10" s="967">
        <f t="shared" ref="EKE10" si="1832">-(SUM(EKE4:EKE9)-EKE35-EKE40)</f>
        <v>0</v>
      </c>
      <c r="EKG10" s="967">
        <f t="shared" ref="EKG10" si="1833">-(SUM(EKG4:EKG9)-EKG35-EKG40)</f>
        <v>0</v>
      </c>
      <c r="EKI10" s="967">
        <f t="shared" ref="EKI10" si="1834">-(SUM(EKI4:EKI9)-EKI35-EKI40)</f>
        <v>0</v>
      </c>
      <c r="EKK10" s="967">
        <f t="shared" ref="EKK10" si="1835">-(SUM(EKK4:EKK9)-EKK35-EKK40)</f>
        <v>0</v>
      </c>
      <c r="EKM10" s="967">
        <f t="shared" ref="EKM10" si="1836">-(SUM(EKM4:EKM9)-EKM35-EKM40)</f>
        <v>0</v>
      </c>
      <c r="EKO10" s="967">
        <f t="shared" ref="EKO10" si="1837">-(SUM(EKO4:EKO9)-EKO35-EKO40)</f>
        <v>0</v>
      </c>
      <c r="EKQ10" s="967">
        <f t="shared" ref="EKQ10" si="1838">-(SUM(EKQ4:EKQ9)-EKQ35-EKQ40)</f>
        <v>0</v>
      </c>
      <c r="EKS10" s="967">
        <f t="shared" ref="EKS10" si="1839">-(SUM(EKS4:EKS9)-EKS35-EKS40)</f>
        <v>0</v>
      </c>
      <c r="EKU10" s="967">
        <f t="shared" ref="EKU10" si="1840">-(SUM(EKU4:EKU9)-EKU35-EKU40)</f>
        <v>0</v>
      </c>
      <c r="EKW10" s="967">
        <f t="shared" ref="EKW10" si="1841">-(SUM(EKW4:EKW9)-EKW35-EKW40)</f>
        <v>0</v>
      </c>
      <c r="EKY10" s="967">
        <f t="shared" ref="EKY10" si="1842">-(SUM(EKY4:EKY9)-EKY35-EKY40)</f>
        <v>0</v>
      </c>
      <c r="ELA10" s="967">
        <f t="shared" ref="ELA10" si="1843">-(SUM(ELA4:ELA9)-ELA35-ELA40)</f>
        <v>0</v>
      </c>
      <c r="ELC10" s="967">
        <f t="shared" ref="ELC10" si="1844">-(SUM(ELC4:ELC9)-ELC35-ELC40)</f>
        <v>0</v>
      </c>
      <c r="ELE10" s="967">
        <f t="shared" ref="ELE10" si="1845">-(SUM(ELE4:ELE9)-ELE35-ELE40)</f>
        <v>0</v>
      </c>
      <c r="ELG10" s="967">
        <f t="shared" ref="ELG10" si="1846">-(SUM(ELG4:ELG9)-ELG35-ELG40)</f>
        <v>0</v>
      </c>
      <c r="ELI10" s="967">
        <f t="shared" ref="ELI10" si="1847">-(SUM(ELI4:ELI9)-ELI35-ELI40)</f>
        <v>0</v>
      </c>
      <c r="ELK10" s="967">
        <f t="shared" ref="ELK10" si="1848">-(SUM(ELK4:ELK9)-ELK35-ELK40)</f>
        <v>0</v>
      </c>
      <c r="ELM10" s="967">
        <f t="shared" ref="ELM10" si="1849">-(SUM(ELM4:ELM9)-ELM35-ELM40)</f>
        <v>0</v>
      </c>
      <c r="ELO10" s="967">
        <f t="shared" ref="ELO10" si="1850">-(SUM(ELO4:ELO9)-ELO35-ELO40)</f>
        <v>0</v>
      </c>
      <c r="ELQ10" s="967">
        <f t="shared" ref="ELQ10" si="1851">-(SUM(ELQ4:ELQ9)-ELQ35-ELQ40)</f>
        <v>0</v>
      </c>
      <c r="ELS10" s="967">
        <f t="shared" ref="ELS10" si="1852">-(SUM(ELS4:ELS9)-ELS35-ELS40)</f>
        <v>0</v>
      </c>
      <c r="ELU10" s="967">
        <f t="shared" ref="ELU10" si="1853">-(SUM(ELU4:ELU9)-ELU35-ELU40)</f>
        <v>0</v>
      </c>
      <c r="ELW10" s="967">
        <f t="shared" ref="ELW10" si="1854">-(SUM(ELW4:ELW9)-ELW35-ELW40)</f>
        <v>0</v>
      </c>
      <c r="ELY10" s="967">
        <f t="shared" ref="ELY10" si="1855">-(SUM(ELY4:ELY9)-ELY35-ELY40)</f>
        <v>0</v>
      </c>
      <c r="EMA10" s="967">
        <f t="shared" ref="EMA10" si="1856">-(SUM(EMA4:EMA9)-EMA35-EMA40)</f>
        <v>0</v>
      </c>
      <c r="EMC10" s="967">
        <f t="shared" ref="EMC10" si="1857">-(SUM(EMC4:EMC9)-EMC35-EMC40)</f>
        <v>0</v>
      </c>
      <c r="EME10" s="967">
        <f t="shared" ref="EME10" si="1858">-(SUM(EME4:EME9)-EME35-EME40)</f>
        <v>0</v>
      </c>
      <c r="EMG10" s="967">
        <f t="shared" ref="EMG10" si="1859">-(SUM(EMG4:EMG9)-EMG35-EMG40)</f>
        <v>0</v>
      </c>
      <c r="EMI10" s="967">
        <f t="shared" ref="EMI10" si="1860">-(SUM(EMI4:EMI9)-EMI35-EMI40)</f>
        <v>0</v>
      </c>
      <c r="EMK10" s="967">
        <f t="shared" ref="EMK10" si="1861">-(SUM(EMK4:EMK9)-EMK35-EMK40)</f>
        <v>0</v>
      </c>
      <c r="EMM10" s="967">
        <f t="shared" ref="EMM10" si="1862">-(SUM(EMM4:EMM9)-EMM35-EMM40)</f>
        <v>0</v>
      </c>
      <c r="EMO10" s="967">
        <f t="shared" ref="EMO10" si="1863">-(SUM(EMO4:EMO9)-EMO35-EMO40)</f>
        <v>0</v>
      </c>
      <c r="EMQ10" s="967">
        <f t="shared" ref="EMQ10" si="1864">-(SUM(EMQ4:EMQ9)-EMQ35-EMQ40)</f>
        <v>0</v>
      </c>
      <c r="EMS10" s="967">
        <f t="shared" ref="EMS10" si="1865">-(SUM(EMS4:EMS9)-EMS35-EMS40)</f>
        <v>0</v>
      </c>
      <c r="EMU10" s="967">
        <f t="shared" ref="EMU10" si="1866">-(SUM(EMU4:EMU9)-EMU35-EMU40)</f>
        <v>0</v>
      </c>
      <c r="EMW10" s="967">
        <f t="shared" ref="EMW10" si="1867">-(SUM(EMW4:EMW9)-EMW35-EMW40)</f>
        <v>0</v>
      </c>
      <c r="EMY10" s="967">
        <f t="shared" ref="EMY10" si="1868">-(SUM(EMY4:EMY9)-EMY35-EMY40)</f>
        <v>0</v>
      </c>
      <c r="ENA10" s="967">
        <f t="shared" ref="ENA10" si="1869">-(SUM(ENA4:ENA9)-ENA35-ENA40)</f>
        <v>0</v>
      </c>
      <c r="ENC10" s="967">
        <f t="shared" ref="ENC10" si="1870">-(SUM(ENC4:ENC9)-ENC35-ENC40)</f>
        <v>0</v>
      </c>
      <c r="ENE10" s="967">
        <f t="shared" ref="ENE10" si="1871">-(SUM(ENE4:ENE9)-ENE35-ENE40)</f>
        <v>0</v>
      </c>
      <c r="ENG10" s="967">
        <f t="shared" ref="ENG10" si="1872">-(SUM(ENG4:ENG9)-ENG35-ENG40)</f>
        <v>0</v>
      </c>
      <c r="ENI10" s="967">
        <f t="shared" ref="ENI10" si="1873">-(SUM(ENI4:ENI9)-ENI35-ENI40)</f>
        <v>0</v>
      </c>
      <c r="ENK10" s="967">
        <f t="shared" ref="ENK10" si="1874">-(SUM(ENK4:ENK9)-ENK35-ENK40)</f>
        <v>0</v>
      </c>
      <c r="ENM10" s="967">
        <f t="shared" ref="ENM10" si="1875">-(SUM(ENM4:ENM9)-ENM35-ENM40)</f>
        <v>0</v>
      </c>
      <c r="ENO10" s="967">
        <f t="shared" ref="ENO10" si="1876">-(SUM(ENO4:ENO9)-ENO35-ENO40)</f>
        <v>0</v>
      </c>
      <c r="ENQ10" s="967">
        <f t="shared" ref="ENQ10" si="1877">-(SUM(ENQ4:ENQ9)-ENQ35-ENQ40)</f>
        <v>0</v>
      </c>
      <c r="ENS10" s="967">
        <f t="shared" ref="ENS10" si="1878">-(SUM(ENS4:ENS9)-ENS35-ENS40)</f>
        <v>0</v>
      </c>
      <c r="ENU10" s="967">
        <f t="shared" ref="ENU10" si="1879">-(SUM(ENU4:ENU9)-ENU35-ENU40)</f>
        <v>0</v>
      </c>
      <c r="ENW10" s="967">
        <f t="shared" ref="ENW10" si="1880">-(SUM(ENW4:ENW9)-ENW35-ENW40)</f>
        <v>0</v>
      </c>
      <c r="ENY10" s="967">
        <f t="shared" ref="ENY10" si="1881">-(SUM(ENY4:ENY9)-ENY35-ENY40)</f>
        <v>0</v>
      </c>
      <c r="EOA10" s="967">
        <f t="shared" ref="EOA10" si="1882">-(SUM(EOA4:EOA9)-EOA35-EOA40)</f>
        <v>0</v>
      </c>
      <c r="EOC10" s="967">
        <f t="shared" ref="EOC10" si="1883">-(SUM(EOC4:EOC9)-EOC35-EOC40)</f>
        <v>0</v>
      </c>
      <c r="EOE10" s="967">
        <f t="shared" ref="EOE10" si="1884">-(SUM(EOE4:EOE9)-EOE35-EOE40)</f>
        <v>0</v>
      </c>
      <c r="EOG10" s="967">
        <f t="shared" ref="EOG10" si="1885">-(SUM(EOG4:EOG9)-EOG35-EOG40)</f>
        <v>0</v>
      </c>
      <c r="EOI10" s="967">
        <f t="shared" ref="EOI10" si="1886">-(SUM(EOI4:EOI9)-EOI35-EOI40)</f>
        <v>0</v>
      </c>
      <c r="EOK10" s="967">
        <f t="shared" ref="EOK10" si="1887">-(SUM(EOK4:EOK9)-EOK35-EOK40)</f>
        <v>0</v>
      </c>
      <c r="EOM10" s="967">
        <f t="shared" ref="EOM10" si="1888">-(SUM(EOM4:EOM9)-EOM35-EOM40)</f>
        <v>0</v>
      </c>
      <c r="EOO10" s="967">
        <f t="shared" ref="EOO10" si="1889">-(SUM(EOO4:EOO9)-EOO35-EOO40)</f>
        <v>0</v>
      </c>
      <c r="EOQ10" s="967">
        <f t="shared" ref="EOQ10" si="1890">-(SUM(EOQ4:EOQ9)-EOQ35-EOQ40)</f>
        <v>0</v>
      </c>
      <c r="EOS10" s="967">
        <f t="shared" ref="EOS10" si="1891">-(SUM(EOS4:EOS9)-EOS35-EOS40)</f>
        <v>0</v>
      </c>
      <c r="EOU10" s="967">
        <f t="shared" ref="EOU10" si="1892">-(SUM(EOU4:EOU9)-EOU35-EOU40)</f>
        <v>0</v>
      </c>
      <c r="EOW10" s="967">
        <f t="shared" ref="EOW10" si="1893">-(SUM(EOW4:EOW9)-EOW35-EOW40)</f>
        <v>0</v>
      </c>
      <c r="EOY10" s="967">
        <f t="shared" ref="EOY10" si="1894">-(SUM(EOY4:EOY9)-EOY35-EOY40)</f>
        <v>0</v>
      </c>
      <c r="EPA10" s="967">
        <f t="shared" ref="EPA10" si="1895">-(SUM(EPA4:EPA9)-EPA35-EPA40)</f>
        <v>0</v>
      </c>
      <c r="EPC10" s="967">
        <f t="shared" ref="EPC10" si="1896">-(SUM(EPC4:EPC9)-EPC35-EPC40)</f>
        <v>0</v>
      </c>
      <c r="EPE10" s="967">
        <f t="shared" ref="EPE10" si="1897">-(SUM(EPE4:EPE9)-EPE35-EPE40)</f>
        <v>0</v>
      </c>
      <c r="EPG10" s="967">
        <f t="shared" ref="EPG10" si="1898">-(SUM(EPG4:EPG9)-EPG35-EPG40)</f>
        <v>0</v>
      </c>
      <c r="EPI10" s="967">
        <f t="shared" ref="EPI10" si="1899">-(SUM(EPI4:EPI9)-EPI35-EPI40)</f>
        <v>0</v>
      </c>
      <c r="EPK10" s="967">
        <f t="shared" ref="EPK10" si="1900">-(SUM(EPK4:EPK9)-EPK35-EPK40)</f>
        <v>0</v>
      </c>
      <c r="EPM10" s="967">
        <f t="shared" ref="EPM10" si="1901">-(SUM(EPM4:EPM9)-EPM35-EPM40)</f>
        <v>0</v>
      </c>
      <c r="EPO10" s="967">
        <f t="shared" ref="EPO10" si="1902">-(SUM(EPO4:EPO9)-EPO35-EPO40)</f>
        <v>0</v>
      </c>
      <c r="EPQ10" s="967">
        <f t="shared" ref="EPQ10" si="1903">-(SUM(EPQ4:EPQ9)-EPQ35-EPQ40)</f>
        <v>0</v>
      </c>
      <c r="EPS10" s="967">
        <f t="shared" ref="EPS10" si="1904">-(SUM(EPS4:EPS9)-EPS35-EPS40)</f>
        <v>0</v>
      </c>
      <c r="EPU10" s="967">
        <f t="shared" ref="EPU10" si="1905">-(SUM(EPU4:EPU9)-EPU35-EPU40)</f>
        <v>0</v>
      </c>
      <c r="EPW10" s="967">
        <f t="shared" ref="EPW10" si="1906">-(SUM(EPW4:EPW9)-EPW35-EPW40)</f>
        <v>0</v>
      </c>
      <c r="EPY10" s="967">
        <f t="shared" ref="EPY10" si="1907">-(SUM(EPY4:EPY9)-EPY35-EPY40)</f>
        <v>0</v>
      </c>
      <c r="EQA10" s="967">
        <f t="shared" ref="EQA10" si="1908">-(SUM(EQA4:EQA9)-EQA35-EQA40)</f>
        <v>0</v>
      </c>
      <c r="EQC10" s="967">
        <f t="shared" ref="EQC10" si="1909">-(SUM(EQC4:EQC9)-EQC35-EQC40)</f>
        <v>0</v>
      </c>
      <c r="EQE10" s="967">
        <f t="shared" ref="EQE10" si="1910">-(SUM(EQE4:EQE9)-EQE35-EQE40)</f>
        <v>0</v>
      </c>
      <c r="EQG10" s="967">
        <f t="shared" ref="EQG10" si="1911">-(SUM(EQG4:EQG9)-EQG35-EQG40)</f>
        <v>0</v>
      </c>
      <c r="EQI10" s="967">
        <f t="shared" ref="EQI10" si="1912">-(SUM(EQI4:EQI9)-EQI35-EQI40)</f>
        <v>0</v>
      </c>
      <c r="EQK10" s="967">
        <f t="shared" ref="EQK10" si="1913">-(SUM(EQK4:EQK9)-EQK35-EQK40)</f>
        <v>0</v>
      </c>
      <c r="EQM10" s="967">
        <f t="shared" ref="EQM10" si="1914">-(SUM(EQM4:EQM9)-EQM35-EQM40)</f>
        <v>0</v>
      </c>
      <c r="EQO10" s="967">
        <f t="shared" ref="EQO10" si="1915">-(SUM(EQO4:EQO9)-EQO35-EQO40)</f>
        <v>0</v>
      </c>
      <c r="EQQ10" s="967">
        <f t="shared" ref="EQQ10" si="1916">-(SUM(EQQ4:EQQ9)-EQQ35-EQQ40)</f>
        <v>0</v>
      </c>
      <c r="EQS10" s="967">
        <f t="shared" ref="EQS10" si="1917">-(SUM(EQS4:EQS9)-EQS35-EQS40)</f>
        <v>0</v>
      </c>
      <c r="EQU10" s="967">
        <f t="shared" ref="EQU10" si="1918">-(SUM(EQU4:EQU9)-EQU35-EQU40)</f>
        <v>0</v>
      </c>
      <c r="EQW10" s="967">
        <f t="shared" ref="EQW10" si="1919">-(SUM(EQW4:EQW9)-EQW35-EQW40)</f>
        <v>0</v>
      </c>
      <c r="EQY10" s="967">
        <f t="shared" ref="EQY10" si="1920">-(SUM(EQY4:EQY9)-EQY35-EQY40)</f>
        <v>0</v>
      </c>
      <c r="ERA10" s="967">
        <f t="shared" ref="ERA10" si="1921">-(SUM(ERA4:ERA9)-ERA35-ERA40)</f>
        <v>0</v>
      </c>
      <c r="ERC10" s="967">
        <f t="shared" ref="ERC10" si="1922">-(SUM(ERC4:ERC9)-ERC35-ERC40)</f>
        <v>0</v>
      </c>
      <c r="ERE10" s="967">
        <f t="shared" ref="ERE10" si="1923">-(SUM(ERE4:ERE9)-ERE35-ERE40)</f>
        <v>0</v>
      </c>
      <c r="ERG10" s="967">
        <f t="shared" ref="ERG10" si="1924">-(SUM(ERG4:ERG9)-ERG35-ERG40)</f>
        <v>0</v>
      </c>
      <c r="ERI10" s="967">
        <f t="shared" ref="ERI10" si="1925">-(SUM(ERI4:ERI9)-ERI35-ERI40)</f>
        <v>0</v>
      </c>
      <c r="ERK10" s="967">
        <f t="shared" ref="ERK10" si="1926">-(SUM(ERK4:ERK9)-ERK35-ERK40)</f>
        <v>0</v>
      </c>
      <c r="ERM10" s="967">
        <f t="shared" ref="ERM10" si="1927">-(SUM(ERM4:ERM9)-ERM35-ERM40)</f>
        <v>0</v>
      </c>
      <c r="ERO10" s="967">
        <f t="shared" ref="ERO10" si="1928">-(SUM(ERO4:ERO9)-ERO35-ERO40)</f>
        <v>0</v>
      </c>
      <c r="ERQ10" s="967">
        <f t="shared" ref="ERQ10" si="1929">-(SUM(ERQ4:ERQ9)-ERQ35-ERQ40)</f>
        <v>0</v>
      </c>
      <c r="ERS10" s="967">
        <f t="shared" ref="ERS10" si="1930">-(SUM(ERS4:ERS9)-ERS35-ERS40)</f>
        <v>0</v>
      </c>
      <c r="ERU10" s="967">
        <f t="shared" ref="ERU10" si="1931">-(SUM(ERU4:ERU9)-ERU35-ERU40)</f>
        <v>0</v>
      </c>
      <c r="ERW10" s="967">
        <f t="shared" ref="ERW10" si="1932">-(SUM(ERW4:ERW9)-ERW35-ERW40)</f>
        <v>0</v>
      </c>
      <c r="ERY10" s="967">
        <f t="shared" ref="ERY10" si="1933">-(SUM(ERY4:ERY9)-ERY35-ERY40)</f>
        <v>0</v>
      </c>
      <c r="ESA10" s="967">
        <f t="shared" ref="ESA10" si="1934">-(SUM(ESA4:ESA9)-ESA35-ESA40)</f>
        <v>0</v>
      </c>
      <c r="ESC10" s="967">
        <f t="shared" ref="ESC10" si="1935">-(SUM(ESC4:ESC9)-ESC35-ESC40)</f>
        <v>0</v>
      </c>
      <c r="ESE10" s="967">
        <f t="shared" ref="ESE10" si="1936">-(SUM(ESE4:ESE9)-ESE35-ESE40)</f>
        <v>0</v>
      </c>
      <c r="ESG10" s="967">
        <f t="shared" ref="ESG10" si="1937">-(SUM(ESG4:ESG9)-ESG35-ESG40)</f>
        <v>0</v>
      </c>
      <c r="ESI10" s="967">
        <f t="shared" ref="ESI10" si="1938">-(SUM(ESI4:ESI9)-ESI35-ESI40)</f>
        <v>0</v>
      </c>
      <c r="ESK10" s="967">
        <f t="shared" ref="ESK10" si="1939">-(SUM(ESK4:ESK9)-ESK35-ESK40)</f>
        <v>0</v>
      </c>
      <c r="ESM10" s="967">
        <f t="shared" ref="ESM10" si="1940">-(SUM(ESM4:ESM9)-ESM35-ESM40)</f>
        <v>0</v>
      </c>
      <c r="ESO10" s="967">
        <f t="shared" ref="ESO10" si="1941">-(SUM(ESO4:ESO9)-ESO35-ESO40)</f>
        <v>0</v>
      </c>
      <c r="ESQ10" s="967">
        <f t="shared" ref="ESQ10" si="1942">-(SUM(ESQ4:ESQ9)-ESQ35-ESQ40)</f>
        <v>0</v>
      </c>
      <c r="ESS10" s="967">
        <f t="shared" ref="ESS10" si="1943">-(SUM(ESS4:ESS9)-ESS35-ESS40)</f>
        <v>0</v>
      </c>
      <c r="ESU10" s="967">
        <f t="shared" ref="ESU10" si="1944">-(SUM(ESU4:ESU9)-ESU35-ESU40)</f>
        <v>0</v>
      </c>
      <c r="ESW10" s="967">
        <f t="shared" ref="ESW10" si="1945">-(SUM(ESW4:ESW9)-ESW35-ESW40)</f>
        <v>0</v>
      </c>
      <c r="ESY10" s="967">
        <f t="shared" ref="ESY10" si="1946">-(SUM(ESY4:ESY9)-ESY35-ESY40)</f>
        <v>0</v>
      </c>
      <c r="ETA10" s="967">
        <f t="shared" ref="ETA10" si="1947">-(SUM(ETA4:ETA9)-ETA35-ETA40)</f>
        <v>0</v>
      </c>
      <c r="ETC10" s="967">
        <f t="shared" ref="ETC10" si="1948">-(SUM(ETC4:ETC9)-ETC35-ETC40)</f>
        <v>0</v>
      </c>
      <c r="ETE10" s="967">
        <f t="shared" ref="ETE10" si="1949">-(SUM(ETE4:ETE9)-ETE35-ETE40)</f>
        <v>0</v>
      </c>
      <c r="ETG10" s="967">
        <f t="shared" ref="ETG10" si="1950">-(SUM(ETG4:ETG9)-ETG35-ETG40)</f>
        <v>0</v>
      </c>
      <c r="ETI10" s="967">
        <f t="shared" ref="ETI10" si="1951">-(SUM(ETI4:ETI9)-ETI35-ETI40)</f>
        <v>0</v>
      </c>
      <c r="ETK10" s="967">
        <f t="shared" ref="ETK10" si="1952">-(SUM(ETK4:ETK9)-ETK35-ETK40)</f>
        <v>0</v>
      </c>
      <c r="ETM10" s="967">
        <f t="shared" ref="ETM10" si="1953">-(SUM(ETM4:ETM9)-ETM35-ETM40)</f>
        <v>0</v>
      </c>
      <c r="ETO10" s="967">
        <f t="shared" ref="ETO10" si="1954">-(SUM(ETO4:ETO9)-ETO35-ETO40)</f>
        <v>0</v>
      </c>
      <c r="ETQ10" s="967">
        <f t="shared" ref="ETQ10" si="1955">-(SUM(ETQ4:ETQ9)-ETQ35-ETQ40)</f>
        <v>0</v>
      </c>
      <c r="ETS10" s="967">
        <f t="shared" ref="ETS10" si="1956">-(SUM(ETS4:ETS9)-ETS35-ETS40)</f>
        <v>0</v>
      </c>
      <c r="ETU10" s="967">
        <f t="shared" ref="ETU10" si="1957">-(SUM(ETU4:ETU9)-ETU35-ETU40)</f>
        <v>0</v>
      </c>
      <c r="ETW10" s="967">
        <f t="shared" ref="ETW10" si="1958">-(SUM(ETW4:ETW9)-ETW35-ETW40)</f>
        <v>0</v>
      </c>
      <c r="ETY10" s="967">
        <f t="shared" ref="ETY10" si="1959">-(SUM(ETY4:ETY9)-ETY35-ETY40)</f>
        <v>0</v>
      </c>
      <c r="EUA10" s="967">
        <f t="shared" ref="EUA10" si="1960">-(SUM(EUA4:EUA9)-EUA35-EUA40)</f>
        <v>0</v>
      </c>
      <c r="EUC10" s="967">
        <f t="shared" ref="EUC10" si="1961">-(SUM(EUC4:EUC9)-EUC35-EUC40)</f>
        <v>0</v>
      </c>
      <c r="EUE10" s="967">
        <f t="shared" ref="EUE10" si="1962">-(SUM(EUE4:EUE9)-EUE35-EUE40)</f>
        <v>0</v>
      </c>
      <c r="EUG10" s="967">
        <f t="shared" ref="EUG10" si="1963">-(SUM(EUG4:EUG9)-EUG35-EUG40)</f>
        <v>0</v>
      </c>
      <c r="EUI10" s="967">
        <f t="shared" ref="EUI10" si="1964">-(SUM(EUI4:EUI9)-EUI35-EUI40)</f>
        <v>0</v>
      </c>
      <c r="EUK10" s="967">
        <f t="shared" ref="EUK10" si="1965">-(SUM(EUK4:EUK9)-EUK35-EUK40)</f>
        <v>0</v>
      </c>
      <c r="EUM10" s="967">
        <f t="shared" ref="EUM10" si="1966">-(SUM(EUM4:EUM9)-EUM35-EUM40)</f>
        <v>0</v>
      </c>
      <c r="EUO10" s="967">
        <f t="shared" ref="EUO10" si="1967">-(SUM(EUO4:EUO9)-EUO35-EUO40)</f>
        <v>0</v>
      </c>
      <c r="EUQ10" s="967">
        <f t="shared" ref="EUQ10" si="1968">-(SUM(EUQ4:EUQ9)-EUQ35-EUQ40)</f>
        <v>0</v>
      </c>
      <c r="EUS10" s="967">
        <f t="shared" ref="EUS10" si="1969">-(SUM(EUS4:EUS9)-EUS35-EUS40)</f>
        <v>0</v>
      </c>
      <c r="EUU10" s="967">
        <f t="shared" ref="EUU10" si="1970">-(SUM(EUU4:EUU9)-EUU35-EUU40)</f>
        <v>0</v>
      </c>
      <c r="EUW10" s="967">
        <f t="shared" ref="EUW10" si="1971">-(SUM(EUW4:EUW9)-EUW35-EUW40)</f>
        <v>0</v>
      </c>
      <c r="EUY10" s="967">
        <f t="shared" ref="EUY10" si="1972">-(SUM(EUY4:EUY9)-EUY35-EUY40)</f>
        <v>0</v>
      </c>
      <c r="EVA10" s="967">
        <f t="shared" ref="EVA10" si="1973">-(SUM(EVA4:EVA9)-EVA35-EVA40)</f>
        <v>0</v>
      </c>
      <c r="EVC10" s="967">
        <f t="shared" ref="EVC10" si="1974">-(SUM(EVC4:EVC9)-EVC35-EVC40)</f>
        <v>0</v>
      </c>
      <c r="EVE10" s="967">
        <f t="shared" ref="EVE10" si="1975">-(SUM(EVE4:EVE9)-EVE35-EVE40)</f>
        <v>0</v>
      </c>
      <c r="EVG10" s="967">
        <f t="shared" ref="EVG10" si="1976">-(SUM(EVG4:EVG9)-EVG35-EVG40)</f>
        <v>0</v>
      </c>
      <c r="EVI10" s="967">
        <f t="shared" ref="EVI10" si="1977">-(SUM(EVI4:EVI9)-EVI35-EVI40)</f>
        <v>0</v>
      </c>
      <c r="EVK10" s="967">
        <f t="shared" ref="EVK10" si="1978">-(SUM(EVK4:EVK9)-EVK35-EVK40)</f>
        <v>0</v>
      </c>
      <c r="EVM10" s="967">
        <f t="shared" ref="EVM10" si="1979">-(SUM(EVM4:EVM9)-EVM35-EVM40)</f>
        <v>0</v>
      </c>
      <c r="EVO10" s="967">
        <f t="shared" ref="EVO10" si="1980">-(SUM(EVO4:EVO9)-EVO35-EVO40)</f>
        <v>0</v>
      </c>
      <c r="EVQ10" s="967">
        <f t="shared" ref="EVQ10" si="1981">-(SUM(EVQ4:EVQ9)-EVQ35-EVQ40)</f>
        <v>0</v>
      </c>
      <c r="EVS10" s="967">
        <f t="shared" ref="EVS10" si="1982">-(SUM(EVS4:EVS9)-EVS35-EVS40)</f>
        <v>0</v>
      </c>
      <c r="EVU10" s="967">
        <f t="shared" ref="EVU10" si="1983">-(SUM(EVU4:EVU9)-EVU35-EVU40)</f>
        <v>0</v>
      </c>
      <c r="EVW10" s="967">
        <f t="shared" ref="EVW10" si="1984">-(SUM(EVW4:EVW9)-EVW35-EVW40)</f>
        <v>0</v>
      </c>
      <c r="EVY10" s="967">
        <f t="shared" ref="EVY10" si="1985">-(SUM(EVY4:EVY9)-EVY35-EVY40)</f>
        <v>0</v>
      </c>
      <c r="EWA10" s="967">
        <f t="shared" ref="EWA10" si="1986">-(SUM(EWA4:EWA9)-EWA35-EWA40)</f>
        <v>0</v>
      </c>
      <c r="EWC10" s="967">
        <f t="shared" ref="EWC10" si="1987">-(SUM(EWC4:EWC9)-EWC35-EWC40)</f>
        <v>0</v>
      </c>
      <c r="EWE10" s="967">
        <f t="shared" ref="EWE10" si="1988">-(SUM(EWE4:EWE9)-EWE35-EWE40)</f>
        <v>0</v>
      </c>
      <c r="EWG10" s="967">
        <f t="shared" ref="EWG10" si="1989">-(SUM(EWG4:EWG9)-EWG35-EWG40)</f>
        <v>0</v>
      </c>
      <c r="EWI10" s="967">
        <f t="shared" ref="EWI10" si="1990">-(SUM(EWI4:EWI9)-EWI35-EWI40)</f>
        <v>0</v>
      </c>
      <c r="EWK10" s="967">
        <f t="shared" ref="EWK10" si="1991">-(SUM(EWK4:EWK9)-EWK35-EWK40)</f>
        <v>0</v>
      </c>
      <c r="EWM10" s="967">
        <f t="shared" ref="EWM10" si="1992">-(SUM(EWM4:EWM9)-EWM35-EWM40)</f>
        <v>0</v>
      </c>
      <c r="EWO10" s="967">
        <f t="shared" ref="EWO10" si="1993">-(SUM(EWO4:EWO9)-EWO35-EWO40)</f>
        <v>0</v>
      </c>
      <c r="EWQ10" s="967">
        <f t="shared" ref="EWQ10" si="1994">-(SUM(EWQ4:EWQ9)-EWQ35-EWQ40)</f>
        <v>0</v>
      </c>
      <c r="EWS10" s="967">
        <f t="shared" ref="EWS10" si="1995">-(SUM(EWS4:EWS9)-EWS35-EWS40)</f>
        <v>0</v>
      </c>
      <c r="EWU10" s="967">
        <f t="shared" ref="EWU10" si="1996">-(SUM(EWU4:EWU9)-EWU35-EWU40)</f>
        <v>0</v>
      </c>
      <c r="EWW10" s="967">
        <f t="shared" ref="EWW10" si="1997">-(SUM(EWW4:EWW9)-EWW35-EWW40)</f>
        <v>0</v>
      </c>
      <c r="EWY10" s="967">
        <f t="shared" ref="EWY10" si="1998">-(SUM(EWY4:EWY9)-EWY35-EWY40)</f>
        <v>0</v>
      </c>
      <c r="EXA10" s="967">
        <f t="shared" ref="EXA10" si="1999">-(SUM(EXA4:EXA9)-EXA35-EXA40)</f>
        <v>0</v>
      </c>
      <c r="EXC10" s="967">
        <f t="shared" ref="EXC10" si="2000">-(SUM(EXC4:EXC9)-EXC35-EXC40)</f>
        <v>0</v>
      </c>
      <c r="EXE10" s="967">
        <f t="shared" ref="EXE10" si="2001">-(SUM(EXE4:EXE9)-EXE35-EXE40)</f>
        <v>0</v>
      </c>
      <c r="EXG10" s="967">
        <f t="shared" ref="EXG10" si="2002">-(SUM(EXG4:EXG9)-EXG35-EXG40)</f>
        <v>0</v>
      </c>
      <c r="EXI10" s="967">
        <f t="shared" ref="EXI10" si="2003">-(SUM(EXI4:EXI9)-EXI35-EXI40)</f>
        <v>0</v>
      </c>
      <c r="EXK10" s="967">
        <f t="shared" ref="EXK10" si="2004">-(SUM(EXK4:EXK9)-EXK35-EXK40)</f>
        <v>0</v>
      </c>
      <c r="EXM10" s="967">
        <f t="shared" ref="EXM10" si="2005">-(SUM(EXM4:EXM9)-EXM35-EXM40)</f>
        <v>0</v>
      </c>
      <c r="EXO10" s="967">
        <f t="shared" ref="EXO10" si="2006">-(SUM(EXO4:EXO9)-EXO35-EXO40)</f>
        <v>0</v>
      </c>
      <c r="EXQ10" s="967">
        <f t="shared" ref="EXQ10" si="2007">-(SUM(EXQ4:EXQ9)-EXQ35-EXQ40)</f>
        <v>0</v>
      </c>
      <c r="EXS10" s="967">
        <f t="shared" ref="EXS10" si="2008">-(SUM(EXS4:EXS9)-EXS35-EXS40)</f>
        <v>0</v>
      </c>
      <c r="EXU10" s="967">
        <f t="shared" ref="EXU10" si="2009">-(SUM(EXU4:EXU9)-EXU35-EXU40)</f>
        <v>0</v>
      </c>
      <c r="EXW10" s="967">
        <f t="shared" ref="EXW10" si="2010">-(SUM(EXW4:EXW9)-EXW35-EXW40)</f>
        <v>0</v>
      </c>
      <c r="EXY10" s="967">
        <f t="shared" ref="EXY10" si="2011">-(SUM(EXY4:EXY9)-EXY35-EXY40)</f>
        <v>0</v>
      </c>
      <c r="EYA10" s="967">
        <f t="shared" ref="EYA10" si="2012">-(SUM(EYA4:EYA9)-EYA35-EYA40)</f>
        <v>0</v>
      </c>
      <c r="EYC10" s="967">
        <f t="shared" ref="EYC10" si="2013">-(SUM(EYC4:EYC9)-EYC35-EYC40)</f>
        <v>0</v>
      </c>
      <c r="EYE10" s="967">
        <f t="shared" ref="EYE10" si="2014">-(SUM(EYE4:EYE9)-EYE35-EYE40)</f>
        <v>0</v>
      </c>
      <c r="EYG10" s="967">
        <f t="shared" ref="EYG10" si="2015">-(SUM(EYG4:EYG9)-EYG35-EYG40)</f>
        <v>0</v>
      </c>
      <c r="EYI10" s="967">
        <f t="shared" ref="EYI10" si="2016">-(SUM(EYI4:EYI9)-EYI35-EYI40)</f>
        <v>0</v>
      </c>
      <c r="EYK10" s="967">
        <f t="shared" ref="EYK10" si="2017">-(SUM(EYK4:EYK9)-EYK35-EYK40)</f>
        <v>0</v>
      </c>
      <c r="EYM10" s="967">
        <f t="shared" ref="EYM10" si="2018">-(SUM(EYM4:EYM9)-EYM35-EYM40)</f>
        <v>0</v>
      </c>
      <c r="EYO10" s="967">
        <f t="shared" ref="EYO10" si="2019">-(SUM(EYO4:EYO9)-EYO35-EYO40)</f>
        <v>0</v>
      </c>
      <c r="EYQ10" s="967">
        <f t="shared" ref="EYQ10" si="2020">-(SUM(EYQ4:EYQ9)-EYQ35-EYQ40)</f>
        <v>0</v>
      </c>
      <c r="EYS10" s="967">
        <f t="shared" ref="EYS10" si="2021">-(SUM(EYS4:EYS9)-EYS35-EYS40)</f>
        <v>0</v>
      </c>
      <c r="EYU10" s="967">
        <f t="shared" ref="EYU10" si="2022">-(SUM(EYU4:EYU9)-EYU35-EYU40)</f>
        <v>0</v>
      </c>
      <c r="EYW10" s="967">
        <f t="shared" ref="EYW10" si="2023">-(SUM(EYW4:EYW9)-EYW35-EYW40)</f>
        <v>0</v>
      </c>
      <c r="EYY10" s="967">
        <f t="shared" ref="EYY10" si="2024">-(SUM(EYY4:EYY9)-EYY35-EYY40)</f>
        <v>0</v>
      </c>
      <c r="EZA10" s="967">
        <f t="shared" ref="EZA10" si="2025">-(SUM(EZA4:EZA9)-EZA35-EZA40)</f>
        <v>0</v>
      </c>
      <c r="EZC10" s="967">
        <f t="shared" ref="EZC10" si="2026">-(SUM(EZC4:EZC9)-EZC35-EZC40)</f>
        <v>0</v>
      </c>
      <c r="EZE10" s="967">
        <f t="shared" ref="EZE10" si="2027">-(SUM(EZE4:EZE9)-EZE35-EZE40)</f>
        <v>0</v>
      </c>
      <c r="EZG10" s="967">
        <f t="shared" ref="EZG10" si="2028">-(SUM(EZG4:EZG9)-EZG35-EZG40)</f>
        <v>0</v>
      </c>
      <c r="EZI10" s="967">
        <f t="shared" ref="EZI10" si="2029">-(SUM(EZI4:EZI9)-EZI35-EZI40)</f>
        <v>0</v>
      </c>
      <c r="EZK10" s="967">
        <f t="shared" ref="EZK10" si="2030">-(SUM(EZK4:EZK9)-EZK35-EZK40)</f>
        <v>0</v>
      </c>
      <c r="EZM10" s="967">
        <f t="shared" ref="EZM10" si="2031">-(SUM(EZM4:EZM9)-EZM35-EZM40)</f>
        <v>0</v>
      </c>
      <c r="EZO10" s="967">
        <f t="shared" ref="EZO10" si="2032">-(SUM(EZO4:EZO9)-EZO35-EZO40)</f>
        <v>0</v>
      </c>
      <c r="EZQ10" s="967">
        <f t="shared" ref="EZQ10" si="2033">-(SUM(EZQ4:EZQ9)-EZQ35-EZQ40)</f>
        <v>0</v>
      </c>
      <c r="EZS10" s="967">
        <f t="shared" ref="EZS10" si="2034">-(SUM(EZS4:EZS9)-EZS35-EZS40)</f>
        <v>0</v>
      </c>
      <c r="EZU10" s="967">
        <f t="shared" ref="EZU10" si="2035">-(SUM(EZU4:EZU9)-EZU35-EZU40)</f>
        <v>0</v>
      </c>
      <c r="EZW10" s="967">
        <f t="shared" ref="EZW10" si="2036">-(SUM(EZW4:EZW9)-EZW35-EZW40)</f>
        <v>0</v>
      </c>
      <c r="EZY10" s="967">
        <f t="shared" ref="EZY10" si="2037">-(SUM(EZY4:EZY9)-EZY35-EZY40)</f>
        <v>0</v>
      </c>
      <c r="FAA10" s="967">
        <f t="shared" ref="FAA10" si="2038">-(SUM(FAA4:FAA9)-FAA35-FAA40)</f>
        <v>0</v>
      </c>
      <c r="FAC10" s="967">
        <f t="shared" ref="FAC10" si="2039">-(SUM(FAC4:FAC9)-FAC35-FAC40)</f>
        <v>0</v>
      </c>
      <c r="FAE10" s="967">
        <f t="shared" ref="FAE10" si="2040">-(SUM(FAE4:FAE9)-FAE35-FAE40)</f>
        <v>0</v>
      </c>
      <c r="FAG10" s="967">
        <f t="shared" ref="FAG10" si="2041">-(SUM(FAG4:FAG9)-FAG35-FAG40)</f>
        <v>0</v>
      </c>
      <c r="FAI10" s="967">
        <f t="shared" ref="FAI10" si="2042">-(SUM(FAI4:FAI9)-FAI35-FAI40)</f>
        <v>0</v>
      </c>
      <c r="FAK10" s="967">
        <f t="shared" ref="FAK10" si="2043">-(SUM(FAK4:FAK9)-FAK35-FAK40)</f>
        <v>0</v>
      </c>
      <c r="FAM10" s="967">
        <f t="shared" ref="FAM10" si="2044">-(SUM(FAM4:FAM9)-FAM35-FAM40)</f>
        <v>0</v>
      </c>
      <c r="FAO10" s="967">
        <f t="shared" ref="FAO10" si="2045">-(SUM(FAO4:FAO9)-FAO35-FAO40)</f>
        <v>0</v>
      </c>
      <c r="FAQ10" s="967">
        <f t="shared" ref="FAQ10" si="2046">-(SUM(FAQ4:FAQ9)-FAQ35-FAQ40)</f>
        <v>0</v>
      </c>
      <c r="FAS10" s="967">
        <f t="shared" ref="FAS10" si="2047">-(SUM(FAS4:FAS9)-FAS35-FAS40)</f>
        <v>0</v>
      </c>
      <c r="FAU10" s="967">
        <f t="shared" ref="FAU10" si="2048">-(SUM(FAU4:FAU9)-FAU35-FAU40)</f>
        <v>0</v>
      </c>
      <c r="FAW10" s="967">
        <f t="shared" ref="FAW10" si="2049">-(SUM(FAW4:FAW9)-FAW35-FAW40)</f>
        <v>0</v>
      </c>
      <c r="FAY10" s="967">
        <f t="shared" ref="FAY10" si="2050">-(SUM(FAY4:FAY9)-FAY35-FAY40)</f>
        <v>0</v>
      </c>
      <c r="FBA10" s="967">
        <f t="shared" ref="FBA10" si="2051">-(SUM(FBA4:FBA9)-FBA35-FBA40)</f>
        <v>0</v>
      </c>
      <c r="FBC10" s="967">
        <f t="shared" ref="FBC10" si="2052">-(SUM(FBC4:FBC9)-FBC35-FBC40)</f>
        <v>0</v>
      </c>
      <c r="FBE10" s="967">
        <f t="shared" ref="FBE10" si="2053">-(SUM(FBE4:FBE9)-FBE35-FBE40)</f>
        <v>0</v>
      </c>
      <c r="FBG10" s="967">
        <f t="shared" ref="FBG10" si="2054">-(SUM(FBG4:FBG9)-FBG35-FBG40)</f>
        <v>0</v>
      </c>
      <c r="FBI10" s="967">
        <f t="shared" ref="FBI10" si="2055">-(SUM(FBI4:FBI9)-FBI35-FBI40)</f>
        <v>0</v>
      </c>
      <c r="FBK10" s="967">
        <f t="shared" ref="FBK10" si="2056">-(SUM(FBK4:FBK9)-FBK35-FBK40)</f>
        <v>0</v>
      </c>
      <c r="FBM10" s="967">
        <f t="shared" ref="FBM10" si="2057">-(SUM(FBM4:FBM9)-FBM35-FBM40)</f>
        <v>0</v>
      </c>
      <c r="FBO10" s="967">
        <f t="shared" ref="FBO10" si="2058">-(SUM(FBO4:FBO9)-FBO35-FBO40)</f>
        <v>0</v>
      </c>
      <c r="FBQ10" s="967">
        <f t="shared" ref="FBQ10" si="2059">-(SUM(FBQ4:FBQ9)-FBQ35-FBQ40)</f>
        <v>0</v>
      </c>
      <c r="FBS10" s="967">
        <f t="shared" ref="FBS10" si="2060">-(SUM(FBS4:FBS9)-FBS35-FBS40)</f>
        <v>0</v>
      </c>
      <c r="FBU10" s="967">
        <f t="shared" ref="FBU10" si="2061">-(SUM(FBU4:FBU9)-FBU35-FBU40)</f>
        <v>0</v>
      </c>
      <c r="FBW10" s="967">
        <f t="shared" ref="FBW10" si="2062">-(SUM(FBW4:FBW9)-FBW35-FBW40)</f>
        <v>0</v>
      </c>
      <c r="FBY10" s="967">
        <f t="shared" ref="FBY10" si="2063">-(SUM(FBY4:FBY9)-FBY35-FBY40)</f>
        <v>0</v>
      </c>
      <c r="FCA10" s="967">
        <f t="shared" ref="FCA10" si="2064">-(SUM(FCA4:FCA9)-FCA35-FCA40)</f>
        <v>0</v>
      </c>
      <c r="FCC10" s="967">
        <f t="shared" ref="FCC10" si="2065">-(SUM(FCC4:FCC9)-FCC35-FCC40)</f>
        <v>0</v>
      </c>
      <c r="FCE10" s="967">
        <f t="shared" ref="FCE10" si="2066">-(SUM(FCE4:FCE9)-FCE35-FCE40)</f>
        <v>0</v>
      </c>
      <c r="FCG10" s="967">
        <f t="shared" ref="FCG10" si="2067">-(SUM(FCG4:FCG9)-FCG35-FCG40)</f>
        <v>0</v>
      </c>
      <c r="FCI10" s="967">
        <f t="shared" ref="FCI10" si="2068">-(SUM(FCI4:FCI9)-FCI35-FCI40)</f>
        <v>0</v>
      </c>
      <c r="FCK10" s="967">
        <f t="shared" ref="FCK10" si="2069">-(SUM(FCK4:FCK9)-FCK35-FCK40)</f>
        <v>0</v>
      </c>
      <c r="FCM10" s="967">
        <f t="shared" ref="FCM10" si="2070">-(SUM(FCM4:FCM9)-FCM35-FCM40)</f>
        <v>0</v>
      </c>
      <c r="FCO10" s="967">
        <f t="shared" ref="FCO10" si="2071">-(SUM(FCO4:FCO9)-FCO35-FCO40)</f>
        <v>0</v>
      </c>
      <c r="FCQ10" s="967">
        <f t="shared" ref="FCQ10" si="2072">-(SUM(FCQ4:FCQ9)-FCQ35-FCQ40)</f>
        <v>0</v>
      </c>
      <c r="FCS10" s="967">
        <f t="shared" ref="FCS10" si="2073">-(SUM(FCS4:FCS9)-FCS35-FCS40)</f>
        <v>0</v>
      </c>
      <c r="FCU10" s="967">
        <f t="shared" ref="FCU10" si="2074">-(SUM(FCU4:FCU9)-FCU35-FCU40)</f>
        <v>0</v>
      </c>
      <c r="FCW10" s="967">
        <f t="shared" ref="FCW10" si="2075">-(SUM(FCW4:FCW9)-FCW35-FCW40)</f>
        <v>0</v>
      </c>
      <c r="FCY10" s="967">
        <f t="shared" ref="FCY10" si="2076">-(SUM(FCY4:FCY9)-FCY35-FCY40)</f>
        <v>0</v>
      </c>
      <c r="FDA10" s="967">
        <f t="shared" ref="FDA10" si="2077">-(SUM(FDA4:FDA9)-FDA35-FDA40)</f>
        <v>0</v>
      </c>
      <c r="FDC10" s="967">
        <f t="shared" ref="FDC10" si="2078">-(SUM(FDC4:FDC9)-FDC35-FDC40)</f>
        <v>0</v>
      </c>
      <c r="FDE10" s="967">
        <f t="shared" ref="FDE10" si="2079">-(SUM(FDE4:FDE9)-FDE35-FDE40)</f>
        <v>0</v>
      </c>
      <c r="FDG10" s="967">
        <f t="shared" ref="FDG10" si="2080">-(SUM(FDG4:FDG9)-FDG35-FDG40)</f>
        <v>0</v>
      </c>
      <c r="FDI10" s="967">
        <f t="shared" ref="FDI10" si="2081">-(SUM(FDI4:FDI9)-FDI35-FDI40)</f>
        <v>0</v>
      </c>
      <c r="FDK10" s="967">
        <f t="shared" ref="FDK10" si="2082">-(SUM(FDK4:FDK9)-FDK35-FDK40)</f>
        <v>0</v>
      </c>
      <c r="FDM10" s="967">
        <f t="shared" ref="FDM10" si="2083">-(SUM(FDM4:FDM9)-FDM35-FDM40)</f>
        <v>0</v>
      </c>
      <c r="FDO10" s="967">
        <f t="shared" ref="FDO10" si="2084">-(SUM(FDO4:FDO9)-FDO35-FDO40)</f>
        <v>0</v>
      </c>
      <c r="FDQ10" s="967">
        <f t="shared" ref="FDQ10" si="2085">-(SUM(FDQ4:FDQ9)-FDQ35-FDQ40)</f>
        <v>0</v>
      </c>
      <c r="FDS10" s="967">
        <f t="shared" ref="FDS10" si="2086">-(SUM(FDS4:FDS9)-FDS35-FDS40)</f>
        <v>0</v>
      </c>
      <c r="FDU10" s="967">
        <f t="shared" ref="FDU10" si="2087">-(SUM(FDU4:FDU9)-FDU35-FDU40)</f>
        <v>0</v>
      </c>
      <c r="FDW10" s="967">
        <f t="shared" ref="FDW10" si="2088">-(SUM(FDW4:FDW9)-FDW35-FDW40)</f>
        <v>0</v>
      </c>
      <c r="FDY10" s="967">
        <f t="shared" ref="FDY10" si="2089">-(SUM(FDY4:FDY9)-FDY35-FDY40)</f>
        <v>0</v>
      </c>
      <c r="FEA10" s="967">
        <f t="shared" ref="FEA10" si="2090">-(SUM(FEA4:FEA9)-FEA35-FEA40)</f>
        <v>0</v>
      </c>
      <c r="FEC10" s="967">
        <f t="shared" ref="FEC10" si="2091">-(SUM(FEC4:FEC9)-FEC35-FEC40)</f>
        <v>0</v>
      </c>
      <c r="FEE10" s="967">
        <f t="shared" ref="FEE10" si="2092">-(SUM(FEE4:FEE9)-FEE35-FEE40)</f>
        <v>0</v>
      </c>
      <c r="FEG10" s="967">
        <f t="shared" ref="FEG10" si="2093">-(SUM(FEG4:FEG9)-FEG35-FEG40)</f>
        <v>0</v>
      </c>
      <c r="FEI10" s="967">
        <f t="shared" ref="FEI10" si="2094">-(SUM(FEI4:FEI9)-FEI35-FEI40)</f>
        <v>0</v>
      </c>
      <c r="FEK10" s="967">
        <f t="shared" ref="FEK10" si="2095">-(SUM(FEK4:FEK9)-FEK35-FEK40)</f>
        <v>0</v>
      </c>
      <c r="FEM10" s="967">
        <f t="shared" ref="FEM10" si="2096">-(SUM(FEM4:FEM9)-FEM35-FEM40)</f>
        <v>0</v>
      </c>
      <c r="FEO10" s="967">
        <f t="shared" ref="FEO10" si="2097">-(SUM(FEO4:FEO9)-FEO35-FEO40)</f>
        <v>0</v>
      </c>
      <c r="FEQ10" s="967">
        <f t="shared" ref="FEQ10" si="2098">-(SUM(FEQ4:FEQ9)-FEQ35-FEQ40)</f>
        <v>0</v>
      </c>
      <c r="FES10" s="967">
        <f t="shared" ref="FES10" si="2099">-(SUM(FES4:FES9)-FES35-FES40)</f>
        <v>0</v>
      </c>
      <c r="FEU10" s="967">
        <f t="shared" ref="FEU10" si="2100">-(SUM(FEU4:FEU9)-FEU35-FEU40)</f>
        <v>0</v>
      </c>
      <c r="FEW10" s="967">
        <f t="shared" ref="FEW10" si="2101">-(SUM(FEW4:FEW9)-FEW35-FEW40)</f>
        <v>0</v>
      </c>
      <c r="FEY10" s="967">
        <f t="shared" ref="FEY10" si="2102">-(SUM(FEY4:FEY9)-FEY35-FEY40)</f>
        <v>0</v>
      </c>
      <c r="FFA10" s="967">
        <f t="shared" ref="FFA10" si="2103">-(SUM(FFA4:FFA9)-FFA35-FFA40)</f>
        <v>0</v>
      </c>
      <c r="FFC10" s="967">
        <f t="shared" ref="FFC10" si="2104">-(SUM(FFC4:FFC9)-FFC35-FFC40)</f>
        <v>0</v>
      </c>
      <c r="FFE10" s="967">
        <f t="shared" ref="FFE10" si="2105">-(SUM(FFE4:FFE9)-FFE35-FFE40)</f>
        <v>0</v>
      </c>
      <c r="FFG10" s="967">
        <f t="shared" ref="FFG10" si="2106">-(SUM(FFG4:FFG9)-FFG35-FFG40)</f>
        <v>0</v>
      </c>
      <c r="FFI10" s="967">
        <f t="shared" ref="FFI10" si="2107">-(SUM(FFI4:FFI9)-FFI35-FFI40)</f>
        <v>0</v>
      </c>
      <c r="FFK10" s="967">
        <f t="shared" ref="FFK10" si="2108">-(SUM(FFK4:FFK9)-FFK35-FFK40)</f>
        <v>0</v>
      </c>
      <c r="FFM10" s="967">
        <f t="shared" ref="FFM10" si="2109">-(SUM(FFM4:FFM9)-FFM35-FFM40)</f>
        <v>0</v>
      </c>
      <c r="FFO10" s="967">
        <f t="shared" ref="FFO10" si="2110">-(SUM(FFO4:FFO9)-FFO35-FFO40)</f>
        <v>0</v>
      </c>
      <c r="FFQ10" s="967">
        <f t="shared" ref="FFQ10" si="2111">-(SUM(FFQ4:FFQ9)-FFQ35-FFQ40)</f>
        <v>0</v>
      </c>
      <c r="FFS10" s="967">
        <f t="shared" ref="FFS10" si="2112">-(SUM(FFS4:FFS9)-FFS35-FFS40)</f>
        <v>0</v>
      </c>
      <c r="FFU10" s="967">
        <f t="shared" ref="FFU10" si="2113">-(SUM(FFU4:FFU9)-FFU35-FFU40)</f>
        <v>0</v>
      </c>
      <c r="FFW10" s="967">
        <f t="shared" ref="FFW10" si="2114">-(SUM(FFW4:FFW9)-FFW35-FFW40)</f>
        <v>0</v>
      </c>
      <c r="FFY10" s="967">
        <f t="shared" ref="FFY10" si="2115">-(SUM(FFY4:FFY9)-FFY35-FFY40)</f>
        <v>0</v>
      </c>
      <c r="FGA10" s="967">
        <f t="shared" ref="FGA10" si="2116">-(SUM(FGA4:FGA9)-FGA35-FGA40)</f>
        <v>0</v>
      </c>
      <c r="FGC10" s="967">
        <f t="shared" ref="FGC10" si="2117">-(SUM(FGC4:FGC9)-FGC35-FGC40)</f>
        <v>0</v>
      </c>
      <c r="FGE10" s="967">
        <f t="shared" ref="FGE10" si="2118">-(SUM(FGE4:FGE9)-FGE35-FGE40)</f>
        <v>0</v>
      </c>
      <c r="FGG10" s="967">
        <f t="shared" ref="FGG10" si="2119">-(SUM(FGG4:FGG9)-FGG35-FGG40)</f>
        <v>0</v>
      </c>
      <c r="FGI10" s="967">
        <f t="shared" ref="FGI10" si="2120">-(SUM(FGI4:FGI9)-FGI35-FGI40)</f>
        <v>0</v>
      </c>
      <c r="FGK10" s="967">
        <f t="shared" ref="FGK10" si="2121">-(SUM(FGK4:FGK9)-FGK35-FGK40)</f>
        <v>0</v>
      </c>
      <c r="FGM10" s="967">
        <f t="shared" ref="FGM10" si="2122">-(SUM(FGM4:FGM9)-FGM35-FGM40)</f>
        <v>0</v>
      </c>
      <c r="FGO10" s="967">
        <f t="shared" ref="FGO10" si="2123">-(SUM(FGO4:FGO9)-FGO35-FGO40)</f>
        <v>0</v>
      </c>
      <c r="FGQ10" s="967">
        <f t="shared" ref="FGQ10" si="2124">-(SUM(FGQ4:FGQ9)-FGQ35-FGQ40)</f>
        <v>0</v>
      </c>
      <c r="FGS10" s="967">
        <f t="shared" ref="FGS10" si="2125">-(SUM(FGS4:FGS9)-FGS35-FGS40)</f>
        <v>0</v>
      </c>
      <c r="FGU10" s="967">
        <f t="shared" ref="FGU10" si="2126">-(SUM(FGU4:FGU9)-FGU35-FGU40)</f>
        <v>0</v>
      </c>
      <c r="FGW10" s="967">
        <f t="shared" ref="FGW10" si="2127">-(SUM(FGW4:FGW9)-FGW35-FGW40)</f>
        <v>0</v>
      </c>
      <c r="FGY10" s="967">
        <f t="shared" ref="FGY10" si="2128">-(SUM(FGY4:FGY9)-FGY35-FGY40)</f>
        <v>0</v>
      </c>
      <c r="FHA10" s="967">
        <f t="shared" ref="FHA10" si="2129">-(SUM(FHA4:FHA9)-FHA35-FHA40)</f>
        <v>0</v>
      </c>
      <c r="FHC10" s="967">
        <f t="shared" ref="FHC10" si="2130">-(SUM(FHC4:FHC9)-FHC35-FHC40)</f>
        <v>0</v>
      </c>
      <c r="FHE10" s="967">
        <f t="shared" ref="FHE10" si="2131">-(SUM(FHE4:FHE9)-FHE35-FHE40)</f>
        <v>0</v>
      </c>
      <c r="FHG10" s="967">
        <f t="shared" ref="FHG10" si="2132">-(SUM(FHG4:FHG9)-FHG35-FHG40)</f>
        <v>0</v>
      </c>
      <c r="FHI10" s="967">
        <f t="shared" ref="FHI10" si="2133">-(SUM(FHI4:FHI9)-FHI35-FHI40)</f>
        <v>0</v>
      </c>
      <c r="FHK10" s="967">
        <f t="shared" ref="FHK10" si="2134">-(SUM(FHK4:FHK9)-FHK35-FHK40)</f>
        <v>0</v>
      </c>
      <c r="FHM10" s="967">
        <f t="shared" ref="FHM10" si="2135">-(SUM(FHM4:FHM9)-FHM35-FHM40)</f>
        <v>0</v>
      </c>
      <c r="FHO10" s="967">
        <f t="shared" ref="FHO10" si="2136">-(SUM(FHO4:FHO9)-FHO35-FHO40)</f>
        <v>0</v>
      </c>
      <c r="FHQ10" s="967">
        <f t="shared" ref="FHQ10" si="2137">-(SUM(FHQ4:FHQ9)-FHQ35-FHQ40)</f>
        <v>0</v>
      </c>
      <c r="FHS10" s="967">
        <f t="shared" ref="FHS10" si="2138">-(SUM(FHS4:FHS9)-FHS35-FHS40)</f>
        <v>0</v>
      </c>
      <c r="FHU10" s="967">
        <f t="shared" ref="FHU10" si="2139">-(SUM(FHU4:FHU9)-FHU35-FHU40)</f>
        <v>0</v>
      </c>
      <c r="FHW10" s="967">
        <f t="shared" ref="FHW10" si="2140">-(SUM(FHW4:FHW9)-FHW35-FHW40)</f>
        <v>0</v>
      </c>
      <c r="FHY10" s="967">
        <f t="shared" ref="FHY10" si="2141">-(SUM(FHY4:FHY9)-FHY35-FHY40)</f>
        <v>0</v>
      </c>
      <c r="FIA10" s="967">
        <f t="shared" ref="FIA10" si="2142">-(SUM(FIA4:FIA9)-FIA35-FIA40)</f>
        <v>0</v>
      </c>
      <c r="FIC10" s="967">
        <f t="shared" ref="FIC10" si="2143">-(SUM(FIC4:FIC9)-FIC35-FIC40)</f>
        <v>0</v>
      </c>
      <c r="FIE10" s="967">
        <f t="shared" ref="FIE10" si="2144">-(SUM(FIE4:FIE9)-FIE35-FIE40)</f>
        <v>0</v>
      </c>
      <c r="FIG10" s="967">
        <f t="shared" ref="FIG10" si="2145">-(SUM(FIG4:FIG9)-FIG35-FIG40)</f>
        <v>0</v>
      </c>
      <c r="FII10" s="967">
        <f t="shared" ref="FII10" si="2146">-(SUM(FII4:FII9)-FII35-FII40)</f>
        <v>0</v>
      </c>
      <c r="FIK10" s="967">
        <f t="shared" ref="FIK10" si="2147">-(SUM(FIK4:FIK9)-FIK35-FIK40)</f>
        <v>0</v>
      </c>
      <c r="FIM10" s="967">
        <f t="shared" ref="FIM10" si="2148">-(SUM(FIM4:FIM9)-FIM35-FIM40)</f>
        <v>0</v>
      </c>
      <c r="FIO10" s="967">
        <f t="shared" ref="FIO10" si="2149">-(SUM(FIO4:FIO9)-FIO35-FIO40)</f>
        <v>0</v>
      </c>
      <c r="FIQ10" s="967">
        <f t="shared" ref="FIQ10" si="2150">-(SUM(FIQ4:FIQ9)-FIQ35-FIQ40)</f>
        <v>0</v>
      </c>
      <c r="FIS10" s="967">
        <f t="shared" ref="FIS10" si="2151">-(SUM(FIS4:FIS9)-FIS35-FIS40)</f>
        <v>0</v>
      </c>
      <c r="FIU10" s="967">
        <f t="shared" ref="FIU10" si="2152">-(SUM(FIU4:FIU9)-FIU35-FIU40)</f>
        <v>0</v>
      </c>
      <c r="FIW10" s="967">
        <f t="shared" ref="FIW10" si="2153">-(SUM(FIW4:FIW9)-FIW35-FIW40)</f>
        <v>0</v>
      </c>
      <c r="FIY10" s="967">
        <f t="shared" ref="FIY10" si="2154">-(SUM(FIY4:FIY9)-FIY35-FIY40)</f>
        <v>0</v>
      </c>
      <c r="FJA10" s="967">
        <f t="shared" ref="FJA10" si="2155">-(SUM(FJA4:FJA9)-FJA35-FJA40)</f>
        <v>0</v>
      </c>
      <c r="FJC10" s="967">
        <f t="shared" ref="FJC10" si="2156">-(SUM(FJC4:FJC9)-FJC35-FJC40)</f>
        <v>0</v>
      </c>
      <c r="FJE10" s="967">
        <f t="shared" ref="FJE10" si="2157">-(SUM(FJE4:FJE9)-FJE35-FJE40)</f>
        <v>0</v>
      </c>
      <c r="FJG10" s="967">
        <f t="shared" ref="FJG10" si="2158">-(SUM(FJG4:FJG9)-FJG35-FJG40)</f>
        <v>0</v>
      </c>
      <c r="FJI10" s="967">
        <f t="shared" ref="FJI10" si="2159">-(SUM(FJI4:FJI9)-FJI35-FJI40)</f>
        <v>0</v>
      </c>
      <c r="FJK10" s="967">
        <f t="shared" ref="FJK10" si="2160">-(SUM(FJK4:FJK9)-FJK35-FJK40)</f>
        <v>0</v>
      </c>
      <c r="FJM10" s="967">
        <f t="shared" ref="FJM10" si="2161">-(SUM(FJM4:FJM9)-FJM35-FJM40)</f>
        <v>0</v>
      </c>
      <c r="FJO10" s="967">
        <f t="shared" ref="FJO10" si="2162">-(SUM(FJO4:FJO9)-FJO35-FJO40)</f>
        <v>0</v>
      </c>
      <c r="FJQ10" s="967">
        <f t="shared" ref="FJQ10" si="2163">-(SUM(FJQ4:FJQ9)-FJQ35-FJQ40)</f>
        <v>0</v>
      </c>
      <c r="FJS10" s="967">
        <f t="shared" ref="FJS10" si="2164">-(SUM(FJS4:FJS9)-FJS35-FJS40)</f>
        <v>0</v>
      </c>
      <c r="FJU10" s="967">
        <f t="shared" ref="FJU10" si="2165">-(SUM(FJU4:FJU9)-FJU35-FJU40)</f>
        <v>0</v>
      </c>
      <c r="FJW10" s="967">
        <f t="shared" ref="FJW10" si="2166">-(SUM(FJW4:FJW9)-FJW35-FJW40)</f>
        <v>0</v>
      </c>
      <c r="FJY10" s="967">
        <f t="shared" ref="FJY10" si="2167">-(SUM(FJY4:FJY9)-FJY35-FJY40)</f>
        <v>0</v>
      </c>
      <c r="FKA10" s="967">
        <f t="shared" ref="FKA10" si="2168">-(SUM(FKA4:FKA9)-FKA35-FKA40)</f>
        <v>0</v>
      </c>
      <c r="FKC10" s="967">
        <f t="shared" ref="FKC10" si="2169">-(SUM(FKC4:FKC9)-FKC35-FKC40)</f>
        <v>0</v>
      </c>
      <c r="FKE10" s="967">
        <f t="shared" ref="FKE10" si="2170">-(SUM(FKE4:FKE9)-FKE35-FKE40)</f>
        <v>0</v>
      </c>
      <c r="FKG10" s="967">
        <f t="shared" ref="FKG10" si="2171">-(SUM(FKG4:FKG9)-FKG35-FKG40)</f>
        <v>0</v>
      </c>
      <c r="FKI10" s="967">
        <f t="shared" ref="FKI10" si="2172">-(SUM(FKI4:FKI9)-FKI35-FKI40)</f>
        <v>0</v>
      </c>
      <c r="FKK10" s="967">
        <f t="shared" ref="FKK10" si="2173">-(SUM(FKK4:FKK9)-FKK35-FKK40)</f>
        <v>0</v>
      </c>
      <c r="FKM10" s="967">
        <f t="shared" ref="FKM10" si="2174">-(SUM(FKM4:FKM9)-FKM35-FKM40)</f>
        <v>0</v>
      </c>
      <c r="FKO10" s="967">
        <f t="shared" ref="FKO10" si="2175">-(SUM(FKO4:FKO9)-FKO35-FKO40)</f>
        <v>0</v>
      </c>
      <c r="FKQ10" s="967">
        <f t="shared" ref="FKQ10" si="2176">-(SUM(FKQ4:FKQ9)-FKQ35-FKQ40)</f>
        <v>0</v>
      </c>
      <c r="FKS10" s="967">
        <f t="shared" ref="FKS10" si="2177">-(SUM(FKS4:FKS9)-FKS35-FKS40)</f>
        <v>0</v>
      </c>
      <c r="FKU10" s="967">
        <f t="shared" ref="FKU10" si="2178">-(SUM(FKU4:FKU9)-FKU35-FKU40)</f>
        <v>0</v>
      </c>
      <c r="FKW10" s="967">
        <f t="shared" ref="FKW10" si="2179">-(SUM(FKW4:FKW9)-FKW35-FKW40)</f>
        <v>0</v>
      </c>
      <c r="FKY10" s="967">
        <f t="shared" ref="FKY10" si="2180">-(SUM(FKY4:FKY9)-FKY35-FKY40)</f>
        <v>0</v>
      </c>
      <c r="FLA10" s="967">
        <f t="shared" ref="FLA10" si="2181">-(SUM(FLA4:FLA9)-FLA35-FLA40)</f>
        <v>0</v>
      </c>
      <c r="FLC10" s="967">
        <f t="shared" ref="FLC10" si="2182">-(SUM(FLC4:FLC9)-FLC35-FLC40)</f>
        <v>0</v>
      </c>
      <c r="FLE10" s="967">
        <f t="shared" ref="FLE10" si="2183">-(SUM(FLE4:FLE9)-FLE35-FLE40)</f>
        <v>0</v>
      </c>
      <c r="FLG10" s="967">
        <f t="shared" ref="FLG10" si="2184">-(SUM(FLG4:FLG9)-FLG35-FLG40)</f>
        <v>0</v>
      </c>
      <c r="FLI10" s="967">
        <f t="shared" ref="FLI10" si="2185">-(SUM(FLI4:FLI9)-FLI35-FLI40)</f>
        <v>0</v>
      </c>
      <c r="FLK10" s="967">
        <f t="shared" ref="FLK10" si="2186">-(SUM(FLK4:FLK9)-FLK35-FLK40)</f>
        <v>0</v>
      </c>
      <c r="FLM10" s="967">
        <f t="shared" ref="FLM10" si="2187">-(SUM(FLM4:FLM9)-FLM35-FLM40)</f>
        <v>0</v>
      </c>
      <c r="FLO10" s="967">
        <f t="shared" ref="FLO10" si="2188">-(SUM(FLO4:FLO9)-FLO35-FLO40)</f>
        <v>0</v>
      </c>
      <c r="FLQ10" s="967">
        <f t="shared" ref="FLQ10" si="2189">-(SUM(FLQ4:FLQ9)-FLQ35-FLQ40)</f>
        <v>0</v>
      </c>
      <c r="FLS10" s="967">
        <f t="shared" ref="FLS10" si="2190">-(SUM(FLS4:FLS9)-FLS35-FLS40)</f>
        <v>0</v>
      </c>
      <c r="FLU10" s="967">
        <f t="shared" ref="FLU10" si="2191">-(SUM(FLU4:FLU9)-FLU35-FLU40)</f>
        <v>0</v>
      </c>
      <c r="FLW10" s="967">
        <f t="shared" ref="FLW10" si="2192">-(SUM(FLW4:FLW9)-FLW35-FLW40)</f>
        <v>0</v>
      </c>
      <c r="FLY10" s="967">
        <f t="shared" ref="FLY10" si="2193">-(SUM(FLY4:FLY9)-FLY35-FLY40)</f>
        <v>0</v>
      </c>
      <c r="FMA10" s="967">
        <f t="shared" ref="FMA10" si="2194">-(SUM(FMA4:FMA9)-FMA35-FMA40)</f>
        <v>0</v>
      </c>
      <c r="FMC10" s="967">
        <f t="shared" ref="FMC10" si="2195">-(SUM(FMC4:FMC9)-FMC35-FMC40)</f>
        <v>0</v>
      </c>
      <c r="FME10" s="967">
        <f t="shared" ref="FME10" si="2196">-(SUM(FME4:FME9)-FME35-FME40)</f>
        <v>0</v>
      </c>
      <c r="FMG10" s="967">
        <f t="shared" ref="FMG10" si="2197">-(SUM(FMG4:FMG9)-FMG35-FMG40)</f>
        <v>0</v>
      </c>
      <c r="FMI10" s="967">
        <f t="shared" ref="FMI10" si="2198">-(SUM(FMI4:FMI9)-FMI35-FMI40)</f>
        <v>0</v>
      </c>
      <c r="FMK10" s="967">
        <f t="shared" ref="FMK10" si="2199">-(SUM(FMK4:FMK9)-FMK35-FMK40)</f>
        <v>0</v>
      </c>
      <c r="FMM10" s="967">
        <f t="shared" ref="FMM10" si="2200">-(SUM(FMM4:FMM9)-FMM35-FMM40)</f>
        <v>0</v>
      </c>
      <c r="FMO10" s="967">
        <f t="shared" ref="FMO10" si="2201">-(SUM(FMO4:FMO9)-FMO35-FMO40)</f>
        <v>0</v>
      </c>
      <c r="FMQ10" s="967">
        <f t="shared" ref="FMQ10" si="2202">-(SUM(FMQ4:FMQ9)-FMQ35-FMQ40)</f>
        <v>0</v>
      </c>
      <c r="FMS10" s="967">
        <f t="shared" ref="FMS10" si="2203">-(SUM(FMS4:FMS9)-FMS35-FMS40)</f>
        <v>0</v>
      </c>
      <c r="FMU10" s="967">
        <f t="shared" ref="FMU10" si="2204">-(SUM(FMU4:FMU9)-FMU35-FMU40)</f>
        <v>0</v>
      </c>
      <c r="FMW10" s="967">
        <f t="shared" ref="FMW10" si="2205">-(SUM(FMW4:FMW9)-FMW35-FMW40)</f>
        <v>0</v>
      </c>
      <c r="FMY10" s="967">
        <f t="shared" ref="FMY10" si="2206">-(SUM(FMY4:FMY9)-FMY35-FMY40)</f>
        <v>0</v>
      </c>
      <c r="FNA10" s="967">
        <f t="shared" ref="FNA10" si="2207">-(SUM(FNA4:FNA9)-FNA35-FNA40)</f>
        <v>0</v>
      </c>
      <c r="FNC10" s="967">
        <f t="shared" ref="FNC10" si="2208">-(SUM(FNC4:FNC9)-FNC35-FNC40)</f>
        <v>0</v>
      </c>
      <c r="FNE10" s="967">
        <f t="shared" ref="FNE10" si="2209">-(SUM(FNE4:FNE9)-FNE35-FNE40)</f>
        <v>0</v>
      </c>
      <c r="FNG10" s="967">
        <f t="shared" ref="FNG10" si="2210">-(SUM(FNG4:FNG9)-FNG35-FNG40)</f>
        <v>0</v>
      </c>
      <c r="FNI10" s="967">
        <f t="shared" ref="FNI10" si="2211">-(SUM(FNI4:FNI9)-FNI35-FNI40)</f>
        <v>0</v>
      </c>
      <c r="FNK10" s="967">
        <f t="shared" ref="FNK10" si="2212">-(SUM(FNK4:FNK9)-FNK35-FNK40)</f>
        <v>0</v>
      </c>
      <c r="FNM10" s="967">
        <f t="shared" ref="FNM10" si="2213">-(SUM(FNM4:FNM9)-FNM35-FNM40)</f>
        <v>0</v>
      </c>
      <c r="FNO10" s="967">
        <f t="shared" ref="FNO10" si="2214">-(SUM(FNO4:FNO9)-FNO35-FNO40)</f>
        <v>0</v>
      </c>
      <c r="FNQ10" s="967">
        <f t="shared" ref="FNQ10" si="2215">-(SUM(FNQ4:FNQ9)-FNQ35-FNQ40)</f>
        <v>0</v>
      </c>
      <c r="FNS10" s="967">
        <f t="shared" ref="FNS10" si="2216">-(SUM(FNS4:FNS9)-FNS35-FNS40)</f>
        <v>0</v>
      </c>
      <c r="FNU10" s="967">
        <f t="shared" ref="FNU10" si="2217">-(SUM(FNU4:FNU9)-FNU35-FNU40)</f>
        <v>0</v>
      </c>
      <c r="FNW10" s="967">
        <f t="shared" ref="FNW10" si="2218">-(SUM(FNW4:FNW9)-FNW35-FNW40)</f>
        <v>0</v>
      </c>
      <c r="FNY10" s="967">
        <f t="shared" ref="FNY10" si="2219">-(SUM(FNY4:FNY9)-FNY35-FNY40)</f>
        <v>0</v>
      </c>
      <c r="FOA10" s="967">
        <f t="shared" ref="FOA10" si="2220">-(SUM(FOA4:FOA9)-FOA35-FOA40)</f>
        <v>0</v>
      </c>
      <c r="FOC10" s="967">
        <f t="shared" ref="FOC10" si="2221">-(SUM(FOC4:FOC9)-FOC35-FOC40)</f>
        <v>0</v>
      </c>
      <c r="FOE10" s="967">
        <f t="shared" ref="FOE10" si="2222">-(SUM(FOE4:FOE9)-FOE35-FOE40)</f>
        <v>0</v>
      </c>
      <c r="FOG10" s="967">
        <f t="shared" ref="FOG10" si="2223">-(SUM(FOG4:FOG9)-FOG35-FOG40)</f>
        <v>0</v>
      </c>
      <c r="FOI10" s="967">
        <f t="shared" ref="FOI10" si="2224">-(SUM(FOI4:FOI9)-FOI35-FOI40)</f>
        <v>0</v>
      </c>
      <c r="FOK10" s="967">
        <f t="shared" ref="FOK10" si="2225">-(SUM(FOK4:FOK9)-FOK35-FOK40)</f>
        <v>0</v>
      </c>
      <c r="FOM10" s="967">
        <f t="shared" ref="FOM10" si="2226">-(SUM(FOM4:FOM9)-FOM35-FOM40)</f>
        <v>0</v>
      </c>
      <c r="FOO10" s="967">
        <f t="shared" ref="FOO10" si="2227">-(SUM(FOO4:FOO9)-FOO35-FOO40)</f>
        <v>0</v>
      </c>
      <c r="FOQ10" s="967">
        <f t="shared" ref="FOQ10" si="2228">-(SUM(FOQ4:FOQ9)-FOQ35-FOQ40)</f>
        <v>0</v>
      </c>
      <c r="FOS10" s="967">
        <f t="shared" ref="FOS10" si="2229">-(SUM(FOS4:FOS9)-FOS35-FOS40)</f>
        <v>0</v>
      </c>
      <c r="FOU10" s="967">
        <f t="shared" ref="FOU10" si="2230">-(SUM(FOU4:FOU9)-FOU35-FOU40)</f>
        <v>0</v>
      </c>
      <c r="FOW10" s="967">
        <f t="shared" ref="FOW10" si="2231">-(SUM(FOW4:FOW9)-FOW35-FOW40)</f>
        <v>0</v>
      </c>
      <c r="FOY10" s="967">
        <f t="shared" ref="FOY10" si="2232">-(SUM(FOY4:FOY9)-FOY35-FOY40)</f>
        <v>0</v>
      </c>
      <c r="FPA10" s="967">
        <f t="shared" ref="FPA10" si="2233">-(SUM(FPA4:FPA9)-FPA35-FPA40)</f>
        <v>0</v>
      </c>
      <c r="FPC10" s="967">
        <f t="shared" ref="FPC10" si="2234">-(SUM(FPC4:FPC9)-FPC35-FPC40)</f>
        <v>0</v>
      </c>
      <c r="FPE10" s="967">
        <f t="shared" ref="FPE10" si="2235">-(SUM(FPE4:FPE9)-FPE35-FPE40)</f>
        <v>0</v>
      </c>
      <c r="FPG10" s="967">
        <f t="shared" ref="FPG10" si="2236">-(SUM(FPG4:FPG9)-FPG35-FPG40)</f>
        <v>0</v>
      </c>
      <c r="FPI10" s="967">
        <f t="shared" ref="FPI10" si="2237">-(SUM(FPI4:FPI9)-FPI35-FPI40)</f>
        <v>0</v>
      </c>
      <c r="FPK10" s="967">
        <f t="shared" ref="FPK10" si="2238">-(SUM(FPK4:FPK9)-FPK35-FPK40)</f>
        <v>0</v>
      </c>
      <c r="FPM10" s="967">
        <f t="shared" ref="FPM10" si="2239">-(SUM(FPM4:FPM9)-FPM35-FPM40)</f>
        <v>0</v>
      </c>
      <c r="FPO10" s="967">
        <f t="shared" ref="FPO10" si="2240">-(SUM(FPO4:FPO9)-FPO35-FPO40)</f>
        <v>0</v>
      </c>
      <c r="FPQ10" s="967">
        <f t="shared" ref="FPQ10" si="2241">-(SUM(FPQ4:FPQ9)-FPQ35-FPQ40)</f>
        <v>0</v>
      </c>
      <c r="FPS10" s="967">
        <f t="shared" ref="FPS10" si="2242">-(SUM(FPS4:FPS9)-FPS35-FPS40)</f>
        <v>0</v>
      </c>
      <c r="FPU10" s="967">
        <f t="shared" ref="FPU10" si="2243">-(SUM(FPU4:FPU9)-FPU35-FPU40)</f>
        <v>0</v>
      </c>
      <c r="FPW10" s="967">
        <f t="shared" ref="FPW10" si="2244">-(SUM(FPW4:FPW9)-FPW35-FPW40)</f>
        <v>0</v>
      </c>
      <c r="FPY10" s="967">
        <f t="shared" ref="FPY10" si="2245">-(SUM(FPY4:FPY9)-FPY35-FPY40)</f>
        <v>0</v>
      </c>
      <c r="FQA10" s="967">
        <f t="shared" ref="FQA10" si="2246">-(SUM(FQA4:FQA9)-FQA35-FQA40)</f>
        <v>0</v>
      </c>
      <c r="FQC10" s="967">
        <f t="shared" ref="FQC10" si="2247">-(SUM(FQC4:FQC9)-FQC35-FQC40)</f>
        <v>0</v>
      </c>
      <c r="FQE10" s="967">
        <f t="shared" ref="FQE10" si="2248">-(SUM(FQE4:FQE9)-FQE35-FQE40)</f>
        <v>0</v>
      </c>
      <c r="FQG10" s="967">
        <f t="shared" ref="FQG10" si="2249">-(SUM(FQG4:FQG9)-FQG35-FQG40)</f>
        <v>0</v>
      </c>
      <c r="FQI10" s="967">
        <f t="shared" ref="FQI10" si="2250">-(SUM(FQI4:FQI9)-FQI35-FQI40)</f>
        <v>0</v>
      </c>
      <c r="FQK10" s="967">
        <f t="shared" ref="FQK10" si="2251">-(SUM(FQK4:FQK9)-FQK35-FQK40)</f>
        <v>0</v>
      </c>
      <c r="FQM10" s="967">
        <f t="shared" ref="FQM10" si="2252">-(SUM(FQM4:FQM9)-FQM35-FQM40)</f>
        <v>0</v>
      </c>
      <c r="FQO10" s="967">
        <f t="shared" ref="FQO10" si="2253">-(SUM(FQO4:FQO9)-FQO35-FQO40)</f>
        <v>0</v>
      </c>
      <c r="FQQ10" s="967">
        <f t="shared" ref="FQQ10" si="2254">-(SUM(FQQ4:FQQ9)-FQQ35-FQQ40)</f>
        <v>0</v>
      </c>
      <c r="FQS10" s="967">
        <f t="shared" ref="FQS10" si="2255">-(SUM(FQS4:FQS9)-FQS35-FQS40)</f>
        <v>0</v>
      </c>
      <c r="FQU10" s="967">
        <f t="shared" ref="FQU10" si="2256">-(SUM(FQU4:FQU9)-FQU35-FQU40)</f>
        <v>0</v>
      </c>
      <c r="FQW10" s="967">
        <f t="shared" ref="FQW10" si="2257">-(SUM(FQW4:FQW9)-FQW35-FQW40)</f>
        <v>0</v>
      </c>
      <c r="FQY10" s="967">
        <f t="shared" ref="FQY10" si="2258">-(SUM(FQY4:FQY9)-FQY35-FQY40)</f>
        <v>0</v>
      </c>
      <c r="FRA10" s="967">
        <f t="shared" ref="FRA10" si="2259">-(SUM(FRA4:FRA9)-FRA35-FRA40)</f>
        <v>0</v>
      </c>
      <c r="FRC10" s="967">
        <f t="shared" ref="FRC10" si="2260">-(SUM(FRC4:FRC9)-FRC35-FRC40)</f>
        <v>0</v>
      </c>
      <c r="FRE10" s="967">
        <f t="shared" ref="FRE10" si="2261">-(SUM(FRE4:FRE9)-FRE35-FRE40)</f>
        <v>0</v>
      </c>
      <c r="FRG10" s="967">
        <f t="shared" ref="FRG10" si="2262">-(SUM(FRG4:FRG9)-FRG35-FRG40)</f>
        <v>0</v>
      </c>
      <c r="FRI10" s="967">
        <f t="shared" ref="FRI10" si="2263">-(SUM(FRI4:FRI9)-FRI35-FRI40)</f>
        <v>0</v>
      </c>
      <c r="FRK10" s="967">
        <f t="shared" ref="FRK10" si="2264">-(SUM(FRK4:FRK9)-FRK35-FRK40)</f>
        <v>0</v>
      </c>
      <c r="FRM10" s="967">
        <f t="shared" ref="FRM10" si="2265">-(SUM(FRM4:FRM9)-FRM35-FRM40)</f>
        <v>0</v>
      </c>
      <c r="FRO10" s="967">
        <f t="shared" ref="FRO10" si="2266">-(SUM(FRO4:FRO9)-FRO35-FRO40)</f>
        <v>0</v>
      </c>
      <c r="FRQ10" s="967">
        <f t="shared" ref="FRQ10" si="2267">-(SUM(FRQ4:FRQ9)-FRQ35-FRQ40)</f>
        <v>0</v>
      </c>
      <c r="FRS10" s="967">
        <f t="shared" ref="FRS10" si="2268">-(SUM(FRS4:FRS9)-FRS35-FRS40)</f>
        <v>0</v>
      </c>
      <c r="FRU10" s="967">
        <f t="shared" ref="FRU10" si="2269">-(SUM(FRU4:FRU9)-FRU35-FRU40)</f>
        <v>0</v>
      </c>
      <c r="FRW10" s="967">
        <f t="shared" ref="FRW10" si="2270">-(SUM(FRW4:FRW9)-FRW35-FRW40)</f>
        <v>0</v>
      </c>
      <c r="FRY10" s="967">
        <f t="shared" ref="FRY10" si="2271">-(SUM(FRY4:FRY9)-FRY35-FRY40)</f>
        <v>0</v>
      </c>
      <c r="FSA10" s="967">
        <f t="shared" ref="FSA10" si="2272">-(SUM(FSA4:FSA9)-FSA35-FSA40)</f>
        <v>0</v>
      </c>
      <c r="FSC10" s="967">
        <f t="shared" ref="FSC10" si="2273">-(SUM(FSC4:FSC9)-FSC35-FSC40)</f>
        <v>0</v>
      </c>
      <c r="FSE10" s="967">
        <f t="shared" ref="FSE10" si="2274">-(SUM(FSE4:FSE9)-FSE35-FSE40)</f>
        <v>0</v>
      </c>
      <c r="FSG10" s="967">
        <f t="shared" ref="FSG10" si="2275">-(SUM(FSG4:FSG9)-FSG35-FSG40)</f>
        <v>0</v>
      </c>
      <c r="FSI10" s="967">
        <f t="shared" ref="FSI10" si="2276">-(SUM(FSI4:FSI9)-FSI35-FSI40)</f>
        <v>0</v>
      </c>
      <c r="FSK10" s="967">
        <f t="shared" ref="FSK10" si="2277">-(SUM(FSK4:FSK9)-FSK35-FSK40)</f>
        <v>0</v>
      </c>
      <c r="FSM10" s="967">
        <f t="shared" ref="FSM10" si="2278">-(SUM(FSM4:FSM9)-FSM35-FSM40)</f>
        <v>0</v>
      </c>
      <c r="FSO10" s="967">
        <f t="shared" ref="FSO10" si="2279">-(SUM(FSO4:FSO9)-FSO35-FSO40)</f>
        <v>0</v>
      </c>
      <c r="FSQ10" s="967">
        <f t="shared" ref="FSQ10" si="2280">-(SUM(FSQ4:FSQ9)-FSQ35-FSQ40)</f>
        <v>0</v>
      </c>
      <c r="FSS10" s="967">
        <f t="shared" ref="FSS10" si="2281">-(SUM(FSS4:FSS9)-FSS35-FSS40)</f>
        <v>0</v>
      </c>
      <c r="FSU10" s="967">
        <f t="shared" ref="FSU10" si="2282">-(SUM(FSU4:FSU9)-FSU35-FSU40)</f>
        <v>0</v>
      </c>
      <c r="FSW10" s="967">
        <f t="shared" ref="FSW10" si="2283">-(SUM(FSW4:FSW9)-FSW35-FSW40)</f>
        <v>0</v>
      </c>
      <c r="FSY10" s="967">
        <f t="shared" ref="FSY10" si="2284">-(SUM(FSY4:FSY9)-FSY35-FSY40)</f>
        <v>0</v>
      </c>
      <c r="FTA10" s="967">
        <f t="shared" ref="FTA10" si="2285">-(SUM(FTA4:FTA9)-FTA35-FTA40)</f>
        <v>0</v>
      </c>
      <c r="FTC10" s="967">
        <f t="shared" ref="FTC10" si="2286">-(SUM(FTC4:FTC9)-FTC35-FTC40)</f>
        <v>0</v>
      </c>
      <c r="FTE10" s="967">
        <f t="shared" ref="FTE10" si="2287">-(SUM(FTE4:FTE9)-FTE35-FTE40)</f>
        <v>0</v>
      </c>
      <c r="FTG10" s="967">
        <f t="shared" ref="FTG10" si="2288">-(SUM(FTG4:FTG9)-FTG35-FTG40)</f>
        <v>0</v>
      </c>
      <c r="FTI10" s="967">
        <f t="shared" ref="FTI10" si="2289">-(SUM(FTI4:FTI9)-FTI35-FTI40)</f>
        <v>0</v>
      </c>
      <c r="FTK10" s="967">
        <f t="shared" ref="FTK10" si="2290">-(SUM(FTK4:FTK9)-FTK35-FTK40)</f>
        <v>0</v>
      </c>
      <c r="FTM10" s="967">
        <f t="shared" ref="FTM10" si="2291">-(SUM(FTM4:FTM9)-FTM35-FTM40)</f>
        <v>0</v>
      </c>
      <c r="FTO10" s="967">
        <f t="shared" ref="FTO10" si="2292">-(SUM(FTO4:FTO9)-FTO35-FTO40)</f>
        <v>0</v>
      </c>
      <c r="FTQ10" s="967">
        <f t="shared" ref="FTQ10" si="2293">-(SUM(FTQ4:FTQ9)-FTQ35-FTQ40)</f>
        <v>0</v>
      </c>
      <c r="FTS10" s="967">
        <f t="shared" ref="FTS10" si="2294">-(SUM(FTS4:FTS9)-FTS35-FTS40)</f>
        <v>0</v>
      </c>
      <c r="FTU10" s="967">
        <f t="shared" ref="FTU10" si="2295">-(SUM(FTU4:FTU9)-FTU35-FTU40)</f>
        <v>0</v>
      </c>
      <c r="FTW10" s="967">
        <f t="shared" ref="FTW10" si="2296">-(SUM(FTW4:FTW9)-FTW35-FTW40)</f>
        <v>0</v>
      </c>
      <c r="FTY10" s="967">
        <f t="shared" ref="FTY10" si="2297">-(SUM(FTY4:FTY9)-FTY35-FTY40)</f>
        <v>0</v>
      </c>
      <c r="FUA10" s="967">
        <f t="shared" ref="FUA10" si="2298">-(SUM(FUA4:FUA9)-FUA35-FUA40)</f>
        <v>0</v>
      </c>
      <c r="FUC10" s="967">
        <f t="shared" ref="FUC10" si="2299">-(SUM(FUC4:FUC9)-FUC35-FUC40)</f>
        <v>0</v>
      </c>
      <c r="FUE10" s="967">
        <f t="shared" ref="FUE10" si="2300">-(SUM(FUE4:FUE9)-FUE35-FUE40)</f>
        <v>0</v>
      </c>
      <c r="FUG10" s="967">
        <f t="shared" ref="FUG10" si="2301">-(SUM(FUG4:FUG9)-FUG35-FUG40)</f>
        <v>0</v>
      </c>
      <c r="FUI10" s="967">
        <f t="shared" ref="FUI10" si="2302">-(SUM(FUI4:FUI9)-FUI35-FUI40)</f>
        <v>0</v>
      </c>
      <c r="FUK10" s="967">
        <f t="shared" ref="FUK10" si="2303">-(SUM(FUK4:FUK9)-FUK35-FUK40)</f>
        <v>0</v>
      </c>
      <c r="FUM10" s="967">
        <f t="shared" ref="FUM10" si="2304">-(SUM(FUM4:FUM9)-FUM35-FUM40)</f>
        <v>0</v>
      </c>
      <c r="FUO10" s="967">
        <f t="shared" ref="FUO10" si="2305">-(SUM(FUO4:FUO9)-FUO35-FUO40)</f>
        <v>0</v>
      </c>
      <c r="FUQ10" s="967">
        <f t="shared" ref="FUQ10" si="2306">-(SUM(FUQ4:FUQ9)-FUQ35-FUQ40)</f>
        <v>0</v>
      </c>
      <c r="FUS10" s="967">
        <f t="shared" ref="FUS10" si="2307">-(SUM(FUS4:FUS9)-FUS35-FUS40)</f>
        <v>0</v>
      </c>
      <c r="FUU10" s="967">
        <f t="shared" ref="FUU10" si="2308">-(SUM(FUU4:FUU9)-FUU35-FUU40)</f>
        <v>0</v>
      </c>
      <c r="FUW10" s="967">
        <f t="shared" ref="FUW10" si="2309">-(SUM(FUW4:FUW9)-FUW35-FUW40)</f>
        <v>0</v>
      </c>
      <c r="FUY10" s="967">
        <f t="shared" ref="FUY10" si="2310">-(SUM(FUY4:FUY9)-FUY35-FUY40)</f>
        <v>0</v>
      </c>
      <c r="FVA10" s="967">
        <f t="shared" ref="FVA10" si="2311">-(SUM(FVA4:FVA9)-FVA35-FVA40)</f>
        <v>0</v>
      </c>
      <c r="FVC10" s="967">
        <f t="shared" ref="FVC10" si="2312">-(SUM(FVC4:FVC9)-FVC35-FVC40)</f>
        <v>0</v>
      </c>
      <c r="FVE10" s="967">
        <f t="shared" ref="FVE10" si="2313">-(SUM(FVE4:FVE9)-FVE35-FVE40)</f>
        <v>0</v>
      </c>
      <c r="FVG10" s="967">
        <f t="shared" ref="FVG10" si="2314">-(SUM(FVG4:FVG9)-FVG35-FVG40)</f>
        <v>0</v>
      </c>
      <c r="FVI10" s="967">
        <f t="shared" ref="FVI10" si="2315">-(SUM(FVI4:FVI9)-FVI35-FVI40)</f>
        <v>0</v>
      </c>
      <c r="FVK10" s="967">
        <f t="shared" ref="FVK10" si="2316">-(SUM(FVK4:FVK9)-FVK35-FVK40)</f>
        <v>0</v>
      </c>
      <c r="FVM10" s="967">
        <f t="shared" ref="FVM10" si="2317">-(SUM(FVM4:FVM9)-FVM35-FVM40)</f>
        <v>0</v>
      </c>
      <c r="FVO10" s="967">
        <f t="shared" ref="FVO10" si="2318">-(SUM(FVO4:FVO9)-FVO35-FVO40)</f>
        <v>0</v>
      </c>
      <c r="FVQ10" s="967">
        <f t="shared" ref="FVQ10" si="2319">-(SUM(FVQ4:FVQ9)-FVQ35-FVQ40)</f>
        <v>0</v>
      </c>
      <c r="FVS10" s="967">
        <f t="shared" ref="FVS10" si="2320">-(SUM(FVS4:FVS9)-FVS35-FVS40)</f>
        <v>0</v>
      </c>
      <c r="FVU10" s="967">
        <f t="shared" ref="FVU10" si="2321">-(SUM(FVU4:FVU9)-FVU35-FVU40)</f>
        <v>0</v>
      </c>
      <c r="FVW10" s="967">
        <f t="shared" ref="FVW10" si="2322">-(SUM(FVW4:FVW9)-FVW35-FVW40)</f>
        <v>0</v>
      </c>
      <c r="FVY10" s="967">
        <f t="shared" ref="FVY10" si="2323">-(SUM(FVY4:FVY9)-FVY35-FVY40)</f>
        <v>0</v>
      </c>
      <c r="FWA10" s="967">
        <f t="shared" ref="FWA10" si="2324">-(SUM(FWA4:FWA9)-FWA35-FWA40)</f>
        <v>0</v>
      </c>
      <c r="FWC10" s="967">
        <f t="shared" ref="FWC10" si="2325">-(SUM(FWC4:FWC9)-FWC35-FWC40)</f>
        <v>0</v>
      </c>
      <c r="FWE10" s="967">
        <f t="shared" ref="FWE10" si="2326">-(SUM(FWE4:FWE9)-FWE35-FWE40)</f>
        <v>0</v>
      </c>
      <c r="FWG10" s="967">
        <f t="shared" ref="FWG10" si="2327">-(SUM(FWG4:FWG9)-FWG35-FWG40)</f>
        <v>0</v>
      </c>
      <c r="FWI10" s="967">
        <f t="shared" ref="FWI10" si="2328">-(SUM(FWI4:FWI9)-FWI35-FWI40)</f>
        <v>0</v>
      </c>
      <c r="FWK10" s="967">
        <f t="shared" ref="FWK10" si="2329">-(SUM(FWK4:FWK9)-FWK35-FWK40)</f>
        <v>0</v>
      </c>
      <c r="FWM10" s="967">
        <f t="shared" ref="FWM10" si="2330">-(SUM(FWM4:FWM9)-FWM35-FWM40)</f>
        <v>0</v>
      </c>
      <c r="FWO10" s="967">
        <f t="shared" ref="FWO10" si="2331">-(SUM(FWO4:FWO9)-FWO35-FWO40)</f>
        <v>0</v>
      </c>
      <c r="FWQ10" s="967">
        <f t="shared" ref="FWQ10" si="2332">-(SUM(FWQ4:FWQ9)-FWQ35-FWQ40)</f>
        <v>0</v>
      </c>
      <c r="FWS10" s="967">
        <f t="shared" ref="FWS10" si="2333">-(SUM(FWS4:FWS9)-FWS35-FWS40)</f>
        <v>0</v>
      </c>
      <c r="FWU10" s="967">
        <f t="shared" ref="FWU10" si="2334">-(SUM(FWU4:FWU9)-FWU35-FWU40)</f>
        <v>0</v>
      </c>
      <c r="FWW10" s="967">
        <f t="shared" ref="FWW10" si="2335">-(SUM(FWW4:FWW9)-FWW35-FWW40)</f>
        <v>0</v>
      </c>
      <c r="FWY10" s="967">
        <f t="shared" ref="FWY10" si="2336">-(SUM(FWY4:FWY9)-FWY35-FWY40)</f>
        <v>0</v>
      </c>
      <c r="FXA10" s="967">
        <f t="shared" ref="FXA10" si="2337">-(SUM(FXA4:FXA9)-FXA35-FXA40)</f>
        <v>0</v>
      </c>
      <c r="FXC10" s="967">
        <f t="shared" ref="FXC10" si="2338">-(SUM(FXC4:FXC9)-FXC35-FXC40)</f>
        <v>0</v>
      </c>
      <c r="FXE10" s="967">
        <f t="shared" ref="FXE10" si="2339">-(SUM(FXE4:FXE9)-FXE35-FXE40)</f>
        <v>0</v>
      </c>
      <c r="FXG10" s="967">
        <f t="shared" ref="FXG10" si="2340">-(SUM(FXG4:FXG9)-FXG35-FXG40)</f>
        <v>0</v>
      </c>
      <c r="FXI10" s="967">
        <f t="shared" ref="FXI10" si="2341">-(SUM(FXI4:FXI9)-FXI35-FXI40)</f>
        <v>0</v>
      </c>
      <c r="FXK10" s="967">
        <f t="shared" ref="FXK10" si="2342">-(SUM(FXK4:FXK9)-FXK35-FXK40)</f>
        <v>0</v>
      </c>
      <c r="FXM10" s="967">
        <f t="shared" ref="FXM10" si="2343">-(SUM(FXM4:FXM9)-FXM35-FXM40)</f>
        <v>0</v>
      </c>
      <c r="FXO10" s="967">
        <f t="shared" ref="FXO10" si="2344">-(SUM(FXO4:FXO9)-FXO35-FXO40)</f>
        <v>0</v>
      </c>
      <c r="FXQ10" s="967">
        <f t="shared" ref="FXQ10" si="2345">-(SUM(FXQ4:FXQ9)-FXQ35-FXQ40)</f>
        <v>0</v>
      </c>
      <c r="FXS10" s="967">
        <f t="shared" ref="FXS10" si="2346">-(SUM(FXS4:FXS9)-FXS35-FXS40)</f>
        <v>0</v>
      </c>
      <c r="FXU10" s="967">
        <f t="shared" ref="FXU10" si="2347">-(SUM(FXU4:FXU9)-FXU35-FXU40)</f>
        <v>0</v>
      </c>
      <c r="FXW10" s="967">
        <f t="shared" ref="FXW10" si="2348">-(SUM(FXW4:FXW9)-FXW35-FXW40)</f>
        <v>0</v>
      </c>
      <c r="FXY10" s="967">
        <f t="shared" ref="FXY10" si="2349">-(SUM(FXY4:FXY9)-FXY35-FXY40)</f>
        <v>0</v>
      </c>
      <c r="FYA10" s="967">
        <f t="shared" ref="FYA10" si="2350">-(SUM(FYA4:FYA9)-FYA35-FYA40)</f>
        <v>0</v>
      </c>
      <c r="FYC10" s="967">
        <f t="shared" ref="FYC10" si="2351">-(SUM(FYC4:FYC9)-FYC35-FYC40)</f>
        <v>0</v>
      </c>
      <c r="FYE10" s="967">
        <f t="shared" ref="FYE10" si="2352">-(SUM(FYE4:FYE9)-FYE35-FYE40)</f>
        <v>0</v>
      </c>
      <c r="FYG10" s="967">
        <f t="shared" ref="FYG10" si="2353">-(SUM(FYG4:FYG9)-FYG35-FYG40)</f>
        <v>0</v>
      </c>
      <c r="FYI10" s="967">
        <f t="shared" ref="FYI10" si="2354">-(SUM(FYI4:FYI9)-FYI35-FYI40)</f>
        <v>0</v>
      </c>
      <c r="FYK10" s="967">
        <f t="shared" ref="FYK10" si="2355">-(SUM(FYK4:FYK9)-FYK35-FYK40)</f>
        <v>0</v>
      </c>
      <c r="FYM10" s="967">
        <f t="shared" ref="FYM10" si="2356">-(SUM(FYM4:FYM9)-FYM35-FYM40)</f>
        <v>0</v>
      </c>
      <c r="FYO10" s="967">
        <f t="shared" ref="FYO10" si="2357">-(SUM(FYO4:FYO9)-FYO35-FYO40)</f>
        <v>0</v>
      </c>
      <c r="FYQ10" s="967">
        <f t="shared" ref="FYQ10" si="2358">-(SUM(FYQ4:FYQ9)-FYQ35-FYQ40)</f>
        <v>0</v>
      </c>
      <c r="FYS10" s="967">
        <f t="shared" ref="FYS10" si="2359">-(SUM(FYS4:FYS9)-FYS35-FYS40)</f>
        <v>0</v>
      </c>
      <c r="FYU10" s="967">
        <f t="shared" ref="FYU10" si="2360">-(SUM(FYU4:FYU9)-FYU35-FYU40)</f>
        <v>0</v>
      </c>
      <c r="FYW10" s="967">
        <f t="shared" ref="FYW10" si="2361">-(SUM(FYW4:FYW9)-FYW35-FYW40)</f>
        <v>0</v>
      </c>
      <c r="FYY10" s="967">
        <f t="shared" ref="FYY10" si="2362">-(SUM(FYY4:FYY9)-FYY35-FYY40)</f>
        <v>0</v>
      </c>
      <c r="FZA10" s="967">
        <f t="shared" ref="FZA10" si="2363">-(SUM(FZA4:FZA9)-FZA35-FZA40)</f>
        <v>0</v>
      </c>
      <c r="FZC10" s="967">
        <f t="shared" ref="FZC10" si="2364">-(SUM(FZC4:FZC9)-FZC35-FZC40)</f>
        <v>0</v>
      </c>
      <c r="FZE10" s="967">
        <f t="shared" ref="FZE10" si="2365">-(SUM(FZE4:FZE9)-FZE35-FZE40)</f>
        <v>0</v>
      </c>
      <c r="FZG10" s="967">
        <f t="shared" ref="FZG10" si="2366">-(SUM(FZG4:FZG9)-FZG35-FZG40)</f>
        <v>0</v>
      </c>
      <c r="FZI10" s="967">
        <f t="shared" ref="FZI10" si="2367">-(SUM(FZI4:FZI9)-FZI35-FZI40)</f>
        <v>0</v>
      </c>
      <c r="FZK10" s="967">
        <f t="shared" ref="FZK10" si="2368">-(SUM(FZK4:FZK9)-FZK35-FZK40)</f>
        <v>0</v>
      </c>
      <c r="FZM10" s="967">
        <f t="shared" ref="FZM10" si="2369">-(SUM(FZM4:FZM9)-FZM35-FZM40)</f>
        <v>0</v>
      </c>
      <c r="FZO10" s="967">
        <f t="shared" ref="FZO10" si="2370">-(SUM(FZO4:FZO9)-FZO35-FZO40)</f>
        <v>0</v>
      </c>
      <c r="FZQ10" s="967">
        <f t="shared" ref="FZQ10" si="2371">-(SUM(FZQ4:FZQ9)-FZQ35-FZQ40)</f>
        <v>0</v>
      </c>
      <c r="FZS10" s="967">
        <f t="shared" ref="FZS10" si="2372">-(SUM(FZS4:FZS9)-FZS35-FZS40)</f>
        <v>0</v>
      </c>
      <c r="FZU10" s="967">
        <f t="shared" ref="FZU10" si="2373">-(SUM(FZU4:FZU9)-FZU35-FZU40)</f>
        <v>0</v>
      </c>
      <c r="FZW10" s="967">
        <f t="shared" ref="FZW10" si="2374">-(SUM(FZW4:FZW9)-FZW35-FZW40)</f>
        <v>0</v>
      </c>
      <c r="FZY10" s="967">
        <f t="shared" ref="FZY10" si="2375">-(SUM(FZY4:FZY9)-FZY35-FZY40)</f>
        <v>0</v>
      </c>
      <c r="GAA10" s="967">
        <f t="shared" ref="GAA10" si="2376">-(SUM(GAA4:GAA9)-GAA35-GAA40)</f>
        <v>0</v>
      </c>
      <c r="GAC10" s="967">
        <f t="shared" ref="GAC10" si="2377">-(SUM(GAC4:GAC9)-GAC35-GAC40)</f>
        <v>0</v>
      </c>
      <c r="GAE10" s="967">
        <f t="shared" ref="GAE10" si="2378">-(SUM(GAE4:GAE9)-GAE35-GAE40)</f>
        <v>0</v>
      </c>
      <c r="GAG10" s="967">
        <f t="shared" ref="GAG10" si="2379">-(SUM(GAG4:GAG9)-GAG35-GAG40)</f>
        <v>0</v>
      </c>
      <c r="GAI10" s="967">
        <f t="shared" ref="GAI10" si="2380">-(SUM(GAI4:GAI9)-GAI35-GAI40)</f>
        <v>0</v>
      </c>
      <c r="GAK10" s="967">
        <f t="shared" ref="GAK10" si="2381">-(SUM(GAK4:GAK9)-GAK35-GAK40)</f>
        <v>0</v>
      </c>
      <c r="GAM10" s="967">
        <f t="shared" ref="GAM10" si="2382">-(SUM(GAM4:GAM9)-GAM35-GAM40)</f>
        <v>0</v>
      </c>
      <c r="GAO10" s="967">
        <f t="shared" ref="GAO10" si="2383">-(SUM(GAO4:GAO9)-GAO35-GAO40)</f>
        <v>0</v>
      </c>
      <c r="GAQ10" s="967">
        <f t="shared" ref="GAQ10" si="2384">-(SUM(GAQ4:GAQ9)-GAQ35-GAQ40)</f>
        <v>0</v>
      </c>
      <c r="GAS10" s="967">
        <f t="shared" ref="GAS10" si="2385">-(SUM(GAS4:GAS9)-GAS35-GAS40)</f>
        <v>0</v>
      </c>
      <c r="GAU10" s="967">
        <f t="shared" ref="GAU10" si="2386">-(SUM(GAU4:GAU9)-GAU35-GAU40)</f>
        <v>0</v>
      </c>
      <c r="GAW10" s="967">
        <f t="shared" ref="GAW10" si="2387">-(SUM(GAW4:GAW9)-GAW35-GAW40)</f>
        <v>0</v>
      </c>
      <c r="GAY10" s="967">
        <f t="shared" ref="GAY10" si="2388">-(SUM(GAY4:GAY9)-GAY35-GAY40)</f>
        <v>0</v>
      </c>
      <c r="GBA10" s="967">
        <f t="shared" ref="GBA10" si="2389">-(SUM(GBA4:GBA9)-GBA35-GBA40)</f>
        <v>0</v>
      </c>
      <c r="GBC10" s="967">
        <f t="shared" ref="GBC10" si="2390">-(SUM(GBC4:GBC9)-GBC35-GBC40)</f>
        <v>0</v>
      </c>
      <c r="GBE10" s="967">
        <f t="shared" ref="GBE10" si="2391">-(SUM(GBE4:GBE9)-GBE35-GBE40)</f>
        <v>0</v>
      </c>
      <c r="GBG10" s="967">
        <f t="shared" ref="GBG10" si="2392">-(SUM(GBG4:GBG9)-GBG35-GBG40)</f>
        <v>0</v>
      </c>
      <c r="GBI10" s="967">
        <f t="shared" ref="GBI10" si="2393">-(SUM(GBI4:GBI9)-GBI35-GBI40)</f>
        <v>0</v>
      </c>
      <c r="GBK10" s="967">
        <f t="shared" ref="GBK10" si="2394">-(SUM(GBK4:GBK9)-GBK35-GBK40)</f>
        <v>0</v>
      </c>
      <c r="GBM10" s="967">
        <f t="shared" ref="GBM10" si="2395">-(SUM(GBM4:GBM9)-GBM35-GBM40)</f>
        <v>0</v>
      </c>
      <c r="GBO10" s="967">
        <f t="shared" ref="GBO10" si="2396">-(SUM(GBO4:GBO9)-GBO35-GBO40)</f>
        <v>0</v>
      </c>
      <c r="GBQ10" s="967">
        <f t="shared" ref="GBQ10" si="2397">-(SUM(GBQ4:GBQ9)-GBQ35-GBQ40)</f>
        <v>0</v>
      </c>
      <c r="GBS10" s="967">
        <f t="shared" ref="GBS10" si="2398">-(SUM(GBS4:GBS9)-GBS35-GBS40)</f>
        <v>0</v>
      </c>
      <c r="GBU10" s="967">
        <f t="shared" ref="GBU10" si="2399">-(SUM(GBU4:GBU9)-GBU35-GBU40)</f>
        <v>0</v>
      </c>
      <c r="GBW10" s="967">
        <f t="shared" ref="GBW10" si="2400">-(SUM(GBW4:GBW9)-GBW35-GBW40)</f>
        <v>0</v>
      </c>
      <c r="GBY10" s="967">
        <f t="shared" ref="GBY10" si="2401">-(SUM(GBY4:GBY9)-GBY35-GBY40)</f>
        <v>0</v>
      </c>
      <c r="GCA10" s="967">
        <f t="shared" ref="GCA10" si="2402">-(SUM(GCA4:GCA9)-GCA35-GCA40)</f>
        <v>0</v>
      </c>
      <c r="GCC10" s="967">
        <f t="shared" ref="GCC10" si="2403">-(SUM(GCC4:GCC9)-GCC35-GCC40)</f>
        <v>0</v>
      </c>
      <c r="GCE10" s="967">
        <f t="shared" ref="GCE10" si="2404">-(SUM(GCE4:GCE9)-GCE35-GCE40)</f>
        <v>0</v>
      </c>
      <c r="GCG10" s="967">
        <f t="shared" ref="GCG10" si="2405">-(SUM(GCG4:GCG9)-GCG35-GCG40)</f>
        <v>0</v>
      </c>
      <c r="GCI10" s="967">
        <f t="shared" ref="GCI10" si="2406">-(SUM(GCI4:GCI9)-GCI35-GCI40)</f>
        <v>0</v>
      </c>
      <c r="GCK10" s="967">
        <f t="shared" ref="GCK10" si="2407">-(SUM(GCK4:GCK9)-GCK35-GCK40)</f>
        <v>0</v>
      </c>
      <c r="GCM10" s="967">
        <f t="shared" ref="GCM10" si="2408">-(SUM(GCM4:GCM9)-GCM35-GCM40)</f>
        <v>0</v>
      </c>
      <c r="GCO10" s="967">
        <f t="shared" ref="GCO10" si="2409">-(SUM(GCO4:GCO9)-GCO35-GCO40)</f>
        <v>0</v>
      </c>
      <c r="GCQ10" s="967">
        <f t="shared" ref="GCQ10" si="2410">-(SUM(GCQ4:GCQ9)-GCQ35-GCQ40)</f>
        <v>0</v>
      </c>
      <c r="GCS10" s="967">
        <f t="shared" ref="GCS10" si="2411">-(SUM(GCS4:GCS9)-GCS35-GCS40)</f>
        <v>0</v>
      </c>
      <c r="GCU10" s="967">
        <f t="shared" ref="GCU10" si="2412">-(SUM(GCU4:GCU9)-GCU35-GCU40)</f>
        <v>0</v>
      </c>
      <c r="GCW10" s="967">
        <f t="shared" ref="GCW10" si="2413">-(SUM(GCW4:GCW9)-GCW35-GCW40)</f>
        <v>0</v>
      </c>
      <c r="GCY10" s="967">
        <f t="shared" ref="GCY10" si="2414">-(SUM(GCY4:GCY9)-GCY35-GCY40)</f>
        <v>0</v>
      </c>
      <c r="GDA10" s="967">
        <f t="shared" ref="GDA10" si="2415">-(SUM(GDA4:GDA9)-GDA35-GDA40)</f>
        <v>0</v>
      </c>
      <c r="GDC10" s="967">
        <f t="shared" ref="GDC10" si="2416">-(SUM(GDC4:GDC9)-GDC35-GDC40)</f>
        <v>0</v>
      </c>
      <c r="GDE10" s="967">
        <f t="shared" ref="GDE10" si="2417">-(SUM(GDE4:GDE9)-GDE35-GDE40)</f>
        <v>0</v>
      </c>
      <c r="GDG10" s="967">
        <f t="shared" ref="GDG10" si="2418">-(SUM(GDG4:GDG9)-GDG35-GDG40)</f>
        <v>0</v>
      </c>
      <c r="GDI10" s="967">
        <f t="shared" ref="GDI10" si="2419">-(SUM(GDI4:GDI9)-GDI35-GDI40)</f>
        <v>0</v>
      </c>
      <c r="GDK10" s="967">
        <f t="shared" ref="GDK10" si="2420">-(SUM(GDK4:GDK9)-GDK35-GDK40)</f>
        <v>0</v>
      </c>
      <c r="GDM10" s="967">
        <f t="shared" ref="GDM10" si="2421">-(SUM(GDM4:GDM9)-GDM35-GDM40)</f>
        <v>0</v>
      </c>
      <c r="GDO10" s="967">
        <f t="shared" ref="GDO10" si="2422">-(SUM(GDO4:GDO9)-GDO35-GDO40)</f>
        <v>0</v>
      </c>
      <c r="GDQ10" s="967">
        <f t="shared" ref="GDQ10" si="2423">-(SUM(GDQ4:GDQ9)-GDQ35-GDQ40)</f>
        <v>0</v>
      </c>
      <c r="GDS10" s="967">
        <f t="shared" ref="GDS10" si="2424">-(SUM(GDS4:GDS9)-GDS35-GDS40)</f>
        <v>0</v>
      </c>
      <c r="GDU10" s="967">
        <f t="shared" ref="GDU10" si="2425">-(SUM(GDU4:GDU9)-GDU35-GDU40)</f>
        <v>0</v>
      </c>
      <c r="GDW10" s="967">
        <f t="shared" ref="GDW10" si="2426">-(SUM(GDW4:GDW9)-GDW35-GDW40)</f>
        <v>0</v>
      </c>
      <c r="GDY10" s="967">
        <f t="shared" ref="GDY10" si="2427">-(SUM(GDY4:GDY9)-GDY35-GDY40)</f>
        <v>0</v>
      </c>
      <c r="GEA10" s="967">
        <f t="shared" ref="GEA10" si="2428">-(SUM(GEA4:GEA9)-GEA35-GEA40)</f>
        <v>0</v>
      </c>
      <c r="GEC10" s="967">
        <f t="shared" ref="GEC10" si="2429">-(SUM(GEC4:GEC9)-GEC35-GEC40)</f>
        <v>0</v>
      </c>
      <c r="GEE10" s="967">
        <f t="shared" ref="GEE10" si="2430">-(SUM(GEE4:GEE9)-GEE35-GEE40)</f>
        <v>0</v>
      </c>
      <c r="GEG10" s="967">
        <f t="shared" ref="GEG10" si="2431">-(SUM(GEG4:GEG9)-GEG35-GEG40)</f>
        <v>0</v>
      </c>
      <c r="GEI10" s="967">
        <f t="shared" ref="GEI10" si="2432">-(SUM(GEI4:GEI9)-GEI35-GEI40)</f>
        <v>0</v>
      </c>
      <c r="GEK10" s="967">
        <f t="shared" ref="GEK10" si="2433">-(SUM(GEK4:GEK9)-GEK35-GEK40)</f>
        <v>0</v>
      </c>
      <c r="GEM10" s="967">
        <f t="shared" ref="GEM10" si="2434">-(SUM(GEM4:GEM9)-GEM35-GEM40)</f>
        <v>0</v>
      </c>
      <c r="GEO10" s="967">
        <f t="shared" ref="GEO10" si="2435">-(SUM(GEO4:GEO9)-GEO35-GEO40)</f>
        <v>0</v>
      </c>
      <c r="GEQ10" s="967">
        <f t="shared" ref="GEQ10" si="2436">-(SUM(GEQ4:GEQ9)-GEQ35-GEQ40)</f>
        <v>0</v>
      </c>
      <c r="GES10" s="967">
        <f t="shared" ref="GES10" si="2437">-(SUM(GES4:GES9)-GES35-GES40)</f>
        <v>0</v>
      </c>
      <c r="GEU10" s="967">
        <f t="shared" ref="GEU10" si="2438">-(SUM(GEU4:GEU9)-GEU35-GEU40)</f>
        <v>0</v>
      </c>
      <c r="GEW10" s="967">
        <f t="shared" ref="GEW10" si="2439">-(SUM(GEW4:GEW9)-GEW35-GEW40)</f>
        <v>0</v>
      </c>
      <c r="GEY10" s="967">
        <f t="shared" ref="GEY10" si="2440">-(SUM(GEY4:GEY9)-GEY35-GEY40)</f>
        <v>0</v>
      </c>
      <c r="GFA10" s="967">
        <f t="shared" ref="GFA10" si="2441">-(SUM(GFA4:GFA9)-GFA35-GFA40)</f>
        <v>0</v>
      </c>
      <c r="GFC10" s="967">
        <f t="shared" ref="GFC10" si="2442">-(SUM(GFC4:GFC9)-GFC35-GFC40)</f>
        <v>0</v>
      </c>
      <c r="GFE10" s="967">
        <f t="shared" ref="GFE10" si="2443">-(SUM(GFE4:GFE9)-GFE35-GFE40)</f>
        <v>0</v>
      </c>
      <c r="GFG10" s="967">
        <f t="shared" ref="GFG10" si="2444">-(SUM(GFG4:GFG9)-GFG35-GFG40)</f>
        <v>0</v>
      </c>
      <c r="GFI10" s="967">
        <f t="shared" ref="GFI10" si="2445">-(SUM(GFI4:GFI9)-GFI35-GFI40)</f>
        <v>0</v>
      </c>
      <c r="GFK10" s="967">
        <f t="shared" ref="GFK10" si="2446">-(SUM(GFK4:GFK9)-GFK35-GFK40)</f>
        <v>0</v>
      </c>
      <c r="GFM10" s="967">
        <f t="shared" ref="GFM10" si="2447">-(SUM(GFM4:GFM9)-GFM35-GFM40)</f>
        <v>0</v>
      </c>
      <c r="GFO10" s="967">
        <f t="shared" ref="GFO10" si="2448">-(SUM(GFO4:GFO9)-GFO35-GFO40)</f>
        <v>0</v>
      </c>
      <c r="GFQ10" s="967">
        <f t="shared" ref="GFQ10" si="2449">-(SUM(GFQ4:GFQ9)-GFQ35-GFQ40)</f>
        <v>0</v>
      </c>
      <c r="GFS10" s="967">
        <f t="shared" ref="GFS10" si="2450">-(SUM(GFS4:GFS9)-GFS35-GFS40)</f>
        <v>0</v>
      </c>
      <c r="GFU10" s="967">
        <f t="shared" ref="GFU10" si="2451">-(SUM(GFU4:GFU9)-GFU35-GFU40)</f>
        <v>0</v>
      </c>
      <c r="GFW10" s="967">
        <f t="shared" ref="GFW10" si="2452">-(SUM(GFW4:GFW9)-GFW35-GFW40)</f>
        <v>0</v>
      </c>
      <c r="GFY10" s="967">
        <f t="shared" ref="GFY10" si="2453">-(SUM(GFY4:GFY9)-GFY35-GFY40)</f>
        <v>0</v>
      </c>
      <c r="GGA10" s="967">
        <f t="shared" ref="GGA10" si="2454">-(SUM(GGA4:GGA9)-GGA35-GGA40)</f>
        <v>0</v>
      </c>
      <c r="GGC10" s="967">
        <f t="shared" ref="GGC10" si="2455">-(SUM(GGC4:GGC9)-GGC35-GGC40)</f>
        <v>0</v>
      </c>
      <c r="GGE10" s="967">
        <f t="shared" ref="GGE10" si="2456">-(SUM(GGE4:GGE9)-GGE35-GGE40)</f>
        <v>0</v>
      </c>
      <c r="GGG10" s="967">
        <f t="shared" ref="GGG10" si="2457">-(SUM(GGG4:GGG9)-GGG35-GGG40)</f>
        <v>0</v>
      </c>
      <c r="GGI10" s="967">
        <f t="shared" ref="GGI10" si="2458">-(SUM(GGI4:GGI9)-GGI35-GGI40)</f>
        <v>0</v>
      </c>
      <c r="GGK10" s="967">
        <f t="shared" ref="GGK10" si="2459">-(SUM(GGK4:GGK9)-GGK35-GGK40)</f>
        <v>0</v>
      </c>
      <c r="GGM10" s="967">
        <f t="shared" ref="GGM10" si="2460">-(SUM(GGM4:GGM9)-GGM35-GGM40)</f>
        <v>0</v>
      </c>
      <c r="GGO10" s="967">
        <f t="shared" ref="GGO10" si="2461">-(SUM(GGO4:GGO9)-GGO35-GGO40)</f>
        <v>0</v>
      </c>
      <c r="GGQ10" s="967">
        <f t="shared" ref="GGQ10" si="2462">-(SUM(GGQ4:GGQ9)-GGQ35-GGQ40)</f>
        <v>0</v>
      </c>
      <c r="GGS10" s="967">
        <f t="shared" ref="GGS10" si="2463">-(SUM(GGS4:GGS9)-GGS35-GGS40)</f>
        <v>0</v>
      </c>
      <c r="GGU10" s="967">
        <f t="shared" ref="GGU10" si="2464">-(SUM(GGU4:GGU9)-GGU35-GGU40)</f>
        <v>0</v>
      </c>
      <c r="GGW10" s="967">
        <f t="shared" ref="GGW10" si="2465">-(SUM(GGW4:GGW9)-GGW35-GGW40)</f>
        <v>0</v>
      </c>
      <c r="GGY10" s="967">
        <f t="shared" ref="GGY10" si="2466">-(SUM(GGY4:GGY9)-GGY35-GGY40)</f>
        <v>0</v>
      </c>
      <c r="GHA10" s="967">
        <f t="shared" ref="GHA10" si="2467">-(SUM(GHA4:GHA9)-GHA35-GHA40)</f>
        <v>0</v>
      </c>
      <c r="GHC10" s="967">
        <f t="shared" ref="GHC10" si="2468">-(SUM(GHC4:GHC9)-GHC35-GHC40)</f>
        <v>0</v>
      </c>
      <c r="GHE10" s="967">
        <f t="shared" ref="GHE10" si="2469">-(SUM(GHE4:GHE9)-GHE35-GHE40)</f>
        <v>0</v>
      </c>
      <c r="GHG10" s="967">
        <f t="shared" ref="GHG10" si="2470">-(SUM(GHG4:GHG9)-GHG35-GHG40)</f>
        <v>0</v>
      </c>
      <c r="GHI10" s="967">
        <f t="shared" ref="GHI10" si="2471">-(SUM(GHI4:GHI9)-GHI35-GHI40)</f>
        <v>0</v>
      </c>
      <c r="GHK10" s="967">
        <f t="shared" ref="GHK10" si="2472">-(SUM(GHK4:GHK9)-GHK35-GHK40)</f>
        <v>0</v>
      </c>
      <c r="GHM10" s="967">
        <f t="shared" ref="GHM10" si="2473">-(SUM(GHM4:GHM9)-GHM35-GHM40)</f>
        <v>0</v>
      </c>
      <c r="GHO10" s="967">
        <f t="shared" ref="GHO10" si="2474">-(SUM(GHO4:GHO9)-GHO35-GHO40)</f>
        <v>0</v>
      </c>
      <c r="GHQ10" s="967">
        <f t="shared" ref="GHQ10" si="2475">-(SUM(GHQ4:GHQ9)-GHQ35-GHQ40)</f>
        <v>0</v>
      </c>
      <c r="GHS10" s="967">
        <f t="shared" ref="GHS10" si="2476">-(SUM(GHS4:GHS9)-GHS35-GHS40)</f>
        <v>0</v>
      </c>
      <c r="GHU10" s="967">
        <f t="shared" ref="GHU10" si="2477">-(SUM(GHU4:GHU9)-GHU35-GHU40)</f>
        <v>0</v>
      </c>
      <c r="GHW10" s="967">
        <f t="shared" ref="GHW10" si="2478">-(SUM(GHW4:GHW9)-GHW35-GHW40)</f>
        <v>0</v>
      </c>
      <c r="GHY10" s="967">
        <f t="shared" ref="GHY10" si="2479">-(SUM(GHY4:GHY9)-GHY35-GHY40)</f>
        <v>0</v>
      </c>
      <c r="GIA10" s="967">
        <f t="shared" ref="GIA10" si="2480">-(SUM(GIA4:GIA9)-GIA35-GIA40)</f>
        <v>0</v>
      </c>
      <c r="GIC10" s="967">
        <f t="shared" ref="GIC10" si="2481">-(SUM(GIC4:GIC9)-GIC35-GIC40)</f>
        <v>0</v>
      </c>
      <c r="GIE10" s="967">
        <f t="shared" ref="GIE10" si="2482">-(SUM(GIE4:GIE9)-GIE35-GIE40)</f>
        <v>0</v>
      </c>
      <c r="GIG10" s="967">
        <f t="shared" ref="GIG10" si="2483">-(SUM(GIG4:GIG9)-GIG35-GIG40)</f>
        <v>0</v>
      </c>
      <c r="GII10" s="967">
        <f t="shared" ref="GII10" si="2484">-(SUM(GII4:GII9)-GII35-GII40)</f>
        <v>0</v>
      </c>
      <c r="GIK10" s="967">
        <f t="shared" ref="GIK10" si="2485">-(SUM(GIK4:GIK9)-GIK35-GIK40)</f>
        <v>0</v>
      </c>
      <c r="GIM10" s="967">
        <f t="shared" ref="GIM10" si="2486">-(SUM(GIM4:GIM9)-GIM35-GIM40)</f>
        <v>0</v>
      </c>
      <c r="GIO10" s="967">
        <f t="shared" ref="GIO10" si="2487">-(SUM(GIO4:GIO9)-GIO35-GIO40)</f>
        <v>0</v>
      </c>
      <c r="GIQ10" s="967">
        <f t="shared" ref="GIQ10" si="2488">-(SUM(GIQ4:GIQ9)-GIQ35-GIQ40)</f>
        <v>0</v>
      </c>
      <c r="GIS10" s="967">
        <f t="shared" ref="GIS10" si="2489">-(SUM(GIS4:GIS9)-GIS35-GIS40)</f>
        <v>0</v>
      </c>
      <c r="GIU10" s="967">
        <f t="shared" ref="GIU10" si="2490">-(SUM(GIU4:GIU9)-GIU35-GIU40)</f>
        <v>0</v>
      </c>
      <c r="GIW10" s="967">
        <f t="shared" ref="GIW10" si="2491">-(SUM(GIW4:GIW9)-GIW35-GIW40)</f>
        <v>0</v>
      </c>
      <c r="GIY10" s="967">
        <f t="shared" ref="GIY10" si="2492">-(SUM(GIY4:GIY9)-GIY35-GIY40)</f>
        <v>0</v>
      </c>
      <c r="GJA10" s="967">
        <f t="shared" ref="GJA10" si="2493">-(SUM(GJA4:GJA9)-GJA35-GJA40)</f>
        <v>0</v>
      </c>
      <c r="GJC10" s="967">
        <f t="shared" ref="GJC10" si="2494">-(SUM(GJC4:GJC9)-GJC35-GJC40)</f>
        <v>0</v>
      </c>
      <c r="GJE10" s="967">
        <f t="shared" ref="GJE10" si="2495">-(SUM(GJE4:GJE9)-GJE35-GJE40)</f>
        <v>0</v>
      </c>
      <c r="GJG10" s="967">
        <f t="shared" ref="GJG10" si="2496">-(SUM(GJG4:GJG9)-GJG35-GJG40)</f>
        <v>0</v>
      </c>
      <c r="GJI10" s="967">
        <f t="shared" ref="GJI10" si="2497">-(SUM(GJI4:GJI9)-GJI35-GJI40)</f>
        <v>0</v>
      </c>
      <c r="GJK10" s="967">
        <f t="shared" ref="GJK10" si="2498">-(SUM(GJK4:GJK9)-GJK35-GJK40)</f>
        <v>0</v>
      </c>
      <c r="GJM10" s="967">
        <f t="shared" ref="GJM10" si="2499">-(SUM(GJM4:GJM9)-GJM35-GJM40)</f>
        <v>0</v>
      </c>
      <c r="GJO10" s="967">
        <f t="shared" ref="GJO10" si="2500">-(SUM(GJO4:GJO9)-GJO35-GJO40)</f>
        <v>0</v>
      </c>
      <c r="GJQ10" s="967">
        <f t="shared" ref="GJQ10" si="2501">-(SUM(GJQ4:GJQ9)-GJQ35-GJQ40)</f>
        <v>0</v>
      </c>
      <c r="GJS10" s="967">
        <f t="shared" ref="GJS10" si="2502">-(SUM(GJS4:GJS9)-GJS35-GJS40)</f>
        <v>0</v>
      </c>
      <c r="GJU10" s="967">
        <f t="shared" ref="GJU10" si="2503">-(SUM(GJU4:GJU9)-GJU35-GJU40)</f>
        <v>0</v>
      </c>
      <c r="GJW10" s="967">
        <f t="shared" ref="GJW10" si="2504">-(SUM(GJW4:GJW9)-GJW35-GJW40)</f>
        <v>0</v>
      </c>
      <c r="GJY10" s="967">
        <f t="shared" ref="GJY10" si="2505">-(SUM(GJY4:GJY9)-GJY35-GJY40)</f>
        <v>0</v>
      </c>
      <c r="GKA10" s="967">
        <f t="shared" ref="GKA10" si="2506">-(SUM(GKA4:GKA9)-GKA35-GKA40)</f>
        <v>0</v>
      </c>
      <c r="GKC10" s="967">
        <f t="shared" ref="GKC10" si="2507">-(SUM(GKC4:GKC9)-GKC35-GKC40)</f>
        <v>0</v>
      </c>
      <c r="GKE10" s="967">
        <f t="shared" ref="GKE10" si="2508">-(SUM(GKE4:GKE9)-GKE35-GKE40)</f>
        <v>0</v>
      </c>
      <c r="GKG10" s="967">
        <f t="shared" ref="GKG10" si="2509">-(SUM(GKG4:GKG9)-GKG35-GKG40)</f>
        <v>0</v>
      </c>
      <c r="GKI10" s="967">
        <f t="shared" ref="GKI10" si="2510">-(SUM(GKI4:GKI9)-GKI35-GKI40)</f>
        <v>0</v>
      </c>
      <c r="GKK10" s="967">
        <f t="shared" ref="GKK10" si="2511">-(SUM(GKK4:GKK9)-GKK35-GKK40)</f>
        <v>0</v>
      </c>
      <c r="GKM10" s="967">
        <f t="shared" ref="GKM10" si="2512">-(SUM(GKM4:GKM9)-GKM35-GKM40)</f>
        <v>0</v>
      </c>
      <c r="GKO10" s="967">
        <f t="shared" ref="GKO10" si="2513">-(SUM(GKO4:GKO9)-GKO35-GKO40)</f>
        <v>0</v>
      </c>
      <c r="GKQ10" s="967">
        <f t="shared" ref="GKQ10" si="2514">-(SUM(GKQ4:GKQ9)-GKQ35-GKQ40)</f>
        <v>0</v>
      </c>
      <c r="GKS10" s="967">
        <f t="shared" ref="GKS10" si="2515">-(SUM(GKS4:GKS9)-GKS35-GKS40)</f>
        <v>0</v>
      </c>
      <c r="GKU10" s="967">
        <f t="shared" ref="GKU10" si="2516">-(SUM(GKU4:GKU9)-GKU35-GKU40)</f>
        <v>0</v>
      </c>
      <c r="GKW10" s="967">
        <f t="shared" ref="GKW10" si="2517">-(SUM(GKW4:GKW9)-GKW35-GKW40)</f>
        <v>0</v>
      </c>
      <c r="GKY10" s="967">
        <f t="shared" ref="GKY10" si="2518">-(SUM(GKY4:GKY9)-GKY35-GKY40)</f>
        <v>0</v>
      </c>
      <c r="GLA10" s="967">
        <f t="shared" ref="GLA10" si="2519">-(SUM(GLA4:GLA9)-GLA35-GLA40)</f>
        <v>0</v>
      </c>
      <c r="GLC10" s="967">
        <f t="shared" ref="GLC10" si="2520">-(SUM(GLC4:GLC9)-GLC35-GLC40)</f>
        <v>0</v>
      </c>
      <c r="GLE10" s="967">
        <f t="shared" ref="GLE10" si="2521">-(SUM(GLE4:GLE9)-GLE35-GLE40)</f>
        <v>0</v>
      </c>
      <c r="GLG10" s="967">
        <f t="shared" ref="GLG10" si="2522">-(SUM(GLG4:GLG9)-GLG35-GLG40)</f>
        <v>0</v>
      </c>
      <c r="GLI10" s="967">
        <f t="shared" ref="GLI10" si="2523">-(SUM(GLI4:GLI9)-GLI35-GLI40)</f>
        <v>0</v>
      </c>
      <c r="GLK10" s="967">
        <f t="shared" ref="GLK10" si="2524">-(SUM(GLK4:GLK9)-GLK35-GLK40)</f>
        <v>0</v>
      </c>
      <c r="GLM10" s="967">
        <f t="shared" ref="GLM10" si="2525">-(SUM(GLM4:GLM9)-GLM35-GLM40)</f>
        <v>0</v>
      </c>
      <c r="GLO10" s="967">
        <f t="shared" ref="GLO10" si="2526">-(SUM(GLO4:GLO9)-GLO35-GLO40)</f>
        <v>0</v>
      </c>
      <c r="GLQ10" s="967">
        <f t="shared" ref="GLQ10" si="2527">-(SUM(GLQ4:GLQ9)-GLQ35-GLQ40)</f>
        <v>0</v>
      </c>
      <c r="GLS10" s="967">
        <f t="shared" ref="GLS10" si="2528">-(SUM(GLS4:GLS9)-GLS35-GLS40)</f>
        <v>0</v>
      </c>
      <c r="GLU10" s="967">
        <f t="shared" ref="GLU10" si="2529">-(SUM(GLU4:GLU9)-GLU35-GLU40)</f>
        <v>0</v>
      </c>
      <c r="GLW10" s="967">
        <f t="shared" ref="GLW10" si="2530">-(SUM(GLW4:GLW9)-GLW35-GLW40)</f>
        <v>0</v>
      </c>
      <c r="GLY10" s="967">
        <f t="shared" ref="GLY10" si="2531">-(SUM(GLY4:GLY9)-GLY35-GLY40)</f>
        <v>0</v>
      </c>
      <c r="GMA10" s="967">
        <f t="shared" ref="GMA10" si="2532">-(SUM(GMA4:GMA9)-GMA35-GMA40)</f>
        <v>0</v>
      </c>
      <c r="GMC10" s="967">
        <f t="shared" ref="GMC10" si="2533">-(SUM(GMC4:GMC9)-GMC35-GMC40)</f>
        <v>0</v>
      </c>
      <c r="GME10" s="967">
        <f t="shared" ref="GME10" si="2534">-(SUM(GME4:GME9)-GME35-GME40)</f>
        <v>0</v>
      </c>
      <c r="GMG10" s="967">
        <f t="shared" ref="GMG10" si="2535">-(SUM(GMG4:GMG9)-GMG35-GMG40)</f>
        <v>0</v>
      </c>
      <c r="GMI10" s="967">
        <f t="shared" ref="GMI10" si="2536">-(SUM(GMI4:GMI9)-GMI35-GMI40)</f>
        <v>0</v>
      </c>
      <c r="GMK10" s="967">
        <f t="shared" ref="GMK10" si="2537">-(SUM(GMK4:GMK9)-GMK35-GMK40)</f>
        <v>0</v>
      </c>
      <c r="GMM10" s="967">
        <f t="shared" ref="GMM10" si="2538">-(SUM(GMM4:GMM9)-GMM35-GMM40)</f>
        <v>0</v>
      </c>
      <c r="GMO10" s="967">
        <f t="shared" ref="GMO10" si="2539">-(SUM(GMO4:GMO9)-GMO35-GMO40)</f>
        <v>0</v>
      </c>
      <c r="GMQ10" s="967">
        <f t="shared" ref="GMQ10" si="2540">-(SUM(GMQ4:GMQ9)-GMQ35-GMQ40)</f>
        <v>0</v>
      </c>
      <c r="GMS10" s="967">
        <f t="shared" ref="GMS10" si="2541">-(SUM(GMS4:GMS9)-GMS35-GMS40)</f>
        <v>0</v>
      </c>
      <c r="GMU10" s="967">
        <f t="shared" ref="GMU10" si="2542">-(SUM(GMU4:GMU9)-GMU35-GMU40)</f>
        <v>0</v>
      </c>
      <c r="GMW10" s="967">
        <f t="shared" ref="GMW10" si="2543">-(SUM(GMW4:GMW9)-GMW35-GMW40)</f>
        <v>0</v>
      </c>
      <c r="GMY10" s="967">
        <f t="shared" ref="GMY10" si="2544">-(SUM(GMY4:GMY9)-GMY35-GMY40)</f>
        <v>0</v>
      </c>
      <c r="GNA10" s="967">
        <f t="shared" ref="GNA10" si="2545">-(SUM(GNA4:GNA9)-GNA35-GNA40)</f>
        <v>0</v>
      </c>
      <c r="GNC10" s="967">
        <f t="shared" ref="GNC10" si="2546">-(SUM(GNC4:GNC9)-GNC35-GNC40)</f>
        <v>0</v>
      </c>
      <c r="GNE10" s="967">
        <f t="shared" ref="GNE10" si="2547">-(SUM(GNE4:GNE9)-GNE35-GNE40)</f>
        <v>0</v>
      </c>
      <c r="GNG10" s="967">
        <f t="shared" ref="GNG10" si="2548">-(SUM(GNG4:GNG9)-GNG35-GNG40)</f>
        <v>0</v>
      </c>
      <c r="GNI10" s="967">
        <f t="shared" ref="GNI10" si="2549">-(SUM(GNI4:GNI9)-GNI35-GNI40)</f>
        <v>0</v>
      </c>
      <c r="GNK10" s="967">
        <f t="shared" ref="GNK10" si="2550">-(SUM(GNK4:GNK9)-GNK35-GNK40)</f>
        <v>0</v>
      </c>
      <c r="GNM10" s="967">
        <f t="shared" ref="GNM10" si="2551">-(SUM(GNM4:GNM9)-GNM35-GNM40)</f>
        <v>0</v>
      </c>
      <c r="GNO10" s="967">
        <f t="shared" ref="GNO10" si="2552">-(SUM(GNO4:GNO9)-GNO35-GNO40)</f>
        <v>0</v>
      </c>
      <c r="GNQ10" s="967">
        <f t="shared" ref="GNQ10" si="2553">-(SUM(GNQ4:GNQ9)-GNQ35-GNQ40)</f>
        <v>0</v>
      </c>
      <c r="GNS10" s="967">
        <f t="shared" ref="GNS10" si="2554">-(SUM(GNS4:GNS9)-GNS35-GNS40)</f>
        <v>0</v>
      </c>
      <c r="GNU10" s="967">
        <f t="shared" ref="GNU10" si="2555">-(SUM(GNU4:GNU9)-GNU35-GNU40)</f>
        <v>0</v>
      </c>
      <c r="GNW10" s="967">
        <f t="shared" ref="GNW10" si="2556">-(SUM(GNW4:GNW9)-GNW35-GNW40)</f>
        <v>0</v>
      </c>
      <c r="GNY10" s="967">
        <f t="shared" ref="GNY10" si="2557">-(SUM(GNY4:GNY9)-GNY35-GNY40)</f>
        <v>0</v>
      </c>
      <c r="GOA10" s="967">
        <f t="shared" ref="GOA10" si="2558">-(SUM(GOA4:GOA9)-GOA35-GOA40)</f>
        <v>0</v>
      </c>
      <c r="GOC10" s="967">
        <f t="shared" ref="GOC10" si="2559">-(SUM(GOC4:GOC9)-GOC35-GOC40)</f>
        <v>0</v>
      </c>
      <c r="GOE10" s="967">
        <f t="shared" ref="GOE10" si="2560">-(SUM(GOE4:GOE9)-GOE35-GOE40)</f>
        <v>0</v>
      </c>
      <c r="GOG10" s="967">
        <f t="shared" ref="GOG10" si="2561">-(SUM(GOG4:GOG9)-GOG35-GOG40)</f>
        <v>0</v>
      </c>
      <c r="GOI10" s="967">
        <f t="shared" ref="GOI10" si="2562">-(SUM(GOI4:GOI9)-GOI35-GOI40)</f>
        <v>0</v>
      </c>
      <c r="GOK10" s="967">
        <f t="shared" ref="GOK10" si="2563">-(SUM(GOK4:GOK9)-GOK35-GOK40)</f>
        <v>0</v>
      </c>
      <c r="GOM10" s="967">
        <f t="shared" ref="GOM10" si="2564">-(SUM(GOM4:GOM9)-GOM35-GOM40)</f>
        <v>0</v>
      </c>
      <c r="GOO10" s="967">
        <f t="shared" ref="GOO10" si="2565">-(SUM(GOO4:GOO9)-GOO35-GOO40)</f>
        <v>0</v>
      </c>
      <c r="GOQ10" s="967">
        <f t="shared" ref="GOQ10" si="2566">-(SUM(GOQ4:GOQ9)-GOQ35-GOQ40)</f>
        <v>0</v>
      </c>
      <c r="GOS10" s="967">
        <f t="shared" ref="GOS10" si="2567">-(SUM(GOS4:GOS9)-GOS35-GOS40)</f>
        <v>0</v>
      </c>
      <c r="GOU10" s="967">
        <f t="shared" ref="GOU10" si="2568">-(SUM(GOU4:GOU9)-GOU35-GOU40)</f>
        <v>0</v>
      </c>
      <c r="GOW10" s="967">
        <f t="shared" ref="GOW10" si="2569">-(SUM(GOW4:GOW9)-GOW35-GOW40)</f>
        <v>0</v>
      </c>
      <c r="GOY10" s="967">
        <f t="shared" ref="GOY10" si="2570">-(SUM(GOY4:GOY9)-GOY35-GOY40)</f>
        <v>0</v>
      </c>
      <c r="GPA10" s="967">
        <f t="shared" ref="GPA10" si="2571">-(SUM(GPA4:GPA9)-GPA35-GPA40)</f>
        <v>0</v>
      </c>
      <c r="GPC10" s="967">
        <f t="shared" ref="GPC10" si="2572">-(SUM(GPC4:GPC9)-GPC35-GPC40)</f>
        <v>0</v>
      </c>
      <c r="GPE10" s="967">
        <f t="shared" ref="GPE10" si="2573">-(SUM(GPE4:GPE9)-GPE35-GPE40)</f>
        <v>0</v>
      </c>
      <c r="GPG10" s="967">
        <f t="shared" ref="GPG10" si="2574">-(SUM(GPG4:GPG9)-GPG35-GPG40)</f>
        <v>0</v>
      </c>
      <c r="GPI10" s="967">
        <f t="shared" ref="GPI10" si="2575">-(SUM(GPI4:GPI9)-GPI35-GPI40)</f>
        <v>0</v>
      </c>
      <c r="GPK10" s="967">
        <f t="shared" ref="GPK10" si="2576">-(SUM(GPK4:GPK9)-GPK35-GPK40)</f>
        <v>0</v>
      </c>
      <c r="GPM10" s="967">
        <f t="shared" ref="GPM10" si="2577">-(SUM(GPM4:GPM9)-GPM35-GPM40)</f>
        <v>0</v>
      </c>
      <c r="GPO10" s="967">
        <f t="shared" ref="GPO10" si="2578">-(SUM(GPO4:GPO9)-GPO35-GPO40)</f>
        <v>0</v>
      </c>
      <c r="GPQ10" s="967">
        <f t="shared" ref="GPQ10" si="2579">-(SUM(GPQ4:GPQ9)-GPQ35-GPQ40)</f>
        <v>0</v>
      </c>
      <c r="GPS10" s="967">
        <f t="shared" ref="GPS10" si="2580">-(SUM(GPS4:GPS9)-GPS35-GPS40)</f>
        <v>0</v>
      </c>
      <c r="GPU10" s="967">
        <f t="shared" ref="GPU10" si="2581">-(SUM(GPU4:GPU9)-GPU35-GPU40)</f>
        <v>0</v>
      </c>
      <c r="GPW10" s="967">
        <f t="shared" ref="GPW10" si="2582">-(SUM(GPW4:GPW9)-GPW35-GPW40)</f>
        <v>0</v>
      </c>
      <c r="GPY10" s="967">
        <f t="shared" ref="GPY10" si="2583">-(SUM(GPY4:GPY9)-GPY35-GPY40)</f>
        <v>0</v>
      </c>
      <c r="GQA10" s="967">
        <f t="shared" ref="GQA10" si="2584">-(SUM(GQA4:GQA9)-GQA35-GQA40)</f>
        <v>0</v>
      </c>
      <c r="GQC10" s="967">
        <f t="shared" ref="GQC10" si="2585">-(SUM(GQC4:GQC9)-GQC35-GQC40)</f>
        <v>0</v>
      </c>
      <c r="GQE10" s="967">
        <f t="shared" ref="GQE10" si="2586">-(SUM(GQE4:GQE9)-GQE35-GQE40)</f>
        <v>0</v>
      </c>
      <c r="GQG10" s="967">
        <f t="shared" ref="GQG10" si="2587">-(SUM(GQG4:GQG9)-GQG35-GQG40)</f>
        <v>0</v>
      </c>
      <c r="GQI10" s="967">
        <f t="shared" ref="GQI10" si="2588">-(SUM(GQI4:GQI9)-GQI35-GQI40)</f>
        <v>0</v>
      </c>
      <c r="GQK10" s="967">
        <f t="shared" ref="GQK10" si="2589">-(SUM(GQK4:GQK9)-GQK35-GQK40)</f>
        <v>0</v>
      </c>
      <c r="GQM10" s="967">
        <f t="shared" ref="GQM10" si="2590">-(SUM(GQM4:GQM9)-GQM35-GQM40)</f>
        <v>0</v>
      </c>
      <c r="GQO10" s="967">
        <f t="shared" ref="GQO10" si="2591">-(SUM(GQO4:GQO9)-GQO35-GQO40)</f>
        <v>0</v>
      </c>
      <c r="GQQ10" s="967">
        <f t="shared" ref="GQQ10" si="2592">-(SUM(GQQ4:GQQ9)-GQQ35-GQQ40)</f>
        <v>0</v>
      </c>
      <c r="GQS10" s="967">
        <f t="shared" ref="GQS10" si="2593">-(SUM(GQS4:GQS9)-GQS35-GQS40)</f>
        <v>0</v>
      </c>
      <c r="GQU10" s="967">
        <f t="shared" ref="GQU10" si="2594">-(SUM(GQU4:GQU9)-GQU35-GQU40)</f>
        <v>0</v>
      </c>
      <c r="GQW10" s="967">
        <f t="shared" ref="GQW10" si="2595">-(SUM(GQW4:GQW9)-GQW35-GQW40)</f>
        <v>0</v>
      </c>
      <c r="GQY10" s="967">
        <f t="shared" ref="GQY10" si="2596">-(SUM(GQY4:GQY9)-GQY35-GQY40)</f>
        <v>0</v>
      </c>
      <c r="GRA10" s="967">
        <f t="shared" ref="GRA10" si="2597">-(SUM(GRA4:GRA9)-GRA35-GRA40)</f>
        <v>0</v>
      </c>
      <c r="GRC10" s="967">
        <f t="shared" ref="GRC10" si="2598">-(SUM(GRC4:GRC9)-GRC35-GRC40)</f>
        <v>0</v>
      </c>
      <c r="GRE10" s="967">
        <f t="shared" ref="GRE10" si="2599">-(SUM(GRE4:GRE9)-GRE35-GRE40)</f>
        <v>0</v>
      </c>
      <c r="GRG10" s="967">
        <f t="shared" ref="GRG10" si="2600">-(SUM(GRG4:GRG9)-GRG35-GRG40)</f>
        <v>0</v>
      </c>
      <c r="GRI10" s="967">
        <f t="shared" ref="GRI10" si="2601">-(SUM(GRI4:GRI9)-GRI35-GRI40)</f>
        <v>0</v>
      </c>
      <c r="GRK10" s="967">
        <f t="shared" ref="GRK10" si="2602">-(SUM(GRK4:GRK9)-GRK35-GRK40)</f>
        <v>0</v>
      </c>
      <c r="GRM10" s="967">
        <f t="shared" ref="GRM10" si="2603">-(SUM(GRM4:GRM9)-GRM35-GRM40)</f>
        <v>0</v>
      </c>
      <c r="GRO10" s="967">
        <f t="shared" ref="GRO10" si="2604">-(SUM(GRO4:GRO9)-GRO35-GRO40)</f>
        <v>0</v>
      </c>
      <c r="GRQ10" s="967">
        <f t="shared" ref="GRQ10" si="2605">-(SUM(GRQ4:GRQ9)-GRQ35-GRQ40)</f>
        <v>0</v>
      </c>
      <c r="GRS10" s="967">
        <f t="shared" ref="GRS10" si="2606">-(SUM(GRS4:GRS9)-GRS35-GRS40)</f>
        <v>0</v>
      </c>
      <c r="GRU10" s="967">
        <f t="shared" ref="GRU10" si="2607">-(SUM(GRU4:GRU9)-GRU35-GRU40)</f>
        <v>0</v>
      </c>
      <c r="GRW10" s="967">
        <f t="shared" ref="GRW10" si="2608">-(SUM(GRW4:GRW9)-GRW35-GRW40)</f>
        <v>0</v>
      </c>
      <c r="GRY10" s="967">
        <f t="shared" ref="GRY10" si="2609">-(SUM(GRY4:GRY9)-GRY35-GRY40)</f>
        <v>0</v>
      </c>
      <c r="GSA10" s="967">
        <f t="shared" ref="GSA10" si="2610">-(SUM(GSA4:GSA9)-GSA35-GSA40)</f>
        <v>0</v>
      </c>
      <c r="GSC10" s="967">
        <f t="shared" ref="GSC10" si="2611">-(SUM(GSC4:GSC9)-GSC35-GSC40)</f>
        <v>0</v>
      </c>
      <c r="GSE10" s="967">
        <f t="shared" ref="GSE10" si="2612">-(SUM(GSE4:GSE9)-GSE35-GSE40)</f>
        <v>0</v>
      </c>
      <c r="GSG10" s="967">
        <f t="shared" ref="GSG10" si="2613">-(SUM(GSG4:GSG9)-GSG35-GSG40)</f>
        <v>0</v>
      </c>
      <c r="GSI10" s="967">
        <f t="shared" ref="GSI10" si="2614">-(SUM(GSI4:GSI9)-GSI35-GSI40)</f>
        <v>0</v>
      </c>
      <c r="GSK10" s="967">
        <f t="shared" ref="GSK10" si="2615">-(SUM(GSK4:GSK9)-GSK35-GSK40)</f>
        <v>0</v>
      </c>
      <c r="GSM10" s="967">
        <f t="shared" ref="GSM10" si="2616">-(SUM(GSM4:GSM9)-GSM35-GSM40)</f>
        <v>0</v>
      </c>
      <c r="GSO10" s="967">
        <f t="shared" ref="GSO10" si="2617">-(SUM(GSO4:GSO9)-GSO35-GSO40)</f>
        <v>0</v>
      </c>
      <c r="GSQ10" s="967">
        <f t="shared" ref="GSQ10" si="2618">-(SUM(GSQ4:GSQ9)-GSQ35-GSQ40)</f>
        <v>0</v>
      </c>
      <c r="GSS10" s="967">
        <f t="shared" ref="GSS10" si="2619">-(SUM(GSS4:GSS9)-GSS35-GSS40)</f>
        <v>0</v>
      </c>
      <c r="GSU10" s="967">
        <f t="shared" ref="GSU10" si="2620">-(SUM(GSU4:GSU9)-GSU35-GSU40)</f>
        <v>0</v>
      </c>
      <c r="GSW10" s="967">
        <f t="shared" ref="GSW10" si="2621">-(SUM(GSW4:GSW9)-GSW35-GSW40)</f>
        <v>0</v>
      </c>
      <c r="GSY10" s="967">
        <f t="shared" ref="GSY10" si="2622">-(SUM(GSY4:GSY9)-GSY35-GSY40)</f>
        <v>0</v>
      </c>
      <c r="GTA10" s="967">
        <f t="shared" ref="GTA10" si="2623">-(SUM(GTA4:GTA9)-GTA35-GTA40)</f>
        <v>0</v>
      </c>
      <c r="GTC10" s="967">
        <f t="shared" ref="GTC10" si="2624">-(SUM(GTC4:GTC9)-GTC35-GTC40)</f>
        <v>0</v>
      </c>
      <c r="GTE10" s="967">
        <f t="shared" ref="GTE10" si="2625">-(SUM(GTE4:GTE9)-GTE35-GTE40)</f>
        <v>0</v>
      </c>
      <c r="GTG10" s="967">
        <f t="shared" ref="GTG10" si="2626">-(SUM(GTG4:GTG9)-GTG35-GTG40)</f>
        <v>0</v>
      </c>
      <c r="GTI10" s="967">
        <f t="shared" ref="GTI10" si="2627">-(SUM(GTI4:GTI9)-GTI35-GTI40)</f>
        <v>0</v>
      </c>
      <c r="GTK10" s="967">
        <f t="shared" ref="GTK10" si="2628">-(SUM(GTK4:GTK9)-GTK35-GTK40)</f>
        <v>0</v>
      </c>
      <c r="GTM10" s="967">
        <f t="shared" ref="GTM10" si="2629">-(SUM(GTM4:GTM9)-GTM35-GTM40)</f>
        <v>0</v>
      </c>
      <c r="GTO10" s="967">
        <f t="shared" ref="GTO10" si="2630">-(SUM(GTO4:GTO9)-GTO35-GTO40)</f>
        <v>0</v>
      </c>
      <c r="GTQ10" s="967">
        <f t="shared" ref="GTQ10" si="2631">-(SUM(GTQ4:GTQ9)-GTQ35-GTQ40)</f>
        <v>0</v>
      </c>
      <c r="GTS10" s="967">
        <f t="shared" ref="GTS10" si="2632">-(SUM(GTS4:GTS9)-GTS35-GTS40)</f>
        <v>0</v>
      </c>
      <c r="GTU10" s="967">
        <f t="shared" ref="GTU10" si="2633">-(SUM(GTU4:GTU9)-GTU35-GTU40)</f>
        <v>0</v>
      </c>
      <c r="GTW10" s="967">
        <f t="shared" ref="GTW10" si="2634">-(SUM(GTW4:GTW9)-GTW35-GTW40)</f>
        <v>0</v>
      </c>
      <c r="GTY10" s="967">
        <f t="shared" ref="GTY10" si="2635">-(SUM(GTY4:GTY9)-GTY35-GTY40)</f>
        <v>0</v>
      </c>
      <c r="GUA10" s="967">
        <f t="shared" ref="GUA10" si="2636">-(SUM(GUA4:GUA9)-GUA35-GUA40)</f>
        <v>0</v>
      </c>
      <c r="GUC10" s="967">
        <f t="shared" ref="GUC10" si="2637">-(SUM(GUC4:GUC9)-GUC35-GUC40)</f>
        <v>0</v>
      </c>
      <c r="GUE10" s="967">
        <f t="shared" ref="GUE10" si="2638">-(SUM(GUE4:GUE9)-GUE35-GUE40)</f>
        <v>0</v>
      </c>
      <c r="GUG10" s="967">
        <f t="shared" ref="GUG10" si="2639">-(SUM(GUG4:GUG9)-GUG35-GUG40)</f>
        <v>0</v>
      </c>
      <c r="GUI10" s="967">
        <f t="shared" ref="GUI10" si="2640">-(SUM(GUI4:GUI9)-GUI35-GUI40)</f>
        <v>0</v>
      </c>
      <c r="GUK10" s="967">
        <f t="shared" ref="GUK10" si="2641">-(SUM(GUK4:GUK9)-GUK35-GUK40)</f>
        <v>0</v>
      </c>
      <c r="GUM10" s="967">
        <f t="shared" ref="GUM10" si="2642">-(SUM(GUM4:GUM9)-GUM35-GUM40)</f>
        <v>0</v>
      </c>
      <c r="GUO10" s="967">
        <f t="shared" ref="GUO10" si="2643">-(SUM(GUO4:GUO9)-GUO35-GUO40)</f>
        <v>0</v>
      </c>
      <c r="GUQ10" s="967">
        <f t="shared" ref="GUQ10" si="2644">-(SUM(GUQ4:GUQ9)-GUQ35-GUQ40)</f>
        <v>0</v>
      </c>
      <c r="GUS10" s="967">
        <f t="shared" ref="GUS10" si="2645">-(SUM(GUS4:GUS9)-GUS35-GUS40)</f>
        <v>0</v>
      </c>
      <c r="GUU10" s="967">
        <f t="shared" ref="GUU10" si="2646">-(SUM(GUU4:GUU9)-GUU35-GUU40)</f>
        <v>0</v>
      </c>
      <c r="GUW10" s="967">
        <f t="shared" ref="GUW10" si="2647">-(SUM(GUW4:GUW9)-GUW35-GUW40)</f>
        <v>0</v>
      </c>
      <c r="GUY10" s="967">
        <f t="shared" ref="GUY10" si="2648">-(SUM(GUY4:GUY9)-GUY35-GUY40)</f>
        <v>0</v>
      </c>
      <c r="GVA10" s="967">
        <f t="shared" ref="GVA10" si="2649">-(SUM(GVA4:GVA9)-GVA35-GVA40)</f>
        <v>0</v>
      </c>
      <c r="GVC10" s="967">
        <f t="shared" ref="GVC10" si="2650">-(SUM(GVC4:GVC9)-GVC35-GVC40)</f>
        <v>0</v>
      </c>
      <c r="GVE10" s="967">
        <f t="shared" ref="GVE10" si="2651">-(SUM(GVE4:GVE9)-GVE35-GVE40)</f>
        <v>0</v>
      </c>
      <c r="GVG10" s="967">
        <f t="shared" ref="GVG10" si="2652">-(SUM(GVG4:GVG9)-GVG35-GVG40)</f>
        <v>0</v>
      </c>
      <c r="GVI10" s="967">
        <f t="shared" ref="GVI10" si="2653">-(SUM(GVI4:GVI9)-GVI35-GVI40)</f>
        <v>0</v>
      </c>
      <c r="GVK10" s="967">
        <f t="shared" ref="GVK10" si="2654">-(SUM(GVK4:GVK9)-GVK35-GVK40)</f>
        <v>0</v>
      </c>
      <c r="GVM10" s="967">
        <f t="shared" ref="GVM10" si="2655">-(SUM(GVM4:GVM9)-GVM35-GVM40)</f>
        <v>0</v>
      </c>
      <c r="GVO10" s="967">
        <f t="shared" ref="GVO10" si="2656">-(SUM(GVO4:GVO9)-GVO35-GVO40)</f>
        <v>0</v>
      </c>
      <c r="GVQ10" s="967">
        <f t="shared" ref="GVQ10" si="2657">-(SUM(GVQ4:GVQ9)-GVQ35-GVQ40)</f>
        <v>0</v>
      </c>
      <c r="GVS10" s="967">
        <f t="shared" ref="GVS10" si="2658">-(SUM(GVS4:GVS9)-GVS35-GVS40)</f>
        <v>0</v>
      </c>
      <c r="GVU10" s="967">
        <f t="shared" ref="GVU10" si="2659">-(SUM(GVU4:GVU9)-GVU35-GVU40)</f>
        <v>0</v>
      </c>
      <c r="GVW10" s="967">
        <f t="shared" ref="GVW10" si="2660">-(SUM(GVW4:GVW9)-GVW35-GVW40)</f>
        <v>0</v>
      </c>
      <c r="GVY10" s="967">
        <f t="shared" ref="GVY10" si="2661">-(SUM(GVY4:GVY9)-GVY35-GVY40)</f>
        <v>0</v>
      </c>
      <c r="GWA10" s="967">
        <f t="shared" ref="GWA10" si="2662">-(SUM(GWA4:GWA9)-GWA35-GWA40)</f>
        <v>0</v>
      </c>
      <c r="GWC10" s="967">
        <f t="shared" ref="GWC10" si="2663">-(SUM(GWC4:GWC9)-GWC35-GWC40)</f>
        <v>0</v>
      </c>
      <c r="GWE10" s="967">
        <f t="shared" ref="GWE10" si="2664">-(SUM(GWE4:GWE9)-GWE35-GWE40)</f>
        <v>0</v>
      </c>
      <c r="GWG10" s="967">
        <f t="shared" ref="GWG10" si="2665">-(SUM(GWG4:GWG9)-GWG35-GWG40)</f>
        <v>0</v>
      </c>
      <c r="GWI10" s="967">
        <f t="shared" ref="GWI10" si="2666">-(SUM(GWI4:GWI9)-GWI35-GWI40)</f>
        <v>0</v>
      </c>
      <c r="GWK10" s="967">
        <f t="shared" ref="GWK10" si="2667">-(SUM(GWK4:GWK9)-GWK35-GWK40)</f>
        <v>0</v>
      </c>
      <c r="GWM10" s="967">
        <f t="shared" ref="GWM10" si="2668">-(SUM(GWM4:GWM9)-GWM35-GWM40)</f>
        <v>0</v>
      </c>
      <c r="GWO10" s="967">
        <f t="shared" ref="GWO10" si="2669">-(SUM(GWO4:GWO9)-GWO35-GWO40)</f>
        <v>0</v>
      </c>
      <c r="GWQ10" s="967">
        <f t="shared" ref="GWQ10" si="2670">-(SUM(GWQ4:GWQ9)-GWQ35-GWQ40)</f>
        <v>0</v>
      </c>
      <c r="GWS10" s="967">
        <f t="shared" ref="GWS10" si="2671">-(SUM(GWS4:GWS9)-GWS35-GWS40)</f>
        <v>0</v>
      </c>
      <c r="GWU10" s="967">
        <f t="shared" ref="GWU10" si="2672">-(SUM(GWU4:GWU9)-GWU35-GWU40)</f>
        <v>0</v>
      </c>
      <c r="GWW10" s="967">
        <f t="shared" ref="GWW10" si="2673">-(SUM(GWW4:GWW9)-GWW35-GWW40)</f>
        <v>0</v>
      </c>
      <c r="GWY10" s="967">
        <f t="shared" ref="GWY10" si="2674">-(SUM(GWY4:GWY9)-GWY35-GWY40)</f>
        <v>0</v>
      </c>
      <c r="GXA10" s="967">
        <f t="shared" ref="GXA10" si="2675">-(SUM(GXA4:GXA9)-GXA35-GXA40)</f>
        <v>0</v>
      </c>
      <c r="GXC10" s="967">
        <f t="shared" ref="GXC10" si="2676">-(SUM(GXC4:GXC9)-GXC35-GXC40)</f>
        <v>0</v>
      </c>
      <c r="GXE10" s="967">
        <f t="shared" ref="GXE10" si="2677">-(SUM(GXE4:GXE9)-GXE35-GXE40)</f>
        <v>0</v>
      </c>
      <c r="GXG10" s="967">
        <f t="shared" ref="GXG10" si="2678">-(SUM(GXG4:GXG9)-GXG35-GXG40)</f>
        <v>0</v>
      </c>
      <c r="GXI10" s="967">
        <f t="shared" ref="GXI10" si="2679">-(SUM(GXI4:GXI9)-GXI35-GXI40)</f>
        <v>0</v>
      </c>
      <c r="GXK10" s="967">
        <f t="shared" ref="GXK10" si="2680">-(SUM(GXK4:GXK9)-GXK35-GXK40)</f>
        <v>0</v>
      </c>
      <c r="GXM10" s="967">
        <f t="shared" ref="GXM10" si="2681">-(SUM(GXM4:GXM9)-GXM35-GXM40)</f>
        <v>0</v>
      </c>
      <c r="GXO10" s="967">
        <f t="shared" ref="GXO10" si="2682">-(SUM(GXO4:GXO9)-GXO35-GXO40)</f>
        <v>0</v>
      </c>
      <c r="GXQ10" s="967">
        <f t="shared" ref="GXQ10" si="2683">-(SUM(GXQ4:GXQ9)-GXQ35-GXQ40)</f>
        <v>0</v>
      </c>
      <c r="GXS10" s="967">
        <f t="shared" ref="GXS10" si="2684">-(SUM(GXS4:GXS9)-GXS35-GXS40)</f>
        <v>0</v>
      </c>
      <c r="GXU10" s="967">
        <f t="shared" ref="GXU10" si="2685">-(SUM(GXU4:GXU9)-GXU35-GXU40)</f>
        <v>0</v>
      </c>
      <c r="GXW10" s="967">
        <f t="shared" ref="GXW10" si="2686">-(SUM(GXW4:GXW9)-GXW35-GXW40)</f>
        <v>0</v>
      </c>
      <c r="GXY10" s="967">
        <f t="shared" ref="GXY10" si="2687">-(SUM(GXY4:GXY9)-GXY35-GXY40)</f>
        <v>0</v>
      </c>
      <c r="GYA10" s="967">
        <f t="shared" ref="GYA10" si="2688">-(SUM(GYA4:GYA9)-GYA35-GYA40)</f>
        <v>0</v>
      </c>
      <c r="GYC10" s="967">
        <f t="shared" ref="GYC10" si="2689">-(SUM(GYC4:GYC9)-GYC35-GYC40)</f>
        <v>0</v>
      </c>
      <c r="GYE10" s="967">
        <f t="shared" ref="GYE10" si="2690">-(SUM(GYE4:GYE9)-GYE35-GYE40)</f>
        <v>0</v>
      </c>
      <c r="GYG10" s="967">
        <f t="shared" ref="GYG10" si="2691">-(SUM(GYG4:GYG9)-GYG35-GYG40)</f>
        <v>0</v>
      </c>
      <c r="GYI10" s="967">
        <f t="shared" ref="GYI10" si="2692">-(SUM(GYI4:GYI9)-GYI35-GYI40)</f>
        <v>0</v>
      </c>
      <c r="GYK10" s="967">
        <f t="shared" ref="GYK10" si="2693">-(SUM(GYK4:GYK9)-GYK35-GYK40)</f>
        <v>0</v>
      </c>
      <c r="GYM10" s="967">
        <f t="shared" ref="GYM10" si="2694">-(SUM(GYM4:GYM9)-GYM35-GYM40)</f>
        <v>0</v>
      </c>
      <c r="GYO10" s="967">
        <f t="shared" ref="GYO10" si="2695">-(SUM(GYO4:GYO9)-GYO35-GYO40)</f>
        <v>0</v>
      </c>
      <c r="GYQ10" s="967">
        <f t="shared" ref="GYQ10" si="2696">-(SUM(GYQ4:GYQ9)-GYQ35-GYQ40)</f>
        <v>0</v>
      </c>
      <c r="GYS10" s="967">
        <f t="shared" ref="GYS10" si="2697">-(SUM(GYS4:GYS9)-GYS35-GYS40)</f>
        <v>0</v>
      </c>
      <c r="GYU10" s="967">
        <f t="shared" ref="GYU10" si="2698">-(SUM(GYU4:GYU9)-GYU35-GYU40)</f>
        <v>0</v>
      </c>
      <c r="GYW10" s="967">
        <f t="shared" ref="GYW10" si="2699">-(SUM(GYW4:GYW9)-GYW35-GYW40)</f>
        <v>0</v>
      </c>
      <c r="GYY10" s="967">
        <f t="shared" ref="GYY10" si="2700">-(SUM(GYY4:GYY9)-GYY35-GYY40)</f>
        <v>0</v>
      </c>
      <c r="GZA10" s="967">
        <f t="shared" ref="GZA10" si="2701">-(SUM(GZA4:GZA9)-GZA35-GZA40)</f>
        <v>0</v>
      </c>
      <c r="GZC10" s="967">
        <f t="shared" ref="GZC10" si="2702">-(SUM(GZC4:GZC9)-GZC35-GZC40)</f>
        <v>0</v>
      </c>
      <c r="GZE10" s="967">
        <f t="shared" ref="GZE10" si="2703">-(SUM(GZE4:GZE9)-GZE35-GZE40)</f>
        <v>0</v>
      </c>
      <c r="GZG10" s="967">
        <f t="shared" ref="GZG10" si="2704">-(SUM(GZG4:GZG9)-GZG35-GZG40)</f>
        <v>0</v>
      </c>
      <c r="GZI10" s="967">
        <f t="shared" ref="GZI10" si="2705">-(SUM(GZI4:GZI9)-GZI35-GZI40)</f>
        <v>0</v>
      </c>
      <c r="GZK10" s="967">
        <f t="shared" ref="GZK10" si="2706">-(SUM(GZK4:GZK9)-GZK35-GZK40)</f>
        <v>0</v>
      </c>
      <c r="GZM10" s="967">
        <f t="shared" ref="GZM10" si="2707">-(SUM(GZM4:GZM9)-GZM35-GZM40)</f>
        <v>0</v>
      </c>
      <c r="GZO10" s="967">
        <f t="shared" ref="GZO10" si="2708">-(SUM(GZO4:GZO9)-GZO35-GZO40)</f>
        <v>0</v>
      </c>
      <c r="GZQ10" s="967">
        <f t="shared" ref="GZQ10" si="2709">-(SUM(GZQ4:GZQ9)-GZQ35-GZQ40)</f>
        <v>0</v>
      </c>
      <c r="GZS10" s="967">
        <f t="shared" ref="GZS10" si="2710">-(SUM(GZS4:GZS9)-GZS35-GZS40)</f>
        <v>0</v>
      </c>
      <c r="GZU10" s="967">
        <f t="shared" ref="GZU10" si="2711">-(SUM(GZU4:GZU9)-GZU35-GZU40)</f>
        <v>0</v>
      </c>
      <c r="GZW10" s="967">
        <f t="shared" ref="GZW10" si="2712">-(SUM(GZW4:GZW9)-GZW35-GZW40)</f>
        <v>0</v>
      </c>
      <c r="GZY10" s="967">
        <f t="shared" ref="GZY10" si="2713">-(SUM(GZY4:GZY9)-GZY35-GZY40)</f>
        <v>0</v>
      </c>
      <c r="HAA10" s="967">
        <f t="shared" ref="HAA10" si="2714">-(SUM(HAA4:HAA9)-HAA35-HAA40)</f>
        <v>0</v>
      </c>
      <c r="HAC10" s="967">
        <f t="shared" ref="HAC10" si="2715">-(SUM(HAC4:HAC9)-HAC35-HAC40)</f>
        <v>0</v>
      </c>
      <c r="HAE10" s="967">
        <f t="shared" ref="HAE10" si="2716">-(SUM(HAE4:HAE9)-HAE35-HAE40)</f>
        <v>0</v>
      </c>
      <c r="HAG10" s="967">
        <f t="shared" ref="HAG10" si="2717">-(SUM(HAG4:HAG9)-HAG35-HAG40)</f>
        <v>0</v>
      </c>
      <c r="HAI10" s="967">
        <f t="shared" ref="HAI10" si="2718">-(SUM(HAI4:HAI9)-HAI35-HAI40)</f>
        <v>0</v>
      </c>
      <c r="HAK10" s="967">
        <f t="shared" ref="HAK10" si="2719">-(SUM(HAK4:HAK9)-HAK35-HAK40)</f>
        <v>0</v>
      </c>
      <c r="HAM10" s="967">
        <f t="shared" ref="HAM10" si="2720">-(SUM(HAM4:HAM9)-HAM35-HAM40)</f>
        <v>0</v>
      </c>
      <c r="HAO10" s="967">
        <f t="shared" ref="HAO10" si="2721">-(SUM(HAO4:HAO9)-HAO35-HAO40)</f>
        <v>0</v>
      </c>
      <c r="HAQ10" s="967">
        <f t="shared" ref="HAQ10" si="2722">-(SUM(HAQ4:HAQ9)-HAQ35-HAQ40)</f>
        <v>0</v>
      </c>
      <c r="HAS10" s="967">
        <f t="shared" ref="HAS10" si="2723">-(SUM(HAS4:HAS9)-HAS35-HAS40)</f>
        <v>0</v>
      </c>
      <c r="HAU10" s="967">
        <f t="shared" ref="HAU10" si="2724">-(SUM(HAU4:HAU9)-HAU35-HAU40)</f>
        <v>0</v>
      </c>
      <c r="HAW10" s="967">
        <f t="shared" ref="HAW10" si="2725">-(SUM(HAW4:HAW9)-HAW35-HAW40)</f>
        <v>0</v>
      </c>
      <c r="HAY10" s="967">
        <f t="shared" ref="HAY10" si="2726">-(SUM(HAY4:HAY9)-HAY35-HAY40)</f>
        <v>0</v>
      </c>
      <c r="HBA10" s="967">
        <f t="shared" ref="HBA10" si="2727">-(SUM(HBA4:HBA9)-HBA35-HBA40)</f>
        <v>0</v>
      </c>
      <c r="HBC10" s="967">
        <f t="shared" ref="HBC10" si="2728">-(SUM(HBC4:HBC9)-HBC35-HBC40)</f>
        <v>0</v>
      </c>
      <c r="HBE10" s="967">
        <f t="shared" ref="HBE10" si="2729">-(SUM(HBE4:HBE9)-HBE35-HBE40)</f>
        <v>0</v>
      </c>
      <c r="HBG10" s="967">
        <f t="shared" ref="HBG10" si="2730">-(SUM(HBG4:HBG9)-HBG35-HBG40)</f>
        <v>0</v>
      </c>
      <c r="HBI10" s="967">
        <f t="shared" ref="HBI10" si="2731">-(SUM(HBI4:HBI9)-HBI35-HBI40)</f>
        <v>0</v>
      </c>
      <c r="HBK10" s="967">
        <f t="shared" ref="HBK10" si="2732">-(SUM(HBK4:HBK9)-HBK35-HBK40)</f>
        <v>0</v>
      </c>
      <c r="HBM10" s="967">
        <f t="shared" ref="HBM10" si="2733">-(SUM(HBM4:HBM9)-HBM35-HBM40)</f>
        <v>0</v>
      </c>
      <c r="HBO10" s="967">
        <f t="shared" ref="HBO10" si="2734">-(SUM(HBO4:HBO9)-HBO35-HBO40)</f>
        <v>0</v>
      </c>
      <c r="HBQ10" s="967">
        <f t="shared" ref="HBQ10" si="2735">-(SUM(HBQ4:HBQ9)-HBQ35-HBQ40)</f>
        <v>0</v>
      </c>
      <c r="HBS10" s="967">
        <f t="shared" ref="HBS10" si="2736">-(SUM(HBS4:HBS9)-HBS35-HBS40)</f>
        <v>0</v>
      </c>
      <c r="HBU10" s="967">
        <f t="shared" ref="HBU10" si="2737">-(SUM(HBU4:HBU9)-HBU35-HBU40)</f>
        <v>0</v>
      </c>
      <c r="HBW10" s="967">
        <f t="shared" ref="HBW10" si="2738">-(SUM(HBW4:HBW9)-HBW35-HBW40)</f>
        <v>0</v>
      </c>
      <c r="HBY10" s="967">
        <f t="shared" ref="HBY10" si="2739">-(SUM(HBY4:HBY9)-HBY35-HBY40)</f>
        <v>0</v>
      </c>
      <c r="HCA10" s="967">
        <f t="shared" ref="HCA10" si="2740">-(SUM(HCA4:HCA9)-HCA35-HCA40)</f>
        <v>0</v>
      </c>
      <c r="HCC10" s="967">
        <f t="shared" ref="HCC10" si="2741">-(SUM(HCC4:HCC9)-HCC35-HCC40)</f>
        <v>0</v>
      </c>
      <c r="HCE10" s="967">
        <f t="shared" ref="HCE10" si="2742">-(SUM(HCE4:HCE9)-HCE35-HCE40)</f>
        <v>0</v>
      </c>
      <c r="HCG10" s="967">
        <f t="shared" ref="HCG10" si="2743">-(SUM(HCG4:HCG9)-HCG35-HCG40)</f>
        <v>0</v>
      </c>
      <c r="HCI10" s="967">
        <f t="shared" ref="HCI10" si="2744">-(SUM(HCI4:HCI9)-HCI35-HCI40)</f>
        <v>0</v>
      </c>
      <c r="HCK10" s="967">
        <f t="shared" ref="HCK10" si="2745">-(SUM(HCK4:HCK9)-HCK35-HCK40)</f>
        <v>0</v>
      </c>
      <c r="HCM10" s="967">
        <f t="shared" ref="HCM10" si="2746">-(SUM(HCM4:HCM9)-HCM35-HCM40)</f>
        <v>0</v>
      </c>
      <c r="HCO10" s="967">
        <f t="shared" ref="HCO10" si="2747">-(SUM(HCO4:HCO9)-HCO35-HCO40)</f>
        <v>0</v>
      </c>
      <c r="HCQ10" s="967">
        <f t="shared" ref="HCQ10" si="2748">-(SUM(HCQ4:HCQ9)-HCQ35-HCQ40)</f>
        <v>0</v>
      </c>
      <c r="HCS10" s="967">
        <f t="shared" ref="HCS10" si="2749">-(SUM(HCS4:HCS9)-HCS35-HCS40)</f>
        <v>0</v>
      </c>
      <c r="HCU10" s="967">
        <f t="shared" ref="HCU10" si="2750">-(SUM(HCU4:HCU9)-HCU35-HCU40)</f>
        <v>0</v>
      </c>
      <c r="HCW10" s="967">
        <f t="shared" ref="HCW10" si="2751">-(SUM(HCW4:HCW9)-HCW35-HCW40)</f>
        <v>0</v>
      </c>
      <c r="HCY10" s="967">
        <f t="shared" ref="HCY10" si="2752">-(SUM(HCY4:HCY9)-HCY35-HCY40)</f>
        <v>0</v>
      </c>
      <c r="HDA10" s="967">
        <f t="shared" ref="HDA10" si="2753">-(SUM(HDA4:HDA9)-HDA35-HDA40)</f>
        <v>0</v>
      </c>
      <c r="HDC10" s="967">
        <f t="shared" ref="HDC10" si="2754">-(SUM(HDC4:HDC9)-HDC35-HDC40)</f>
        <v>0</v>
      </c>
      <c r="HDE10" s="967">
        <f t="shared" ref="HDE10" si="2755">-(SUM(HDE4:HDE9)-HDE35-HDE40)</f>
        <v>0</v>
      </c>
      <c r="HDG10" s="967">
        <f t="shared" ref="HDG10" si="2756">-(SUM(HDG4:HDG9)-HDG35-HDG40)</f>
        <v>0</v>
      </c>
      <c r="HDI10" s="967">
        <f t="shared" ref="HDI10" si="2757">-(SUM(HDI4:HDI9)-HDI35-HDI40)</f>
        <v>0</v>
      </c>
      <c r="HDK10" s="967">
        <f t="shared" ref="HDK10" si="2758">-(SUM(HDK4:HDK9)-HDK35-HDK40)</f>
        <v>0</v>
      </c>
      <c r="HDM10" s="967">
        <f t="shared" ref="HDM10" si="2759">-(SUM(HDM4:HDM9)-HDM35-HDM40)</f>
        <v>0</v>
      </c>
      <c r="HDO10" s="967">
        <f t="shared" ref="HDO10" si="2760">-(SUM(HDO4:HDO9)-HDO35-HDO40)</f>
        <v>0</v>
      </c>
      <c r="HDQ10" s="967">
        <f t="shared" ref="HDQ10" si="2761">-(SUM(HDQ4:HDQ9)-HDQ35-HDQ40)</f>
        <v>0</v>
      </c>
      <c r="HDS10" s="967">
        <f t="shared" ref="HDS10" si="2762">-(SUM(HDS4:HDS9)-HDS35-HDS40)</f>
        <v>0</v>
      </c>
      <c r="HDU10" s="967">
        <f t="shared" ref="HDU10" si="2763">-(SUM(HDU4:HDU9)-HDU35-HDU40)</f>
        <v>0</v>
      </c>
      <c r="HDW10" s="967">
        <f t="shared" ref="HDW10" si="2764">-(SUM(HDW4:HDW9)-HDW35-HDW40)</f>
        <v>0</v>
      </c>
      <c r="HDY10" s="967">
        <f t="shared" ref="HDY10" si="2765">-(SUM(HDY4:HDY9)-HDY35-HDY40)</f>
        <v>0</v>
      </c>
      <c r="HEA10" s="967">
        <f t="shared" ref="HEA10" si="2766">-(SUM(HEA4:HEA9)-HEA35-HEA40)</f>
        <v>0</v>
      </c>
      <c r="HEC10" s="967">
        <f t="shared" ref="HEC10" si="2767">-(SUM(HEC4:HEC9)-HEC35-HEC40)</f>
        <v>0</v>
      </c>
      <c r="HEE10" s="967">
        <f t="shared" ref="HEE10" si="2768">-(SUM(HEE4:HEE9)-HEE35-HEE40)</f>
        <v>0</v>
      </c>
      <c r="HEG10" s="967">
        <f t="shared" ref="HEG10" si="2769">-(SUM(HEG4:HEG9)-HEG35-HEG40)</f>
        <v>0</v>
      </c>
      <c r="HEI10" s="967">
        <f t="shared" ref="HEI10" si="2770">-(SUM(HEI4:HEI9)-HEI35-HEI40)</f>
        <v>0</v>
      </c>
      <c r="HEK10" s="967">
        <f t="shared" ref="HEK10" si="2771">-(SUM(HEK4:HEK9)-HEK35-HEK40)</f>
        <v>0</v>
      </c>
      <c r="HEM10" s="967">
        <f t="shared" ref="HEM10" si="2772">-(SUM(HEM4:HEM9)-HEM35-HEM40)</f>
        <v>0</v>
      </c>
      <c r="HEO10" s="967">
        <f t="shared" ref="HEO10" si="2773">-(SUM(HEO4:HEO9)-HEO35-HEO40)</f>
        <v>0</v>
      </c>
      <c r="HEQ10" s="967">
        <f t="shared" ref="HEQ10" si="2774">-(SUM(HEQ4:HEQ9)-HEQ35-HEQ40)</f>
        <v>0</v>
      </c>
      <c r="HES10" s="967">
        <f t="shared" ref="HES10" si="2775">-(SUM(HES4:HES9)-HES35-HES40)</f>
        <v>0</v>
      </c>
      <c r="HEU10" s="967">
        <f t="shared" ref="HEU10" si="2776">-(SUM(HEU4:HEU9)-HEU35-HEU40)</f>
        <v>0</v>
      </c>
      <c r="HEW10" s="967">
        <f t="shared" ref="HEW10" si="2777">-(SUM(HEW4:HEW9)-HEW35-HEW40)</f>
        <v>0</v>
      </c>
      <c r="HEY10" s="967">
        <f t="shared" ref="HEY10" si="2778">-(SUM(HEY4:HEY9)-HEY35-HEY40)</f>
        <v>0</v>
      </c>
      <c r="HFA10" s="967">
        <f t="shared" ref="HFA10" si="2779">-(SUM(HFA4:HFA9)-HFA35-HFA40)</f>
        <v>0</v>
      </c>
      <c r="HFC10" s="967">
        <f t="shared" ref="HFC10" si="2780">-(SUM(HFC4:HFC9)-HFC35-HFC40)</f>
        <v>0</v>
      </c>
      <c r="HFE10" s="967">
        <f t="shared" ref="HFE10" si="2781">-(SUM(HFE4:HFE9)-HFE35-HFE40)</f>
        <v>0</v>
      </c>
      <c r="HFG10" s="967">
        <f t="shared" ref="HFG10" si="2782">-(SUM(HFG4:HFG9)-HFG35-HFG40)</f>
        <v>0</v>
      </c>
      <c r="HFI10" s="967">
        <f t="shared" ref="HFI10" si="2783">-(SUM(HFI4:HFI9)-HFI35-HFI40)</f>
        <v>0</v>
      </c>
      <c r="HFK10" s="967">
        <f t="shared" ref="HFK10" si="2784">-(SUM(HFK4:HFK9)-HFK35-HFK40)</f>
        <v>0</v>
      </c>
      <c r="HFM10" s="967">
        <f t="shared" ref="HFM10" si="2785">-(SUM(HFM4:HFM9)-HFM35-HFM40)</f>
        <v>0</v>
      </c>
      <c r="HFO10" s="967">
        <f t="shared" ref="HFO10" si="2786">-(SUM(HFO4:HFO9)-HFO35-HFO40)</f>
        <v>0</v>
      </c>
      <c r="HFQ10" s="967">
        <f t="shared" ref="HFQ10" si="2787">-(SUM(HFQ4:HFQ9)-HFQ35-HFQ40)</f>
        <v>0</v>
      </c>
      <c r="HFS10" s="967">
        <f t="shared" ref="HFS10" si="2788">-(SUM(HFS4:HFS9)-HFS35-HFS40)</f>
        <v>0</v>
      </c>
      <c r="HFU10" s="967">
        <f t="shared" ref="HFU10" si="2789">-(SUM(HFU4:HFU9)-HFU35-HFU40)</f>
        <v>0</v>
      </c>
      <c r="HFW10" s="967">
        <f t="shared" ref="HFW10" si="2790">-(SUM(HFW4:HFW9)-HFW35-HFW40)</f>
        <v>0</v>
      </c>
      <c r="HFY10" s="967">
        <f t="shared" ref="HFY10" si="2791">-(SUM(HFY4:HFY9)-HFY35-HFY40)</f>
        <v>0</v>
      </c>
      <c r="HGA10" s="967">
        <f t="shared" ref="HGA10" si="2792">-(SUM(HGA4:HGA9)-HGA35-HGA40)</f>
        <v>0</v>
      </c>
      <c r="HGC10" s="967">
        <f t="shared" ref="HGC10" si="2793">-(SUM(HGC4:HGC9)-HGC35-HGC40)</f>
        <v>0</v>
      </c>
      <c r="HGE10" s="967">
        <f t="shared" ref="HGE10" si="2794">-(SUM(HGE4:HGE9)-HGE35-HGE40)</f>
        <v>0</v>
      </c>
      <c r="HGG10" s="967">
        <f t="shared" ref="HGG10" si="2795">-(SUM(HGG4:HGG9)-HGG35-HGG40)</f>
        <v>0</v>
      </c>
      <c r="HGI10" s="967">
        <f t="shared" ref="HGI10" si="2796">-(SUM(HGI4:HGI9)-HGI35-HGI40)</f>
        <v>0</v>
      </c>
      <c r="HGK10" s="967">
        <f t="shared" ref="HGK10" si="2797">-(SUM(HGK4:HGK9)-HGK35-HGK40)</f>
        <v>0</v>
      </c>
      <c r="HGM10" s="967">
        <f t="shared" ref="HGM10" si="2798">-(SUM(HGM4:HGM9)-HGM35-HGM40)</f>
        <v>0</v>
      </c>
      <c r="HGO10" s="967">
        <f t="shared" ref="HGO10" si="2799">-(SUM(HGO4:HGO9)-HGO35-HGO40)</f>
        <v>0</v>
      </c>
      <c r="HGQ10" s="967">
        <f t="shared" ref="HGQ10" si="2800">-(SUM(HGQ4:HGQ9)-HGQ35-HGQ40)</f>
        <v>0</v>
      </c>
      <c r="HGS10" s="967">
        <f t="shared" ref="HGS10" si="2801">-(SUM(HGS4:HGS9)-HGS35-HGS40)</f>
        <v>0</v>
      </c>
      <c r="HGU10" s="967">
        <f t="shared" ref="HGU10" si="2802">-(SUM(HGU4:HGU9)-HGU35-HGU40)</f>
        <v>0</v>
      </c>
      <c r="HGW10" s="967">
        <f t="shared" ref="HGW10" si="2803">-(SUM(HGW4:HGW9)-HGW35-HGW40)</f>
        <v>0</v>
      </c>
      <c r="HGY10" s="967">
        <f t="shared" ref="HGY10" si="2804">-(SUM(HGY4:HGY9)-HGY35-HGY40)</f>
        <v>0</v>
      </c>
      <c r="HHA10" s="967">
        <f t="shared" ref="HHA10" si="2805">-(SUM(HHA4:HHA9)-HHA35-HHA40)</f>
        <v>0</v>
      </c>
      <c r="HHC10" s="967">
        <f t="shared" ref="HHC10" si="2806">-(SUM(HHC4:HHC9)-HHC35-HHC40)</f>
        <v>0</v>
      </c>
      <c r="HHE10" s="967">
        <f t="shared" ref="HHE10" si="2807">-(SUM(HHE4:HHE9)-HHE35-HHE40)</f>
        <v>0</v>
      </c>
      <c r="HHG10" s="967">
        <f t="shared" ref="HHG10" si="2808">-(SUM(HHG4:HHG9)-HHG35-HHG40)</f>
        <v>0</v>
      </c>
      <c r="HHI10" s="967">
        <f t="shared" ref="HHI10" si="2809">-(SUM(HHI4:HHI9)-HHI35-HHI40)</f>
        <v>0</v>
      </c>
      <c r="HHK10" s="967">
        <f t="shared" ref="HHK10" si="2810">-(SUM(HHK4:HHK9)-HHK35-HHK40)</f>
        <v>0</v>
      </c>
      <c r="HHM10" s="967">
        <f t="shared" ref="HHM10" si="2811">-(SUM(HHM4:HHM9)-HHM35-HHM40)</f>
        <v>0</v>
      </c>
      <c r="HHO10" s="967">
        <f t="shared" ref="HHO10" si="2812">-(SUM(HHO4:HHO9)-HHO35-HHO40)</f>
        <v>0</v>
      </c>
      <c r="HHQ10" s="967">
        <f t="shared" ref="HHQ10" si="2813">-(SUM(HHQ4:HHQ9)-HHQ35-HHQ40)</f>
        <v>0</v>
      </c>
      <c r="HHS10" s="967">
        <f t="shared" ref="HHS10" si="2814">-(SUM(HHS4:HHS9)-HHS35-HHS40)</f>
        <v>0</v>
      </c>
      <c r="HHU10" s="967">
        <f t="shared" ref="HHU10" si="2815">-(SUM(HHU4:HHU9)-HHU35-HHU40)</f>
        <v>0</v>
      </c>
      <c r="HHW10" s="967">
        <f t="shared" ref="HHW10" si="2816">-(SUM(HHW4:HHW9)-HHW35-HHW40)</f>
        <v>0</v>
      </c>
      <c r="HHY10" s="967">
        <f t="shared" ref="HHY10" si="2817">-(SUM(HHY4:HHY9)-HHY35-HHY40)</f>
        <v>0</v>
      </c>
      <c r="HIA10" s="967">
        <f t="shared" ref="HIA10" si="2818">-(SUM(HIA4:HIA9)-HIA35-HIA40)</f>
        <v>0</v>
      </c>
      <c r="HIC10" s="967">
        <f t="shared" ref="HIC10" si="2819">-(SUM(HIC4:HIC9)-HIC35-HIC40)</f>
        <v>0</v>
      </c>
      <c r="HIE10" s="967">
        <f t="shared" ref="HIE10" si="2820">-(SUM(HIE4:HIE9)-HIE35-HIE40)</f>
        <v>0</v>
      </c>
      <c r="HIG10" s="967">
        <f t="shared" ref="HIG10" si="2821">-(SUM(HIG4:HIG9)-HIG35-HIG40)</f>
        <v>0</v>
      </c>
      <c r="HII10" s="967">
        <f t="shared" ref="HII10" si="2822">-(SUM(HII4:HII9)-HII35-HII40)</f>
        <v>0</v>
      </c>
      <c r="HIK10" s="967">
        <f t="shared" ref="HIK10" si="2823">-(SUM(HIK4:HIK9)-HIK35-HIK40)</f>
        <v>0</v>
      </c>
      <c r="HIM10" s="967">
        <f t="shared" ref="HIM10" si="2824">-(SUM(HIM4:HIM9)-HIM35-HIM40)</f>
        <v>0</v>
      </c>
      <c r="HIO10" s="967">
        <f t="shared" ref="HIO10" si="2825">-(SUM(HIO4:HIO9)-HIO35-HIO40)</f>
        <v>0</v>
      </c>
      <c r="HIQ10" s="967">
        <f t="shared" ref="HIQ10" si="2826">-(SUM(HIQ4:HIQ9)-HIQ35-HIQ40)</f>
        <v>0</v>
      </c>
      <c r="HIS10" s="967">
        <f t="shared" ref="HIS10" si="2827">-(SUM(HIS4:HIS9)-HIS35-HIS40)</f>
        <v>0</v>
      </c>
      <c r="HIU10" s="967">
        <f t="shared" ref="HIU10" si="2828">-(SUM(HIU4:HIU9)-HIU35-HIU40)</f>
        <v>0</v>
      </c>
      <c r="HIW10" s="967">
        <f t="shared" ref="HIW10" si="2829">-(SUM(HIW4:HIW9)-HIW35-HIW40)</f>
        <v>0</v>
      </c>
      <c r="HIY10" s="967">
        <f t="shared" ref="HIY10" si="2830">-(SUM(HIY4:HIY9)-HIY35-HIY40)</f>
        <v>0</v>
      </c>
      <c r="HJA10" s="967">
        <f t="shared" ref="HJA10" si="2831">-(SUM(HJA4:HJA9)-HJA35-HJA40)</f>
        <v>0</v>
      </c>
      <c r="HJC10" s="967">
        <f t="shared" ref="HJC10" si="2832">-(SUM(HJC4:HJC9)-HJC35-HJC40)</f>
        <v>0</v>
      </c>
      <c r="HJE10" s="967">
        <f t="shared" ref="HJE10" si="2833">-(SUM(HJE4:HJE9)-HJE35-HJE40)</f>
        <v>0</v>
      </c>
      <c r="HJG10" s="967">
        <f t="shared" ref="HJG10" si="2834">-(SUM(HJG4:HJG9)-HJG35-HJG40)</f>
        <v>0</v>
      </c>
      <c r="HJI10" s="967">
        <f t="shared" ref="HJI10" si="2835">-(SUM(HJI4:HJI9)-HJI35-HJI40)</f>
        <v>0</v>
      </c>
      <c r="HJK10" s="967">
        <f t="shared" ref="HJK10" si="2836">-(SUM(HJK4:HJK9)-HJK35-HJK40)</f>
        <v>0</v>
      </c>
      <c r="HJM10" s="967">
        <f t="shared" ref="HJM10" si="2837">-(SUM(HJM4:HJM9)-HJM35-HJM40)</f>
        <v>0</v>
      </c>
      <c r="HJO10" s="967">
        <f t="shared" ref="HJO10" si="2838">-(SUM(HJO4:HJO9)-HJO35-HJO40)</f>
        <v>0</v>
      </c>
      <c r="HJQ10" s="967">
        <f t="shared" ref="HJQ10" si="2839">-(SUM(HJQ4:HJQ9)-HJQ35-HJQ40)</f>
        <v>0</v>
      </c>
      <c r="HJS10" s="967">
        <f t="shared" ref="HJS10" si="2840">-(SUM(HJS4:HJS9)-HJS35-HJS40)</f>
        <v>0</v>
      </c>
      <c r="HJU10" s="967">
        <f t="shared" ref="HJU10" si="2841">-(SUM(HJU4:HJU9)-HJU35-HJU40)</f>
        <v>0</v>
      </c>
      <c r="HJW10" s="967">
        <f t="shared" ref="HJW10" si="2842">-(SUM(HJW4:HJW9)-HJW35-HJW40)</f>
        <v>0</v>
      </c>
      <c r="HJY10" s="967">
        <f t="shared" ref="HJY10" si="2843">-(SUM(HJY4:HJY9)-HJY35-HJY40)</f>
        <v>0</v>
      </c>
      <c r="HKA10" s="967">
        <f t="shared" ref="HKA10" si="2844">-(SUM(HKA4:HKA9)-HKA35-HKA40)</f>
        <v>0</v>
      </c>
      <c r="HKC10" s="967">
        <f t="shared" ref="HKC10" si="2845">-(SUM(HKC4:HKC9)-HKC35-HKC40)</f>
        <v>0</v>
      </c>
      <c r="HKE10" s="967">
        <f t="shared" ref="HKE10" si="2846">-(SUM(HKE4:HKE9)-HKE35-HKE40)</f>
        <v>0</v>
      </c>
      <c r="HKG10" s="967">
        <f t="shared" ref="HKG10" si="2847">-(SUM(HKG4:HKG9)-HKG35-HKG40)</f>
        <v>0</v>
      </c>
      <c r="HKI10" s="967">
        <f t="shared" ref="HKI10" si="2848">-(SUM(HKI4:HKI9)-HKI35-HKI40)</f>
        <v>0</v>
      </c>
      <c r="HKK10" s="967">
        <f t="shared" ref="HKK10" si="2849">-(SUM(HKK4:HKK9)-HKK35-HKK40)</f>
        <v>0</v>
      </c>
      <c r="HKM10" s="967">
        <f t="shared" ref="HKM10" si="2850">-(SUM(HKM4:HKM9)-HKM35-HKM40)</f>
        <v>0</v>
      </c>
      <c r="HKO10" s="967">
        <f t="shared" ref="HKO10" si="2851">-(SUM(HKO4:HKO9)-HKO35-HKO40)</f>
        <v>0</v>
      </c>
      <c r="HKQ10" s="967">
        <f t="shared" ref="HKQ10" si="2852">-(SUM(HKQ4:HKQ9)-HKQ35-HKQ40)</f>
        <v>0</v>
      </c>
      <c r="HKS10" s="967">
        <f t="shared" ref="HKS10" si="2853">-(SUM(HKS4:HKS9)-HKS35-HKS40)</f>
        <v>0</v>
      </c>
      <c r="HKU10" s="967">
        <f t="shared" ref="HKU10" si="2854">-(SUM(HKU4:HKU9)-HKU35-HKU40)</f>
        <v>0</v>
      </c>
      <c r="HKW10" s="967">
        <f t="shared" ref="HKW10" si="2855">-(SUM(HKW4:HKW9)-HKW35-HKW40)</f>
        <v>0</v>
      </c>
      <c r="HKY10" s="967">
        <f t="shared" ref="HKY10" si="2856">-(SUM(HKY4:HKY9)-HKY35-HKY40)</f>
        <v>0</v>
      </c>
      <c r="HLA10" s="967">
        <f t="shared" ref="HLA10" si="2857">-(SUM(HLA4:HLA9)-HLA35-HLA40)</f>
        <v>0</v>
      </c>
      <c r="HLC10" s="967">
        <f t="shared" ref="HLC10" si="2858">-(SUM(HLC4:HLC9)-HLC35-HLC40)</f>
        <v>0</v>
      </c>
      <c r="HLE10" s="967">
        <f t="shared" ref="HLE10" si="2859">-(SUM(HLE4:HLE9)-HLE35-HLE40)</f>
        <v>0</v>
      </c>
      <c r="HLG10" s="967">
        <f t="shared" ref="HLG10" si="2860">-(SUM(HLG4:HLG9)-HLG35-HLG40)</f>
        <v>0</v>
      </c>
      <c r="HLI10" s="967">
        <f t="shared" ref="HLI10" si="2861">-(SUM(HLI4:HLI9)-HLI35-HLI40)</f>
        <v>0</v>
      </c>
      <c r="HLK10" s="967">
        <f t="shared" ref="HLK10" si="2862">-(SUM(HLK4:HLK9)-HLK35-HLK40)</f>
        <v>0</v>
      </c>
      <c r="HLM10" s="967">
        <f t="shared" ref="HLM10" si="2863">-(SUM(HLM4:HLM9)-HLM35-HLM40)</f>
        <v>0</v>
      </c>
      <c r="HLO10" s="967">
        <f t="shared" ref="HLO10" si="2864">-(SUM(HLO4:HLO9)-HLO35-HLO40)</f>
        <v>0</v>
      </c>
      <c r="HLQ10" s="967">
        <f t="shared" ref="HLQ10" si="2865">-(SUM(HLQ4:HLQ9)-HLQ35-HLQ40)</f>
        <v>0</v>
      </c>
      <c r="HLS10" s="967">
        <f t="shared" ref="HLS10" si="2866">-(SUM(HLS4:HLS9)-HLS35-HLS40)</f>
        <v>0</v>
      </c>
      <c r="HLU10" s="967">
        <f t="shared" ref="HLU10" si="2867">-(SUM(HLU4:HLU9)-HLU35-HLU40)</f>
        <v>0</v>
      </c>
      <c r="HLW10" s="967">
        <f t="shared" ref="HLW10" si="2868">-(SUM(HLW4:HLW9)-HLW35-HLW40)</f>
        <v>0</v>
      </c>
      <c r="HLY10" s="967">
        <f t="shared" ref="HLY10" si="2869">-(SUM(HLY4:HLY9)-HLY35-HLY40)</f>
        <v>0</v>
      </c>
      <c r="HMA10" s="967">
        <f t="shared" ref="HMA10" si="2870">-(SUM(HMA4:HMA9)-HMA35-HMA40)</f>
        <v>0</v>
      </c>
      <c r="HMC10" s="967">
        <f t="shared" ref="HMC10" si="2871">-(SUM(HMC4:HMC9)-HMC35-HMC40)</f>
        <v>0</v>
      </c>
      <c r="HME10" s="967">
        <f t="shared" ref="HME10" si="2872">-(SUM(HME4:HME9)-HME35-HME40)</f>
        <v>0</v>
      </c>
      <c r="HMG10" s="967">
        <f t="shared" ref="HMG10" si="2873">-(SUM(HMG4:HMG9)-HMG35-HMG40)</f>
        <v>0</v>
      </c>
      <c r="HMI10" s="967">
        <f t="shared" ref="HMI10" si="2874">-(SUM(HMI4:HMI9)-HMI35-HMI40)</f>
        <v>0</v>
      </c>
      <c r="HMK10" s="967">
        <f t="shared" ref="HMK10" si="2875">-(SUM(HMK4:HMK9)-HMK35-HMK40)</f>
        <v>0</v>
      </c>
      <c r="HMM10" s="967">
        <f t="shared" ref="HMM10" si="2876">-(SUM(HMM4:HMM9)-HMM35-HMM40)</f>
        <v>0</v>
      </c>
      <c r="HMO10" s="967">
        <f t="shared" ref="HMO10" si="2877">-(SUM(HMO4:HMO9)-HMO35-HMO40)</f>
        <v>0</v>
      </c>
      <c r="HMQ10" s="967">
        <f t="shared" ref="HMQ10" si="2878">-(SUM(HMQ4:HMQ9)-HMQ35-HMQ40)</f>
        <v>0</v>
      </c>
      <c r="HMS10" s="967">
        <f t="shared" ref="HMS10" si="2879">-(SUM(HMS4:HMS9)-HMS35-HMS40)</f>
        <v>0</v>
      </c>
      <c r="HMU10" s="967">
        <f t="shared" ref="HMU10" si="2880">-(SUM(HMU4:HMU9)-HMU35-HMU40)</f>
        <v>0</v>
      </c>
      <c r="HMW10" s="967">
        <f t="shared" ref="HMW10" si="2881">-(SUM(HMW4:HMW9)-HMW35-HMW40)</f>
        <v>0</v>
      </c>
      <c r="HMY10" s="967">
        <f t="shared" ref="HMY10" si="2882">-(SUM(HMY4:HMY9)-HMY35-HMY40)</f>
        <v>0</v>
      </c>
      <c r="HNA10" s="967">
        <f t="shared" ref="HNA10" si="2883">-(SUM(HNA4:HNA9)-HNA35-HNA40)</f>
        <v>0</v>
      </c>
      <c r="HNC10" s="967">
        <f t="shared" ref="HNC10" si="2884">-(SUM(HNC4:HNC9)-HNC35-HNC40)</f>
        <v>0</v>
      </c>
      <c r="HNE10" s="967">
        <f t="shared" ref="HNE10" si="2885">-(SUM(HNE4:HNE9)-HNE35-HNE40)</f>
        <v>0</v>
      </c>
      <c r="HNG10" s="967">
        <f t="shared" ref="HNG10" si="2886">-(SUM(HNG4:HNG9)-HNG35-HNG40)</f>
        <v>0</v>
      </c>
      <c r="HNI10" s="967">
        <f t="shared" ref="HNI10" si="2887">-(SUM(HNI4:HNI9)-HNI35-HNI40)</f>
        <v>0</v>
      </c>
      <c r="HNK10" s="967">
        <f t="shared" ref="HNK10" si="2888">-(SUM(HNK4:HNK9)-HNK35-HNK40)</f>
        <v>0</v>
      </c>
      <c r="HNM10" s="967">
        <f t="shared" ref="HNM10" si="2889">-(SUM(HNM4:HNM9)-HNM35-HNM40)</f>
        <v>0</v>
      </c>
      <c r="HNO10" s="967">
        <f t="shared" ref="HNO10" si="2890">-(SUM(HNO4:HNO9)-HNO35-HNO40)</f>
        <v>0</v>
      </c>
      <c r="HNQ10" s="967">
        <f t="shared" ref="HNQ10" si="2891">-(SUM(HNQ4:HNQ9)-HNQ35-HNQ40)</f>
        <v>0</v>
      </c>
      <c r="HNS10" s="967">
        <f t="shared" ref="HNS10" si="2892">-(SUM(HNS4:HNS9)-HNS35-HNS40)</f>
        <v>0</v>
      </c>
      <c r="HNU10" s="967">
        <f t="shared" ref="HNU10" si="2893">-(SUM(HNU4:HNU9)-HNU35-HNU40)</f>
        <v>0</v>
      </c>
      <c r="HNW10" s="967">
        <f t="shared" ref="HNW10" si="2894">-(SUM(HNW4:HNW9)-HNW35-HNW40)</f>
        <v>0</v>
      </c>
      <c r="HNY10" s="967">
        <f t="shared" ref="HNY10" si="2895">-(SUM(HNY4:HNY9)-HNY35-HNY40)</f>
        <v>0</v>
      </c>
      <c r="HOA10" s="967">
        <f t="shared" ref="HOA10" si="2896">-(SUM(HOA4:HOA9)-HOA35-HOA40)</f>
        <v>0</v>
      </c>
      <c r="HOC10" s="967">
        <f t="shared" ref="HOC10" si="2897">-(SUM(HOC4:HOC9)-HOC35-HOC40)</f>
        <v>0</v>
      </c>
      <c r="HOE10" s="967">
        <f t="shared" ref="HOE10" si="2898">-(SUM(HOE4:HOE9)-HOE35-HOE40)</f>
        <v>0</v>
      </c>
      <c r="HOG10" s="967">
        <f t="shared" ref="HOG10" si="2899">-(SUM(HOG4:HOG9)-HOG35-HOG40)</f>
        <v>0</v>
      </c>
      <c r="HOI10" s="967">
        <f t="shared" ref="HOI10" si="2900">-(SUM(HOI4:HOI9)-HOI35-HOI40)</f>
        <v>0</v>
      </c>
      <c r="HOK10" s="967">
        <f t="shared" ref="HOK10" si="2901">-(SUM(HOK4:HOK9)-HOK35-HOK40)</f>
        <v>0</v>
      </c>
      <c r="HOM10" s="967">
        <f t="shared" ref="HOM10" si="2902">-(SUM(HOM4:HOM9)-HOM35-HOM40)</f>
        <v>0</v>
      </c>
      <c r="HOO10" s="967">
        <f t="shared" ref="HOO10" si="2903">-(SUM(HOO4:HOO9)-HOO35-HOO40)</f>
        <v>0</v>
      </c>
      <c r="HOQ10" s="967">
        <f t="shared" ref="HOQ10" si="2904">-(SUM(HOQ4:HOQ9)-HOQ35-HOQ40)</f>
        <v>0</v>
      </c>
      <c r="HOS10" s="967">
        <f t="shared" ref="HOS10" si="2905">-(SUM(HOS4:HOS9)-HOS35-HOS40)</f>
        <v>0</v>
      </c>
      <c r="HOU10" s="967">
        <f t="shared" ref="HOU10" si="2906">-(SUM(HOU4:HOU9)-HOU35-HOU40)</f>
        <v>0</v>
      </c>
      <c r="HOW10" s="967">
        <f t="shared" ref="HOW10" si="2907">-(SUM(HOW4:HOW9)-HOW35-HOW40)</f>
        <v>0</v>
      </c>
      <c r="HOY10" s="967">
        <f t="shared" ref="HOY10" si="2908">-(SUM(HOY4:HOY9)-HOY35-HOY40)</f>
        <v>0</v>
      </c>
      <c r="HPA10" s="967">
        <f t="shared" ref="HPA10" si="2909">-(SUM(HPA4:HPA9)-HPA35-HPA40)</f>
        <v>0</v>
      </c>
      <c r="HPC10" s="967">
        <f t="shared" ref="HPC10" si="2910">-(SUM(HPC4:HPC9)-HPC35-HPC40)</f>
        <v>0</v>
      </c>
      <c r="HPE10" s="967">
        <f t="shared" ref="HPE10" si="2911">-(SUM(HPE4:HPE9)-HPE35-HPE40)</f>
        <v>0</v>
      </c>
      <c r="HPG10" s="967">
        <f t="shared" ref="HPG10" si="2912">-(SUM(HPG4:HPG9)-HPG35-HPG40)</f>
        <v>0</v>
      </c>
      <c r="HPI10" s="967">
        <f t="shared" ref="HPI10" si="2913">-(SUM(HPI4:HPI9)-HPI35-HPI40)</f>
        <v>0</v>
      </c>
      <c r="HPK10" s="967">
        <f t="shared" ref="HPK10" si="2914">-(SUM(HPK4:HPK9)-HPK35-HPK40)</f>
        <v>0</v>
      </c>
      <c r="HPM10" s="967">
        <f t="shared" ref="HPM10" si="2915">-(SUM(HPM4:HPM9)-HPM35-HPM40)</f>
        <v>0</v>
      </c>
      <c r="HPO10" s="967">
        <f t="shared" ref="HPO10" si="2916">-(SUM(HPO4:HPO9)-HPO35-HPO40)</f>
        <v>0</v>
      </c>
      <c r="HPQ10" s="967">
        <f t="shared" ref="HPQ10" si="2917">-(SUM(HPQ4:HPQ9)-HPQ35-HPQ40)</f>
        <v>0</v>
      </c>
      <c r="HPS10" s="967">
        <f t="shared" ref="HPS10" si="2918">-(SUM(HPS4:HPS9)-HPS35-HPS40)</f>
        <v>0</v>
      </c>
      <c r="HPU10" s="967">
        <f t="shared" ref="HPU10" si="2919">-(SUM(HPU4:HPU9)-HPU35-HPU40)</f>
        <v>0</v>
      </c>
      <c r="HPW10" s="967">
        <f t="shared" ref="HPW10" si="2920">-(SUM(HPW4:HPW9)-HPW35-HPW40)</f>
        <v>0</v>
      </c>
      <c r="HPY10" s="967">
        <f t="shared" ref="HPY10" si="2921">-(SUM(HPY4:HPY9)-HPY35-HPY40)</f>
        <v>0</v>
      </c>
      <c r="HQA10" s="967">
        <f t="shared" ref="HQA10" si="2922">-(SUM(HQA4:HQA9)-HQA35-HQA40)</f>
        <v>0</v>
      </c>
      <c r="HQC10" s="967">
        <f t="shared" ref="HQC10" si="2923">-(SUM(HQC4:HQC9)-HQC35-HQC40)</f>
        <v>0</v>
      </c>
      <c r="HQE10" s="967">
        <f t="shared" ref="HQE10" si="2924">-(SUM(HQE4:HQE9)-HQE35-HQE40)</f>
        <v>0</v>
      </c>
      <c r="HQG10" s="967">
        <f t="shared" ref="HQG10" si="2925">-(SUM(HQG4:HQG9)-HQG35-HQG40)</f>
        <v>0</v>
      </c>
      <c r="HQI10" s="967">
        <f t="shared" ref="HQI10" si="2926">-(SUM(HQI4:HQI9)-HQI35-HQI40)</f>
        <v>0</v>
      </c>
      <c r="HQK10" s="967">
        <f t="shared" ref="HQK10" si="2927">-(SUM(HQK4:HQK9)-HQK35-HQK40)</f>
        <v>0</v>
      </c>
      <c r="HQM10" s="967">
        <f t="shared" ref="HQM10" si="2928">-(SUM(HQM4:HQM9)-HQM35-HQM40)</f>
        <v>0</v>
      </c>
      <c r="HQO10" s="967">
        <f t="shared" ref="HQO10" si="2929">-(SUM(HQO4:HQO9)-HQO35-HQO40)</f>
        <v>0</v>
      </c>
      <c r="HQQ10" s="967">
        <f t="shared" ref="HQQ10" si="2930">-(SUM(HQQ4:HQQ9)-HQQ35-HQQ40)</f>
        <v>0</v>
      </c>
      <c r="HQS10" s="967">
        <f t="shared" ref="HQS10" si="2931">-(SUM(HQS4:HQS9)-HQS35-HQS40)</f>
        <v>0</v>
      </c>
      <c r="HQU10" s="967">
        <f t="shared" ref="HQU10" si="2932">-(SUM(HQU4:HQU9)-HQU35-HQU40)</f>
        <v>0</v>
      </c>
      <c r="HQW10" s="967">
        <f t="shared" ref="HQW10" si="2933">-(SUM(HQW4:HQW9)-HQW35-HQW40)</f>
        <v>0</v>
      </c>
      <c r="HQY10" s="967">
        <f t="shared" ref="HQY10" si="2934">-(SUM(HQY4:HQY9)-HQY35-HQY40)</f>
        <v>0</v>
      </c>
      <c r="HRA10" s="967">
        <f t="shared" ref="HRA10" si="2935">-(SUM(HRA4:HRA9)-HRA35-HRA40)</f>
        <v>0</v>
      </c>
      <c r="HRC10" s="967">
        <f t="shared" ref="HRC10" si="2936">-(SUM(HRC4:HRC9)-HRC35-HRC40)</f>
        <v>0</v>
      </c>
      <c r="HRE10" s="967">
        <f t="shared" ref="HRE10" si="2937">-(SUM(HRE4:HRE9)-HRE35-HRE40)</f>
        <v>0</v>
      </c>
      <c r="HRG10" s="967">
        <f t="shared" ref="HRG10" si="2938">-(SUM(HRG4:HRG9)-HRG35-HRG40)</f>
        <v>0</v>
      </c>
      <c r="HRI10" s="967">
        <f t="shared" ref="HRI10" si="2939">-(SUM(HRI4:HRI9)-HRI35-HRI40)</f>
        <v>0</v>
      </c>
      <c r="HRK10" s="967">
        <f t="shared" ref="HRK10" si="2940">-(SUM(HRK4:HRK9)-HRK35-HRK40)</f>
        <v>0</v>
      </c>
      <c r="HRM10" s="967">
        <f t="shared" ref="HRM10" si="2941">-(SUM(HRM4:HRM9)-HRM35-HRM40)</f>
        <v>0</v>
      </c>
      <c r="HRO10" s="967">
        <f t="shared" ref="HRO10" si="2942">-(SUM(HRO4:HRO9)-HRO35-HRO40)</f>
        <v>0</v>
      </c>
      <c r="HRQ10" s="967">
        <f t="shared" ref="HRQ10" si="2943">-(SUM(HRQ4:HRQ9)-HRQ35-HRQ40)</f>
        <v>0</v>
      </c>
      <c r="HRS10" s="967">
        <f t="shared" ref="HRS10" si="2944">-(SUM(HRS4:HRS9)-HRS35-HRS40)</f>
        <v>0</v>
      </c>
      <c r="HRU10" s="967">
        <f t="shared" ref="HRU10" si="2945">-(SUM(HRU4:HRU9)-HRU35-HRU40)</f>
        <v>0</v>
      </c>
      <c r="HRW10" s="967">
        <f t="shared" ref="HRW10" si="2946">-(SUM(HRW4:HRW9)-HRW35-HRW40)</f>
        <v>0</v>
      </c>
      <c r="HRY10" s="967">
        <f t="shared" ref="HRY10" si="2947">-(SUM(HRY4:HRY9)-HRY35-HRY40)</f>
        <v>0</v>
      </c>
      <c r="HSA10" s="967">
        <f t="shared" ref="HSA10" si="2948">-(SUM(HSA4:HSA9)-HSA35-HSA40)</f>
        <v>0</v>
      </c>
      <c r="HSC10" s="967">
        <f t="shared" ref="HSC10" si="2949">-(SUM(HSC4:HSC9)-HSC35-HSC40)</f>
        <v>0</v>
      </c>
      <c r="HSE10" s="967">
        <f t="shared" ref="HSE10" si="2950">-(SUM(HSE4:HSE9)-HSE35-HSE40)</f>
        <v>0</v>
      </c>
      <c r="HSG10" s="967">
        <f t="shared" ref="HSG10" si="2951">-(SUM(HSG4:HSG9)-HSG35-HSG40)</f>
        <v>0</v>
      </c>
      <c r="HSI10" s="967">
        <f t="shared" ref="HSI10" si="2952">-(SUM(HSI4:HSI9)-HSI35-HSI40)</f>
        <v>0</v>
      </c>
      <c r="HSK10" s="967">
        <f t="shared" ref="HSK10" si="2953">-(SUM(HSK4:HSK9)-HSK35-HSK40)</f>
        <v>0</v>
      </c>
      <c r="HSM10" s="967">
        <f t="shared" ref="HSM10" si="2954">-(SUM(HSM4:HSM9)-HSM35-HSM40)</f>
        <v>0</v>
      </c>
      <c r="HSO10" s="967">
        <f t="shared" ref="HSO10" si="2955">-(SUM(HSO4:HSO9)-HSO35-HSO40)</f>
        <v>0</v>
      </c>
      <c r="HSQ10" s="967">
        <f t="shared" ref="HSQ10" si="2956">-(SUM(HSQ4:HSQ9)-HSQ35-HSQ40)</f>
        <v>0</v>
      </c>
      <c r="HSS10" s="967">
        <f t="shared" ref="HSS10" si="2957">-(SUM(HSS4:HSS9)-HSS35-HSS40)</f>
        <v>0</v>
      </c>
      <c r="HSU10" s="967">
        <f t="shared" ref="HSU10" si="2958">-(SUM(HSU4:HSU9)-HSU35-HSU40)</f>
        <v>0</v>
      </c>
      <c r="HSW10" s="967">
        <f t="shared" ref="HSW10" si="2959">-(SUM(HSW4:HSW9)-HSW35-HSW40)</f>
        <v>0</v>
      </c>
      <c r="HSY10" s="967">
        <f t="shared" ref="HSY10" si="2960">-(SUM(HSY4:HSY9)-HSY35-HSY40)</f>
        <v>0</v>
      </c>
      <c r="HTA10" s="967">
        <f t="shared" ref="HTA10" si="2961">-(SUM(HTA4:HTA9)-HTA35-HTA40)</f>
        <v>0</v>
      </c>
      <c r="HTC10" s="967">
        <f t="shared" ref="HTC10" si="2962">-(SUM(HTC4:HTC9)-HTC35-HTC40)</f>
        <v>0</v>
      </c>
      <c r="HTE10" s="967">
        <f t="shared" ref="HTE10" si="2963">-(SUM(HTE4:HTE9)-HTE35-HTE40)</f>
        <v>0</v>
      </c>
      <c r="HTG10" s="967">
        <f t="shared" ref="HTG10" si="2964">-(SUM(HTG4:HTG9)-HTG35-HTG40)</f>
        <v>0</v>
      </c>
      <c r="HTI10" s="967">
        <f t="shared" ref="HTI10" si="2965">-(SUM(HTI4:HTI9)-HTI35-HTI40)</f>
        <v>0</v>
      </c>
      <c r="HTK10" s="967">
        <f t="shared" ref="HTK10" si="2966">-(SUM(HTK4:HTK9)-HTK35-HTK40)</f>
        <v>0</v>
      </c>
      <c r="HTM10" s="967">
        <f t="shared" ref="HTM10" si="2967">-(SUM(HTM4:HTM9)-HTM35-HTM40)</f>
        <v>0</v>
      </c>
      <c r="HTO10" s="967">
        <f t="shared" ref="HTO10" si="2968">-(SUM(HTO4:HTO9)-HTO35-HTO40)</f>
        <v>0</v>
      </c>
      <c r="HTQ10" s="967">
        <f t="shared" ref="HTQ10" si="2969">-(SUM(HTQ4:HTQ9)-HTQ35-HTQ40)</f>
        <v>0</v>
      </c>
      <c r="HTS10" s="967">
        <f t="shared" ref="HTS10" si="2970">-(SUM(HTS4:HTS9)-HTS35-HTS40)</f>
        <v>0</v>
      </c>
      <c r="HTU10" s="967">
        <f t="shared" ref="HTU10" si="2971">-(SUM(HTU4:HTU9)-HTU35-HTU40)</f>
        <v>0</v>
      </c>
      <c r="HTW10" s="967">
        <f t="shared" ref="HTW10" si="2972">-(SUM(HTW4:HTW9)-HTW35-HTW40)</f>
        <v>0</v>
      </c>
      <c r="HTY10" s="967">
        <f t="shared" ref="HTY10" si="2973">-(SUM(HTY4:HTY9)-HTY35-HTY40)</f>
        <v>0</v>
      </c>
      <c r="HUA10" s="967">
        <f t="shared" ref="HUA10" si="2974">-(SUM(HUA4:HUA9)-HUA35-HUA40)</f>
        <v>0</v>
      </c>
      <c r="HUC10" s="967">
        <f t="shared" ref="HUC10" si="2975">-(SUM(HUC4:HUC9)-HUC35-HUC40)</f>
        <v>0</v>
      </c>
      <c r="HUE10" s="967">
        <f t="shared" ref="HUE10" si="2976">-(SUM(HUE4:HUE9)-HUE35-HUE40)</f>
        <v>0</v>
      </c>
      <c r="HUG10" s="967">
        <f t="shared" ref="HUG10" si="2977">-(SUM(HUG4:HUG9)-HUG35-HUG40)</f>
        <v>0</v>
      </c>
      <c r="HUI10" s="967">
        <f t="shared" ref="HUI10" si="2978">-(SUM(HUI4:HUI9)-HUI35-HUI40)</f>
        <v>0</v>
      </c>
      <c r="HUK10" s="967">
        <f t="shared" ref="HUK10" si="2979">-(SUM(HUK4:HUK9)-HUK35-HUK40)</f>
        <v>0</v>
      </c>
      <c r="HUM10" s="967">
        <f t="shared" ref="HUM10" si="2980">-(SUM(HUM4:HUM9)-HUM35-HUM40)</f>
        <v>0</v>
      </c>
      <c r="HUO10" s="967">
        <f t="shared" ref="HUO10" si="2981">-(SUM(HUO4:HUO9)-HUO35-HUO40)</f>
        <v>0</v>
      </c>
      <c r="HUQ10" s="967">
        <f t="shared" ref="HUQ10" si="2982">-(SUM(HUQ4:HUQ9)-HUQ35-HUQ40)</f>
        <v>0</v>
      </c>
      <c r="HUS10" s="967">
        <f t="shared" ref="HUS10" si="2983">-(SUM(HUS4:HUS9)-HUS35-HUS40)</f>
        <v>0</v>
      </c>
      <c r="HUU10" s="967">
        <f t="shared" ref="HUU10" si="2984">-(SUM(HUU4:HUU9)-HUU35-HUU40)</f>
        <v>0</v>
      </c>
      <c r="HUW10" s="967">
        <f t="shared" ref="HUW10" si="2985">-(SUM(HUW4:HUW9)-HUW35-HUW40)</f>
        <v>0</v>
      </c>
      <c r="HUY10" s="967">
        <f t="shared" ref="HUY10" si="2986">-(SUM(HUY4:HUY9)-HUY35-HUY40)</f>
        <v>0</v>
      </c>
      <c r="HVA10" s="967">
        <f t="shared" ref="HVA10" si="2987">-(SUM(HVA4:HVA9)-HVA35-HVA40)</f>
        <v>0</v>
      </c>
      <c r="HVC10" s="967">
        <f t="shared" ref="HVC10" si="2988">-(SUM(HVC4:HVC9)-HVC35-HVC40)</f>
        <v>0</v>
      </c>
      <c r="HVE10" s="967">
        <f t="shared" ref="HVE10" si="2989">-(SUM(HVE4:HVE9)-HVE35-HVE40)</f>
        <v>0</v>
      </c>
      <c r="HVG10" s="967">
        <f t="shared" ref="HVG10" si="2990">-(SUM(HVG4:HVG9)-HVG35-HVG40)</f>
        <v>0</v>
      </c>
      <c r="HVI10" s="967">
        <f t="shared" ref="HVI10" si="2991">-(SUM(HVI4:HVI9)-HVI35-HVI40)</f>
        <v>0</v>
      </c>
      <c r="HVK10" s="967">
        <f t="shared" ref="HVK10" si="2992">-(SUM(HVK4:HVK9)-HVK35-HVK40)</f>
        <v>0</v>
      </c>
      <c r="HVM10" s="967">
        <f t="shared" ref="HVM10" si="2993">-(SUM(HVM4:HVM9)-HVM35-HVM40)</f>
        <v>0</v>
      </c>
      <c r="HVO10" s="967">
        <f t="shared" ref="HVO10" si="2994">-(SUM(HVO4:HVO9)-HVO35-HVO40)</f>
        <v>0</v>
      </c>
      <c r="HVQ10" s="967">
        <f t="shared" ref="HVQ10" si="2995">-(SUM(HVQ4:HVQ9)-HVQ35-HVQ40)</f>
        <v>0</v>
      </c>
      <c r="HVS10" s="967">
        <f t="shared" ref="HVS10" si="2996">-(SUM(HVS4:HVS9)-HVS35-HVS40)</f>
        <v>0</v>
      </c>
      <c r="HVU10" s="967">
        <f t="shared" ref="HVU10" si="2997">-(SUM(HVU4:HVU9)-HVU35-HVU40)</f>
        <v>0</v>
      </c>
      <c r="HVW10" s="967">
        <f t="shared" ref="HVW10" si="2998">-(SUM(HVW4:HVW9)-HVW35-HVW40)</f>
        <v>0</v>
      </c>
      <c r="HVY10" s="967">
        <f t="shared" ref="HVY10" si="2999">-(SUM(HVY4:HVY9)-HVY35-HVY40)</f>
        <v>0</v>
      </c>
      <c r="HWA10" s="967">
        <f t="shared" ref="HWA10" si="3000">-(SUM(HWA4:HWA9)-HWA35-HWA40)</f>
        <v>0</v>
      </c>
      <c r="HWC10" s="967">
        <f t="shared" ref="HWC10" si="3001">-(SUM(HWC4:HWC9)-HWC35-HWC40)</f>
        <v>0</v>
      </c>
      <c r="HWE10" s="967">
        <f t="shared" ref="HWE10" si="3002">-(SUM(HWE4:HWE9)-HWE35-HWE40)</f>
        <v>0</v>
      </c>
      <c r="HWG10" s="967">
        <f t="shared" ref="HWG10" si="3003">-(SUM(HWG4:HWG9)-HWG35-HWG40)</f>
        <v>0</v>
      </c>
      <c r="HWI10" s="967">
        <f t="shared" ref="HWI10" si="3004">-(SUM(HWI4:HWI9)-HWI35-HWI40)</f>
        <v>0</v>
      </c>
      <c r="HWK10" s="967">
        <f t="shared" ref="HWK10" si="3005">-(SUM(HWK4:HWK9)-HWK35-HWK40)</f>
        <v>0</v>
      </c>
      <c r="HWM10" s="967">
        <f t="shared" ref="HWM10" si="3006">-(SUM(HWM4:HWM9)-HWM35-HWM40)</f>
        <v>0</v>
      </c>
      <c r="HWO10" s="967">
        <f t="shared" ref="HWO10" si="3007">-(SUM(HWO4:HWO9)-HWO35-HWO40)</f>
        <v>0</v>
      </c>
      <c r="HWQ10" s="967">
        <f t="shared" ref="HWQ10" si="3008">-(SUM(HWQ4:HWQ9)-HWQ35-HWQ40)</f>
        <v>0</v>
      </c>
      <c r="HWS10" s="967">
        <f t="shared" ref="HWS10" si="3009">-(SUM(HWS4:HWS9)-HWS35-HWS40)</f>
        <v>0</v>
      </c>
      <c r="HWU10" s="967">
        <f t="shared" ref="HWU10" si="3010">-(SUM(HWU4:HWU9)-HWU35-HWU40)</f>
        <v>0</v>
      </c>
      <c r="HWW10" s="967">
        <f t="shared" ref="HWW10" si="3011">-(SUM(HWW4:HWW9)-HWW35-HWW40)</f>
        <v>0</v>
      </c>
      <c r="HWY10" s="967">
        <f t="shared" ref="HWY10" si="3012">-(SUM(HWY4:HWY9)-HWY35-HWY40)</f>
        <v>0</v>
      </c>
      <c r="HXA10" s="967">
        <f t="shared" ref="HXA10" si="3013">-(SUM(HXA4:HXA9)-HXA35-HXA40)</f>
        <v>0</v>
      </c>
      <c r="HXC10" s="967">
        <f t="shared" ref="HXC10" si="3014">-(SUM(HXC4:HXC9)-HXC35-HXC40)</f>
        <v>0</v>
      </c>
      <c r="HXE10" s="967">
        <f t="shared" ref="HXE10" si="3015">-(SUM(HXE4:HXE9)-HXE35-HXE40)</f>
        <v>0</v>
      </c>
      <c r="HXG10" s="967">
        <f t="shared" ref="HXG10" si="3016">-(SUM(HXG4:HXG9)-HXG35-HXG40)</f>
        <v>0</v>
      </c>
      <c r="HXI10" s="967">
        <f t="shared" ref="HXI10" si="3017">-(SUM(HXI4:HXI9)-HXI35-HXI40)</f>
        <v>0</v>
      </c>
      <c r="HXK10" s="967">
        <f t="shared" ref="HXK10" si="3018">-(SUM(HXK4:HXK9)-HXK35-HXK40)</f>
        <v>0</v>
      </c>
      <c r="HXM10" s="967">
        <f t="shared" ref="HXM10" si="3019">-(SUM(HXM4:HXM9)-HXM35-HXM40)</f>
        <v>0</v>
      </c>
      <c r="HXO10" s="967">
        <f t="shared" ref="HXO10" si="3020">-(SUM(HXO4:HXO9)-HXO35-HXO40)</f>
        <v>0</v>
      </c>
      <c r="HXQ10" s="967">
        <f t="shared" ref="HXQ10" si="3021">-(SUM(HXQ4:HXQ9)-HXQ35-HXQ40)</f>
        <v>0</v>
      </c>
      <c r="HXS10" s="967">
        <f t="shared" ref="HXS10" si="3022">-(SUM(HXS4:HXS9)-HXS35-HXS40)</f>
        <v>0</v>
      </c>
      <c r="HXU10" s="967">
        <f t="shared" ref="HXU10" si="3023">-(SUM(HXU4:HXU9)-HXU35-HXU40)</f>
        <v>0</v>
      </c>
      <c r="HXW10" s="967">
        <f t="shared" ref="HXW10" si="3024">-(SUM(HXW4:HXW9)-HXW35-HXW40)</f>
        <v>0</v>
      </c>
      <c r="HXY10" s="967">
        <f t="shared" ref="HXY10" si="3025">-(SUM(HXY4:HXY9)-HXY35-HXY40)</f>
        <v>0</v>
      </c>
      <c r="HYA10" s="967">
        <f t="shared" ref="HYA10" si="3026">-(SUM(HYA4:HYA9)-HYA35-HYA40)</f>
        <v>0</v>
      </c>
      <c r="HYC10" s="967">
        <f t="shared" ref="HYC10" si="3027">-(SUM(HYC4:HYC9)-HYC35-HYC40)</f>
        <v>0</v>
      </c>
      <c r="HYE10" s="967">
        <f t="shared" ref="HYE10" si="3028">-(SUM(HYE4:HYE9)-HYE35-HYE40)</f>
        <v>0</v>
      </c>
      <c r="HYG10" s="967">
        <f t="shared" ref="HYG10" si="3029">-(SUM(HYG4:HYG9)-HYG35-HYG40)</f>
        <v>0</v>
      </c>
      <c r="HYI10" s="967">
        <f t="shared" ref="HYI10" si="3030">-(SUM(HYI4:HYI9)-HYI35-HYI40)</f>
        <v>0</v>
      </c>
      <c r="HYK10" s="967">
        <f t="shared" ref="HYK10" si="3031">-(SUM(HYK4:HYK9)-HYK35-HYK40)</f>
        <v>0</v>
      </c>
      <c r="HYM10" s="967">
        <f t="shared" ref="HYM10" si="3032">-(SUM(HYM4:HYM9)-HYM35-HYM40)</f>
        <v>0</v>
      </c>
      <c r="HYO10" s="967">
        <f t="shared" ref="HYO10" si="3033">-(SUM(HYO4:HYO9)-HYO35-HYO40)</f>
        <v>0</v>
      </c>
      <c r="HYQ10" s="967">
        <f t="shared" ref="HYQ10" si="3034">-(SUM(HYQ4:HYQ9)-HYQ35-HYQ40)</f>
        <v>0</v>
      </c>
      <c r="HYS10" s="967">
        <f t="shared" ref="HYS10" si="3035">-(SUM(HYS4:HYS9)-HYS35-HYS40)</f>
        <v>0</v>
      </c>
      <c r="HYU10" s="967">
        <f t="shared" ref="HYU10" si="3036">-(SUM(HYU4:HYU9)-HYU35-HYU40)</f>
        <v>0</v>
      </c>
      <c r="HYW10" s="967">
        <f t="shared" ref="HYW10" si="3037">-(SUM(HYW4:HYW9)-HYW35-HYW40)</f>
        <v>0</v>
      </c>
      <c r="HYY10" s="967">
        <f t="shared" ref="HYY10" si="3038">-(SUM(HYY4:HYY9)-HYY35-HYY40)</f>
        <v>0</v>
      </c>
      <c r="HZA10" s="967">
        <f t="shared" ref="HZA10" si="3039">-(SUM(HZA4:HZA9)-HZA35-HZA40)</f>
        <v>0</v>
      </c>
      <c r="HZC10" s="967">
        <f t="shared" ref="HZC10" si="3040">-(SUM(HZC4:HZC9)-HZC35-HZC40)</f>
        <v>0</v>
      </c>
      <c r="HZE10" s="967">
        <f t="shared" ref="HZE10" si="3041">-(SUM(HZE4:HZE9)-HZE35-HZE40)</f>
        <v>0</v>
      </c>
      <c r="HZG10" s="967">
        <f t="shared" ref="HZG10" si="3042">-(SUM(HZG4:HZG9)-HZG35-HZG40)</f>
        <v>0</v>
      </c>
      <c r="HZI10" s="967">
        <f t="shared" ref="HZI10" si="3043">-(SUM(HZI4:HZI9)-HZI35-HZI40)</f>
        <v>0</v>
      </c>
      <c r="HZK10" s="967">
        <f t="shared" ref="HZK10" si="3044">-(SUM(HZK4:HZK9)-HZK35-HZK40)</f>
        <v>0</v>
      </c>
      <c r="HZM10" s="967">
        <f t="shared" ref="HZM10" si="3045">-(SUM(HZM4:HZM9)-HZM35-HZM40)</f>
        <v>0</v>
      </c>
      <c r="HZO10" s="967">
        <f t="shared" ref="HZO10" si="3046">-(SUM(HZO4:HZO9)-HZO35-HZO40)</f>
        <v>0</v>
      </c>
      <c r="HZQ10" s="967">
        <f t="shared" ref="HZQ10" si="3047">-(SUM(HZQ4:HZQ9)-HZQ35-HZQ40)</f>
        <v>0</v>
      </c>
      <c r="HZS10" s="967">
        <f t="shared" ref="HZS10" si="3048">-(SUM(HZS4:HZS9)-HZS35-HZS40)</f>
        <v>0</v>
      </c>
      <c r="HZU10" s="967">
        <f t="shared" ref="HZU10" si="3049">-(SUM(HZU4:HZU9)-HZU35-HZU40)</f>
        <v>0</v>
      </c>
      <c r="HZW10" s="967">
        <f t="shared" ref="HZW10" si="3050">-(SUM(HZW4:HZW9)-HZW35-HZW40)</f>
        <v>0</v>
      </c>
      <c r="HZY10" s="967">
        <f t="shared" ref="HZY10" si="3051">-(SUM(HZY4:HZY9)-HZY35-HZY40)</f>
        <v>0</v>
      </c>
      <c r="IAA10" s="967">
        <f t="shared" ref="IAA10" si="3052">-(SUM(IAA4:IAA9)-IAA35-IAA40)</f>
        <v>0</v>
      </c>
      <c r="IAC10" s="967">
        <f t="shared" ref="IAC10" si="3053">-(SUM(IAC4:IAC9)-IAC35-IAC40)</f>
        <v>0</v>
      </c>
      <c r="IAE10" s="967">
        <f t="shared" ref="IAE10" si="3054">-(SUM(IAE4:IAE9)-IAE35-IAE40)</f>
        <v>0</v>
      </c>
      <c r="IAG10" s="967">
        <f t="shared" ref="IAG10" si="3055">-(SUM(IAG4:IAG9)-IAG35-IAG40)</f>
        <v>0</v>
      </c>
      <c r="IAI10" s="967">
        <f t="shared" ref="IAI10" si="3056">-(SUM(IAI4:IAI9)-IAI35-IAI40)</f>
        <v>0</v>
      </c>
      <c r="IAK10" s="967">
        <f t="shared" ref="IAK10" si="3057">-(SUM(IAK4:IAK9)-IAK35-IAK40)</f>
        <v>0</v>
      </c>
      <c r="IAM10" s="967">
        <f t="shared" ref="IAM10" si="3058">-(SUM(IAM4:IAM9)-IAM35-IAM40)</f>
        <v>0</v>
      </c>
      <c r="IAO10" s="967">
        <f t="shared" ref="IAO10" si="3059">-(SUM(IAO4:IAO9)-IAO35-IAO40)</f>
        <v>0</v>
      </c>
      <c r="IAQ10" s="967">
        <f t="shared" ref="IAQ10" si="3060">-(SUM(IAQ4:IAQ9)-IAQ35-IAQ40)</f>
        <v>0</v>
      </c>
      <c r="IAS10" s="967">
        <f t="shared" ref="IAS10" si="3061">-(SUM(IAS4:IAS9)-IAS35-IAS40)</f>
        <v>0</v>
      </c>
      <c r="IAU10" s="967">
        <f t="shared" ref="IAU10" si="3062">-(SUM(IAU4:IAU9)-IAU35-IAU40)</f>
        <v>0</v>
      </c>
      <c r="IAW10" s="967">
        <f t="shared" ref="IAW10" si="3063">-(SUM(IAW4:IAW9)-IAW35-IAW40)</f>
        <v>0</v>
      </c>
      <c r="IAY10" s="967">
        <f t="shared" ref="IAY10" si="3064">-(SUM(IAY4:IAY9)-IAY35-IAY40)</f>
        <v>0</v>
      </c>
      <c r="IBA10" s="967">
        <f t="shared" ref="IBA10" si="3065">-(SUM(IBA4:IBA9)-IBA35-IBA40)</f>
        <v>0</v>
      </c>
      <c r="IBC10" s="967">
        <f t="shared" ref="IBC10" si="3066">-(SUM(IBC4:IBC9)-IBC35-IBC40)</f>
        <v>0</v>
      </c>
      <c r="IBE10" s="967">
        <f t="shared" ref="IBE10" si="3067">-(SUM(IBE4:IBE9)-IBE35-IBE40)</f>
        <v>0</v>
      </c>
      <c r="IBG10" s="967">
        <f t="shared" ref="IBG10" si="3068">-(SUM(IBG4:IBG9)-IBG35-IBG40)</f>
        <v>0</v>
      </c>
      <c r="IBI10" s="967">
        <f t="shared" ref="IBI10" si="3069">-(SUM(IBI4:IBI9)-IBI35-IBI40)</f>
        <v>0</v>
      </c>
      <c r="IBK10" s="967">
        <f t="shared" ref="IBK10" si="3070">-(SUM(IBK4:IBK9)-IBK35-IBK40)</f>
        <v>0</v>
      </c>
      <c r="IBM10" s="967">
        <f t="shared" ref="IBM10" si="3071">-(SUM(IBM4:IBM9)-IBM35-IBM40)</f>
        <v>0</v>
      </c>
      <c r="IBO10" s="967">
        <f t="shared" ref="IBO10" si="3072">-(SUM(IBO4:IBO9)-IBO35-IBO40)</f>
        <v>0</v>
      </c>
      <c r="IBQ10" s="967">
        <f t="shared" ref="IBQ10" si="3073">-(SUM(IBQ4:IBQ9)-IBQ35-IBQ40)</f>
        <v>0</v>
      </c>
      <c r="IBS10" s="967">
        <f t="shared" ref="IBS10" si="3074">-(SUM(IBS4:IBS9)-IBS35-IBS40)</f>
        <v>0</v>
      </c>
      <c r="IBU10" s="967">
        <f t="shared" ref="IBU10" si="3075">-(SUM(IBU4:IBU9)-IBU35-IBU40)</f>
        <v>0</v>
      </c>
      <c r="IBW10" s="967">
        <f t="shared" ref="IBW10" si="3076">-(SUM(IBW4:IBW9)-IBW35-IBW40)</f>
        <v>0</v>
      </c>
      <c r="IBY10" s="967">
        <f t="shared" ref="IBY10" si="3077">-(SUM(IBY4:IBY9)-IBY35-IBY40)</f>
        <v>0</v>
      </c>
      <c r="ICA10" s="967">
        <f t="shared" ref="ICA10" si="3078">-(SUM(ICA4:ICA9)-ICA35-ICA40)</f>
        <v>0</v>
      </c>
      <c r="ICC10" s="967">
        <f t="shared" ref="ICC10" si="3079">-(SUM(ICC4:ICC9)-ICC35-ICC40)</f>
        <v>0</v>
      </c>
      <c r="ICE10" s="967">
        <f t="shared" ref="ICE10" si="3080">-(SUM(ICE4:ICE9)-ICE35-ICE40)</f>
        <v>0</v>
      </c>
      <c r="ICG10" s="967">
        <f t="shared" ref="ICG10" si="3081">-(SUM(ICG4:ICG9)-ICG35-ICG40)</f>
        <v>0</v>
      </c>
      <c r="ICI10" s="967">
        <f t="shared" ref="ICI10" si="3082">-(SUM(ICI4:ICI9)-ICI35-ICI40)</f>
        <v>0</v>
      </c>
      <c r="ICK10" s="967">
        <f t="shared" ref="ICK10" si="3083">-(SUM(ICK4:ICK9)-ICK35-ICK40)</f>
        <v>0</v>
      </c>
      <c r="ICM10" s="967">
        <f t="shared" ref="ICM10" si="3084">-(SUM(ICM4:ICM9)-ICM35-ICM40)</f>
        <v>0</v>
      </c>
      <c r="ICO10" s="967">
        <f t="shared" ref="ICO10" si="3085">-(SUM(ICO4:ICO9)-ICO35-ICO40)</f>
        <v>0</v>
      </c>
      <c r="ICQ10" s="967">
        <f t="shared" ref="ICQ10" si="3086">-(SUM(ICQ4:ICQ9)-ICQ35-ICQ40)</f>
        <v>0</v>
      </c>
      <c r="ICS10" s="967">
        <f t="shared" ref="ICS10" si="3087">-(SUM(ICS4:ICS9)-ICS35-ICS40)</f>
        <v>0</v>
      </c>
      <c r="ICU10" s="967">
        <f t="shared" ref="ICU10" si="3088">-(SUM(ICU4:ICU9)-ICU35-ICU40)</f>
        <v>0</v>
      </c>
      <c r="ICW10" s="967">
        <f t="shared" ref="ICW10" si="3089">-(SUM(ICW4:ICW9)-ICW35-ICW40)</f>
        <v>0</v>
      </c>
      <c r="ICY10" s="967">
        <f t="shared" ref="ICY10" si="3090">-(SUM(ICY4:ICY9)-ICY35-ICY40)</f>
        <v>0</v>
      </c>
      <c r="IDA10" s="967">
        <f t="shared" ref="IDA10" si="3091">-(SUM(IDA4:IDA9)-IDA35-IDA40)</f>
        <v>0</v>
      </c>
      <c r="IDC10" s="967">
        <f t="shared" ref="IDC10" si="3092">-(SUM(IDC4:IDC9)-IDC35-IDC40)</f>
        <v>0</v>
      </c>
      <c r="IDE10" s="967">
        <f t="shared" ref="IDE10" si="3093">-(SUM(IDE4:IDE9)-IDE35-IDE40)</f>
        <v>0</v>
      </c>
      <c r="IDG10" s="967">
        <f t="shared" ref="IDG10" si="3094">-(SUM(IDG4:IDG9)-IDG35-IDG40)</f>
        <v>0</v>
      </c>
      <c r="IDI10" s="967">
        <f t="shared" ref="IDI10" si="3095">-(SUM(IDI4:IDI9)-IDI35-IDI40)</f>
        <v>0</v>
      </c>
      <c r="IDK10" s="967">
        <f t="shared" ref="IDK10" si="3096">-(SUM(IDK4:IDK9)-IDK35-IDK40)</f>
        <v>0</v>
      </c>
      <c r="IDM10" s="967">
        <f t="shared" ref="IDM10" si="3097">-(SUM(IDM4:IDM9)-IDM35-IDM40)</f>
        <v>0</v>
      </c>
      <c r="IDO10" s="967">
        <f t="shared" ref="IDO10" si="3098">-(SUM(IDO4:IDO9)-IDO35-IDO40)</f>
        <v>0</v>
      </c>
      <c r="IDQ10" s="967">
        <f t="shared" ref="IDQ10" si="3099">-(SUM(IDQ4:IDQ9)-IDQ35-IDQ40)</f>
        <v>0</v>
      </c>
      <c r="IDS10" s="967">
        <f t="shared" ref="IDS10" si="3100">-(SUM(IDS4:IDS9)-IDS35-IDS40)</f>
        <v>0</v>
      </c>
      <c r="IDU10" s="967">
        <f t="shared" ref="IDU10" si="3101">-(SUM(IDU4:IDU9)-IDU35-IDU40)</f>
        <v>0</v>
      </c>
      <c r="IDW10" s="967">
        <f t="shared" ref="IDW10" si="3102">-(SUM(IDW4:IDW9)-IDW35-IDW40)</f>
        <v>0</v>
      </c>
      <c r="IDY10" s="967">
        <f t="shared" ref="IDY10" si="3103">-(SUM(IDY4:IDY9)-IDY35-IDY40)</f>
        <v>0</v>
      </c>
      <c r="IEA10" s="967">
        <f t="shared" ref="IEA10" si="3104">-(SUM(IEA4:IEA9)-IEA35-IEA40)</f>
        <v>0</v>
      </c>
      <c r="IEC10" s="967">
        <f t="shared" ref="IEC10" si="3105">-(SUM(IEC4:IEC9)-IEC35-IEC40)</f>
        <v>0</v>
      </c>
      <c r="IEE10" s="967">
        <f t="shared" ref="IEE10" si="3106">-(SUM(IEE4:IEE9)-IEE35-IEE40)</f>
        <v>0</v>
      </c>
      <c r="IEG10" s="967">
        <f t="shared" ref="IEG10" si="3107">-(SUM(IEG4:IEG9)-IEG35-IEG40)</f>
        <v>0</v>
      </c>
      <c r="IEI10" s="967">
        <f t="shared" ref="IEI10" si="3108">-(SUM(IEI4:IEI9)-IEI35-IEI40)</f>
        <v>0</v>
      </c>
      <c r="IEK10" s="967">
        <f t="shared" ref="IEK10" si="3109">-(SUM(IEK4:IEK9)-IEK35-IEK40)</f>
        <v>0</v>
      </c>
      <c r="IEM10" s="967">
        <f t="shared" ref="IEM10" si="3110">-(SUM(IEM4:IEM9)-IEM35-IEM40)</f>
        <v>0</v>
      </c>
      <c r="IEO10" s="967">
        <f t="shared" ref="IEO10" si="3111">-(SUM(IEO4:IEO9)-IEO35-IEO40)</f>
        <v>0</v>
      </c>
      <c r="IEQ10" s="967">
        <f t="shared" ref="IEQ10" si="3112">-(SUM(IEQ4:IEQ9)-IEQ35-IEQ40)</f>
        <v>0</v>
      </c>
      <c r="IES10" s="967">
        <f t="shared" ref="IES10" si="3113">-(SUM(IES4:IES9)-IES35-IES40)</f>
        <v>0</v>
      </c>
      <c r="IEU10" s="967">
        <f t="shared" ref="IEU10" si="3114">-(SUM(IEU4:IEU9)-IEU35-IEU40)</f>
        <v>0</v>
      </c>
      <c r="IEW10" s="967">
        <f t="shared" ref="IEW10" si="3115">-(SUM(IEW4:IEW9)-IEW35-IEW40)</f>
        <v>0</v>
      </c>
      <c r="IEY10" s="967">
        <f t="shared" ref="IEY10" si="3116">-(SUM(IEY4:IEY9)-IEY35-IEY40)</f>
        <v>0</v>
      </c>
      <c r="IFA10" s="967">
        <f t="shared" ref="IFA10" si="3117">-(SUM(IFA4:IFA9)-IFA35-IFA40)</f>
        <v>0</v>
      </c>
      <c r="IFC10" s="967">
        <f t="shared" ref="IFC10" si="3118">-(SUM(IFC4:IFC9)-IFC35-IFC40)</f>
        <v>0</v>
      </c>
      <c r="IFE10" s="967">
        <f t="shared" ref="IFE10" si="3119">-(SUM(IFE4:IFE9)-IFE35-IFE40)</f>
        <v>0</v>
      </c>
      <c r="IFG10" s="967">
        <f t="shared" ref="IFG10" si="3120">-(SUM(IFG4:IFG9)-IFG35-IFG40)</f>
        <v>0</v>
      </c>
      <c r="IFI10" s="967">
        <f t="shared" ref="IFI10" si="3121">-(SUM(IFI4:IFI9)-IFI35-IFI40)</f>
        <v>0</v>
      </c>
      <c r="IFK10" s="967">
        <f t="shared" ref="IFK10" si="3122">-(SUM(IFK4:IFK9)-IFK35-IFK40)</f>
        <v>0</v>
      </c>
      <c r="IFM10" s="967">
        <f t="shared" ref="IFM10" si="3123">-(SUM(IFM4:IFM9)-IFM35-IFM40)</f>
        <v>0</v>
      </c>
      <c r="IFO10" s="967">
        <f t="shared" ref="IFO10" si="3124">-(SUM(IFO4:IFO9)-IFO35-IFO40)</f>
        <v>0</v>
      </c>
      <c r="IFQ10" s="967">
        <f t="shared" ref="IFQ10" si="3125">-(SUM(IFQ4:IFQ9)-IFQ35-IFQ40)</f>
        <v>0</v>
      </c>
      <c r="IFS10" s="967">
        <f t="shared" ref="IFS10" si="3126">-(SUM(IFS4:IFS9)-IFS35-IFS40)</f>
        <v>0</v>
      </c>
      <c r="IFU10" s="967">
        <f t="shared" ref="IFU10" si="3127">-(SUM(IFU4:IFU9)-IFU35-IFU40)</f>
        <v>0</v>
      </c>
      <c r="IFW10" s="967">
        <f t="shared" ref="IFW10" si="3128">-(SUM(IFW4:IFW9)-IFW35-IFW40)</f>
        <v>0</v>
      </c>
      <c r="IFY10" s="967">
        <f t="shared" ref="IFY10" si="3129">-(SUM(IFY4:IFY9)-IFY35-IFY40)</f>
        <v>0</v>
      </c>
      <c r="IGA10" s="967">
        <f t="shared" ref="IGA10" si="3130">-(SUM(IGA4:IGA9)-IGA35-IGA40)</f>
        <v>0</v>
      </c>
      <c r="IGC10" s="967">
        <f t="shared" ref="IGC10" si="3131">-(SUM(IGC4:IGC9)-IGC35-IGC40)</f>
        <v>0</v>
      </c>
      <c r="IGE10" s="967">
        <f t="shared" ref="IGE10" si="3132">-(SUM(IGE4:IGE9)-IGE35-IGE40)</f>
        <v>0</v>
      </c>
      <c r="IGG10" s="967">
        <f t="shared" ref="IGG10" si="3133">-(SUM(IGG4:IGG9)-IGG35-IGG40)</f>
        <v>0</v>
      </c>
      <c r="IGI10" s="967">
        <f t="shared" ref="IGI10" si="3134">-(SUM(IGI4:IGI9)-IGI35-IGI40)</f>
        <v>0</v>
      </c>
      <c r="IGK10" s="967">
        <f t="shared" ref="IGK10" si="3135">-(SUM(IGK4:IGK9)-IGK35-IGK40)</f>
        <v>0</v>
      </c>
      <c r="IGM10" s="967">
        <f t="shared" ref="IGM10" si="3136">-(SUM(IGM4:IGM9)-IGM35-IGM40)</f>
        <v>0</v>
      </c>
      <c r="IGO10" s="967">
        <f t="shared" ref="IGO10" si="3137">-(SUM(IGO4:IGO9)-IGO35-IGO40)</f>
        <v>0</v>
      </c>
      <c r="IGQ10" s="967">
        <f t="shared" ref="IGQ10" si="3138">-(SUM(IGQ4:IGQ9)-IGQ35-IGQ40)</f>
        <v>0</v>
      </c>
      <c r="IGS10" s="967">
        <f t="shared" ref="IGS10" si="3139">-(SUM(IGS4:IGS9)-IGS35-IGS40)</f>
        <v>0</v>
      </c>
      <c r="IGU10" s="967">
        <f t="shared" ref="IGU10" si="3140">-(SUM(IGU4:IGU9)-IGU35-IGU40)</f>
        <v>0</v>
      </c>
      <c r="IGW10" s="967">
        <f t="shared" ref="IGW10" si="3141">-(SUM(IGW4:IGW9)-IGW35-IGW40)</f>
        <v>0</v>
      </c>
      <c r="IGY10" s="967">
        <f t="shared" ref="IGY10" si="3142">-(SUM(IGY4:IGY9)-IGY35-IGY40)</f>
        <v>0</v>
      </c>
      <c r="IHA10" s="967">
        <f t="shared" ref="IHA10" si="3143">-(SUM(IHA4:IHA9)-IHA35-IHA40)</f>
        <v>0</v>
      </c>
      <c r="IHC10" s="967">
        <f t="shared" ref="IHC10" si="3144">-(SUM(IHC4:IHC9)-IHC35-IHC40)</f>
        <v>0</v>
      </c>
      <c r="IHE10" s="967">
        <f t="shared" ref="IHE10" si="3145">-(SUM(IHE4:IHE9)-IHE35-IHE40)</f>
        <v>0</v>
      </c>
      <c r="IHG10" s="967">
        <f t="shared" ref="IHG10" si="3146">-(SUM(IHG4:IHG9)-IHG35-IHG40)</f>
        <v>0</v>
      </c>
      <c r="IHI10" s="967">
        <f t="shared" ref="IHI10" si="3147">-(SUM(IHI4:IHI9)-IHI35-IHI40)</f>
        <v>0</v>
      </c>
      <c r="IHK10" s="967">
        <f t="shared" ref="IHK10" si="3148">-(SUM(IHK4:IHK9)-IHK35-IHK40)</f>
        <v>0</v>
      </c>
      <c r="IHM10" s="967">
        <f t="shared" ref="IHM10" si="3149">-(SUM(IHM4:IHM9)-IHM35-IHM40)</f>
        <v>0</v>
      </c>
      <c r="IHO10" s="967">
        <f t="shared" ref="IHO10" si="3150">-(SUM(IHO4:IHO9)-IHO35-IHO40)</f>
        <v>0</v>
      </c>
      <c r="IHQ10" s="967">
        <f t="shared" ref="IHQ10" si="3151">-(SUM(IHQ4:IHQ9)-IHQ35-IHQ40)</f>
        <v>0</v>
      </c>
      <c r="IHS10" s="967">
        <f t="shared" ref="IHS10" si="3152">-(SUM(IHS4:IHS9)-IHS35-IHS40)</f>
        <v>0</v>
      </c>
      <c r="IHU10" s="967">
        <f t="shared" ref="IHU10" si="3153">-(SUM(IHU4:IHU9)-IHU35-IHU40)</f>
        <v>0</v>
      </c>
      <c r="IHW10" s="967">
        <f t="shared" ref="IHW10" si="3154">-(SUM(IHW4:IHW9)-IHW35-IHW40)</f>
        <v>0</v>
      </c>
      <c r="IHY10" s="967">
        <f t="shared" ref="IHY10" si="3155">-(SUM(IHY4:IHY9)-IHY35-IHY40)</f>
        <v>0</v>
      </c>
      <c r="IIA10" s="967">
        <f t="shared" ref="IIA10" si="3156">-(SUM(IIA4:IIA9)-IIA35-IIA40)</f>
        <v>0</v>
      </c>
      <c r="IIC10" s="967">
        <f t="shared" ref="IIC10" si="3157">-(SUM(IIC4:IIC9)-IIC35-IIC40)</f>
        <v>0</v>
      </c>
      <c r="IIE10" s="967">
        <f t="shared" ref="IIE10" si="3158">-(SUM(IIE4:IIE9)-IIE35-IIE40)</f>
        <v>0</v>
      </c>
      <c r="IIG10" s="967">
        <f t="shared" ref="IIG10" si="3159">-(SUM(IIG4:IIG9)-IIG35-IIG40)</f>
        <v>0</v>
      </c>
      <c r="III10" s="967">
        <f t="shared" ref="III10" si="3160">-(SUM(III4:III9)-III35-III40)</f>
        <v>0</v>
      </c>
      <c r="IIK10" s="967">
        <f t="shared" ref="IIK10" si="3161">-(SUM(IIK4:IIK9)-IIK35-IIK40)</f>
        <v>0</v>
      </c>
      <c r="IIM10" s="967">
        <f t="shared" ref="IIM10" si="3162">-(SUM(IIM4:IIM9)-IIM35-IIM40)</f>
        <v>0</v>
      </c>
      <c r="IIO10" s="967">
        <f t="shared" ref="IIO10" si="3163">-(SUM(IIO4:IIO9)-IIO35-IIO40)</f>
        <v>0</v>
      </c>
      <c r="IIQ10" s="967">
        <f t="shared" ref="IIQ10" si="3164">-(SUM(IIQ4:IIQ9)-IIQ35-IIQ40)</f>
        <v>0</v>
      </c>
      <c r="IIS10" s="967">
        <f t="shared" ref="IIS10" si="3165">-(SUM(IIS4:IIS9)-IIS35-IIS40)</f>
        <v>0</v>
      </c>
      <c r="IIU10" s="967">
        <f t="shared" ref="IIU10" si="3166">-(SUM(IIU4:IIU9)-IIU35-IIU40)</f>
        <v>0</v>
      </c>
      <c r="IIW10" s="967">
        <f t="shared" ref="IIW10" si="3167">-(SUM(IIW4:IIW9)-IIW35-IIW40)</f>
        <v>0</v>
      </c>
      <c r="IIY10" s="967">
        <f t="shared" ref="IIY10" si="3168">-(SUM(IIY4:IIY9)-IIY35-IIY40)</f>
        <v>0</v>
      </c>
      <c r="IJA10" s="967">
        <f t="shared" ref="IJA10" si="3169">-(SUM(IJA4:IJA9)-IJA35-IJA40)</f>
        <v>0</v>
      </c>
      <c r="IJC10" s="967">
        <f t="shared" ref="IJC10" si="3170">-(SUM(IJC4:IJC9)-IJC35-IJC40)</f>
        <v>0</v>
      </c>
      <c r="IJE10" s="967">
        <f t="shared" ref="IJE10" si="3171">-(SUM(IJE4:IJE9)-IJE35-IJE40)</f>
        <v>0</v>
      </c>
      <c r="IJG10" s="967">
        <f t="shared" ref="IJG10" si="3172">-(SUM(IJG4:IJG9)-IJG35-IJG40)</f>
        <v>0</v>
      </c>
      <c r="IJI10" s="967">
        <f t="shared" ref="IJI10" si="3173">-(SUM(IJI4:IJI9)-IJI35-IJI40)</f>
        <v>0</v>
      </c>
      <c r="IJK10" s="967">
        <f t="shared" ref="IJK10" si="3174">-(SUM(IJK4:IJK9)-IJK35-IJK40)</f>
        <v>0</v>
      </c>
      <c r="IJM10" s="967">
        <f t="shared" ref="IJM10" si="3175">-(SUM(IJM4:IJM9)-IJM35-IJM40)</f>
        <v>0</v>
      </c>
      <c r="IJO10" s="967">
        <f t="shared" ref="IJO10" si="3176">-(SUM(IJO4:IJO9)-IJO35-IJO40)</f>
        <v>0</v>
      </c>
      <c r="IJQ10" s="967">
        <f t="shared" ref="IJQ10" si="3177">-(SUM(IJQ4:IJQ9)-IJQ35-IJQ40)</f>
        <v>0</v>
      </c>
      <c r="IJS10" s="967">
        <f t="shared" ref="IJS10" si="3178">-(SUM(IJS4:IJS9)-IJS35-IJS40)</f>
        <v>0</v>
      </c>
      <c r="IJU10" s="967">
        <f t="shared" ref="IJU10" si="3179">-(SUM(IJU4:IJU9)-IJU35-IJU40)</f>
        <v>0</v>
      </c>
      <c r="IJW10" s="967">
        <f t="shared" ref="IJW10" si="3180">-(SUM(IJW4:IJW9)-IJW35-IJW40)</f>
        <v>0</v>
      </c>
      <c r="IJY10" s="967">
        <f t="shared" ref="IJY10" si="3181">-(SUM(IJY4:IJY9)-IJY35-IJY40)</f>
        <v>0</v>
      </c>
      <c r="IKA10" s="967">
        <f t="shared" ref="IKA10" si="3182">-(SUM(IKA4:IKA9)-IKA35-IKA40)</f>
        <v>0</v>
      </c>
      <c r="IKC10" s="967">
        <f t="shared" ref="IKC10" si="3183">-(SUM(IKC4:IKC9)-IKC35-IKC40)</f>
        <v>0</v>
      </c>
      <c r="IKE10" s="967">
        <f t="shared" ref="IKE10" si="3184">-(SUM(IKE4:IKE9)-IKE35-IKE40)</f>
        <v>0</v>
      </c>
      <c r="IKG10" s="967">
        <f t="shared" ref="IKG10" si="3185">-(SUM(IKG4:IKG9)-IKG35-IKG40)</f>
        <v>0</v>
      </c>
      <c r="IKI10" s="967">
        <f t="shared" ref="IKI10" si="3186">-(SUM(IKI4:IKI9)-IKI35-IKI40)</f>
        <v>0</v>
      </c>
      <c r="IKK10" s="967">
        <f t="shared" ref="IKK10" si="3187">-(SUM(IKK4:IKK9)-IKK35-IKK40)</f>
        <v>0</v>
      </c>
      <c r="IKM10" s="967">
        <f t="shared" ref="IKM10" si="3188">-(SUM(IKM4:IKM9)-IKM35-IKM40)</f>
        <v>0</v>
      </c>
      <c r="IKO10" s="967">
        <f t="shared" ref="IKO10" si="3189">-(SUM(IKO4:IKO9)-IKO35-IKO40)</f>
        <v>0</v>
      </c>
      <c r="IKQ10" s="967">
        <f t="shared" ref="IKQ10" si="3190">-(SUM(IKQ4:IKQ9)-IKQ35-IKQ40)</f>
        <v>0</v>
      </c>
      <c r="IKS10" s="967">
        <f t="shared" ref="IKS10" si="3191">-(SUM(IKS4:IKS9)-IKS35-IKS40)</f>
        <v>0</v>
      </c>
      <c r="IKU10" s="967">
        <f t="shared" ref="IKU10" si="3192">-(SUM(IKU4:IKU9)-IKU35-IKU40)</f>
        <v>0</v>
      </c>
      <c r="IKW10" s="967">
        <f t="shared" ref="IKW10" si="3193">-(SUM(IKW4:IKW9)-IKW35-IKW40)</f>
        <v>0</v>
      </c>
      <c r="IKY10" s="967">
        <f t="shared" ref="IKY10" si="3194">-(SUM(IKY4:IKY9)-IKY35-IKY40)</f>
        <v>0</v>
      </c>
      <c r="ILA10" s="967">
        <f t="shared" ref="ILA10" si="3195">-(SUM(ILA4:ILA9)-ILA35-ILA40)</f>
        <v>0</v>
      </c>
      <c r="ILC10" s="967">
        <f t="shared" ref="ILC10" si="3196">-(SUM(ILC4:ILC9)-ILC35-ILC40)</f>
        <v>0</v>
      </c>
      <c r="ILE10" s="967">
        <f t="shared" ref="ILE10" si="3197">-(SUM(ILE4:ILE9)-ILE35-ILE40)</f>
        <v>0</v>
      </c>
      <c r="ILG10" s="967">
        <f t="shared" ref="ILG10" si="3198">-(SUM(ILG4:ILG9)-ILG35-ILG40)</f>
        <v>0</v>
      </c>
      <c r="ILI10" s="967">
        <f t="shared" ref="ILI10" si="3199">-(SUM(ILI4:ILI9)-ILI35-ILI40)</f>
        <v>0</v>
      </c>
      <c r="ILK10" s="967">
        <f t="shared" ref="ILK10" si="3200">-(SUM(ILK4:ILK9)-ILK35-ILK40)</f>
        <v>0</v>
      </c>
      <c r="ILM10" s="967">
        <f t="shared" ref="ILM10" si="3201">-(SUM(ILM4:ILM9)-ILM35-ILM40)</f>
        <v>0</v>
      </c>
      <c r="ILO10" s="967">
        <f t="shared" ref="ILO10" si="3202">-(SUM(ILO4:ILO9)-ILO35-ILO40)</f>
        <v>0</v>
      </c>
      <c r="ILQ10" s="967">
        <f t="shared" ref="ILQ10" si="3203">-(SUM(ILQ4:ILQ9)-ILQ35-ILQ40)</f>
        <v>0</v>
      </c>
      <c r="ILS10" s="967">
        <f t="shared" ref="ILS10" si="3204">-(SUM(ILS4:ILS9)-ILS35-ILS40)</f>
        <v>0</v>
      </c>
      <c r="ILU10" s="967">
        <f t="shared" ref="ILU10" si="3205">-(SUM(ILU4:ILU9)-ILU35-ILU40)</f>
        <v>0</v>
      </c>
      <c r="ILW10" s="967">
        <f t="shared" ref="ILW10" si="3206">-(SUM(ILW4:ILW9)-ILW35-ILW40)</f>
        <v>0</v>
      </c>
      <c r="ILY10" s="967">
        <f t="shared" ref="ILY10" si="3207">-(SUM(ILY4:ILY9)-ILY35-ILY40)</f>
        <v>0</v>
      </c>
      <c r="IMA10" s="967">
        <f t="shared" ref="IMA10" si="3208">-(SUM(IMA4:IMA9)-IMA35-IMA40)</f>
        <v>0</v>
      </c>
      <c r="IMC10" s="967">
        <f t="shared" ref="IMC10" si="3209">-(SUM(IMC4:IMC9)-IMC35-IMC40)</f>
        <v>0</v>
      </c>
      <c r="IME10" s="967">
        <f t="shared" ref="IME10" si="3210">-(SUM(IME4:IME9)-IME35-IME40)</f>
        <v>0</v>
      </c>
      <c r="IMG10" s="967">
        <f t="shared" ref="IMG10" si="3211">-(SUM(IMG4:IMG9)-IMG35-IMG40)</f>
        <v>0</v>
      </c>
      <c r="IMI10" s="967">
        <f t="shared" ref="IMI10" si="3212">-(SUM(IMI4:IMI9)-IMI35-IMI40)</f>
        <v>0</v>
      </c>
      <c r="IMK10" s="967">
        <f t="shared" ref="IMK10" si="3213">-(SUM(IMK4:IMK9)-IMK35-IMK40)</f>
        <v>0</v>
      </c>
      <c r="IMM10" s="967">
        <f t="shared" ref="IMM10" si="3214">-(SUM(IMM4:IMM9)-IMM35-IMM40)</f>
        <v>0</v>
      </c>
      <c r="IMO10" s="967">
        <f t="shared" ref="IMO10" si="3215">-(SUM(IMO4:IMO9)-IMO35-IMO40)</f>
        <v>0</v>
      </c>
      <c r="IMQ10" s="967">
        <f t="shared" ref="IMQ10" si="3216">-(SUM(IMQ4:IMQ9)-IMQ35-IMQ40)</f>
        <v>0</v>
      </c>
      <c r="IMS10" s="967">
        <f t="shared" ref="IMS10" si="3217">-(SUM(IMS4:IMS9)-IMS35-IMS40)</f>
        <v>0</v>
      </c>
      <c r="IMU10" s="967">
        <f t="shared" ref="IMU10" si="3218">-(SUM(IMU4:IMU9)-IMU35-IMU40)</f>
        <v>0</v>
      </c>
      <c r="IMW10" s="967">
        <f t="shared" ref="IMW10" si="3219">-(SUM(IMW4:IMW9)-IMW35-IMW40)</f>
        <v>0</v>
      </c>
      <c r="IMY10" s="967">
        <f t="shared" ref="IMY10" si="3220">-(SUM(IMY4:IMY9)-IMY35-IMY40)</f>
        <v>0</v>
      </c>
      <c r="INA10" s="967">
        <f t="shared" ref="INA10" si="3221">-(SUM(INA4:INA9)-INA35-INA40)</f>
        <v>0</v>
      </c>
      <c r="INC10" s="967">
        <f t="shared" ref="INC10" si="3222">-(SUM(INC4:INC9)-INC35-INC40)</f>
        <v>0</v>
      </c>
      <c r="INE10" s="967">
        <f t="shared" ref="INE10" si="3223">-(SUM(INE4:INE9)-INE35-INE40)</f>
        <v>0</v>
      </c>
      <c r="ING10" s="967">
        <f t="shared" ref="ING10" si="3224">-(SUM(ING4:ING9)-ING35-ING40)</f>
        <v>0</v>
      </c>
      <c r="INI10" s="967">
        <f t="shared" ref="INI10" si="3225">-(SUM(INI4:INI9)-INI35-INI40)</f>
        <v>0</v>
      </c>
      <c r="INK10" s="967">
        <f t="shared" ref="INK10" si="3226">-(SUM(INK4:INK9)-INK35-INK40)</f>
        <v>0</v>
      </c>
      <c r="INM10" s="967">
        <f t="shared" ref="INM10" si="3227">-(SUM(INM4:INM9)-INM35-INM40)</f>
        <v>0</v>
      </c>
      <c r="INO10" s="967">
        <f t="shared" ref="INO10" si="3228">-(SUM(INO4:INO9)-INO35-INO40)</f>
        <v>0</v>
      </c>
      <c r="INQ10" s="967">
        <f t="shared" ref="INQ10" si="3229">-(SUM(INQ4:INQ9)-INQ35-INQ40)</f>
        <v>0</v>
      </c>
      <c r="INS10" s="967">
        <f t="shared" ref="INS10" si="3230">-(SUM(INS4:INS9)-INS35-INS40)</f>
        <v>0</v>
      </c>
      <c r="INU10" s="967">
        <f t="shared" ref="INU10" si="3231">-(SUM(INU4:INU9)-INU35-INU40)</f>
        <v>0</v>
      </c>
      <c r="INW10" s="967">
        <f t="shared" ref="INW10" si="3232">-(SUM(INW4:INW9)-INW35-INW40)</f>
        <v>0</v>
      </c>
      <c r="INY10" s="967">
        <f t="shared" ref="INY10" si="3233">-(SUM(INY4:INY9)-INY35-INY40)</f>
        <v>0</v>
      </c>
      <c r="IOA10" s="967">
        <f t="shared" ref="IOA10" si="3234">-(SUM(IOA4:IOA9)-IOA35-IOA40)</f>
        <v>0</v>
      </c>
      <c r="IOC10" s="967">
        <f t="shared" ref="IOC10" si="3235">-(SUM(IOC4:IOC9)-IOC35-IOC40)</f>
        <v>0</v>
      </c>
      <c r="IOE10" s="967">
        <f t="shared" ref="IOE10" si="3236">-(SUM(IOE4:IOE9)-IOE35-IOE40)</f>
        <v>0</v>
      </c>
      <c r="IOG10" s="967">
        <f t="shared" ref="IOG10" si="3237">-(SUM(IOG4:IOG9)-IOG35-IOG40)</f>
        <v>0</v>
      </c>
      <c r="IOI10" s="967">
        <f t="shared" ref="IOI10" si="3238">-(SUM(IOI4:IOI9)-IOI35-IOI40)</f>
        <v>0</v>
      </c>
      <c r="IOK10" s="967">
        <f t="shared" ref="IOK10" si="3239">-(SUM(IOK4:IOK9)-IOK35-IOK40)</f>
        <v>0</v>
      </c>
      <c r="IOM10" s="967">
        <f t="shared" ref="IOM10" si="3240">-(SUM(IOM4:IOM9)-IOM35-IOM40)</f>
        <v>0</v>
      </c>
      <c r="IOO10" s="967">
        <f t="shared" ref="IOO10" si="3241">-(SUM(IOO4:IOO9)-IOO35-IOO40)</f>
        <v>0</v>
      </c>
      <c r="IOQ10" s="967">
        <f t="shared" ref="IOQ10" si="3242">-(SUM(IOQ4:IOQ9)-IOQ35-IOQ40)</f>
        <v>0</v>
      </c>
      <c r="IOS10" s="967">
        <f t="shared" ref="IOS10" si="3243">-(SUM(IOS4:IOS9)-IOS35-IOS40)</f>
        <v>0</v>
      </c>
      <c r="IOU10" s="967">
        <f t="shared" ref="IOU10" si="3244">-(SUM(IOU4:IOU9)-IOU35-IOU40)</f>
        <v>0</v>
      </c>
      <c r="IOW10" s="967">
        <f t="shared" ref="IOW10" si="3245">-(SUM(IOW4:IOW9)-IOW35-IOW40)</f>
        <v>0</v>
      </c>
      <c r="IOY10" s="967">
        <f t="shared" ref="IOY10" si="3246">-(SUM(IOY4:IOY9)-IOY35-IOY40)</f>
        <v>0</v>
      </c>
      <c r="IPA10" s="967">
        <f t="shared" ref="IPA10" si="3247">-(SUM(IPA4:IPA9)-IPA35-IPA40)</f>
        <v>0</v>
      </c>
      <c r="IPC10" s="967">
        <f t="shared" ref="IPC10" si="3248">-(SUM(IPC4:IPC9)-IPC35-IPC40)</f>
        <v>0</v>
      </c>
      <c r="IPE10" s="967">
        <f t="shared" ref="IPE10" si="3249">-(SUM(IPE4:IPE9)-IPE35-IPE40)</f>
        <v>0</v>
      </c>
      <c r="IPG10" s="967">
        <f t="shared" ref="IPG10" si="3250">-(SUM(IPG4:IPG9)-IPG35-IPG40)</f>
        <v>0</v>
      </c>
      <c r="IPI10" s="967">
        <f t="shared" ref="IPI10" si="3251">-(SUM(IPI4:IPI9)-IPI35-IPI40)</f>
        <v>0</v>
      </c>
      <c r="IPK10" s="967">
        <f t="shared" ref="IPK10" si="3252">-(SUM(IPK4:IPK9)-IPK35-IPK40)</f>
        <v>0</v>
      </c>
      <c r="IPM10" s="967">
        <f t="shared" ref="IPM10" si="3253">-(SUM(IPM4:IPM9)-IPM35-IPM40)</f>
        <v>0</v>
      </c>
      <c r="IPO10" s="967">
        <f t="shared" ref="IPO10" si="3254">-(SUM(IPO4:IPO9)-IPO35-IPO40)</f>
        <v>0</v>
      </c>
      <c r="IPQ10" s="967">
        <f t="shared" ref="IPQ10" si="3255">-(SUM(IPQ4:IPQ9)-IPQ35-IPQ40)</f>
        <v>0</v>
      </c>
      <c r="IPS10" s="967">
        <f t="shared" ref="IPS10" si="3256">-(SUM(IPS4:IPS9)-IPS35-IPS40)</f>
        <v>0</v>
      </c>
      <c r="IPU10" s="967">
        <f t="shared" ref="IPU10" si="3257">-(SUM(IPU4:IPU9)-IPU35-IPU40)</f>
        <v>0</v>
      </c>
      <c r="IPW10" s="967">
        <f t="shared" ref="IPW10" si="3258">-(SUM(IPW4:IPW9)-IPW35-IPW40)</f>
        <v>0</v>
      </c>
      <c r="IPY10" s="967">
        <f t="shared" ref="IPY10" si="3259">-(SUM(IPY4:IPY9)-IPY35-IPY40)</f>
        <v>0</v>
      </c>
      <c r="IQA10" s="967">
        <f t="shared" ref="IQA10" si="3260">-(SUM(IQA4:IQA9)-IQA35-IQA40)</f>
        <v>0</v>
      </c>
      <c r="IQC10" s="967">
        <f t="shared" ref="IQC10" si="3261">-(SUM(IQC4:IQC9)-IQC35-IQC40)</f>
        <v>0</v>
      </c>
      <c r="IQE10" s="967">
        <f t="shared" ref="IQE10" si="3262">-(SUM(IQE4:IQE9)-IQE35-IQE40)</f>
        <v>0</v>
      </c>
      <c r="IQG10" s="967">
        <f t="shared" ref="IQG10" si="3263">-(SUM(IQG4:IQG9)-IQG35-IQG40)</f>
        <v>0</v>
      </c>
      <c r="IQI10" s="967">
        <f t="shared" ref="IQI10" si="3264">-(SUM(IQI4:IQI9)-IQI35-IQI40)</f>
        <v>0</v>
      </c>
      <c r="IQK10" s="967">
        <f t="shared" ref="IQK10" si="3265">-(SUM(IQK4:IQK9)-IQK35-IQK40)</f>
        <v>0</v>
      </c>
      <c r="IQM10" s="967">
        <f t="shared" ref="IQM10" si="3266">-(SUM(IQM4:IQM9)-IQM35-IQM40)</f>
        <v>0</v>
      </c>
      <c r="IQO10" s="967">
        <f t="shared" ref="IQO10" si="3267">-(SUM(IQO4:IQO9)-IQO35-IQO40)</f>
        <v>0</v>
      </c>
      <c r="IQQ10" s="967">
        <f t="shared" ref="IQQ10" si="3268">-(SUM(IQQ4:IQQ9)-IQQ35-IQQ40)</f>
        <v>0</v>
      </c>
      <c r="IQS10" s="967">
        <f t="shared" ref="IQS10" si="3269">-(SUM(IQS4:IQS9)-IQS35-IQS40)</f>
        <v>0</v>
      </c>
      <c r="IQU10" s="967">
        <f t="shared" ref="IQU10" si="3270">-(SUM(IQU4:IQU9)-IQU35-IQU40)</f>
        <v>0</v>
      </c>
      <c r="IQW10" s="967">
        <f t="shared" ref="IQW10" si="3271">-(SUM(IQW4:IQW9)-IQW35-IQW40)</f>
        <v>0</v>
      </c>
      <c r="IQY10" s="967">
        <f t="shared" ref="IQY10" si="3272">-(SUM(IQY4:IQY9)-IQY35-IQY40)</f>
        <v>0</v>
      </c>
      <c r="IRA10" s="967">
        <f t="shared" ref="IRA10" si="3273">-(SUM(IRA4:IRA9)-IRA35-IRA40)</f>
        <v>0</v>
      </c>
      <c r="IRC10" s="967">
        <f t="shared" ref="IRC10" si="3274">-(SUM(IRC4:IRC9)-IRC35-IRC40)</f>
        <v>0</v>
      </c>
      <c r="IRE10" s="967">
        <f t="shared" ref="IRE10" si="3275">-(SUM(IRE4:IRE9)-IRE35-IRE40)</f>
        <v>0</v>
      </c>
      <c r="IRG10" s="967">
        <f t="shared" ref="IRG10" si="3276">-(SUM(IRG4:IRG9)-IRG35-IRG40)</f>
        <v>0</v>
      </c>
      <c r="IRI10" s="967">
        <f t="shared" ref="IRI10" si="3277">-(SUM(IRI4:IRI9)-IRI35-IRI40)</f>
        <v>0</v>
      </c>
      <c r="IRK10" s="967">
        <f t="shared" ref="IRK10" si="3278">-(SUM(IRK4:IRK9)-IRK35-IRK40)</f>
        <v>0</v>
      </c>
      <c r="IRM10" s="967">
        <f t="shared" ref="IRM10" si="3279">-(SUM(IRM4:IRM9)-IRM35-IRM40)</f>
        <v>0</v>
      </c>
      <c r="IRO10" s="967">
        <f t="shared" ref="IRO10" si="3280">-(SUM(IRO4:IRO9)-IRO35-IRO40)</f>
        <v>0</v>
      </c>
      <c r="IRQ10" s="967">
        <f t="shared" ref="IRQ10" si="3281">-(SUM(IRQ4:IRQ9)-IRQ35-IRQ40)</f>
        <v>0</v>
      </c>
      <c r="IRS10" s="967">
        <f t="shared" ref="IRS10" si="3282">-(SUM(IRS4:IRS9)-IRS35-IRS40)</f>
        <v>0</v>
      </c>
      <c r="IRU10" s="967">
        <f t="shared" ref="IRU10" si="3283">-(SUM(IRU4:IRU9)-IRU35-IRU40)</f>
        <v>0</v>
      </c>
      <c r="IRW10" s="967">
        <f t="shared" ref="IRW10" si="3284">-(SUM(IRW4:IRW9)-IRW35-IRW40)</f>
        <v>0</v>
      </c>
      <c r="IRY10" s="967">
        <f t="shared" ref="IRY10" si="3285">-(SUM(IRY4:IRY9)-IRY35-IRY40)</f>
        <v>0</v>
      </c>
      <c r="ISA10" s="967">
        <f t="shared" ref="ISA10" si="3286">-(SUM(ISA4:ISA9)-ISA35-ISA40)</f>
        <v>0</v>
      </c>
      <c r="ISC10" s="967">
        <f t="shared" ref="ISC10" si="3287">-(SUM(ISC4:ISC9)-ISC35-ISC40)</f>
        <v>0</v>
      </c>
      <c r="ISE10" s="967">
        <f t="shared" ref="ISE10" si="3288">-(SUM(ISE4:ISE9)-ISE35-ISE40)</f>
        <v>0</v>
      </c>
      <c r="ISG10" s="967">
        <f t="shared" ref="ISG10" si="3289">-(SUM(ISG4:ISG9)-ISG35-ISG40)</f>
        <v>0</v>
      </c>
      <c r="ISI10" s="967">
        <f t="shared" ref="ISI10" si="3290">-(SUM(ISI4:ISI9)-ISI35-ISI40)</f>
        <v>0</v>
      </c>
      <c r="ISK10" s="967">
        <f t="shared" ref="ISK10" si="3291">-(SUM(ISK4:ISK9)-ISK35-ISK40)</f>
        <v>0</v>
      </c>
      <c r="ISM10" s="967">
        <f t="shared" ref="ISM10" si="3292">-(SUM(ISM4:ISM9)-ISM35-ISM40)</f>
        <v>0</v>
      </c>
      <c r="ISO10" s="967">
        <f t="shared" ref="ISO10" si="3293">-(SUM(ISO4:ISO9)-ISO35-ISO40)</f>
        <v>0</v>
      </c>
      <c r="ISQ10" s="967">
        <f t="shared" ref="ISQ10" si="3294">-(SUM(ISQ4:ISQ9)-ISQ35-ISQ40)</f>
        <v>0</v>
      </c>
      <c r="ISS10" s="967">
        <f t="shared" ref="ISS10" si="3295">-(SUM(ISS4:ISS9)-ISS35-ISS40)</f>
        <v>0</v>
      </c>
      <c r="ISU10" s="967">
        <f t="shared" ref="ISU10" si="3296">-(SUM(ISU4:ISU9)-ISU35-ISU40)</f>
        <v>0</v>
      </c>
      <c r="ISW10" s="967">
        <f t="shared" ref="ISW10" si="3297">-(SUM(ISW4:ISW9)-ISW35-ISW40)</f>
        <v>0</v>
      </c>
      <c r="ISY10" s="967">
        <f t="shared" ref="ISY10" si="3298">-(SUM(ISY4:ISY9)-ISY35-ISY40)</f>
        <v>0</v>
      </c>
      <c r="ITA10" s="967">
        <f t="shared" ref="ITA10" si="3299">-(SUM(ITA4:ITA9)-ITA35-ITA40)</f>
        <v>0</v>
      </c>
      <c r="ITC10" s="967">
        <f t="shared" ref="ITC10" si="3300">-(SUM(ITC4:ITC9)-ITC35-ITC40)</f>
        <v>0</v>
      </c>
      <c r="ITE10" s="967">
        <f t="shared" ref="ITE10" si="3301">-(SUM(ITE4:ITE9)-ITE35-ITE40)</f>
        <v>0</v>
      </c>
      <c r="ITG10" s="967">
        <f t="shared" ref="ITG10" si="3302">-(SUM(ITG4:ITG9)-ITG35-ITG40)</f>
        <v>0</v>
      </c>
      <c r="ITI10" s="967">
        <f t="shared" ref="ITI10" si="3303">-(SUM(ITI4:ITI9)-ITI35-ITI40)</f>
        <v>0</v>
      </c>
      <c r="ITK10" s="967">
        <f t="shared" ref="ITK10" si="3304">-(SUM(ITK4:ITK9)-ITK35-ITK40)</f>
        <v>0</v>
      </c>
      <c r="ITM10" s="967">
        <f t="shared" ref="ITM10" si="3305">-(SUM(ITM4:ITM9)-ITM35-ITM40)</f>
        <v>0</v>
      </c>
      <c r="ITO10" s="967">
        <f t="shared" ref="ITO10" si="3306">-(SUM(ITO4:ITO9)-ITO35-ITO40)</f>
        <v>0</v>
      </c>
      <c r="ITQ10" s="967">
        <f t="shared" ref="ITQ10" si="3307">-(SUM(ITQ4:ITQ9)-ITQ35-ITQ40)</f>
        <v>0</v>
      </c>
      <c r="ITS10" s="967">
        <f t="shared" ref="ITS10" si="3308">-(SUM(ITS4:ITS9)-ITS35-ITS40)</f>
        <v>0</v>
      </c>
      <c r="ITU10" s="967">
        <f t="shared" ref="ITU10" si="3309">-(SUM(ITU4:ITU9)-ITU35-ITU40)</f>
        <v>0</v>
      </c>
      <c r="ITW10" s="967">
        <f t="shared" ref="ITW10" si="3310">-(SUM(ITW4:ITW9)-ITW35-ITW40)</f>
        <v>0</v>
      </c>
      <c r="ITY10" s="967">
        <f t="shared" ref="ITY10" si="3311">-(SUM(ITY4:ITY9)-ITY35-ITY40)</f>
        <v>0</v>
      </c>
      <c r="IUA10" s="967">
        <f t="shared" ref="IUA10" si="3312">-(SUM(IUA4:IUA9)-IUA35-IUA40)</f>
        <v>0</v>
      </c>
      <c r="IUC10" s="967">
        <f t="shared" ref="IUC10" si="3313">-(SUM(IUC4:IUC9)-IUC35-IUC40)</f>
        <v>0</v>
      </c>
      <c r="IUE10" s="967">
        <f t="shared" ref="IUE10" si="3314">-(SUM(IUE4:IUE9)-IUE35-IUE40)</f>
        <v>0</v>
      </c>
      <c r="IUG10" s="967">
        <f t="shared" ref="IUG10" si="3315">-(SUM(IUG4:IUG9)-IUG35-IUG40)</f>
        <v>0</v>
      </c>
      <c r="IUI10" s="967">
        <f t="shared" ref="IUI10" si="3316">-(SUM(IUI4:IUI9)-IUI35-IUI40)</f>
        <v>0</v>
      </c>
      <c r="IUK10" s="967">
        <f t="shared" ref="IUK10" si="3317">-(SUM(IUK4:IUK9)-IUK35-IUK40)</f>
        <v>0</v>
      </c>
      <c r="IUM10" s="967">
        <f t="shared" ref="IUM10" si="3318">-(SUM(IUM4:IUM9)-IUM35-IUM40)</f>
        <v>0</v>
      </c>
      <c r="IUO10" s="967">
        <f t="shared" ref="IUO10" si="3319">-(SUM(IUO4:IUO9)-IUO35-IUO40)</f>
        <v>0</v>
      </c>
      <c r="IUQ10" s="967">
        <f t="shared" ref="IUQ10" si="3320">-(SUM(IUQ4:IUQ9)-IUQ35-IUQ40)</f>
        <v>0</v>
      </c>
      <c r="IUS10" s="967">
        <f t="shared" ref="IUS10" si="3321">-(SUM(IUS4:IUS9)-IUS35-IUS40)</f>
        <v>0</v>
      </c>
      <c r="IUU10" s="967">
        <f t="shared" ref="IUU10" si="3322">-(SUM(IUU4:IUU9)-IUU35-IUU40)</f>
        <v>0</v>
      </c>
      <c r="IUW10" s="967">
        <f t="shared" ref="IUW10" si="3323">-(SUM(IUW4:IUW9)-IUW35-IUW40)</f>
        <v>0</v>
      </c>
      <c r="IUY10" s="967">
        <f t="shared" ref="IUY10" si="3324">-(SUM(IUY4:IUY9)-IUY35-IUY40)</f>
        <v>0</v>
      </c>
      <c r="IVA10" s="967">
        <f t="shared" ref="IVA10" si="3325">-(SUM(IVA4:IVA9)-IVA35-IVA40)</f>
        <v>0</v>
      </c>
      <c r="IVC10" s="967">
        <f t="shared" ref="IVC10" si="3326">-(SUM(IVC4:IVC9)-IVC35-IVC40)</f>
        <v>0</v>
      </c>
      <c r="IVE10" s="967">
        <f t="shared" ref="IVE10" si="3327">-(SUM(IVE4:IVE9)-IVE35-IVE40)</f>
        <v>0</v>
      </c>
      <c r="IVG10" s="967">
        <f t="shared" ref="IVG10" si="3328">-(SUM(IVG4:IVG9)-IVG35-IVG40)</f>
        <v>0</v>
      </c>
      <c r="IVI10" s="967">
        <f t="shared" ref="IVI10" si="3329">-(SUM(IVI4:IVI9)-IVI35-IVI40)</f>
        <v>0</v>
      </c>
      <c r="IVK10" s="967">
        <f t="shared" ref="IVK10" si="3330">-(SUM(IVK4:IVK9)-IVK35-IVK40)</f>
        <v>0</v>
      </c>
      <c r="IVM10" s="967">
        <f t="shared" ref="IVM10" si="3331">-(SUM(IVM4:IVM9)-IVM35-IVM40)</f>
        <v>0</v>
      </c>
      <c r="IVO10" s="967">
        <f t="shared" ref="IVO10" si="3332">-(SUM(IVO4:IVO9)-IVO35-IVO40)</f>
        <v>0</v>
      </c>
      <c r="IVQ10" s="967">
        <f t="shared" ref="IVQ10" si="3333">-(SUM(IVQ4:IVQ9)-IVQ35-IVQ40)</f>
        <v>0</v>
      </c>
      <c r="IVS10" s="967">
        <f t="shared" ref="IVS10" si="3334">-(SUM(IVS4:IVS9)-IVS35-IVS40)</f>
        <v>0</v>
      </c>
      <c r="IVU10" s="967">
        <f t="shared" ref="IVU10" si="3335">-(SUM(IVU4:IVU9)-IVU35-IVU40)</f>
        <v>0</v>
      </c>
      <c r="IVW10" s="967">
        <f t="shared" ref="IVW10" si="3336">-(SUM(IVW4:IVW9)-IVW35-IVW40)</f>
        <v>0</v>
      </c>
      <c r="IVY10" s="967">
        <f t="shared" ref="IVY10" si="3337">-(SUM(IVY4:IVY9)-IVY35-IVY40)</f>
        <v>0</v>
      </c>
      <c r="IWA10" s="967">
        <f t="shared" ref="IWA10" si="3338">-(SUM(IWA4:IWA9)-IWA35-IWA40)</f>
        <v>0</v>
      </c>
      <c r="IWC10" s="967">
        <f t="shared" ref="IWC10" si="3339">-(SUM(IWC4:IWC9)-IWC35-IWC40)</f>
        <v>0</v>
      </c>
      <c r="IWE10" s="967">
        <f t="shared" ref="IWE10" si="3340">-(SUM(IWE4:IWE9)-IWE35-IWE40)</f>
        <v>0</v>
      </c>
      <c r="IWG10" s="967">
        <f t="shared" ref="IWG10" si="3341">-(SUM(IWG4:IWG9)-IWG35-IWG40)</f>
        <v>0</v>
      </c>
      <c r="IWI10" s="967">
        <f t="shared" ref="IWI10" si="3342">-(SUM(IWI4:IWI9)-IWI35-IWI40)</f>
        <v>0</v>
      </c>
      <c r="IWK10" s="967">
        <f t="shared" ref="IWK10" si="3343">-(SUM(IWK4:IWK9)-IWK35-IWK40)</f>
        <v>0</v>
      </c>
      <c r="IWM10" s="967">
        <f t="shared" ref="IWM10" si="3344">-(SUM(IWM4:IWM9)-IWM35-IWM40)</f>
        <v>0</v>
      </c>
      <c r="IWO10" s="967">
        <f t="shared" ref="IWO10" si="3345">-(SUM(IWO4:IWO9)-IWO35-IWO40)</f>
        <v>0</v>
      </c>
      <c r="IWQ10" s="967">
        <f t="shared" ref="IWQ10" si="3346">-(SUM(IWQ4:IWQ9)-IWQ35-IWQ40)</f>
        <v>0</v>
      </c>
      <c r="IWS10" s="967">
        <f t="shared" ref="IWS10" si="3347">-(SUM(IWS4:IWS9)-IWS35-IWS40)</f>
        <v>0</v>
      </c>
      <c r="IWU10" s="967">
        <f t="shared" ref="IWU10" si="3348">-(SUM(IWU4:IWU9)-IWU35-IWU40)</f>
        <v>0</v>
      </c>
      <c r="IWW10" s="967">
        <f t="shared" ref="IWW10" si="3349">-(SUM(IWW4:IWW9)-IWW35-IWW40)</f>
        <v>0</v>
      </c>
      <c r="IWY10" s="967">
        <f t="shared" ref="IWY10" si="3350">-(SUM(IWY4:IWY9)-IWY35-IWY40)</f>
        <v>0</v>
      </c>
      <c r="IXA10" s="967">
        <f t="shared" ref="IXA10" si="3351">-(SUM(IXA4:IXA9)-IXA35-IXA40)</f>
        <v>0</v>
      </c>
      <c r="IXC10" s="967">
        <f t="shared" ref="IXC10" si="3352">-(SUM(IXC4:IXC9)-IXC35-IXC40)</f>
        <v>0</v>
      </c>
      <c r="IXE10" s="967">
        <f t="shared" ref="IXE10" si="3353">-(SUM(IXE4:IXE9)-IXE35-IXE40)</f>
        <v>0</v>
      </c>
      <c r="IXG10" s="967">
        <f t="shared" ref="IXG10" si="3354">-(SUM(IXG4:IXG9)-IXG35-IXG40)</f>
        <v>0</v>
      </c>
      <c r="IXI10" s="967">
        <f t="shared" ref="IXI10" si="3355">-(SUM(IXI4:IXI9)-IXI35-IXI40)</f>
        <v>0</v>
      </c>
      <c r="IXK10" s="967">
        <f t="shared" ref="IXK10" si="3356">-(SUM(IXK4:IXK9)-IXK35-IXK40)</f>
        <v>0</v>
      </c>
      <c r="IXM10" s="967">
        <f t="shared" ref="IXM10" si="3357">-(SUM(IXM4:IXM9)-IXM35-IXM40)</f>
        <v>0</v>
      </c>
      <c r="IXO10" s="967">
        <f t="shared" ref="IXO10" si="3358">-(SUM(IXO4:IXO9)-IXO35-IXO40)</f>
        <v>0</v>
      </c>
      <c r="IXQ10" s="967">
        <f t="shared" ref="IXQ10" si="3359">-(SUM(IXQ4:IXQ9)-IXQ35-IXQ40)</f>
        <v>0</v>
      </c>
      <c r="IXS10" s="967">
        <f t="shared" ref="IXS10" si="3360">-(SUM(IXS4:IXS9)-IXS35-IXS40)</f>
        <v>0</v>
      </c>
      <c r="IXU10" s="967">
        <f t="shared" ref="IXU10" si="3361">-(SUM(IXU4:IXU9)-IXU35-IXU40)</f>
        <v>0</v>
      </c>
      <c r="IXW10" s="967">
        <f t="shared" ref="IXW10" si="3362">-(SUM(IXW4:IXW9)-IXW35-IXW40)</f>
        <v>0</v>
      </c>
      <c r="IXY10" s="967">
        <f t="shared" ref="IXY10" si="3363">-(SUM(IXY4:IXY9)-IXY35-IXY40)</f>
        <v>0</v>
      </c>
      <c r="IYA10" s="967">
        <f t="shared" ref="IYA10" si="3364">-(SUM(IYA4:IYA9)-IYA35-IYA40)</f>
        <v>0</v>
      </c>
      <c r="IYC10" s="967">
        <f t="shared" ref="IYC10" si="3365">-(SUM(IYC4:IYC9)-IYC35-IYC40)</f>
        <v>0</v>
      </c>
      <c r="IYE10" s="967">
        <f t="shared" ref="IYE10" si="3366">-(SUM(IYE4:IYE9)-IYE35-IYE40)</f>
        <v>0</v>
      </c>
      <c r="IYG10" s="967">
        <f t="shared" ref="IYG10" si="3367">-(SUM(IYG4:IYG9)-IYG35-IYG40)</f>
        <v>0</v>
      </c>
      <c r="IYI10" s="967">
        <f t="shared" ref="IYI10" si="3368">-(SUM(IYI4:IYI9)-IYI35-IYI40)</f>
        <v>0</v>
      </c>
      <c r="IYK10" s="967">
        <f t="shared" ref="IYK10" si="3369">-(SUM(IYK4:IYK9)-IYK35-IYK40)</f>
        <v>0</v>
      </c>
      <c r="IYM10" s="967">
        <f t="shared" ref="IYM10" si="3370">-(SUM(IYM4:IYM9)-IYM35-IYM40)</f>
        <v>0</v>
      </c>
      <c r="IYO10" s="967">
        <f t="shared" ref="IYO10" si="3371">-(SUM(IYO4:IYO9)-IYO35-IYO40)</f>
        <v>0</v>
      </c>
      <c r="IYQ10" s="967">
        <f t="shared" ref="IYQ10" si="3372">-(SUM(IYQ4:IYQ9)-IYQ35-IYQ40)</f>
        <v>0</v>
      </c>
      <c r="IYS10" s="967">
        <f t="shared" ref="IYS10" si="3373">-(SUM(IYS4:IYS9)-IYS35-IYS40)</f>
        <v>0</v>
      </c>
      <c r="IYU10" s="967">
        <f t="shared" ref="IYU10" si="3374">-(SUM(IYU4:IYU9)-IYU35-IYU40)</f>
        <v>0</v>
      </c>
      <c r="IYW10" s="967">
        <f t="shared" ref="IYW10" si="3375">-(SUM(IYW4:IYW9)-IYW35-IYW40)</f>
        <v>0</v>
      </c>
      <c r="IYY10" s="967">
        <f t="shared" ref="IYY10" si="3376">-(SUM(IYY4:IYY9)-IYY35-IYY40)</f>
        <v>0</v>
      </c>
      <c r="IZA10" s="967">
        <f t="shared" ref="IZA10" si="3377">-(SUM(IZA4:IZA9)-IZA35-IZA40)</f>
        <v>0</v>
      </c>
      <c r="IZC10" s="967">
        <f t="shared" ref="IZC10" si="3378">-(SUM(IZC4:IZC9)-IZC35-IZC40)</f>
        <v>0</v>
      </c>
      <c r="IZE10" s="967">
        <f t="shared" ref="IZE10" si="3379">-(SUM(IZE4:IZE9)-IZE35-IZE40)</f>
        <v>0</v>
      </c>
      <c r="IZG10" s="967">
        <f t="shared" ref="IZG10" si="3380">-(SUM(IZG4:IZG9)-IZG35-IZG40)</f>
        <v>0</v>
      </c>
      <c r="IZI10" s="967">
        <f t="shared" ref="IZI10" si="3381">-(SUM(IZI4:IZI9)-IZI35-IZI40)</f>
        <v>0</v>
      </c>
      <c r="IZK10" s="967">
        <f t="shared" ref="IZK10" si="3382">-(SUM(IZK4:IZK9)-IZK35-IZK40)</f>
        <v>0</v>
      </c>
      <c r="IZM10" s="967">
        <f t="shared" ref="IZM10" si="3383">-(SUM(IZM4:IZM9)-IZM35-IZM40)</f>
        <v>0</v>
      </c>
      <c r="IZO10" s="967">
        <f t="shared" ref="IZO10" si="3384">-(SUM(IZO4:IZO9)-IZO35-IZO40)</f>
        <v>0</v>
      </c>
      <c r="IZQ10" s="967">
        <f t="shared" ref="IZQ10" si="3385">-(SUM(IZQ4:IZQ9)-IZQ35-IZQ40)</f>
        <v>0</v>
      </c>
      <c r="IZS10" s="967">
        <f t="shared" ref="IZS10" si="3386">-(SUM(IZS4:IZS9)-IZS35-IZS40)</f>
        <v>0</v>
      </c>
      <c r="IZU10" s="967">
        <f t="shared" ref="IZU10" si="3387">-(SUM(IZU4:IZU9)-IZU35-IZU40)</f>
        <v>0</v>
      </c>
      <c r="IZW10" s="967">
        <f t="shared" ref="IZW10" si="3388">-(SUM(IZW4:IZW9)-IZW35-IZW40)</f>
        <v>0</v>
      </c>
      <c r="IZY10" s="967">
        <f t="shared" ref="IZY10" si="3389">-(SUM(IZY4:IZY9)-IZY35-IZY40)</f>
        <v>0</v>
      </c>
      <c r="JAA10" s="967">
        <f t="shared" ref="JAA10" si="3390">-(SUM(JAA4:JAA9)-JAA35-JAA40)</f>
        <v>0</v>
      </c>
      <c r="JAC10" s="967">
        <f t="shared" ref="JAC10" si="3391">-(SUM(JAC4:JAC9)-JAC35-JAC40)</f>
        <v>0</v>
      </c>
      <c r="JAE10" s="967">
        <f t="shared" ref="JAE10" si="3392">-(SUM(JAE4:JAE9)-JAE35-JAE40)</f>
        <v>0</v>
      </c>
      <c r="JAG10" s="967">
        <f t="shared" ref="JAG10" si="3393">-(SUM(JAG4:JAG9)-JAG35-JAG40)</f>
        <v>0</v>
      </c>
      <c r="JAI10" s="967">
        <f t="shared" ref="JAI10" si="3394">-(SUM(JAI4:JAI9)-JAI35-JAI40)</f>
        <v>0</v>
      </c>
      <c r="JAK10" s="967">
        <f t="shared" ref="JAK10" si="3395">-(SUM(JAK4:JAK9)-JAK35-JAK40)</f>
        <v>0</v>
      </c>
      <c r="JAM10" s="967">
        <f t="shared" ref="JAM10" si="3396">-(SUM(JAM4:JAM9)-JAM35-JAM40)</f>
        <v>0</v>
      </c>
      <c r="JAO10" s="967">
        <f t="shared" ref="JAO10" si="3397">-(SUM(JAO4:JAO9)-JAO35-JAO40)</f>
        <v>0</v>
      </c>
      <c r="JAQ10" s="967">
        <f t="shared" ref="JAQ10" si="3398">-(SUM(JAQ4:JAQ9)-JAQ35-JAQ40)</f>
        <v>0</v>
      </c>
      <c r="JAS10" s="967">
        <f t="shared" ref="JAS10" si="3399">-(SUM(JAS4:JAS9)-JAS35-JAS40)</f>
        <v>0</v>
      </c>
      <c r="JAU10" s="967">
        <f t="shared" ref="JAU10" si="3400">-(SUM(JAU4:JAU9)-JAU35-JAU40)</f>
        <v>0</v>
      </c>
      <c r="JAW10" s="967">
        <f t="shared" ref="JAW10" si="3401">-(SUM(JAW4:JAW9)-JAW35-JAW40)</f>
        <v>0</v>
      </c>
      <c r="JAY10" s="967">
        <f t="shared" ref="JAY10" si="3402">-(SUM(JAY4:JAY9)-JAY35-JAY40)</f>
        <v>0</v>
      </c>
      <c r="JBA10" s="967">
        <f t="shared" ref="JBA10" si="3403">-(SUM(JBA4:JBA9)-JBA35-JBA40)</f>
        <v>0</v>
      </c>
      <c r="JBC10" s="967">
        <f t="shared" ref="JBC10" si="3404">-(SUM(JBC4:JBC9)-JBC35-JBC40)</f>
        <v>0</v>
      </c>
      <c r="JBE10" s="967">
        <f t="shared" ref="JBE10" si="3405">-(SUM(JBE4:JBE9)-JBE35-JBE40)</f>
        <v>0</v>
      </c>
      <c r="JBG10" s="967">
        <f t="shared" ref="JBG10" si="3406">-(SUM(JBG4:JBG9)-JBG35-JBG40)</f>
        <v>0</v>
      </c>
      <c r="JBI10" s="967">
        <f t="shared" ref="JBI10" si="3407">-(SUM(JBI4:JBI9)-JBI35-JBI40)</f>
        <v>0</v>
      </c>
      <c r="JBK10" s="967">
        <f t="shared" ref="JBK10" si="3408">-(SUM(JBK4:JBK9)-JBK35-JBK40)</f>
        <v>0</v>
      </c>
      <c r="JBM10" s="967">
        <f t="shared" ref="JBM10" si="3409">-(SUM(JBM4:JBM9)-JBM35-JBM40)</f>
        <v>0</v>
      </c>
      <c r="JBO10" s="967">
        <f t="shared" ref="JBO10" si="3410">-(SUM(JBO4:JBO9)-JBO35-JBO40)</f>
        <v>0</v>
      </c>
      <c r="JBQ10" s="967">
        <f t="shared" ref="JBQ10" si="3411">-(SUM(JBQ4:JBQ9)-JBQ35-JBQ40)</f>
        <v>0</v>
      </c>
      <c r="JBS10" s="967">
        <f t="shared" ref="JBS10" si="3412">-(SUM(JBS4:JBS9)-JBS35-JBS40)</f>
        <v>0</v>
      </c>
      <c r="JBU10" s="967">
        <f t="shared" ref="JBU10" si="3413">-(SUM(JBU4:JBU9)-JBU35-JBU40)</f>
        <v>0</v>
      </c>
      <c r="JBW10" s="967">
        <f t="shared" ref="JBW10" si="3414">-(SUM(JBW4:JBW9)-JBW35-JBW40)</f>
        <v>0</v>
      </c>
      <c r="JBY10" s="967">
        <f t="shared" ref="JBY10" si="3415">-(SUM(JBY4:JBY9)-JBY35-JBY40)</f>
        <v>0</v>
      </c>
      <c r="JCA10" s="967">
        <f t="shared" ref="JCA10" si="3416">-(SUM(JCA4:JCA9)-JCA35-JCA40)</f>
        <v>0</v>
      </c>
      <c r="JCC10" s="967">
        <f t="shared" ref="JCC10" si="3417">-(SUM(JCC4:JCC9)-JCC35-JCC40)</f>
        <v>0</v>
      </c>
      <c r="JCE10" s="967">
        <f t="shared" ref="JCE10" si="3418">-(SUM(JCE4:JCE9)-JCE35-JCE40)</f>
        <v>0</v>
      </c>
      <c r="JCG10" s="967">
        <f t="shared" ref="JCG10" si="3419">-(SUM(JCG4:JCG9)-JCG35-JCG40)</f>
        <v>0</v>
      </c>
      <c r="JCI10" s="967">
        <f t="shared" ref="JCI10" si="3420">-(SUM(JCI4:JCI9)-JCI35-JCI40)</f>
        <v>0</v>
      </c>
      <c r="JCK10" s="967">
        <f t="shared" ref="JCK10" si="3421">-(SUM(JCK4:JCK9)-JCK35-JCK40)</f>
        <v>0</v>
      </c>
      <c r="JCM10" s="967">
        <f t="shared" ref="JCM10" si="3422">-(SUM(JCM4:JCM9)-JCM35-JCM40)</f>
        <v>0</v>
      </c>
      <c r="JCO10" s="967">
        <f t="shared" ref="JCO10" si="3423">-(SUM(JCO4:JCO9)-JCO35-JCO40)</f>
        <v>0</v>
      </c>
      <c r="JCQ10" s="967">
        <f t="shared" ref="JCQ10" si="3424">-(SUM(JCQ4:JCQ9)-JCQ35-JCQ40)</f>
        <v>0</v>
      </c>
      <c r="JCS10" s="967">
        <f t="shared" ref="JCS10" si="3425">-(SUM(JCS4:JCS9)-JCS35-JCS40)</f>
        <v>0</v>
      </c>
      <c r="JCU10" s="967">
        <f t="shared" ref="JCU10" si="3426">-(SUM(JCU4:JCU9)-JCU35-JCU40)</f>
        <v>0</v>
      </c>
      <c r="JCW10" s="967">
        <f t="shared" ref="JCW10" si="3427">-(SUM(JCW4:JCW9)-JCW35-JCW40)</f>
        <v>0</v>
      </c>
      <c r="JCY10" s="967">
        <f t="shared" ref="JCY10" si="3428">-(SUM(JCY4:JCY9)-JCY35-JCY40)</f>
        <v>0</v>
      </c>
      <c r="JDA10" s="967">
        <f t="shared" ref="JDA10" si="3429">-(SUM(JDA4:JDA9)-JDA35-JDA40)</f>
        <v>0</v>
      </c>
      <c r="JDC10" s="967">
        <f t="shared" ref="JDC10" si="3430">-(SUM(JDC4:JDC9)-JDC35-JDC40)</f>
        <v>0</v>
      </c>
      <c r="JDE10" s="967">
        <f t="shared" ref="JDE10" si="3431">-(SUM(JDE4:JDE9)-JDE35-JDE40)</f>
        <v>0</v>
      </c>
      <c r="JDG10" s="967">
        <f t="shared" ref="JDG10" si="3432">-(SUM(JDG4:JDG9)-JDG35-JDG40)</f>
        <v>0</v>
      </c>
      <c r="JDI10" s="967">
        <f t="shared" ref="JDI10" si="3433">-(SUM(JDI4:JDI9)-JDI35-JDI40)</f>
        <v>0</v>
      </c>
      <c r="JDK10" s="967">
        <f t="shared" ref="JDK10" si="3434">-(SUM(JDK4:JDK9)-JDK35-JDK40)</f>
        <v>0</v>
      </c>
      <c r="JDM10" s="967">
        <f t="shared" ref="JDM10" si="3435">-(SUM(JDM4:JDM9)-JDM35-JDM40)</f>
        <v>0</v>
      </c>
      <c r="JDO10" s="967">
        <f t="shared" ref="JDO10" si="3436">-(SUM(JDO4:JDO9)-JDO35-JDO40)</f>
        <v>0</v>
      </c>
      <c r="JDQ10" s="967">
        <f t="shared" ref="JDQ10" si="3437">-(SUM(JDQ4:JDQ9)-JDQ35-JDQ40)</f>
        <v>0</v>
      </c>
      <c r="JDS10" s="967">
        <f t="shared" ref="JDS10" si="3438">-(SUM(JDS4:JDS9)-JDS35-JDS40)</f>
        <v>0</v>
      </c>
      <c r="JDU10" s="967">
        <f t="shared" ref="JDU10" si="3439">-(SUM(JDU4:JDU9)-JDU35-JDU40)</f>
        <v>0</v>
      </c>
      <c r="JDW10" s="967">
        <f t="shared" ref="JDW10" si="3440">-(SUM(JDW4:JDW9)-JDW35-JDW40)</f>
        <v>0</v>
      </c>
      <c r="JDY10" s="967">
        <f t="shared" ref="JDY10" si="3441">-(SUM(JDY4:JDY9)-JDY35-JDY40)</f>
        <v>0</v>
      </c>
      <c r="JEA10" s="967">
        <f t="shared" ref="JEA10" si="3442">-(SUM(JEA4:JEA9)-JEA35-JEA40)</f>
        <v>0</v>
      </c>
      <c r="JEC10" s="967">
        <f t="shared" ref="JEC10" si="3443">-(SUM(JEC4:JEC9)-JEC35-JEC40)</f>
        <v>0</v>
      </c>
      <c r="JEE10" s="967">
        <f t="shared" ref="JEE10" si="3444">-(SUM(JEE4:JEE9)-JEE35-JEE40)</f>
        <v>0</v>
      </c>
      <c r="JEG10" s="967">
        <f t="shared" ref="JEG10" si="3445">-(SUM(JEG4:JEG9)-JEG35-JEG40)</f>
        <v>0</v>
      </c>
      <c r="JEI10" s="967">
        <f t="shared" ref="JEI10" si="3446">-(SUM(JEI4:JEI9)-JEI35-JEI40)</f>
        <v>0</v>
      </c>
      <c r="JEK10" s="967">
        <f t="shared" ref="JEK10" si="3447">-(SUM(JEK4:JEK9)-JEK35-JEK40)</f>
        <v>0</v>
      </c>
      <c r="JEM10" s="967">
        <f t="shared" ref="JEM10" si="3448">-(SUM(JEM4:JEM9)-JEM35-JEM40)</f>
        <v>0</v>
      </c>
      <c r="JEO10" s="967">
        <f t="shared" ref="JEO10" si="3449">-(SUM(JEO4:JEO9)-JEO35-JEO40)</f>
        <v>0</v>
      </c>
      <c r="JEQ10" s="967">
        <f t="shared" ref="JEQ10" si="3450">-(SUM(JEQ4:JEQ9)-JEQ35-JEQ40)</f>
        <v>0</v>
      </c>
      <c r="JES10" s="967">
        <f t="shared" ref="JES10" si="3451">-(SUM(JES4:JES9)-JES35-JES40)</f>
        <v>0</v>
      </c>
      <c r="JEU10" s="967">
        <f t="shared" ref="JEU10" si="3452">-(SUM(JEU4:JEU9)-JEU35-JEU40)</f>
        <v>0</v>
      </c>
      <c r="JEW10" s="967">
        <f t="shared" ref="JEW10" si="3453">-(SUM(JEW4:JEW9)-JEW35-JEW40)</f>
        <v>0</v>
      </c>
      <c r="JEY10" s="967">
        <f t="shared" ref="JEY10" si="3454">-(SUM(JEY4:JEY9)-JEY35-JEY40)</f>
        <v>0</v>
      </c>
      <c r="JFA10" s="967">
        <f t="shared" ref="JFA10" si="3455">-(SUM(JFA4:JFA9)-JFA35-JFA40)</f>
        <v>0</v>
      </c>
      <c r="JFC10" s="967">
        <f t="shared" ref="JFC10" si="3456">-(SUM(JFC4:JFC9)-JFC35-JFC40)</f>
        <v>0</v>
      </c>
      <c r="JFE10" s="967">
        <f t="shared" ref="JFE10" si="3457">-(SUM(JFE4:JFE9)-JFE35-JFE40)</f>
        <v>0</v>
      </c>
      <c r="JFG10" s="967">
        <f t="shared" ref="JFG10" si="3458">-(SUM(JFG4:JFG9)-JFG35-JFG40)</f>
        <v>0</v>
      </c>
      <c r="JFI10" s="967">
        <f t="shared" ref="JFI10" si="3459">-(SUM(JFI4:JFI9)-JFI35-JFI40)</f>
        <v>0</v>
      </c>
      <c r="JFK10" s="967">
        <f t="shared" ref="JFK10" si="3460">-(SUM(JFK4:JFK9)-JFK35-JFK40)</f>
        <v>0</v>
      </c>
      <c r="JFM10" s="967">
        <f t="shared" ref="JFM10" si="3461">-(SUM(JFM4:JFM9)-JFM35-JFM40)</f>
        <v>0</v>
      </c>
      <c r="JFO10" s="967">
        <f t="shared" ref="JFO10" si="3462">-(SUM(JFO4:JFO9)-JFO35-JFO40)</f>
        <v>0</v>
      </c>
      <c r="JFQ10" s="967">
        <f t="shared" ref="JFQ10" si="3463">-(SUM(JFQ4:JFQ9)-JFQ35-JFQ40)</f>
        <v>0</v>
      </c>
      <c r="JFS10" s="967">
        <f t="shared" ref="JFS10" si="3464">-(SUM(JFS4:JFS9)-JFS35-JFS40)</f>
        <v>0</v>
      </c>
      <c r="JFU10" s="967">
        <f t="shared" ref="JFU10" si="3465">-(SUM(JFU4:JFU9)-JFU35-JFU40)</f>
        <v>0</v>
      </c>
      <c r="JFW10" s="967">
        <f t="shared" ref="JFW10" si="3466">-(SUM(JFW4:JFW9)-JFW35-JFW40)</f>
        <v>0</v>
      </c>
      <c r="JFY10" s="967">
        <f t="shared" ref="JFY10" si="3467">-(SUM(JFY4:JFY9)-JFY35-JFY40)</f>
        <v>0</v>
      </c>
      <c r="JGA10" s="967">
        <f t="shared" ref="JGA10" si="3468">-(SUM(JGA4:JGA9)-JGA35-JGA40)</f>
        <v>0</v>
      </c>
      <c r="JGC10" s="967">
        <f t="shared" ref="JGC10" si="3469">-(SUM(JGC4:JGC9)-JGC35-JGC40)</f>
        <v>0</v>
      </c>
      <c r="JGE10" s="967">
        <f t="shared" ref="JGE10" si="3470">-(SUM(JGE4:JGE9)-JGE35-JGE40)</f>
        <v>0</v>
      </c>
      <c r="JGG10" s="967">
        <f t="shared" ref="JGG10" si="3471">-(SUM(JGG4:JGG9)-JGG35-JGG40)</f>
        <v>0</v>
      </c>
      <c r="JGI10" s="967">
        <f t="shared" ref="JGI10" si="3472">-(SUM(JGI4:JGI9)-JGI35-JGI40)</f>
        <v>0</v>
      </c>
      <c r="JGK10" s="967">
        <f t="shared" ref="JGK10" si="3473">-(SUM(JGK4:JGK9)-JGK35-JGK40)</f>
        <v>0</v>
      </c>
      <c r="JGM10" s="967">
        <f t="shared" ref="JGM10" si="3474">-(SUM(JGM4:JGM9)-JGM35-JGM40)</f>
        <v>0</v>
      </c>
      <c r="JGO10" s="967">
        <f t="shared" ref="JGO10" si="3475">-(SUM(JGO4:JGO9)-JGO35-JGO40)</f>
        <v>0</v>
      </c>
      <c r="JGQ10" s="967">
        <f t="shared" ref="JGQ10" si="3476">-(SUM(JGQ4:JGQ9)-JGQ35-JGQ40)</f>
        <v>0</v>
      </c>
      <c r="JGS10" s="967">
        <f t="shared" ref="JGS10" si="3477">-(SUM(JGS4:JGS9)-JGS35-JGS40)</f>
        <v>0</v>
      </c>
      <c r="JGU10" s="967">
        <f t="shared" ref="JGU10" si="3478">-(SUM(JGU4:JGU9)-JGU35-JGU40)</f>
        <v>0</v>
      </c>
      <c r="JGW10" s="967">
        <f t="shared" ref="JGW10" si="3479">-(SUM(JGW4:JGW9)-JGW35-JGW40)</f>
        <v>0</v>
      </c>
      <c r="JGY10" s="967">
        <f t="shared" ref="JGY10" si="3480">-(SUM(JGY4:JGY9)-JGY35-JGY40)</f>
        <v>0</v>
      </c>
      <c r="JHA10" s="967">
        <f t="shared" ref="JHA10" si="3481">-(SUM(JHA4:JHA9)-JHA35-JHA40)</f>
        <v>0</v>
      </c>
      <c r="JHC10" s="967">
        <f t="shared" ref="JHC10" si="3482">-(SUM(JHC4:JHC9)-JHC35-JHC40)</f>
        <v>0</v>
      </c>
      <c r="JHE10" s="967">
        <f t="shared" ref="JHE10" si="3483">-(SUM(JHE4:JHE9)-JHE35-JHE40)</f>
        <v>0</v>
      </c>
      <c r="JHG10" s="967">
        <f t="shared" ref="JHG10" si="3484">-(SUM(JHG4:JHG9)-JHG35-JHG40)</f>
        <v>0</v>
      </c>
      <c r="JHI10" s="967">
        <f t="shared" ref="JHI10" si="3485">-(SUM(JHI4:JHI9)-JHI35-JHI40)</f>
        <v>0</v>
      </c>
      <c r="JHK10" s="967">
        <f t="shared" ref="JHK10" si="3486">-(SUM(JHK4:JHK9)-JHK35-JHK40)</f>
        <v>0</v>
      </c>
      <c r="JHM10" s="967">
        <f t="shared" ref="JHM10" si="3487">-(SUM(JHM4:JHM9)-JHM35-JHM40)</f>
        <v>0</v>
      </c>
      <c r="JHO10" s="967">
        <f t="shared" ref="JHO10" si="3488">-(SUM(JHO4:JHO9)-JHO35-JHO40)</f>
        <v>0</v>
      </c>
      <c r="JHQ10" s="967">
        <f t="shared" ref="JHQ10" si="3489">-(SUM(JHQ4:JHQ9)-JHQ35-JHQ40)</f>
        <v>0</v>
      </c>
      <c r="JHS10" s="967">
        <f t="shared" ref="JHS10" si="3490">-(SUM(JHS4:JHS9)-JHS35-JHS40)</f>
        <v>0</v>
      </c>
      <c r="JHU10" s="967">
        <f t="shared" ref="JHU10" si="3491">-(SUM(JHU4:JHU9)-JHU35-JHU40)</f>
        <v>0</v>
      </c>
      <c r="JHW10" s="967">
        <f t="shared" ref="JHW10" si="3492">-(SUM(JHW4:JHW9)-JHW35-JHW40)</f>
        <v>0</v>
      </c>
      <c r="JHY10" s="967">
        <f t="shared" ref="JHY10" si="3493">-(SUM(JHY4:JHY9)-JHY35-JHY40)</f>
        <v>0</v>
      </c>
      <c r="JIA10" s="967">
        <f t="shared" ref="JIA10" si="3494">-(SUM(JIA4:JIA9)-JIA35-JIA40)</f>
        <v>0</v>
      </c>
      <c r="JIC10" s="967">
        <f t="shared" ref="JIC10" si="3495">-(SUM(JIC4:JIC9)-JIC35-JIC40)</f>
        <v>0</v>
      </c>
      <c r="JIE10" s="967">
        <f t="shared" ref="JIE10" si="3496">-(SUM(JIE4:JIE9)-JIE35-JIE40)</f>
        <v>0</v>
      </c>
      <c r="JIG10" s="967">
        <f t="shared" ref="JIG10" si="3497">-(SUM(JIG4:JIG9)-JIG35-JIG40)</f>
        <v>0</v>
      </c>
      <c r="JII10" s="967">
        <f t="shared" ref="JII10" si="3498">-(SUM(JII4:JII9)-JII35-JII40)</f>
        <v>0</v>
      </c>
      <c r="JIK10" s="967">
        <f t="shared" ref="JIK10" si="3499">-(SUM(JIK4:JIK9)-JIK35-JIK40)</f>
        <v>0</v>
      </c>
      <c r="JIM10" s="967">
        <f t="shared" ref="JIM10" si="3500">-(SUM(JIM4:JIM9)-JIM35-JIM40)</f>
        <v>0</v>
      </c>
      <c r="JIO10" s="967">
        <f t="shared" ref="JIO10" si="3501">-(SUM(JIO4:JIO9)-JIO35-JIO40)</f>
        <v>0</v>
      </c>
      <c r="JIQ10" s="967">
        <f t="shared" ref="JIQ10" si="3502">-(SUM(JIQ4:JIQ9)-JIQ35-JIQ40)</f>
        <v>0</v>
      </c>
      <c r="JIS10" s="967">
        <f t="shared" ref="JIS10" si="3503">-(SUM(JIS4:JIS9)-JIS35-JIS40)</f>
        <v>0</v>
      </c>
      <c r="JIU10" s="967">
        <f t="shared" ref="JIU10" si="3504">-(SUM(JIU4:JIU9)-JIU35-JIU40)</f>
        <v>0</v>
      </c>
      <c r="JIW10" s="967">
        <f t="shared" ref="JIW10" si="3505">-(SUM(JIW4:JIW9)-JIW35-JIW40)</f>
        <v>0</v>
      </c>
      <c r="JIY10" s="967">
        <f t="shared" ref="JIY10" si="3506">-(SUM(JIY4:JIY9)-JIY35-JIY40)</f>
        <v>0</v>
      </c>
      <c r="JJA10" s="967">
        <f t="shared" ref="JJA10" si="3507">-(SUM(JJA4:JJA9)-JJA35-JJA40)</f>
        <v>0</v>
      </c>
      <c r="JJC10" s="967">
        <f t="shared" ref="JJC10" si="3508">-(SUM(JJC4:JJC9)-JJC35-JJC40)</f>
        <v>0</v>
      </c>
      <c r="JJE10" s="967">
        <f t="shared" ref="JJE10" si="3509">-(SUM(JJE4:JJE9)-JJE35-JJE40)</f>
        <v>0</v>
      </c>
      <c r="JJG10" s="967">
        <f t="shared" ref="JJG10" si="3510">-(SUM(JJG4:JJG9)-JJG35-JJG40)</f>
        <v>0</v>
      </c>
      <c r="JJI10" s="967">
        <f t="shared" ref="JJI10" si="3511">-(SUM(JJI4:JJI9)-JJI35-JJI40)</f>
        <v>0</v>
      </c>
      <c r="JJK10" s="967">
        <f t="shared" ref="JJK10" si="3512">-(SUM(JJK4:JJK9)-JJK35-JJK40)</f>
        <v>0</v>
      </c>
      <c r="JJM10" s="967">
        <f t="shared" ref="JJM10" si="3513">-(SUM(JJM4:JJM9)-JJM35-JJM40)</f>
        <v>0</v>
      </c>
      <c r="JJO10" s="967">
        <f t="shared" ref="JJO10" si="3514">-(SUM(JJO4:JJO9)-JJO35-JJO40)</f>
        <v>0</v>
      </c>
      <c r="JJQ10" s="967">
        <f t="shared" ref="JJQ10" si="3515">-(SUM(JJQ4:JJQ9)-JJQ35-JJQ40)</f>
        <v>0</v>
      </c>
      <c r="JJS10" s="967">
        <f t="shared" ref="JJS10" si="3516">-(SUM(JJS4:JJS9)-JJS35-JJS40)</f>
        <v>0</v>
      </c>
      <c r="JJU10" s="967">
        <f t="shared" ref="JJU10" si="3517">-(SUM(JJU4:JJU9)-JJU35-JJU40)</f>
        <v>0</v>
      </c>
      <c r="JJW10" s="967">
        <f t="shared" ref="JJW10" si="3518">-(SUM(JJW4:JJW9)-JJW35-JJW40)</f>
        <v>0</v>
      </c>
      <c r="JJY10" s="967">
        <f t="shared" ref="JJY10" si="3519">-(SUM(JJY4:JJY9)-JJY35-JJY40)</f>
        <v>0</v>
      </c>
      <c r="JKA10" s="967">
        <f t="shared" ref="JKA10" si="3520">-(SUM(JKA4:JKA9)-JKA35-JKA40)</f>
        <v>0</v>
      </c>
      <c r="JKC10" s="967">
        <f t="shared" ref="JKC10" si="3521">-(SUM(JKC4:JKC9)-JKC35-JKC40)</f>
        <v>0</v>
      </c>
      <c r="JKE10" s="967">
        <f t="shared" ref="JKE10" si="3522">-(SUM(JKE4:JKE9)-JKE35-JKE40)</f>
        <v>0</v>
      </c>
      <c r="JKG10" s="967">
        <f t="shared" ref="JKG10" si="3523">-(SUM(JKG4:JKG9)-JKG35-JKG40)</f>
        <v>0</v>
      </c>
      <c r="JKI10" s="967">
        <f t="shared" ref="JKI10" si="3524">-(SUM(JKI4:JKI9)-JKI35-JKI40)</f>
        <v>0</v>
      </c>
      <c r="JKK10" s="967">
        <f t="shared" ref="JKK10" si="3525">-(SUM(JKK4:JKK9)-JKK35-JKK40)</f>
        <v>0</v>
      </c>
      <c r="JKM10" s="967">
        <f t="shared" ref="JKM10" si="3526">-(SUM(JKM4:JKM9)-JKM35-JKM40)</f>
        <v>0</v>
      </c>
      <c r="JKO10" s="967">
        <f t="shared" ref="JKO10" si="3527">-(SUM(JKO4:JKO9)-JKO35-JKO40)</f>
        <v>0</v>
      </c>
      <c r="JKQ10" s="967">
        <f t="shared" ref="JKQ10" si="3528">-(SUM(JKQ4:JKQ9)-JKQ35-JKQ40)</f>
        <v>0</v>
      </c>
      <c r="JKS10" s="967">
        <f t="shared" ref="JKS10" si="3529">-(SUM(JKS4:JKS9)-JKS35-JKS40)</f>
        <v>0</v>
      </c>
      <c r="JKU10" s="967">
        <f t="shared" ref="JKU10" si="3530">-(SUM(JKU4:JKU9)-JKU35-JKU40)</f>
        <v>0</v>
      </c>
      <c r="JKW10" s="967">
        <f t="shared" ref="JKW10" si="3531">-(SUM(JKW4:JKW9)-JKW35-JKW40)</f>
        <v>0</v>
      </c>
      <c r="JKY10" s="967">
        <f t="shared" ref="JKY10" si="3532">-(SUM(JKY4:JKY9)-JKY35-JKY40)</f>
        <v>0</v>
      </c>
      <c r="JLA10" s="967">
        <f t="shared" ref="JLA10" si="3533">-(SUM(JLA4:JLA9)-JLA35-JLA40)</f>
        <v>0</v>
      </c>
      <c r="JLC10" s="967">
        <f t="shared" ref="JLC10" si="3534">-(SUM(JLC4:JLC9)-JLC35-JLC40)</f>
        <v>0</v>
      </c>
      <c r="JLE10" s="967">
        <f t="shared" ref="JLE10" si="3535">-(SUM(JLE4:JLE9)-JLE35-JLE40)</f>
        <v>0</v>
      </c>
      <c r="JLG10" s="967">
        <f t="shared" ref="JLG10" si="3536">-(SUM(JLG4:JLG9)-JLG35-JLG40)</f>
        <v>0</v>
      </c>
      <c r="JLI10" s="967">
        <f t="shared" ref="JLI10" si="3537">-(SUM(JLI4:JLI9)-JLI35-JLI40)</f>
        <v>0</v>
      </c>
      <c r="JLK10" s="967">
        <f t="shared" ref="JLK10" si="3538">-(SUM(JLK4:JLK9)-JLK35-JLK40)</f>
        <v>0</v>
      </c>
      <c r="JLM10" s="967">
        <f t="shared" ref="JLM10" si="3539">-(SUM(JLM4:JLM9)-JLM35-JLM40)</f>
        <v>0</v>
      </c>
      <c r="JLO10" s="967">
        <f t="shared" ref="JLO10" si="3540">-(SUM(JLO4:JLO9)-JLO35-JLO40)</f>
        <v>0</v>
      </c>
      <c r="JLQ10" s="967">
        <f t="shared" ref="JLQ10" si="3541">-(SUM(JLQ4:JLQ9)-JLQ35-JLQ40)</f>
        <v>0</v>
      </c>
      <c r="JLS10" s="967">
        <f t="shared" ref="JLS10" si="3542">-(SUM(JLS4:JLS9)-JLS35-JLS40)</f>
        <v>0</v>
      </c>
      <c r="JLU10" s="967">
        <f t="shared" ref="JLU10" si="3543">-(SUM(JLU4:JLU9)-JLU35-JLU40)</f>
        <v>0</v>
      </c>
      <c r="JLW10" s="967">
        <f t="shared" ref="JLW10" si="3544">-(SUM(JLW4:JLW9)-JLW35-JLW40)</f>
        <v>0</v>
      </c>
      <c r="JLY10" s="967">
        <f t="shared" ref="JLY10" si="3545">-(SUM(JLY4:JLY9)-JLY35-JLY40)</f>
        <v>0</v>
      </c>
      <c r="JMA10" s="967">
        <f t="shared" ref="JMA10" si="3546">-(SUM(JMA4:JMA9)-JMA35-JMA40)</f>
        <v>0</v>
      </c>
      <c r="JMC10" s="967">
        <f t="shared" ref="JMC10" si="3547">-(SUM(JMC4:JMC9)-JMC35-JMC40)</f>
        <v>0</v>
      </c>
      <c r="JME10" s="967">
        <f t="shared" ref="JME10" si="3548">-(SUM(JME4:JME9)-JME35-JME40)</f>
        <v>0</v>
      </c>
      <c r="JMG10" s="967">
        <f t="shared" ref="JMG10" si="3549">-(SUM(JMG4:JMG9)-JMG35-JMG40)</f>
        <v>0</v>
      </c>
      <c r="JMI10" s="967">
        <f t="shared" ref="JMI10" si="3550">-(SUM(JMI4:JMI9)-JMI35-JMI40)</f>
        <v>0</v>
      </c>
      <c r="JMK10" s="967">
        <f t="shared" ref="JMK10" si="3551">-(SUM(JMK4:JMK9)-JMK35-JMK40)</f>
        <v>0</v>
      </c>
      <c r="JMM10" s="967">
        <f t="shared" ref="JMM10" si="3552">-(SUM(JMM4:JMM9)-JMM35-JMM40)</f>
        <v>0</v>
      </c>
      <c r="JMO10" s="967">
        <f t="shared" ref="JMO10" si="3553">-(SUM(JMO4:JMO9)-JMO35-JMO40)</f>
        <v>0</v>
      </c>
      <c r="JMQ10" s="967">
        <f t="shared" ref="JMQ10" si="3554">-(SUM(JMQ4:JMQ9)-JMQ35-JMQ40)</f>
        <v>0</v>
      </c>
      <c r="JMS10" s="967">
        <f t="shared" ref="JMS10" si="3555">-(SUM(JMS4:JMS9)-JMS35-JMS40)</f>
        <v>0</v>
      </c>
      <c r="JMU10" s="967">
        <f t="shared" ref="JMU10" si="3556">-(SUM(JMU4:JMU9)-JMU35-JMU40)</f>
        <v>0</v>
      </c>
      <c r="JMW10" s="967">
        <f t="shared" ref="JMW10" si="3557">-(SUM(JMW4:JMW9)-JMW35-JMW40)</f>
        <v>0</v>
      </c>
      <c r="JMY10" s="967">
        <f t="shared" ref="JMY10" si="3558">-(SUM(JMY4:JMY9)-JMY35-JMY40)</f>
        <v>0</v>
      </c>
      <c r="JNA10" s="967">
        <f t="shared" ref="JNA10" si="3559">-(SUM(JNA4:JNA9)-JNA35-JNA40)</f>
        <v>0</v>
      </c>
      <c r="JNC10" s="967">
        <f t="shared" ref="JNC10" si="3560">-(SUM(JNC4:JNC9)-JNC35-JNC40)</f>
        <v>0</v>
      </c>
      <c r="JNE10" s="967">
        <f t="shared" ref="JNE10" si="3561">-(SUM(JNE4:JNE9)-JNE35-JNE40)</f>
        <v>0</v>
      </c>
      <c r="JNG10" s="967">
        <f t="shared" ref="JNG10" si="3562">-(SUM(JNG4:JNG9)-JNG35-JNG40)</f>
        <v>0</v>
      </c>
      <c r="JNI10" s="967">
        <f t="shared" ref="JNI10" si="3563">-(SUM(JNI4:JNI9)-JNI35-JNI40)</f>
        <v>0</v>
      </c>
      <c r="JNK10" s="967">
        <f t="shared" ref="JNK10" si="3564">-(SUM(JNK4:JNK9)-JNK35-JNK40)</f>
        <v>0</v>
      </c>
      <c r="JNM10" s="967">
        <f t="shared" ref="JNM10" si="3565">-(SUM(JNM4:JNM9)-JNM35-JNM40)</f>
        <v>0</v>
      </c>
      <c r="JNO10" s="967">
        <f t="shared" ref="JNO10" si="3566">-(SUM(JNO4:JNO9)-JNO35-JNO40)</f>
        <v>0</v>
      </c>
      <c r="JNQ10" s="967">
        <f t="shared" ref="JNQ10" si="3567">-(SUM(JNQ4:JNQ9)-JNQ35-JNQ40)</f>
        <v>0</v>
      </c>
      <c r="JNS10" s="967">
        <f t="shared" ref="JNS10" si="3568">-(SUM(JNS4:JNS9)-JNS35-JNS40)</f>
        <v>0</v>
      </c>
      <c r="JNU10" s="967">
        <f t="shared" ref="JNU10" si="3569">-(SUM(JNU4:JNU9)-JNU35-JNU40)</f>
        <v>0</v>
      </c>
      <c r="JNW10" s="967">
        <f t="shared" ref="JNW10" si="3570">-(SUM(JNW4:JNW9)-JNW35-JNW40)</f>
        <v>0</v>
      </c>
      <c r="JNY10" s="967">
        <f t="shared" ref="JNY10" si="3571">-(SUM(JNY4:JNY9)-JNY35-JNY40)</f>
        <v>0</v>
      </c>
      <c r="JOA10" s="967">
        <f t="shared" ref="JOA10" si="3572">-(SUM(JOA4:JOA9)-JOA35-JOA40)</f>
        <v>0</v>
      </c>
      <c r="JOC10" s="967">
        <f t="shared" ref="JOC10" si="3573">-(SUM(JOC4:JOC9)-JOC35-JOC40)</f>
        <v>0</v>
      </c>
      <c r="JOE10" s="967">
        <f t="shared" ref="JOE10" si="3574">-(SUM(JOE4:JOE9)-JOE35-JOE40)</f>
        <v>0</v>
      </c>
      <c r="JOG10" s="967">
        <f t="shared" ref="JOG10" si="3575">-(SUM(JOG4:JOG9)-JOG35-JOG40)</f>
        <v>0</v>
      </c>
      <c r="JOI10" s="967">
        <f t="shared" ref="JOI10" si="3576">-(SUM(JOI4:JOI9)-JOI35-JOI40)</f>
        <v>0</v>
      </c>
      <c r="JOK10" s="967">
        <f t="shared" ref="JOK10" si="3577">-(SUM(JOK4:JOK9)-JOK35-JOK40)</f>
        <v>0</v>
      </c>
      <c r="JOM10" s="967">
        <f t="shared" ref="JOM10" si="3578">-(SUM(JOM4:JOM9)-JOM35-JOM40)</f>
        <v>0</v>
      </c>
      <c r="JOO10" s="967">
        <f t="shared" ref="JOO10" si="3579">-(SUM(JOO4:JOO9)-JOO35-JOO40)</f>
        <v>0</v>
      </c>
      <c r="JOQ10" s="967">
        <f t="shared" ref="JOQ10" si="3580">-(SUM(JOQ4:JOQ9)-JOQ35-JOQ40)</f>
        <v>0</v>
      </c>
      <c r="JOS10" s="967">
        <f t="shared" ref="JOS10" si="3581">-(SUM(JOS4:JOS9)-JOS35-JOS40)</f>
        <v>0</v>
      </c>
      <c r="JOU10" s="967">
        <f t="shared" ref="JOU10" si="3582">-(SUM(JOU4:JOU9)-JOU35-JOU40)</f>
        <v>0</v>
      </c>
      <c r="JOW10" s="967">
        <f t="shared" ref="JOW10" si="3583">-(SUM(JOW4:JOW9)-JOW35-JOW40)</f>
        <v>0</v>
      </c>
      <c r="JOY10" s="967">
        <f t="shared" ref="JOY10" si="3584">-(SUM(JOY4:JOY9)-JOY35-JOY40)</f>
        <v>0</v>
      </c>
      <c r="JPA10" s="967">
        <f t="shared" ref="JPA10" si="3585">-(SUM(JPA4:JPA9)-JPA35-JPA40)</f>
        <v>0</v>
      </c>
      <c r="JPC10" s="967">
        <f t="shared" ref="JPC10" si="3586">-(SUM(JPC4:JPC9)-JPC35-JPC40)</f>
        <v>0</v>
      </c>
      <c r="JPE10" s="967">
        <f t="shared" ref="JPE10" si="3587">-(SUM(JPE4:JPE9)-JPE35-JPE40)</f>
        <v>0</v>
      </c>
      <c r="JPG10" s="967">
        <f t="shared" ref="JPG10" si="3588">-(SUM(JPG4:JPG9)-JPG35-JPG40)</f>
        <v>0</v>
      </c>
      <c r="JPI10" s="967">
        <f t="shared" ref="JPI10" si="3589">-(SUM(JPI4:JPI9)-JPI35-JPI40)</f>
        <v>0</v>
      </c>
      <c r="JPK10" s="967">
        <f t="shared" ref="JPK10" si="3590">-(SUM(JPK4:JPK9)-JPK35-JPK40)</f>
        <v>0</v>
      </c>
      <c r="JPM10" s="967">
        <f t="shared" ref="JPM10" si="3591">-(SUM(JPM4:JPM9)-JPM35-JPM40)</f>
        <v>0</v>
      </c>
      <c r="JPO10" s="967">
        <f t="shared" ref="JPO10" si="3592">-(SUM(JPO4:JPO9)-JPO35-JPO40)</f>
        <v>0</v>
      </c>
      <c r="JPQ10" s="967">
        <f t="shared" ref="JPQ10" si="3593">-(SUM(JPQ4:JPQ9)-JPQ35-JPQ40)</f>
        <v>0</v>
      </c>
      <c r="JPS10" s="967">
        <f t="shared" ref="JPS10" si="3594">-(SUM(JPS4:JPS9)-JPS35-JPS40)</f>
        <v>0</v>
      </c>
      <c r="JPU10" s="967">
        <f t="shared" ref="JPU10" si="3595">-(SUM(JPU4:JPU9)-JPU35-JPU40)</f>
        <v>0</v>
      </c>
      <c r="JPW10" s="967">
        <f t="shared" ref="JPW10" si="3596">-(SUM(JPW4:JPW9)-JPW35-JPW40)</f>
        <v>0</v>
      </c>
      <c r="JPY10" s="967">
        <f t="shared" ref="JPY10" si="3597">-(SUM(JPY4:JPY9)-JPY35-JPY40)</f>
        <v>0</v>
      </c>
      <c r="JQA10" s="967">
        <f t="shared" ref="JQA10" si="3598">-(SUM(JQA4:JQA9)-JQA35-JQA40)</f>
        <v>0</v>
      </c>
      <c r="JQC10" s="967">
        <f t="shared" ref="JQC10" si="3599">-(SUM(JQC4:JQC9)-JQC35-JQC40)</f>
        <v>0</v>
      </c>
      <c r="JQE10" s="967">
        <f t="shared" ref="JQE10" si="3600">-(SUM(JQE4:JQE9)-JQE35-JQE40)</f>
        <v>0</v>
      </c>
      <c r="JQG10" s="967">
        <f t="shared" ref="JQG10" si="3601">-(SUM(JQG4:JQG9)-JQG35-JQG40)</f>
        <v>0</v>
      </c>
      <c r="JQI10" s="967">
        <f t="shared" ref="JQI10" si="3602">-(SUM(JQI4:JQI9)-JQI35-JQI40)</f>
        <v>0</v>
      </c>
      <c r="JQK10" s="967">
        <f t="shared" ref="JQK10" si="3603">-(SUM(JQK4:JQK9)-JQK35-JQK40)</f>
        <v>0</v>
      </c>
      <c r="JQM10" s="967">
        <f t="shared" ref="JQM10" si="3604">-(SUM(JQM4:JQM9)-JQM35-JQM40)</f>
        <v>0</v>
      </c>
      <c r="JQO10" s="967">
        <f t="shared" ref="JQO10" si="3605">-(SUM(JQO4:JQO9)-JQO35-JQO40)</f>
        <v>0</v>
      </c>
      <c r="JQQ10" s="967">
        <f t="shared" ref="JQQ10" si="3606">-(SUM(JQQ4:JQQ9)-JQQ35-JQQ40)</f>
        <v>0</v>
      </c>
      <c r="JQS10" s="967">
        <f t="shared" ref="JQS10" si="3607">-(SUM(JQS4:JQS9)-JQS35-JQS40)</f>
        <v>0</v>
      </c>
      <c r="JQU10" s="967">
        <f t="shared" ref="JQU10" si="3608">-(SUM(JQU4:JQU9)-JQU35-JQU40)</f>
        <v>0</v>
      </c>
      <c r="JQW10" s="967">
        <f t="shared" ref="JQW10" si="3609">-(SUM(JQW4:JQW9)-JQW35-JQW40)</f>
        <v>0</v>
      </c>
      <c r="JQY10" s="967">
        <f t="shared" ref="JQY10" si="3610">-(SUM(JQY4:JQY9)-JQY35-JQY40)</f>
        <v>0</v>
      </c>
      <c r="JRA10" s="967">
        <f t="shared" ref="JRA10" si="3611">-(SUM(JRA4:JRA9)-JRA35-JRA40)</f>
        <v>0</v>
      </c>
      <c r="JRC10" s="967">
        <f t="shared" ref="JRC10" si="3612">-(SUM(JRC4:JRC9)-JRC35-JRC40)</f>
        <v>0</v>
      </c>
      <c r="JRE10" s="967">
        <f t="shared" ref="JRE10" si="3613">-(SUM(JRE4:JRE9)-JRE35-JRE40)</f>
        <v>0</v>
      </c>
      <c r="JRG10" s="967">
        <f t="shared" ref="JRG10" si="3614">-(SUM(JRG4:JRG9)-JRG35-JRG40)</f>
        <v>0</v>
      </c>
      <c r="JRI10" s="967">
        <f t="shared" ref="JRI10" si="3615">-(SUM(JRI4:JRI9)-JRI35-JRI40)</f>
        <v>0</v>
      </c>
      <c r="JRK10" s="967">
        <f t="shared" ref="JRK10" si="3616">-(SUM(JRK4:JRK9)-JRK35-JRK40)</f>
        <v>0</v>
      </c>
      <c r="JRM10" s="967">
        <f t="shared" ref="JRM10" si="3617">-(SUM(JRM4:JRM9)-JRM35-JRM40)</f>
        <v>0</v>
      </c>
      <c r="JRO10" s="967">
        <f t="shared" ref="JRO10" si="3618">-(SUM(JRO4:JRO9)-JRO35-JRO40)</f>
        <v>0</v>
      </c>
      <c r="JRQ10" s="967">
        <f t="shared" ref="JRQ10" si="3619">-(SUM(JRQ4:JRQ9)-JRQ35-JRQ40)</f>
        <v>0</v>
      </c>
      <c r="JRS10" s="967">
        <f t="shared" ref="JRS10" si="3620">-(SUM(JRS4:JRS9)-JRS35-JRS40)</f>
        <v>0</v>
      </c>
      <c r="JRU10" s="967">
        <f t="shared" ref="JRU10" si="3621">-(SUM(JRU4:JRU9)-JRU35-JRU40)</f>
        <v>0</v>
      </c>
      <c r="JRW10" s="967">
        <f t="shared" ref="JRW10" si="3622">-(SUM(JRW4:JRW9)-JRW35-JRW40)</f>
        <v>0</v>
      </c>
      <c r="JRY10" s="967">
        <f t="shared" ref="JRY10" si="3623">-(SUM(JRY4:JRY9)-JRY35-JRY40)</f>
        <v>0</v>
      </c>
      <c r="JSA10" s="967">
        <f t="shared" ref="JSA10" si="3624">-(SUM(JSA4:JSA9)-JSA35-JSA40)</f>
        <v>0</v>
      </c>
      <c r="JSC10" s="967">
        <f t="shared" ref="JSC10" si="3625">-(SUM(JSC4:JSC9)-JSC35-JSC40)</f>
        <v>0</v>
      </c>
      <c r="JSE10" s="967">
        <f t="shared" ref="JSE10" si="3626">-(SUM(JSE4:JSE9)-JSE35-JSE40)</f>
        <v>0</v>
      </c>
      <c r="JSG10" s="967">
        <f t="shared" ref="JSG10" si="3627">-(SUM(JSG4:JSG9)-JSG35-JSG40)</f>
        <v>0</v>
      </c>
      <c r="JSI10" s="967">
        <f t="shared" ref="JSI10" si="3628">-(SUM(JSI4:JSI9)-JSI35-JSI40)</f>
        <v>0</v>
      </c>
      <c r="JSK10" s="967">
        <f t="shared" ref="JSK10" si="3629">-(SUM(JSK4:JSK9)-JSK35-JSK40)</f>
        <v>0</v>
      </c>
      <c r="JSM10" s="967">
        <f t="shared" ref="JSM10" si="3630">-(SUM(JSM4:JSM9)-JSM35-JSM40)</f>
        <v>0</v>
      </c>
      <c r="JSO10" s="967">
        <f t="shared" ref="JSO10" si="3631">-(SUM(JSO4:JSO9)-JSO35-JSO40)</f>
        <v>0</v>
      </c>
      <c r="JSQ10" s="967">
        <f t="shared" ref="JSQ10" si="3632">-(SUM(JSQ4:JSQ9)-JSQ35-JSQ40)</f>
        <v>0</v>
      </c>
      <c r="JSS10" s="967">
        <f t="shared" ref="JSS10" si="3633">-(SUM(JSS4:JSS9)-JSS35-JSS40)</f>
        <v>0</v>
      </c>
      <c r="JSU10" s="967">
        <f t="shared" ref="JSU10" si="3634">-(SUM(JSU4:JSU9)-JSU35-JSU40)</f>
        <v>0</v>
      </c>
      <c r="JSW10" s="967">
        <f t="shared" ref="JSW10" si="3635">-(SUM(JSW4:JSW9)-JSW35-JSW40)</f>
        <v>0</v>
      </c>
      <c r="JSY10" s="967">
        <f t="shared" ref="JSY10" si="3636">-(SUM(JSY4:JSY9)-JSY35-JSY40)</f>
        <v>0</v>
      </c>
      <c r="JTA10" s="967">
        <f t="shared" ref="JTA10" si="3637">-(SUM(JTA4:JTA9)-JTA35-JTA40)</f>
        <v>0</v>
      </c>
      <c r="JTC10" s="967">
        <f t="shared" ref="JTC10" si="3638">-(SUM(JTC4:JTC9)-JTC35-JTC40)</f>
        <v>0</v>
      </c>
      <c r="JTE10" s="967">
        <f t="shared" ref="JTE10" si="3639">-(SUM(JTE4:JTE9)-JTE35-JTE40)</f>
        <v>0</v>
      </c>
      <c r="JTG10" s="967">
        <f t="shared" ref="JTG10" si="3640">-(SUM(JTG4:JTG9)-JTG35-JTG40)</f>
        <v>0</v>
      </c>
      <c r="JTI10" s="967">
        <f t="shared" ref="JTI10" si="3641">-(SUM(JTI4:JTI9)-JTI35-JTI40)</f>
        <v>0</v>
      </c>
      <c r="JTK10" s="967">
        <f t="shared" ref="JTK10" si="3642">-(SUM(JTK4:JTK9)-JTK35-JTK40)</f>
        <v>0</v>
      </c>
      <c r="JTM10" s="967">
        <f t="shared" ref="JTM10" si="3643">-(SUM(JTM4:JTM9)-JTM35-JTM40)</f>
        <v>0</v>
      </c>
      <c r="JTO10" s="967">
        <f t="shared" ref="JTO10" si="3644">-(SUM(JTO4:JTO9)-JTO35-JTO40)</f>
        <v>0</v>
      </c>
      <c r="JTQ10" s="967">
        <f t="shared" ref="JTQ10" si="3645">-(SUM(JTQ4:JTQ9)-JTQ35-JTQ40)</f>
        <v>0</v>
      </c>
      <c r="JTS10" s="967">
        <f t="shared" ref="JTS10" si="3646">-(SUM(JTS4:JTS9)-JTS35-JTS40)</f>
        <v>0</v>
      </c>
      <c r="JTU10" s="967">
        <f t="shared" ref="JTU10" si="3647">-(SUM(JTU4:JTU9)-JTU35-JTU40)</f>
        <v>0</v>
      </c>
      <c r="JTW10" s="967">
        <f t="shared" ref="JTW10" si="3648">-(SUM(JTW4:JTW9)-JTW35-JTW40)</f>
        <v>0</v>
      </c>
      <c r="JTY10" s="967">
        <f t="shared" ref="JTY10" si="3649">-(SUM(JTY4:JTY9)-JTY35-JTY40)</f>
        <v>0</v>
      </c>
      <c r="JUA10" s="967">
        <f t="shared" ref="JUA10" si="3650">-(SUM(JUA4:JUA9)-JUA35-JUA40)</f>
        <v>0</v>
      </c>
      <c r="JUC10" s="967">
        <f t="shared" ref="JUC10" si="3651">-(SUM(JUC4:JUC9)-JUC35-JUC40)</f>
        <v>0</v>
      </c>
      <c r="JUE10" s="967">
        <f t="shared" ref="JUE10" si="3652">-(SUM(JUE4:JUE9)-JUE35-JUE40)</f>
        <v>0</v>
      </c>
      <c r="JUG10" s="967">
        <f t="shared" ref="JUG10" si="3653">-(SUM(JUG4:JUG9)-JUG35-JUG40)</f>
        <v>0</v>
      </c>
      <c r="JUI10" s="967">
        <f t="shared" ref="JUI10" si="3654">-(SUM(JUI4:JUI9)-JUI35-JUI40)</f>
        <v>0</v>
      </c>
      <c r="JUK10" s="967">
        <f t="shared" ref="JUK10" si="3655">-(SUM(JUK4:JUK9)-JUK35-JUK40)</f>
        <v>0</v>
      </c>
      <c r="JUM10" s="967">
        <f t="shared" ref="JUM10" si="3656">-(SUM(JUM4:JUM9)-JUM35-JUM40)</f>
        <v>0</v>
      </c>
      <c r="JUO10" s="967">
        <f t="shared" ref="JUO10" si="3657">-(SUM(JUO4:JUO9)-JUO35-JUO40)</f>
        <v>0</v>
      </c>
      <c r="JUQ10" s="967">
        <f t="shared" ref="JUQ10" si="3658">-(SUM(JUQ4:JUQ9)-JUQ35-JUQ40)</f>
        <v>0</v>
      </c>
      <c r="JUS10" s="967">
        <f t="shared" ref="JUS10" si="3659">-(SUM(JUS4:JUS9)-JUS35-JUS40)</f>
        <v>0</v>
      </c>
      <c r="JUU10" s="967">
        <f t="shared" ref="JUU10" si="3660">-(SUM(JUU4:JUU9)-JUU35-JUU40)</f>
        <v>0</v>
      </c>
      <c r="JUW10" s="967">
        <f t="shared" ref="JUW10" si="3661">-(SUM(JUW4:JUW9)-JUW35-JUW40)</f>
        <v>0</v>
      </c>
      <c r="JUY10" s="967">
        <f t="shared" ref="JUY10" si="3662">-(SUM(JUY4:JUY9)-JUY35-JUY40)</f>
        <v>0</v>
      </c>
      <c r="JVA10" s="967">
        <f t="shared" ref="JVA10" si="3663">-(SUM(JVA4:JVA9)-JVA35-JVA40)</f>
        <v>0</v>
      </c>
      <c r="JVC10" s="967">
        <f t="shared" ref="JVC10" si="3664">-(SUM(JVC4:JVC9)-JVC35-JVC40)</f>
        <v>0</v>
      </c>
      <c r="JVE10" s="967">
        <f t="shared" ref="JVE10" si="3665">-(SUM(JVE4:JVE9)-JVE35-JVE40)</f>
        <v>0</v>
      </c>
      <c r="JVG10" s="967">
        <f t="shared" ref="JVG10" si="3666">-(SUM(JVG4:JVG9)-JVG35-JVG40)</f>
        <v>0</v>
      </c>
      <c r="JVI10" s="967">
        <f t="shared" ref="JVI10" si="3667">-(SUM(JVI4:JVI9)-JVI35-JVI40)</f>
        <v>0</v>
      </c>
      <c r="JVK10" s="967">
        <f t="shared" ref="JVK10" si="3668">-(SUM(JVK4:JVK9)-JVK35-JVK40)</f>
        <v>0</v>
      </c>
      <c r="JVM10" s="967">
        <f t="shared" ref="JVM10" si="3669">-(SUM(JVM4:JVM9)-JVM35-JVM40)</f>
        <v>0</v>
      </c>
      <c r="JVO10" s="967">
        <f t="shared" ref="JVO10" si="3670">-(SUM(JVO4:JVO9)-JVO35-JVO40)</f>
        <v>0</v>
      </c>
      <c r="JVQ10" s="967">
        <f t="shared" ref="JVQ10" si="3671">-(SUM(JVQ4:JVQ9)-JVQ35-JVQ40)</f>
        <v>0</v>
      </c>
      <c r="JVS10" s="967">
        <f t="shared" ref="JVS10" si="3672">-(SUM(JVS4:JVS9)-JVS35-JVS40)</f>
        <v>0</v>
      </c>
      <c r="JVU10" s="967">
        <f t="shared" ref="JVU10" si="3673">-(SUM(JVU4:JVU9)-JVU35-JVU40)</f>
        <v>0</v>
      </c>
      <c r="JVW10" s="967">
        <f t="shared" ref="JVW10" si="3674">-(SUM(JVW4:JVW9)-JVW35-JVW40)</f>
        <v>0</v>
      </c>
      <c r="JVY10" s="967">
        <f t="shared" ref="JVY10" si="3675">-(SUM(JVY4:JVY9)-JVY35-JVY40)</f>
        <v>0</v>
      </c>
      <c r="JWA10" s="967">
        <f t="shared" ref="JWA10" si="3676">-(SUM(JWA4:JWA9)-JWA35-JWA40)</f>
        <v>0</v>
      </c>
      <c r="JWC10" s="967">
        <f t="shared" ref="JWC10" si="3677">-(SUM(JWC4:JWC9)-JWC35-JWC40)</f>
        <v>0</v>
      </c>
      <c r="JWE10" s="967">
        <f t="shared" ref="JWE10" si="3678">-(SUM(JWE4:JWE9)-JWE35-JWE40)</f>
        <v>0</v>
      </c>
      <c r="JWG10" s="967">
        <f t="shared" ref="JWG10" si="3679">-(SUM(JWG4:JWG9)-JWG35-JWG40)</f>
        <v>0</v>
      </c>
      <c r="JWI10" s="967">
        <f t="shared" ref="JWI10" si="3680">-(SUM(JWI4:JWI9)-JWI35-JWI40)</f>
        <v>0</v>
      </c>
      <c r="JWK10" s="967">
        <f t="shared" ref="JWK10" si="3681">-(SUM(JWK4:JWK9)-JWK35-JWK40)</f>
        <v>0</v>
      </c>
      <c r="JWM10" s="967">
        <f t="shared" ref="JWM10" si="3682">-(SUM(JWM4:JWM9)-JWM35-JWM40)</f>
        <v>0</v>
      </c>
      <c r="JWO10" s="967">
        <f t="shared" ref="JWO10" si="3683">-(SUM(JWO4:JWO9)-JWO35-JWO40)</f>
        <v>0</v>
      </c>
      <c r="JWQ10" s="967">
        <f t="shared" ref="JWQ10" si="3684">-(SUM(JWQ4:JWQ9)-JWQ35-JWQ40)</f>
        <v>0</v>
      </c>
      <c r="JWS10" s="967">
        <f t="shared" ref="JWS10" si="3685">-(SUM(JWS4:JWS9)-JWS35-JWS40)</f>
        <v>0</v>
      </c>
      <c r="JWU10" s="967">
        <f t="shared" ref="JWU10" si="3686">-(SUM(JWU4:JWU9)-JWU35-JWU40)</f>
        <v>0</v>
      </c>
      <c r="JWW10" s="967">
        <f t="shared" ref="JWW10" si="3687">-(SUM(JWW4:JWW9)-JWW35-JWW40)</f>
        <v>0</v>
      </c>
      <c r="JWY10" s="967">
        <f t="shared" ref="JWY10" si="3688">-(SUM(JWY4:JWY9)-JWY35-JWY40)</f>
        <v>0</v>
      </c>
      <c r="JXA10" s="967">
        <f t="shared" ref="JXA10" si="3689">-(SUM(JXA4:JXA9)-JXA35-JXA40)</f>
        <v>0</v>
      </c>
      <c r="JXC10" s="967">
        <f t="shared" ref="JXC10" si="3690">-(SUM(JXC4:JXC9)-JXC35-JXC40)</f>
        <v>0</v>
      </c>
      <c r="JXE10" s="967">
        <f t="shared" ref="JXE10" si="3691">-(SUM(JXE4:JXE9)-JXE35-JXE40)</f>
        <v>0</v>
      </c>
      <c r="JXG10" s="967">
        <f t="shared" ref="JXG10" si="3692">-(SUM(JXG4:JXG9)-JXG35-JXG40)</f>
        <v>0</v>
      </c>
      <c r="JXI10" s="967">
        <f t="shared" ref="JXI10" si="3693">-(SUM(JXI4:JXI9)-JXI35-JXI40)</f>
        <v>0</v>
      </c>
      <c r="JXK10" s="967">
        <f t="shared" ref="JXK10" si="3694">-(SUM(JXK4:JXK9)-JXK35-JXK40)</f>
        <v>0</v>
      </c>
      <c r="JXM10" s="967">
        <f t="shared" ref="JXM10" si="3695">-(SUM(JXM4:JXM9)-JXM35-JXM40)</f>
        <v>0</v>
      </c>
      <c r="JXO10" s="967">
        <f t="shared" ref="JXO10" si="3696">-(SUM(JXO4:JXO9)-JXO35-JXO40)</f>
        <v>0</v>
      </c>
      <c r="JXQ10" s="967">
        <f t="shared" ref="JXQ10" si="3697">-(SUM(JXQ4:JXQ9)-JXQ35-JXQ40)</f>
        <v>0</v>
      </c>
      <c r="JXS10" s="967">
        <f t="shared" ref="JXS10" si="3698">-(SUM(JXS4:JXS9)-JXS35-JXS40)</f>
        <v>0</v>
      </c>
      <c r="JXU10" s="967">
        <f t="shared" ref="JXU10" si="3699">-(SUM(JXU4:JXU9)-JXU35-JXU40)</f>
        <v>0</v>
      </c>
      <c r="JXW10" s="967">
        <f t="shared" ref="JXW10" si="3700">-(SUM(JXW4:JXW9)-JXW35-JXW40)</f>
        <v>0</v>
      </c>
      <c r="JXY10" s="967">
        <f t="shared" ref="JXY10" si="3701">-(SUM(JXY4:JXY9)-JXY35-JXY40)</f>
        <v>0</v>
      </c>
      <c r="JYA10" s="967">
        <f t="shared" ref="JYA10" si="3702">-(SUM(JYA4:JYA9)-JYA35-JYA40)</f>
        <v>0</v>
      </c>
      <c r="JYC10" s="967">
        <f t="shared" ref="JYC10" si="3703">-(SUM(JYC4:JYC9)-JYC35-JYC40)</f>
        <v>0</v>
      </c>
      <c r="JYE10" s="967">
        <f t="shared" ref="JYE10" si="3704">-(SUM(JYE4:JYE9)-JYE35-JYE40)</f>
        <v>0</v>
      </c>
      <c r="JYG10" s="967">
        <f t="shared" ref="JYG10" si="3705">-(SUM(JYG4:JYG9)-JYG35-JYG40)</f>
        <v>0</v>
      </c>
      <c r="JYI10" s="967">
        <f t="shared" ref="JYI10" si="3706">-(SUM(JYI4:JYI9)-JYI35-JYI40)</f>
        <v>0</v>
      </c>
      <c r="JYK10" s="967">
        <f t="shared" ref="JYK10" si="3707">-(SUM(JYK4:JYK9)-JYK35-JYK40)</f>
        <v>0</v>
      </c>
      <c r="JYM10" s="967">
        <f t="shared" ref="JYM10" si="3708">-(SUM(JYM4:JYM9)-JYM35-JYM40)</f>
        <v>0</v>
      </c>
      <c r="JYO10" s="967">
        <f t="shared" ref="JYO10" si="3709">-(SUM(JYO4:JYO9)-JYO35-JYO40)</f>
        <v>0</v>
      </c>
      <c r="JYQ10" s="967">
        <f t="shared" ref="JYQ10" si="3710">-(SUM(JYQ4:JYQ9)-JYQ35-JYQ40)</f>
        <v>0</v>
      </c>
      <c r="JYS10" s="967">
        <f t="shared" ref="JYS10" si="3711">-(SUM(JYS4:JYS9)-JYS35-JYS40)</f>
        <v>0</v>
      </c>
      <c r="JYU10" s="967">
        <f t="shared" ref="JYU10" si="3712">-(SUM(JYU4:JYU9)-JYU35-JYU40)</f>
        <v>0</v>
      </c>
      <c r="JYW10" s="967">
        <f t="shared" ref="JYW10" si="3713">-(SUM(JYW4:JYW9)-JYW35-JYW40)</f>
        <v>0</v>
      </c>
      <c r="JYY10" s="967">
        <f t="shared" ref="JYY10" si="3714">-(SUM(JYY4:JYY9)-JYY35-JYY40)</f>
        <v>0</v>
      </c>
      <c r="JZA10" s="967">
        <f t="shared" ref="JZA10" si="3715">-(SUM(JZA4:JZA9)-JZA35-JZA40)</f>
        <v>0</v>
      </c>
      <c r="JZC10" s="967">
        <f t="shared" ref="JZC10" si="3716">-(SUM(JZC4:JZC9)-JZC35-JZC40)</f>
        <v>0</v>
      </c>
      <c r="JZE10" s="967">
        <f t="shared" ref="JZE10" si="3717">-(SUM(JZE4:JZE9)-JZE35-JZE40)</f>
        <v>0</v>
      </c>
      <c r="JZG10" s="967">
        <f t="shared" ref="JZG10" si="3718">-(SUM(JZG4:JZG9)-JZG35-JZG40)</f>
        <v>0</v>
      </c>
      <c r="JZI10" s="967">
        <f t="shared" ref="JZI10" si="3719">-(SUM(JZI4:JZI9)-JZI35-JZI40)</f>
        <v>0</v>
      </c>
      <c r="JZK10" s="967">
        <f t="shared" ref="JZK10" si="3720">-(SUM(JZK4:JZK9)-JZK35-JZK40)</f>
        <v>0</v>
      </c>
      <c r="JZM10" s="967">
        <f t="shared" ref="JZM10" si="3721">-(SUM(JZM4:JZM9)-JZM35-JZM40)</f>
        <v>0</v>
      </c>
      <c r="JZO10" s="967">
        <f t="shared" ref="JZO10" si="3722">-(SUM(JZO4:JZO9)-JZO35-JZO40)</f>
        <v>0</v>
      </c>
      <c r="JZQ10" s="967">
        <f t="shared" ref="JZQ10" si="3723">-(SUM(JZQ4:JZQ9)-JZQ35-JZQ40)</f>
        <v>0</v>
      </c>
      <c r="JZS10" s="967">
        <f t="shared" ref="JZS10" si="3724">-(SUM(JZS4:JZS9)-JZS35-JZS40)</f>
        <v>0</v>
      </c>
      <c r="JZU10" s="967">
        <f t="shared" ref="JZU10" si="3725">-(SUM(JZU4:JZU9)-JZU35-JZU40)</f>
        <v>0</v>
      </c>
      <c r="JZW10" s="967">
        <f t="shared" ref="JZW10" si="3726">-(SUM(JZW4:JZW9)-JZW35-JZW40)</f>
        <v>0</v>
      </c>
      <c r="JZY10" s="967">
        <f t="shared" ref="JZY10" si="3727">-(SUM(JZY4:JZY9)-JZY35-JZY40)</f>
        <v>0</v>
      </c>
      <c r="KAA10" s="967">
        <f t="shared" ref="KAA10" si="3728">-(SUM(KAA4:KAA9)-KAA35-KAA40)</f>
        <v>0</v>
      </c>
      <c r="KAC10" s="967">
        <f t="shared" ref="KAC10" si="3729">-(SUM(KAC4:KAC9)-KAC35-KAC40)</f>
        <v>0</v>
      </c>
      <c r="KAE10" s="967">
        <f t="shared" ref="KAE10" si="3730">-(SUM(KAE4:KAE9)-KAE35-KAE40)</f>
        <v>0</v>
      </c>
      <c r="KAG10" s="967">
        <f t="shared" ref="KAG10" si="3731">-(SUM(KAG4:KAG9)-KAG35-KAG40)</f>
        <v>0</v>
      </c>
      <c r="KAI10" s="967">
        <f t="shared" ref="KAI10" si="3732">-(SUM(KAI4:KAI9)-KAI35-KAI40)</f>
        <v>0</v>
      </c>
      <c r="KAK10" s="967">
        <f t="shared" ref="KAK10" si="3733">-(SUM(KAK4:KAK9)-KAK35-KAK40)</f>
        <v>0</v>
      </c>
      <c r="KAM10" s="967">
        <f t="shared" ref="KAM10" si="3734">-(SUM(KAM4:KAM9)-KAM35-KAM40)</f>
        <v>0</v>
      </c>
      <c r="KAO10" s="967">
        <f t="shared" ref="KAO10" si="3735">-(SUM(KAO4:KAO9)-KAO35-KAO40)</f>
        <v>0</v>
      </c>
      <c r="KAQ10" s="967">
        <f t="shared" ref="KAQ10" si="3736">-(SUM(KAQ4:KAQ9)-KAQ35-KAQ40)</f>
        <v>0</v>
      </c>
      <c r="KAS10" s="967">
        <f t="shared" ref="KAS10" si="3737">-(SUM(KAS4:KAS9)-KAS35-KAS40)</f>
        <v>0</v>
      </c>
      <c r="KAU10" s="967">
        <f t="shared" ref="KAU10" si="3738">-(SUM(KAU4:KAU9)-KAU35-KAU40)</f>
        <v>0</v>
      </c>
      <c r="KAW10" s="967">
        <f t="shared" ref="KAW10" si="3739">-(SUM(KAW4:KAW9)-KAW35-KAW40)</f>
        <v>0</v>
      </c>
      <c r="KAY10" s="967">
        <f t="shared" ref="KAY10" si="3740">-(SUM(KAY4:KAY9)-KAY35-KAY40)</f>
        <v>0</v>
      </c>
      <c r="KBA10" s="967">
        <f t="shared" ref="KBA10" si="3741">-(SUM(KBA4:KBA9)-KBA35-KBA40)</f>
        <v>0</v>
      </c>
      <c r="KBC10" s="967">
        <f t="shared" ref="KBC10" si="3742">-(SUM(KBC4:KBC9)-KBC35-KBC40)</f>
        <v>0</v>
      </c>
      <c r="KBE10" s="967">
        <f t="shared" ref="KBE10" si="3743">-(SUM(KBE4:KBE9)-KBE35-KBE40)</f>
        <v>0</v>
      </c>
      <c r="KBG10" s="967">
        <f t="shared" ref="KBG10" si="3744">-(SUM(KBG4:KBG9)-KBG35-KBG40)</f>
        <v>0</v>
      </c>
      <c r="KBI10" s="967">
        <f t="shared" ref="KBI10" si="3745">-(SUM(KBI4:KBI9)-KBI35-KBI40)</f>
        <v>0</v>
      </c>
      <c r="KBK10" s="967">
        <f t="shared" ref="KBK10" si="3746">-(SUM(KBK4:KBK9)-KBK35-KBK40)</f>
        <v>0</v>
      </c>
      <c r="KBM10" s="967">
        <f t="shared" ref="KBM10" si="3747">-(SUM(KBM4:KBM9)-KBM35-KBM40)</f>
        <v>0</v>
      </c>
      <c r="KBO10" s="967">
        <f t="shared" ref="KBO10" si="3748">-(SUM(KBO4:KBO9)-KBO35-KBO40)</f>
        <v>0</v>
      </c>
      <c r="KBQ10" s="967">
        <f t="shared" ref="KBQ10" si="3749">-(SUM(KBQ4:KBQ9)-KBQ35-KBQ40)</f>
        <v>0</v>
      </c>
      <c r="KBS10" s="967">
        <f t="shared" ref="KBS10" si="3750">-(SUM(KBS4:KBS9)-KBS35-KBS40)</f>
        <v>0</v>
      </c>
      <c r="KBU10" s="967">
        <f t="shared" ref="KBU10" si="3751">-(SUM(KBU4:KBU9)-KBU35-KBU40)</f>
        <v>0</v>
      </c>
      <c r="KBW10" s="967">
        <f t="shared" ref="KBW10" si="3752">-(SUM(KBW4:KBW9)-KBW35-KBW40)</f>
        <v>0</v>
      </c>
      <c r="KBY10" s="967">
        <f t="shared" ref="KBY10" si="3753">-(SUM(KBY4:KBY9)-KBY35-KBY40)</f>
        <v>0</v>
      </c>
      <c r="KCA10" s="967">
        <f t="shared" ref="KCA10" si="3754">-(SUM(KCA4:KCA9)-KCA35-KCA40)</f>
        <v>0</v>
      </c>
      <c r="KCC10" s="967">
        <f t="shared" ref="KCC10" si="3755">-(SUM(KCC4:KCC9)-KCC35-KCC40)</f>
        <v>0</v>
      </c>
      <c r="KCE10" s="967">
        <f t="shared" ref="KCE10" si="3756">-(SUM(KCE4:KCE9)-KCE35-KCE40)</f>
        <v>0</v>
      </c>
      <c r="KCG10" s="967">
        <f t="shared" ref="KCG10" si="3757">-(SUM(KCG4:KCG9)-KCG35-KCG40)</f>
        <v>0</v>
      </c>
      <c r="KCI10" s="967">
        <f t="shared" ref="KCI10" si="3758">-(SUM(KCI4:KCI9)-KCI35-KCI40)</f>
        <v>0</v>
      </c>
      <c r="KCK10" s="967">
        <f t="shared" ref="KCK10" si="3759">-(SUM(KCK4:KCK9)-KCK35-KCK40)</f>
        <v>0</v>
      </c>
      <c r="KCM10" s="967">
        <f t="shared" ref="KCM10" si="3760">-(SUM(KCM4:KCM9)-KCM35-KCM40)</f>
        <v>0</v>
      </c>
      <c r="KCO10" s="967">
        <f t="shared" ref="KCO10" si="3761">-(SUM(KCO4:KCO9)-KCO35-KCO40)</f>
        <v>0</v>
      </c>
      <c r="KCQ10" s="967">
        <f t="shared" ref="KCQ10" si="3762">-(SUM(KCQ4:KCQ9)-KCQ35-KCQ40)</f>
        <v>0</v>
      </c>
      <c r="KCS10" s="967">
        <f t="shared" ref="KCS10" si="3763">-(SUM(KCS4:KCS9)-KCS35-KCS40)</f>
        <v>0</v>
      </c>
      <c r="KCU10" s="967">
        <f t="shared" ref="KCU10" si="3764">-(SUM(KCU4:KCU9)-KCU35-KCU40)</f>
        <v>0</v>
      </c>
      <c r="KCW10" s="967">
        <f t="shared" ref="KCW10" si="3765">-(SUM(KCW4:KCW9)-KCW35-KCW40)</f>
        <v>0</v>
      </c>
      <c r="KCY10" s="967">
        <f t="shared" ref="KCY10" si="3766">-(SUM(KCY4:KCY9)-KCY35-KCY40)</f>
        <v>0</v>
      </c>
      <c r="KDA10" s="967">
        <f t="shared" ref="KDA10" si="3767">-(SUM(KDA4:KDA9)-KDA35-KDA40)</f>
        <v>0</v>
      </c>
      <c r="KDC10" s="967">
        <f t="shared" ref="KDC10" si="3768">-(SUM(KDC4:KDC9)-KDC35-KDC40)</f>
        <v>0</v>
      </c>
      <c r="KDE10" s="967">
        <f t="shared" ref="KDE10" si="3769">-(SUM(KDE4:KDE9)-KDE35-KDE40)</f>
        <v>0</v>
      </c>
      <c r="KDG10" s="967">
        <f t="shared" ref="KDG10" si="3770">-(SUM(KDG4:KDG9)-KDG35-KDG40)</f>
        <v>0</v>
      </c>
      <c r="KDI10" s="967">
        <f t="shared" ref="KDI10" si="3771">-(SUM(KDI4:KDI9)-KDI35-KDI40)</f>
        <v>0</v>
      </c>
      <c r="KDK10" s="967">
        <f t="shared" ref="KDK10" si="3772">-(SUM(KDK4:KDK9)-KDK35-KDK40)</f>
        <v>0</v>
      </c>
      <c r="KDM10" s="967">
        <f t="shared" ref="KDM10" si="3773">-(SUM(KDM4:KDM9)-KDM35-KDM40)</f>
        <v>0</v>
      </c>
      <c r="KDO10" s="967">
        <f t="shared" ref="KDO10" si="3774">-(SUM(KDO4:KDO9)-KDO35-KDO40)</f>
        <v>0</v>
      </c>
      <c r="KDQ10" s="967">
        <f t="shared" ref="KDQ10" si="3775">-(SUM(KDQ4:KDQ9)-KDQ35-KDQ40)</f>
        <v>0</v>
      </c>
      <c r="KDS10" s="967">
        <f t="shared" ref="KDS10" si="3776">-(SUM(KDS4:KDS9)-KDS35-KDS40)</f>
        <v>0</v>
      </c>
      <c r="KDU10" s="967">
        <f t="shared" ref="KDU10" si="3777">-(SUM(KDU4:KDU9)-KDU35-KDU40)</f>
        <v>0</v>
      </c>
      <c r="KDW10" s="967">
        <f t="shared" ref="KDW10" si="3778">-(SUM(KDW4:KDW9)-KDW35-KDW40)</f>
        <v>0</v>
      </c>
      <c r="KDY10" s="967">
        <f t="shared" ref="KDY10" si="3779">-(SUM(KDY4:KDY9)-KDY35-KDY40)</f>
        <v>0</v>
      </c>
      <c r="KEA10" s="967">
        <f t="shared" ref="KEA10" si="3780">-(SUM(KEA4:KEA9)-KEA35-KEA40)</f>
        <v>0</v>
      </c>
      <c r="KEC10" s="967">
        <f t="shared" ref="KEC10" si="3781">-(SUM(KEC4:KEC9)-KEC35-KEC40)</f>
        <v>0</v>
      </c>
      <c r="KEE10" s="967">
        <f t="shared" ref="KEE10" si="3782">-(SUM(KEE4:KEE9)-KEE35-KEE40)</f>
        <v>0</v>
      </c>
      <c r="KEG10" s="967">
        <f t="shared" ref="KEG10" si="3783">-(SUM(KEG4:KEG9)-KEG35-KEG40)</f>
        <v>0</v>
      </c>
      <c r="KEI10" s="967">
        <f t="shared" ref="KEI10" si="3784">-(SUM(KEI4:KEI9)-KEI35-KEI40)</f>
        <v>0</v>
      </c>
      <c r="KEK10" s="967">
        <f t="shared" ref="KEK10" si="3785">-(SUM(KEK4:KEK9)-KEK35-KEK40)</f>
        <v>0</v>
      </c>
      <c r="KEM10" s="967">
        <f t="shared" ref="KEM10" si="3786">-(SUM(KEM4:KEM9)-KEM35-KEM40)</f>
        <v>0</v>
      </c>
      <c r="KEO10" s="967">
        <f t="shared" ref="KEO10" si="3787">-(SUM(KEO4:KEO9)-KEO35-KEO40)</f>
        <v>0</v>
      </c>
      <c r="KEQ10" s="967">
        <f t="shared" ref="KEQ10" si="3788">-(SUM(KEQ4:KEQ9)-KEQ35-KEQ40)</f>
        <v>0</v>
      </c>
      <c r="KES10" s="967">
        <f t="shared" ref="KES10" si="3789">-(SUM(KES4:KES9)-KES35-KES40)</f>
        <v>0</v>
      </c>
      <c r="KEU10" s="967">
        <f t="shared" ref="KEU10" si="3790">-(SUM(KEU4:KEU9)-KEU35-KEU40)</f>
        <v>0</v>
      </c>
      <c r="KEW10" s="967">
        <f t="shared" ref="KEW10" si="3791">-(SUM(KEW4:KEW9)-KEW35-KEW40)</f>
        <v>0</v>
      </c>
      <c r="KEY10" s="967">
        <f t="shared" ref="KEY10" si="3792">-(SUM(KEY4:KEY9)-KEY35-KEY40)</f>
        <v>0</v>
      </c>
      <c r="KFA10" s="967">
        <f t="shared" ref="KFA10" si="3793">-(SUM(KFA4:KFA9)-KFA35-KFA40)</f>
        <v>0</v>
      </c>
      <c r="KFC10" s="967">
        <f t="shared" ref="KFC10" si="3794">-(SUM(KFC4:KFC9)-KFC35-KFC40)</f>
        <v>0</v>
      </c>
      <c r="KFE10" s="967">
        <f t="shared" ref="KFE10" si="3795">-(SUM(KFE4:KFE9)-KFE35-KFE40)</f>
        <v>0</v>
      </c>
      <c r="KFG10" s="967">
        <f t="shared" ref="KFG10" si="3796">-(SUM(KFG4:KFG9)-KFG35-KFG40)</f>
        <v>0</v>
      </c>
      <c r="KFI10" s="967">
        <f t="shared" ref="KFI10" si="3797">-(SUM(KFI4:KFI9)-KFI35-KFI40)</f>
        <v>0</v>
      </c>
      <c r="KFK10" s="967">
        <f t="shared" ref="KFK10" si="3798">-(SUM(KFK4:KFK9)-KFK35-KFK40)</f>
        <v>0</v>
      </c>
      <c r="KFM10" s="967">
        <f t="shared" ref="KFM10" si="3799">-(SUM(KFM4:KFM9)-KFM35-KFM40)</f>
        <v>0</v>
      </c>
      <c r="KFO10" s="967">
        <f t="shared" ref="KFO10" si="3800">-(SUM(KFO4:KFO9)-KFO35-KFO40)</f>
        <v>0</v>
      </c>
      <c r="KFQ10" s="967">
        <f t="shared" ref="KFQ10" si="3801">-(SUM(KFQ4:KFQ9)-KFQ35-KFQ40)</f>
        <v>0</v>
      </c>
      <c r="KFS10" s="967">
        <f t="shared" ref="KFS10" si="3802">-(SUM(KFS4:KFS9)-KFS35-KFS40)</f>
        <v>0</v>
      </c>
      <c r="KFU10" s="967">
        <f t="shared" ref="KFU10" si="3803">-(SUM(KFU4:KFU9)-KFU35-KFU40)</f>
        <v>0</v>
      </c>
      <c r="KFW10" s="967">
        <f t="shared" ref="KFW10" si="3804">-(SUM(KFW4:KFW9)-KFW35-KFW40)</f>
        <v>0</v>
      </c>
      <c r="KFY10" s="967">
        <f t="shared" ref="KFY10" si="3805">-(SUM(KFY4:KFY9)-KFY35-KFY40)</f>
        <v>0</v>
      </c>
      <c r="KGA10" s="967">
        <f t="shared" ref="KGA10" si="3806">-(SUM(KGA4:KGA9)-KGA35-KGA40)</f>
        <v>0</v>
      </c>
      <c r="KGC10" s="967">
        <f t="shared" ref="KGC10" si="3807">-(SUM(KGC4:KGC9)-KGC35-KGC40)</f>
        <v>0</v>
      </c>
      <c r="KGE10" s="967">
        <f t="shared" ref="KGE10" si="3808">-(SUM(KGE4:KGE9)-KGE35-KGE40)</f>
        <v>0</v>
      </c>
      <c r="KGG10" s="967">
        <f t="shared" ref="KGG10" si="3809">-(SUM(KGG4:KGG9)-KGG35-KGG40)</f>
        <v>0</v>
      </c>
      <c r="KGI10" s="967">
        <f t="shared" ref="KGI10" si="3810">-(SUM(KGI4:KGI9)-KGI35-KGI40)</f>
        <v>0</v>
      </c>
      <c r="KGK10" s="967">
        <f t="shared" ref="KGK10" si="3811">-(SUM(KGK4:KGK9)-KGK35-KGK40)</f>
        <v>0</v>
      </c>
      <c r="KGM10" s="967">
        <f t="shared" ref="KGM10" si="3812">-(SUM(KGM4:KGM9)-KGM35-KGM40)</f>
        <v>0</v>
      </c>
      <c r="KGO10" s="967">
        <f t="shared" ref="KGO10" si="3813">-(SUM(KGO4:KGO9)-KGO35-KGO40)</f>
        <v>0</v>
      </c>
      <c r="KGQ10" s="967">
        <f t="shared" ref="KGQ10" si="3814">-(SUM(KGQ4:KGQ9)-KGQ35-KGQ40)</f>
        <v>0</v>
      </c>
      <c r="KGS10" s="967">
        <f t="shared" ref="KGS10" si="3815">-(SUM(KGS4:KGS9)-KGS35-KGS40)</f>
        <v>0</v>
      </c>
      <c r="KGU10" s="967">
        <f t="shared" ref="KGU10" si="3816">-(SUM(KGU4:KGU9)-KGU35-KGU40)</f>
        <v>0</v>
      </c>
      <c r="KGW10" s="967">
        <f t="shared" ref="KGW10" si="3817">-(SUM(KGW4:KGW9)-KGW35-KGW40)</f>
        <v>0</v>
      </c>
      <c r="KGY10" s="967">
        <f t="shared" ref="KGY10" si="3818">-(SUM(KGY4:KGY9)-KGY35-KGY40)</f>
        <v>0</v>
      </c>
      <c r="KHA10" s="967">
        <f t="shared" ref="KHA10" si="3819">-(SUM(KHA4:KHA9)-KHA35-KHA40)</f>
        <v>0</v>
      </c>
      <c r="KHC10" s="967">
        <f t="shared" ref="KHC10" si="3820">-(SUM(KHC4:KHC9)-KHC35-KHC40)</f>
        <v>0</v>
      </c>
      <c r="KHE10" s="967">
        <f t="shared" ref="KHE10" si="3821">-(SUM(KHE4:KHE9)-KHE35-KHE40)</f>
        <v>0</v>
      </c>
      <c r="KHG10" s="967">
        <f t="shared" ref="KHG10" si="3822">-(SUM(KHG4:KHG9)-KHG35-KHG40)</f>
        <v>0</v>
      </c>
      <c r="KHI10" s="967">
        <f t="shared" ref="KHI10" si="3823">-(SUM(KHI4:KHI9)-KHI35-KHI40)</f>
        <v>0</v>
      </c>
      <c r="KHK10" s="967">
        <f t="shared" ref="KHK10" si="3824">-(SUM(KHK4:KHK9)-KHK35-KHK40)</f>
        <v>0</v>
      </c>
      <c r="KHM10" s="967">
        <f t="shared" ref="KHM10" si="3825">-(SUM(KHM4:KHM9)-KHM35-KHM40)</f>
        <v>0</v>
      </c>
      <c r="KHO10" s="967">
        <f t="shared" ref="KHO10" si="3826">-(SUM(KHO4:KHO9)-KHO35-KHO40)</f>
        <v>0</v>
      </c>
      <c r="KHQ10" s="967">
        <f t="shared" ref="KHQ10" si="3827">-(SUM(KHQ4:KHQ9)-KHQ35-KHQ40)</f>
        <v>0</v>
      </c>
      <c r="KHS10" s="967">
        <f t="shared" ref="KHS10" si="3828">-(SUM(KHS4:KHS9)-KHS35-KHS40)</f>
        <v>0</v>
      </c>
      <c r="KHU10" s="967">
        <f t="shared" ref="KHU10" si="3829">-(SUM(KHU4:KHU9)-KHU35-KHU40)</f>
        <v>0</v>
      </c>
      <c r="KHW10" s="967">
        <f t="shared" ref="KHW10" si="3830">-(SUM(KHW4:KHW9)-KHW35-KHW40)</f>
        <v>0</v>
      </c>
      <c r="KHY10" s="967">
        <f t="shared" ref="KHY10" si="3831">-(SUM(KHY4:KHY9)-KHY35-KHY40)</f>
        <v>0</v>
      </c>
      <c r="KIA10" s="967">
        <f t="shared" ref="KIA10" si="3832">-(SUM(KIA4:KIA9)-KIA35-KIA40)</f>
        <v>0</v>
      </c>
      <c r="KIC10" s="967">
        <f t="shared" ref="KIC10" si="3833">-(SUM(KIC4:KIC9)-KIC35-KIC40)</f>
        <v>0</v>
      </c>
      <c r="KIE10" s="967">
        <f t="shared" ref="KIE10" si="3834">-(SUM(KIE4:KIE9)-KIE35-KIE40)</f>
        <v>0</v>
      </c>
      <c r="KIG10" s="967">
        <f t="shared" ref="KIG10" si="3835">-(SUM(KIG4:KIG9)-KIG35-KIG40)</f>
        <v>0</v>
      </c>
      <c r="KII10" s="967">
        <f t="shared" ref="KII10" si="3836">-(SUM(KII4:KII9)-KII35-KII40)</f>
        <v>0</v>
      </c>
      <c r="KIK10" s="967">
        <f t="shared" ref="KIK10" si="3837">-(SUM(KIK4:KIK9)-KIK35-KIK40)</f>
        <v>0</v>
      </c>
      <c r="KIM10" s="967">
        <f t="shared" ref="KIM10" si="3838">-(SUM(KIM4:KIM9)-KIM35-KIM40)</f>
        <v>0</v>
      </c>
      <c r="KIO10" s="967">
        <f t="shared" ref="KIO10" si="3839">-(SUM(KIO4:KIO9)-KIO35-KIO40)</f>
        <v>0</v>
      </c>
      <c r="KIQ10" s="967">
        <f t="shared" ref="KIQ10" si="3840">-(SUM(KIQ4:KIQ9)-KIQ35-KIQ40)</f>
        <v>0</v>
      </c>
      <c r="KIS10" s="967">
        <f t="shared" ref="KIS10" si="3841">-(SUM(KIS4:KIS9)-KIS35-KIS40)</f>
        <v>0</v>
      </c>
      <c r="KIU10" s="967">
        <f t="shared" ref="KIU10" si="3842">-(SUM(KIU4:KIU9)-KIU35-KIU40)</f>
        <v>0</v>
      </c>
      <c r="KIW10" s="967">
        <f t="shared" ref="KIW10" si="3843">-(SUM(KIW4:KIW9)-KIW35-KIW40)</f>
        <v>0</v>
      </c>
      <c r="KIY10" s="967">
        <f t="shared" ref="KIY10" si="3844">-(SUM(KIY4:KIY9)-KIY35-KIY40)</f>
        <v>0</v>
      </c>
      <c r="KJA10" s="967">
        <f t="shared" ref="KJA10" si="3845">-(SUM(KJA4:KJA9)-KJA35-KJA40)</f>
        <v>0</v>
      </c>
      <c r="KJC10" s="967">
        <f t="shared" ref="KJC10" si="3846">-(SUM(KJC4:KJC9)-KJC35-KJC40)</f>
        <v>0</v>
      </c>
      <c r="KJE10" s="967">
        <f t="shared" ref="KJE10" si="3847">-(SUM(KJE4:KJE9)-KJE35-KJE40)</f>
        <v>0</v>
      </c>
      <c r="KJG10" s="967">
        <f t="shared" ref="KJG10" si="3848">-(SUM(KJG4:KJG9)-KJG35-KJG40)</f>
        <v>0</v>
      </c>
      <c r="KJI10" s="967">
        <f t="shared" ref="KJI10" si="3849">-(SUM(KJI4:KJI9)-KJI35-KJI40)</f>
        <v>0</v>
      </c>
      <c r="KJK10" s="967">
        <f t="shared" ref="KJK10" si="3850">-(SUM(KJK4:KJK9)-KJK35-KJK40)</f>
        <v>0</v>
      </c>
      <c r="KJM10" s="967">
        <f t="shared" ref="KJM10" si="3851">-(SUM(KJM4:KJM9)-KJM35-KJM40)</f>
        <v>0</v>
      </c>
      <c r="KJO10" s="967">
        <f t="shared" ref="KJO10" si="3852">-(SUM(KJO4:KJO9)-KJO35-KJO40)</f>
        <v>0</v>
      </c>
      <c r="KJQ10" s="967">
        <f t="shared" ref="KJQ10" si="3853">-(SUM(KJQ4:KJQ9)-KJQ35-KJQ40)</f>
        <v>0</v>
      </c>
      <c r="KJS10" s="967">
        <f t="shared" ref="KJS10" si="3854">-(SUM(KJS4:KJS9)-KJS35-KJS40)</f>
        <v>0</v>
      </c>
      <c r="KJU10" s="967">
        <f t="shared" ref="KJU10" si="3855">-(SUM(KJU4:KJU9)-KJU35-KJU40)</f>
        <v>0</v>
      </c>
      <c r="KJW10" s="967">
        <f t="shared" ref="KJW10" si="3856">-(SUM(KJW4:KJW9)-KJW35-KJW40)</f>
        <v>0</v>
      </c>
      <c r="KJY10" s="967">
        <f t="shared" ref="KJY10" si="3857">-(SUM(KJY4:KJY9)-KJY35-KJY40)</f>
        <v>0</v>
      </c>
      <c r="KKA10" s="967">
        <f t="shared" ref="KKA10" si="3858">-(SUM(KKA4:KKA9)-KKA35-KKA40)</f>
        <v>0</v>
      </c>
      <c r="KKC10" s="967">
        <f t="shared" ref="KKC10" si="3859">-(SUM(KKC4:KKC9)-KKC35-KKC40)</f>
        <v>0</v>
      </c>
      <c r="KKE10" s="967">
        <f t="shared" ref="KKE10" si="3860">-(SUM(KKE4:KKE9)-KKE35-KKE40)</f>
        <v>0</v>
      </c>
      <c r="KKG10" s="967">
        <f t="shared" ref="KKG10" si="3861">-(SUM(KKG4:KKG9)-KKG35-KKG40)</f>
        <v>0</v>
      </c>
      <c r="KKI10" s="967">
        <f t="shared" ref="KKI10" si="3862">-(SUM(KKI4:KKI9)-KKI35-KKI40)</f>
        <v>0</v>
      </c>
      <c r="KKK10" s="967">
        <f t="shared" ref="KKK10" si="3863">-(SUM(KKK4:KKK9)-KKK35-KKK40)</f>
        <v>0</v>
      </c>
      <c r="KKM10" s="967">
        <f t="shared" ref="KKM10" si="3864">-(SUM(KKM4:KKM9)-KKM35-KKM40)</f>
        <v>0</v>
      </c>
      <c r="KKO10" s="967">
        <f t="shared" ref="KKO10" si="3865">-(SUM(KKO4:KKO9)-KKO35-KKO40)</f>
        <v>0</v>
      </c>
      <c r="KKQ10" s="967">
        <f t="shared" ref="KKQ10" si="3866">-(SUM(KKQ4:KKQ9)-KKQ35-KKQ40)</f>
        <v>0</v>
      </c>
      <c r="KKS10" s="967">
        <f t="shared" ref="KKS10" si="3867">-(SUM(KKS4:KKS9)-KKS35-KKS40)</f>
        <v>0</v>
      </c>
      <c r="KKU10" s="967">
        <f t="shared" ref="KKU10" si="3868">-(SUM(KKU4:KKU9)-KKU35-KKU40)</f>
        <v>0</v>
      </c>
      <c r="KKW10" s="967">
        <f t="shared" ref="KKW10" si="3869">-(SUM(KKW4:KKW9)-KKW35-KKW40)</f>
        <v>0</v>
      </c>
      <c r="KKY10" s="967">
        <f t="shared" ref="KKY10" si="3870">-(SUM(KKY4:KKY9)-KKY35-KKY40)</f>
        <v>0</v>
      </c>
      <c r="KLA10" s="967">
        <f t="shared" ref="KLA10" si="3871">-(SUM(KLA4:KLA9)-KLA35-KLA40)</f>
        <v>0</v>
      </c>
      <c r="KLC10" s="967">
        <f t="shared" ref="KLC10" si="3872">-(SUM(KLC4:KLC9)-KLC35-KLC40)</f>
        <v>0</v>
      </c>
      <c r="KLE10" s="967">
        <f t="shared" ref="KLE10" si="3873">-(SUM(KLE4:KLE9)-KLE35-KLE40)</f>
        <v>0</v>
      </c>
      <c r="KLG10" s="967">
        <f t="shared" ref="KLG10" si="3874">-(SUM(KLG4:KLG9)-KLG35-KLG40)</f>
        <v>0</v>
      </c>
      <c r="KLI10" s="967">
        <f t="shared" ref="KLI10" si="3875">-(SUM(KLI4:KLI9)-KLI35-KLI40)</f>
        <v>0</v>
      </c>
      <c r="KLK10" s="967">
        <f t="shared" ref="KLK10" si="3876">-(SUM(KLK4:KLK9)-KLK35-KLK40)</f>
        <v>0</v>
      </c>
      <c r="KLM10" s="967">
        <f t="shared" ref="KLM10" si="3877">-(SUM(KLM4:KLM9)-KLM35-KLM40)</f>
        <v>0</v>
      </c>
      <c r="KLO10" s="967">
        <f t="shared" ref="KLO10" si="3878">-(SUM(KLO4:KLO9)-KLO35-KLO40)</f>
        <v>0</v>
      </c>
      <c r="KLQ10" s="967">
        <f t="shared" ref="KLQ10" si="3879">-(SUM(KLQ4:KLQ9)-KLQ35-KLQ40)</f>
        <v>0</v>
      </c>
      <c r="KLS10" s="967">
        <f t="shared" ref="KLS10" si="3880">-(SUM(KLS4:KLS9)-KLS35-KLS40)</f>
        <v>0</v>
      </c>
      <c r="KLU10" s="967">
        <f t="shared" ref="KLU10" si="3881">-(SUM(KLU4:KLU9)-KLU35-KLU40)</f>
        <v>0</v>
      </c>
      <c r="KLW10" s="967">
        <f t="shared" ref="KLW10" si="3882">-(SUM(KLW4:KLW9)-KLW35-KLW40)</f>
        <v>0</v>
      </c>
      <c r="KLY10" s="967">
        <f t="shared" ref="KLY10" si="3883">-(SUM(KLY4:KLY9)-KLY35-KLY40)</f>
        <v>0</v>
      </c>
      <c r="KMA10" s="967">
        <f t="shared" ref="KMA10" si="3884">-(SUM(KMA4:KMA9)-KMA35-KMA40)</f>
        <v>0</v>
      </c>
      <c r="KMC10" s="967">
        <f t="shared" ref="KMC10" si="3885">-(SUM(KMC4:KMC9)-KMC35-KMC40)</f>
        <v>0</v>
      </c>
      <c r="KME10" s="967">
        <f t="shared" ref="KME10" si="3886">-(SUM(KME4:KME9)-KME35-KME40)</f>
        <v>0</v>
      </c>
      <c r="KMG10" s="967">
        <f t="shared" ref="KMG10" si="3887">-(SUM(KMG4:KMG9)-KMG35-KMG40)</f>
        <v>0</v>
      </c>
      <c r="KMI10" s="967">
        <f t="shared" ref="KMI10" si="3888">-(SUM(KMI4:KMI9)-KMI35-KMI40)</f>
        <v>0</v>
      </c>
      <c r="KMK10" s="967">
        <f t="shared" ref="KMK10" si="3889">-(SUM(KMK4:KMK9)-KMK35-KMK40)</f>
        <v>0</v>
      </c>
      <c r="KMM10" s="967">
        <f t="shared" ref="KMM10" si="3890">-(SUM(KMM4:KMM9)-KMM35-KMM40)</f>
        <v>0</v>
      </c>
      <c r="KMO10" s="967">
        <f t="shared" ref="KMO10" si="3891">-(SUM(KMO4:KMO9)-KMO35-KMO40)</f>
        <v>0</v>
      </c>
      <c r="KMQ10" s="967">
        <f t="shared" ref="KMQ10" si="3892">-(SUM(KMQ4:KMQ9)-KMQ35-KMQ40)</f>
        <v>0</v>
      </c>
      <c r="KMS10" s="967">
        <f t="shared" ref="KMS10" si="3893">-(SUM(KMS4:KMS9)-KMS35-KMS40)</f>
        <v>0</v>
      </c>
      <c r="KMU10" s="967">
        <f t="shared" ref="KMU10" si="3894">-(SUM(KMU4:KMU9)-KMU35-KMU40)</f>
        <v>0</v>
      </c>
      <c r="KMW10" s="967">
        <f t="shared" ref="KMW10" si="3895">-(SUM(KMW4:KMW9)-KMW35-KMW40)</f>
        <v>0</v>
      </c>
      <c r="KMY10" s="967">
        <f t="shared" ref="KMY10" si="3896">-(SUM(KMY4:KMY9)-KMY35-KMY40)</f>
        <v>0</v>
      </c>
      <c r="KNA10" s="967">
        <f t="shared" ref="KNA10" si="3897">-(SUM(KNA4:KNA9)-KNA35-KNA40)</f>
        <v>0</v>
      </c>
      <c r="KNC10" s="967">
        <f t="shared" ref="KNC10" si="3898">-(SUM(KNC4:KNC9)-KNC35-KNC40)</f>
        <v>0</v>
      </c>
      <c r="KNE10" s="967">
        <f t="shared" ref="KNE10" si="3899">-(SUM(KNE4:KNE9)-KNE35-KNE40)</f>
        <v>0</v>
      </c>
      <c r="KNG10" s="967">
        <f t="shared" ref="KNG10" si="3900">-(SUM(KNG4:KNG9)-KNG35-KNG40)</f>
        <v>0</v>
      </c>
      <c r="KNI10" s="967">
        <f t="shared" ref="KNI10" si="3901">-(SUM(KNI4:KNI9)-KNI35-KNI40)</f>
        <v>0</v>
      </c>
      <c r="KNK10" s="967">
        <f t="shared" ref="KNK10" si="3902">-(SUM(KNK4:KNK9)-KNK35-KNK40)</f>
        <v>0</v>
      </c>
      <c r="KNM10" s="967">
        <f t="shared" ref="KNM10" si="3903">-(SUM(KNM4:KNM9)-KNM35-KNM40)</f>
        <v>0</v>
      </c>
      <c r="KNO10" s="967">
        <f t="shared" ref="KNO10" si="3904">-(SUM(KNO4:KNO9)-KNO35-KNO40)</f>
        <v>0</v>
      </c>
      <c r="KNQ10" s="967">
        <f t="shared" ref="KNQ10" si="3905">-(SUM(KNQ4:KNQ9)-KNQ35-KNQ40)</f>
        <v>0</v>
      </c>
      <c r="KNS10" s="967">
        <f t="shared" ref="KNS10" si="3906">-(SUM(KNS4:KNS9)-KNS35-KNS40)</f>
        <v>0</v>
      </c>
      <c r="KNU10" s="967">
        <f t="shared" ref="KNU10" si="3907">-(SUM(KNU4:KNU9)-KNU35-KNU40)</f>
        <v>0</v>
      </c>
      <c r="KNW10" s="967">
        <f t="shared" ref="KNW10" si="3908">-(SUM(KNW4:KNW9)-KNW35-KNW40)</f>
        <v>0</v>
      </c>
      <c r="KNY10" s="967">
        <f t="shared" ref="KNY10" si="3909">-(SUM(KNY4:KNY9)-KNY35-KNY40)</f>
        <v>0</v>
      </c>
      <c r="KOA10" s="967">
        <f t="shared" ref="KOA10" si="3910">-(SUM(KOA4:KOA9)-KOA35-KOA40)</f>
        <v>0</v>
      </c>
      <c r="KOC10" s="967">
        <f t="shared" ref="KOC10" si="3911">-(SUM(KOC4:KOC9)-KOC35-KOC40)</f>
        <v>0</v>
      </c>
      <c r="KOE10" s="967">
        <f t="shared" ref="KOE10" si="3912">-(SUM(KOE4:KOE9)-KOE35-KOE40)</f>
        <v>0</v>
      </c>
      <c r="KOG10" s="967">
        <f t="shared" ref="KOG10" si="3913">-(SUM(KOG4:KOG9)-KOG35-KOG40)</f>
        <v>0</v>
      </c>
      <c r="KOI10" s="967">
        <f t="shared" ref="KOI10" si="3914">-(SUM(KOI4:KOI9)-KOI35-KOI40)</f>
        <v>0</v>
      </c>
      <c r="KOK10" s="967">
        <f t="shared" ref="KOK10" si="3915">-(SUM(KOK4:KOK9)-KOK35-KOK40)</f>
        <v>0</v>
      </c>
      <c r="KOM10" s="967">
        <f t="shared" ref="KOM10" si="3916">-(SUM(KOM4:KOM9)-KOM35-KOM40)</f>
        <v>0</v>
      </c>
      <c r="KOO10" s="967">
        <f t="shared" ref="KOO10" si="3917">-(SUM(KOO4:KOO9)-KOO35-KOO40)</f>
        <v>0</v>
      </c>
      <c r="KOQ10" s="967">
        <f t="shared" ref="KOQ10" si="3918">-(SUM(KOQ4:KOQ9)-KOQ35-KOQ40)</f>
        <v>0</v>
      </c>
      <c r="KOS10" s="967">
        <f t="shared" ref="KOS10" si="3919">-(SUM(KOS4:KOS9)-KOS35-KOS40)</f>
        <v>0</v>
      </c>
      <c r="KOU10" s="967">
        <f t="shared" ref="KOU10" si="3920">-(SUM(KOU4:KOU9)-KOU35-KOU40)</f>
        <v>0</v>
      </c>
      <c r="KOW10" s="967">
        <f t="shared" ref="KOW10" si="3921">-(SUM(KOW4:KOW9)-KOW35-KOW40)</f>
        <v>0</v>
      </c>
      <c r="KOY10" s="967">
        <f t="shared" ref="KOY10" si="3922">-(SUM(KOY4:KOY9)-KOY35-KOY40)</f>
        <v>0</v>
      </c>
      <c r="KPA10" s="967">
        <f t="shared" ref="KPA10" si="3923">-(SUM(KPA4:KPA9)-KPA35-KPA40)</f>
        <v>0</v>
      </c>
      <c r="KPC10" s="967">
        <f t="shared" ref="KPC10" si="3924">-(SUM(KPC4:KPC9)-KPC35-KPC40)</f>
        <v>0</v>
      </c>
      <c r="KPE10" s="967">
        <f t="shared" ref="KPE10" si="3925">-(SUM(KPE4:KPE9)-KPE35-KPE40)</f>
        <v>0</v>
      </c>
      <c r="KPG10" s="967">
        <f t="shared" ref="KPG10" si="3926">-(SUM(KPG4:KPG9)-KPG35-KPG40)</f>
        <v>0</v>
      </c>
      <c r="KPI10" s="967">
        <f t="shared" ref="KPI10" si="3927">-(SUM(KPI4:KPI9)-KPI35-KPI40)</f>
        <v>0</v>
      </c>
      <c r="KPK10" s="967">
        <f t="shared" ref="KPK10" si="3928">-(SUM(KPK4:KPK9)-KPK35-KPK40)</f>
        <v>0</v>
      </c>
      <c r="KPM10" s="967">
        <f t="shared" ref="KPM10" si="3929">-(SUM(KPM4:KPM9)-KPM35-KPM40)</f>
        <v>0</v>
      </c>
      <c r="KPO10" s="967">
        <f t="shared" ref="KPO10" si="3930">-(SUM(KPO4:KPO9)-KPO35-KPO40)</f>
        <v>0</v>
      </c>
      <c r="KPQ10" s="967">
        <f t="shared" ref="KPQ10" si="3931">-(SUM(KPQ4:KPQ9)-KPQ35-KPQ40)</f>
        <v>0</v>
      </c>
      <c r="KPS10" s="967">
        <f t="shared" ref="KPS10" si="3932">-(SUM(KPS4:KPS9)-KPS35-KPS40)</f>
        <v>0</v>
      </c>
      <c r="KPU10" s="967">
        <f t="shared" ref="KPU10" si="3933">-(SUM(KPU4:KPU9)-KPU35-KPU40)</f>
        <v>0</v>
      </c>
      <c r="KPW10" s="967">
        <f t="shared" ref="KPW10" si="3934">-(SUM(KPW4:KPW9)-KPW35-KPW40)</f>
        <v>0</v>
      </c>
      <c r="KPY10" s="967">
        <f t="shared" ref="KPY10" si="3935">-(SUM(KPY4:KPY9)-KPY35-KPY40)</f>
        <v>0</v>
      </c>
      <c r="KQA10" s="967">
        <f t="shared" ref="KQA10" si="3936">-(SUM(KQA4:KQA9)-KQA35-KQA40)</f>
        <v>0</v>
      </c>
      <c r="KQC10" s="967">
        <f t="shared" ref="KQC10" si="3937">-(SUM(KQC4:KQC9)-KQC35-KQC40)</f>
        <v>0</v>
      </c>
      <c r="KQE10" s="967">
        <f t="shared" ref="KQE10" si="3938">-(SUM(KQE4:KQE9)-KQE35-KQE40)</f>
        <v>0</v>
      </c>
      <c r="KQG10" s="967">
        <f t="shared" ref="KQG10" si="3939">-(SUM(KQG4:KQG9)-KQG35-KQG40)</f>
        <v>0</v>
      </c>
      <c r="KQI10" s="967">
        <f t="shared" ref="KQI10" si="3940">-(SUM(KQI4:KQI9)-KQI35-KQI40)</f>
        <v>0</v>
      </c>
      <c r="KQK10" s="967">
        <f t="shared" ref="KQK10" si="3941">-(SUM(KQK4:KQK9)-KQK35-KQK40)</f>
        <v>0</v>
      </c>
      <c r="KQM10" s="967">
        <f t="shared" ref="KQM10" si="3942">-(SUM(KQM4:KQM9)-KQM35-KQM40)</f>
        <v>0</v>
      </c>
      <c r="KQO10" s="967">
        <f t="shared" ref="KQO10" si="3943">-(SUM(KQO4:KQO9)-KQO35-KQO40)</f>
        <v>0</v>
      </c>
      <c r="KQQ10" s="967">
        <f t="shared" ref="KQQ10" si="3944">-(SUM(KQQ4:KQQ9)-KQQ35-KQQ40)</f>
        <v>0</v>
      </c>
      <c r="KQS10" s="967">
        <f t="shared" ref="KQS10" si="3945">-(SUM(KQS4:KQS9)-KQS35-KQS40)</f>
        <v>0</v>
      </c>
      <c r="KQU10" s="967">
        <f t="shared" ref="KQU10" si="3946">-(SUM(KQU4:KQU9)-KQU35-KQU40)</f>
        <v>0</v>
      </c>
      <c r="KQW10" s="967">
        <f t="shared" ref="KQW10" si="3947">-(SUM(KQW4:KQW9)-KQW35-KQW40)</f>
        <v>0</v>
      </c>
      <c r="KQY10" s="967">
        <f t="shared" ref="KQY10" si="3948">-(SUM(KQY4:KQY9)-KQY35-KQY40)</f>
        <v>0</v>
      </c>
      <c r="KRA10" s="967">
        <f t="shared" ref="KRA10" si="3949">-(SUM(KRA4:KRA9)-KRA35-KRA40)</f>
        <v>0</v>
      </c>
      <c r="KRC10" s="967">
        <f t="shared" ref="KRC10" si="3950">-(SUM(KRC4:KRC9)-KRC35-KRC40)</f>
        <v>0</v>
      </c>
      <c r="KRE10" s="967">
        <f t="shared" ref="KRE10" si="3951">-(SUM(KRE4:KRE9)-KRE35-KRE40)</f>
        <v>0</v>
      </c>
      <c r="KRG10" s="967">
        <f t="shared" ref="KRG10" si="3952">-(SUM(KRG4:KRG9)-KRG35-KRG40)</f>
        <v>0</v>
      </c>
      <c r="KRI10" s="967">
        <f t="shared" ref="KRI10" si="3953">-(SUM(KRI4:KRI9)-KRI35-KRI40)</f>
        <v>0</v>
      </c>
      <c r="KRK10" s="967">
        <f t="shared" ref="KRK10" si="3954">-(SUM(KRK4:KRK9)-KRK35-KRK40)</f>
        <v>0</v>
      </c>
      <c r="KRM10" s="967">
        <f t="shared" ref="KRM10" si="3955">-(SUM(KRM4:KRM9)-KRM35-KRM40)</f>
        <v>0</v>
      </c>
      <c r="KRO10" s="967">
        <f t="shared" ref="KRO10" si="3956">-(SUM(KRO4:KRO9)-KRO35-KRO40)</f>
        <v>0</v>
      </c>
      <c r="KRQ10" s="967">
        <f t="shared" ref="KRQ10" si="3957">-(SUM(KRQ4:KRQ9)-KRQ35-KRQ40)</f>
        <v>0</v>
      </c>
      <c r="KRS10" s="967">
        <f t="shared" ref="KRS10" si="3958">-(SUM(KRS4:KRS9)-KRS35-KRS40)</f>
        <v>0</v>
      </c>
      <c r="KRU10" s="967">
        <f t="shared" ref="KRU10" si="3959">-(SUM(KRU4:KRU9)-KRU35-KRU40)</f>
        <v>0</v>
      </c>
      <c r="KRW10" s="967">
        <f t="shared" ref="KRW10" si="3960">-(SUM(KRW4:KRW9)-KRW35-KRW40)</f>
        <v>0</v>
      </c>
      <c r="KRY10" s="967">
        <f t="shared" ref="KRY10" si="3961">-(SUM(KRY4:KRY9)-KRY35-KRY40)</f>
        <v>0</v>
      </c>
      <c r="KSA10" s="967">
        <f t="shared" ref="KSA10" si="3962">-(SUM(KSA4:KSA9)-KSA35-KSA40)</f>
        <v>0</v>
      </c>
      <c r="KSC10" s="967">
        <f t="shared" ref="KSC10" si="3963">-(SUM(KSC4:KSC9)-KSC35-KSC40)</f>
        <v>0</v>
      </c>
      <c r="KSE10" s="967">
        <f t="shared" ref="KSE10" si="3964">-(SUM(KSE4:KSE9)-KSE35-KSE40)</f>
        <v>0</v>
      </c>
      <c r="KSG10" s="967">
        <f t="shared" ref="KSG10" si="3965">-(SUM(KSG4:KSG9)-KSG35-KSG40)</f>
        <v>0</v>
      </c>
      <c r="KSI10" s="967">
        <f t="shared" ref="KSI10" si="3966">-(SUM(KSI4:KSI9)-KSI35-KSI40)</f>
        <v>0</v>
      </c>
      <c r="KSK10" s="967">
        <f t="shared" ref="KSK10" si="3967">-(SUM(KSK4:KSK9)-KSK35-KSK40)</f>
        <v>0</v>
      </c>
      <c r="KSM10" s="967">
        <f t="shared" ref="KSM10" si="3968">-(SUM(KSM4:KSM9)-KSM35-KSM40)</f>
        <v>0</v>
      </c>
      <c r="KSO10" s="967">
        <f t="shared" ref="KSO10" si="3969">-(SUM(KSO4:KSO9)-KSO35-KSO40)</f>
        <v>0</v>
      </c>
      <c r="KSQ10" s="967">
        <f t="shared" ref="KSQ10" si="3970">-(SUM(KSQ4:KSQ9)-KSQ35-KSQ40)</f>
        <v>0</v>
      </c>
      <c r="KSS10" s="967">
        <f t="shared" ref="KSS10" si="3971">-(SUM(KSS4:KSS9)-KSS35-KSS40)</f>
        <v>0</v>
      </c>
      <c r="KSU10" s="967">
        <f t="shared" ref="KSU10" si="3972">-(SUM(KSU4:KSU9)-KSU35-KSU40)</f>
        <v>0</v>
      </c>
      <c r="KSW10" s="967">
        <f t="shared" ref="KSW10" si="3973">-(SUM(KSW4:KSW9)-KSW35-KSW40)</f>
        <v>0</v>
      </c>
      <c r="KSY10" s="967">
        <f t="shared" ref="KSY10" si="3974">-(SUM(KSY4:KSY9)-KSY35-KSY40)</f>
        <v>0</v>
      </c>
      <c r="KTA10" s="967">
        <f t="shared" ref="KTA10" si="3975">-(SUM(KTA4:KTA9)-KTA35-KTA40)</f>
        <v>0</v>
      </c>
      <c r="KTC10" s="967">
        <f t="shared" ref="KTC10" si="3976">-(SUM(KTC4:KTC9)-KTC35-KTC40)</f>
        <v>0</v>
      </c>
      <c r="KTE10" s="967">
        <f t="shared" ref="KTE10" si="3977">-(SUM(KTE4:KTE9)-KTE35-KTE40)</f>
        <v>0</v>
      </c>
      <c r="KTG10" s="967">
        <f t="shared" ref="KTG10" si="3978">-(SUM(KTG4:KTG9)-KTG35-KTG40)</f>
        <v>0</v>
      </c>
      <c r="KTI10" s="967">
        <f t="shared" ref="KTI10" si="3979">-(SUM(KTI4:KTI9)-KTI35-KTI40)</f>
        <v>0</v>
      </c>
      <c r="KTK10" s="967">
        <f t="shared" ref="KTK10" si="3980">-(SUM(KTK4:KTK9)-KTK35-KTK40)</f>
        <v>0</v>
      </c>
      <c r="KTM10" s="967">
        <f t="shared" ref="KTM10" si="3981">-(SUM(KTM4:KTM9)-KTM35-KTM40)</f>
        <v>0</v>
      </c>
      <c r="KTO10" s="967">
        <f t="shared" ref="KTO10" si="3982">-(SUM(KTO4:KTO9)-KTO35-KTO40)</f>
        <v>0</v>
      </c>
      <c r="KTQ10" s="967">
        <f t="shared" ref="KTQ10" si="3983">-(SUM(KTQ4:KTQ9)-KTQ35-KTQ40)</f>
        <v>0</v>
      </c>
      <c r="KTS10" s="967">
        <f t="shared" ref="KTS10" si="3984">-(SUM(KTS4:KTS9)-KTS35-KTS40)</f>
        <v>0</v>
      </c>
      <c r="KTU10" s="967">
        <f t="shared" ref="KTU10" si="3985">-(SUM(KTU4:KTU9)-KTU35-KTU40)</f>
        <v>0</v>
      </c>
      <c r="KTW10" s="967">
        <f t="shared" ref="KTW10" si="3986">-(SUM(KTW4:KTW9)-KTW35-KTW40)</f>
        <v>0</v>
      </c>
      <c r="KTY10" s="967">
        <f t="shared" ref="KTY10" si="3987">-(SUM(KTY4:KTY9)-KTY35-KTY40)</f>
        <v>0</v>
      </c>
      <c r="KUA10" s="967">
        <f t="shared" ref="KUA10" si="3988">-(SUM(KUA4:KUA9)-KUA35-KUA40)</f>
        <v>0</v>
      </c>
      <c r="KUC10" s="967">
        <f t="shared" ref="KUC10" si="3989">-(SUM(KUC4:KUC9)-KUC35-KUC40)</f>
        <v>0</v>
      </c>
      <c r="KUE10" s="967">
        <f t="shared" ref="KUE10" si="3990">-(SUM(KUE4:KUE9)-KUE35-KUE40)</f>
        <v>0</v>
      </c>
      <c r="KUG10" s="967">
        <f t="shared" ref="KUG10" si="3991">-(SUM(KUG4:KUG9)-KUG35-KUG40)</f>
        <v>0</v>
      </c>
      <c r="KUI10" s="967">
        <f t="shared" ref="KUI10" si="3992">-(SUM(KUI4:KUI9)-KUI35-KUI40)</f>
        <v>0</v>
      </c>
      <c r="KUK10" s="967">
        <f t="shared" ref="KUK10" si="3993">-(SUM(KUK4:KUK9)-KUK35-KUK40)</f>
        <v>0</v>
      </c>
      <c r="KUM10" s="967">
        <f t="shared" ref="KUM10" si="3994">-(SUM(KUM4:KUM9)-KUM35-KUM40)</f>
        <v>0</v>
      </c>
      <c r="KUO10" s="967">
        <f t="shared" ref="KUO10" si="3995">-(SUM(KUO4:KUO9)-KUO35-KUO40)</f>
        <v>0</v>
      </c>
      <c r="KUQ10" s="967">
        <f t="shared" ref="KUQ10" si="3996">-(SUM(KUQ4:KUQ9)-KUQ35-KUQ40)</f>
        <v>0</v>
      </c>
      <c r="KUS10" s="967">
        <f t="shared" ref="KUS10" si="3997">-(SUM(KUS4:KUS9)-KUS35-KUS40)</f>
        <v>0</v>
      </c>
      <c r="KUU10" s="967">
        <f t="shared" ref="KUU10" si="3998">-(SUM(KUU4:KUU9)-KUU35-KUU40)</f>
        <v>0</v>
      </c>
      <c r="KUW10" s="967">
        <f t="shared" ref="KUW10" si="3999">-(SUM(KUW4:KUW9)-KUW35-KUW40)</f>
        <v>0</v>
      </c>
      <c r="KUY10" s="967">
        <f t="shared" ref="KUY10" si="4000">-(SUM(KUY4:KUY9)-KUY35-KUY40)</f>
        <v>0</v>
      </c>
      <c r="KVA10" s="967">
        <f t="shared" ref="KVA10" si="4001">-(SUM(KVA4:KVA9)-KVA35-KVA40)</f>
        <v>0</v>
      </c>
      <c r="KVC10" s="967">
        <f t="shared" ref="KVC10" si="4002">-(SUM(KVC4:KVC9)-KVC35-KVC40)</f>
        <v>0</v>
      </c>
      <c r="KVE10" s="967">
        <f t="shared" ref="KVE10" si="4003">-(SUM(KVE4:KVE9)-KVE35-KVE40)</f>
        <v>0</v>
      </c>
      <c r="KVG10" s="967">
        <f t="shared" ref="KVG10" si="4004">-(SUM(KVG4:KVG9)-KVG35-KVG40)</f>
        <v>0</v>
      </c>
      <c r="KVI10" s="967">
        <f t="shared" ref="KVI10" si="4005">-(SUM(KVI4:KVI9)-KVI35-KVI40)</f>
        <v>0</v>
      </c>
      <c r="KVK10" s="967">
        <f t="shared" ref="KVK10" si="4006">-(SUM(KVK4:KVK9)-KVK35-KVK40)</f>
        <v>0</v>
      </c>
      <c r="KVM10" s="967">
        <f t="shared" ref="KVM10" si="4007">-(SUM(KVM4:KVM9)-KVM35-KVM40)</f>
        <v>0</v>
      </c>
      <c r="KVO10" s="967">
        <f t="shared" ref="KVO10" si="4008">-(SUM(KVO4:KVO9)-KVO35-KVO40)</f>
        <v>0</v>
      </c>
      <c r="KVQ10" s="967">
        <f t="shared" ref="KVQ10" si="4009">-(SUM(KVQ4:KVQ9)-KVQ35-KVQ40)</f>
        <v>0</v>
      </c>
      <c r="KVS10" s="967">
        <f t="shared" ref="KVS10" si="4010">-(SUM(KVS4:KVS9)-KVS35-KVS40)</f>
        <v>0</v>
      </c>
      <c r="KVU10" s="967">
        <f t="shared" ref="KVU10" si="4011">-(SUM(KVU4:KVU9)-KVU35-KVU40)</f>
        <v>0</v>
      </c>
      <c r="KVW10" s="967">
        <f t="shared" ref="KVW10" si="4012">-(SUM(KVW4:KVW9)-KVW35-KVW40)</f>
        <v>0</v>
      </c>
      <c r="KVY10" s="967">
        <f t="shared" ref="KVY10" si="4013">-(SUM(KVY4:KVY9)-KVY35-KVY40)</f>
        <v>0</v>
      </c>
      <c r="KWA10" s="967">
        <f t="shared" ref="KWA10" si="4014">-(SUM(KWA4:KWA9)-KWA35-KWA40)</f>
        <v>0</v>
      </c>
      <c r="KWC10" s="967">
        <f t="shared" ref="KWC10" si="4015">-(SUM(KWC4:KWC9)-KWC35-KWC40)</f>
        <v>0</v>
      </c>
      <c r="KWE10" s="967">
        <f t="shared" ref="KWE10" si="4016">-(SUM(KWE4:KWE9)-KWE35-KWE40)</f>
        <v>0</v>
      </c>
      <c r="KWG10" s="967">
        <f t="shared" ref="KWG10" si="4017">-(SUM(KWG4:KWG9)-KWG35-KWG40)</f>
        <v>0</v>
      </c>
      <c r="KWI10" s="967">
        <f t="shared" ref="KWI10" si="4018">-(SUM(KWI4:KWI9)-KWI35-KWI40)</f>
        <v>0</v>
      </c>
      <c r="KWK10" s="967">
        <f t="shared" ref="KWK10" si="4019">-(SUM(KWK4:KWK9)-KWK35-KWK40)</f>
        <v>0</v>
      </c>
      <c r="KWM10" s="967">
        <f t="shared" ref="KWM10" si="4020">-(SUM(KWM4:KWM9)-KWM35-KWM40)</f>
        <v>0</v>
      </c>
      <c r="KWO10" s="967">
        <f t="shared" ref="KWO10" si="4021">-(SUM(KWO4:KWO9)-KWO35-KWO40)</f>
        <v>0</v>
      </c>
      <c r="KWQ10" s="967">
        <f t="shared" ref="KWQ10" si="4022">-(SUM(KWQ4:KWQ9)-KWQ35-KWQ40)</f>
        <v>0</v>
      </c>
      <c r="KWS10" s="967">
        <f t="shared" ref="KWS10" si="4023">-(SUM(KWS4:KWS9)-KWS35-KWS40)</f>
        <v>0</v>
      </c>
      <c r="KWU10" s="967">
        <f t="shared" ref="KWU10" si="4024">-(SUM(KWU4:KWU9)-KWU35-KWU40)</f>
        <v>0</v>
      </c>
      <c r="KWW10" s="967">
        <f t="shared" ref="KWW10" si="4025">-(SUM(KWW4:KWW9)-KWW35-KWW40)</f>
        <v>0</v>
      </c>
      <c r="KWY10" s="967">
        <f t="shared" ref="KWY10" si="4026">-(SUM(KWY4:KWY9)-KWY35-KWY40)</f>
        <v>0</v>
      </c>
      <c r="KXA10" s="967">
        <f t="shared" ref="KXA10" si="4027">-(SUM(KXA4:KXA9)-KXA35-KXA40)</f>
        <v>0</v>
      </c>
      <c r="KXC10" s="967">
        <f t="shared" ref="KXC10" si="4028">-(SUM(KXC4:KXC9)-KXC35-KXC40)</f>
        <v>0</v>
      </c>
      <c r="KXE10" s="967">
        <f t="shared" ref="KXE10" si="4029">-(SUM(KXE4:KXE9)-KXE35-KXE40)</f>
        <v>0</v>
      </c>
      <c r="KXG10" s="967">
        <f t="shared" ref="KXG10" si="4030">-(SUM(KXG4:KXG9)-KXG35-KXG40)</f>
        <v>0</v>
      </c>
      <c r="KXI10" s="967">
        <f t="shared" ref="KXI10" si="4031">-(SUM(KXI4:KXI9)-KXI35-KXI40)</f>
        <v>0</v>
      </c>
      <c r="KXK10" s="967">
        <f t="shared" ref="KXK10" si="4032">-(SUM(KXK4:KXK9)-KXK35-KXK40)</f>
        <v>0</v>
      </c>
      <c r="KXM10" s="967">
        <f t="shared" ref="KXM10" si="4033">-(SUM(KXM4:KXM9)-KXM35-KXM40)</f>
        <v>0</v>
      </c>
      <c r="KXO10" s="967">
        <f t="shared" ref="KXO10" si="4034">-(SUM(KXO4:KXO9)-KXO35-KXO40)</f>
        <v>0</v>
      </c>
      <c r="KXQ10" s="967">
        <f t="shared" ref="KXQ10" si="4035">-(SUM(KXQ4:KXQ9)-KXQ35-KXQ40)</f>
        <v>0</v>
      </c>
      <c r="KXS10" s="967">
        <f t="shared" ref="KXS10" si="4036">-(SUM(KXS4:KXS9)-KXS35-KXS40)</f>
        <v>0</v>
      </c>
      <c r="KXU10" s="967">
        <f t="shared" ref="KXU10" si="4037">-(SUM(KXU4:KXU9)-KXU35-KXU40)</f>
        <v>0</v>
      </c>
      <c r="KXW10" s="967">
        <f t="shared" ref="KXW10" si="4038">-(SUM(KXW4:KXW9)-KXW35-KXW40)</f>
        <v>0</v>
      </c>
      <c r="KXY10" s="967">
        <f t="shared" ref="KXY10" si="4039">-(SUM(KXY4:KXY9)-KXY35-KXY40)</f>
        <v>0</v>
      </c>
      <c r="KYA10" s="967">
        <f t="shared" ref="KYA10" si="4040">-(SUM(KYA4:KYA9)-KYA35-KYA40)</f>
        <v>0</v>
      </c>
      <c r="KYC10" s="967">
        <f t="shared" ref="KYC10" si="4041">-(SUM(KYC4:KYC9)-KYC35-KYC40)</f>
        <v>0</v>
      </c>
      <c r="KYE10" s="967">
        <f t="shared" ref="KYE10" si="4042">-(SUM(KYE4:KYE9)-KYE35-KYE40)</f>
        <v>0</v>
      </c>
      <c r="KYG10" s="967">
        <f t="shared" ref="KYG10" si="4043">-(SUM(KYG4:KYG9)-KYG35-KYG40)</f>
        <v>0</v>
      </c>
      <c r="KYI10" s="967">
        <f t="shared" ref="KYI10" si="4044">-(SUM(KYI4:KYI9)-KYI35-KYI40)</f>
        <v>0</v>
      </c>
      <c r="KYK10" s="967">
        <f t="shared" ref="KYK10" si="4045">-(SUM(KYK4:KYK9)-KYK35-KYK40)</f>
        <v>0</v>
      </c>
      <c r="KYM10" s="967">
        <f t="shared" ref="KYM10" si="4046">-(SUM(KYM4:KYM9)-KYM35-KYM40)</f>
        <v>0</v>
      </c>
      <c r="KYO10" s="967">
        <f t="shared" ref="KYO10" si="4047">-(SUM(KYO4:KYO9)-KYO35-KYO40)</f>
        <v>0</v>
      </c>
      <c r="KYQ10" s="967">
        <f t="shared" ref="KYQ10" si="4048">-(SUM(KYQ4:KYQ9)-KYQ35-KYQ40)</f>
        <v>0</v>
      </c>
      <c r="KYS10" s="967">
        <f t="shared" ref="KYS10" si="4049">-(SUM(KYS4:KYS9)-KYS35-KYS40)</f>
        <v>0</v>
      </c>
      <c r="KYU10" s="967">
        <f t="shared" ref="KYU10" si="4050">-(SUM(KYU4:KYU9)-KYU35-KYU40)</f>
        <v>0</v>
      </c>
      <c r="KYW10" s="967">
        <f t="shared" ref="KYW10" si="4051">-(SUM(KYW4:KYW9)-KYW35-KYW40)</f>
        <v>0</v>
      </c>
      <c r="KYY10" s="967">
        <f t="shared" ref="KYY10" si="4052">-(SUM(KYY4:KYY9)-KYY35-KYY40)</f>
        <v>0</v>
      </c>
      <c r="KZA10" s="967">
        <f t="shared" ref="KZA10" si="4053">-(SUM(KZA4:KZA9)-KZA35-KZA40)</f>
        <v>0</v>
      </c>
      <c r="KZC10" s="967">
        <f t="shared" ref="KZC10" si="4054">-(SUM(KZC4:KZC9)-KZC35-KZC40)</f>
        <v>0</v>
      </c>
      <c r="KZE10" s="967">
        <f t="shared" ref="KZE10" si="4055">-(SUM(KZE4:KZE9)-KZE35-KZE40)</f>
        <v>0</v>
      </c>
      <c r="KZG10" s="967">
        <f t="shared" ref="KZG10" si="4056">-(SUM(KZG4:KZG9)-KZG35-KZG40)</f>
        <v>0</v>
      </c>
      <c r="KZI10" s="967">
        <f t="shared" ref="KZI10" si="4057">-(SUM(KZI4:KZI9)-KZI35-KZI40)</f>
        <v>0</v>
      </c>
      <c r="KZK10" s="967">
        <f t="shared" ref="KZK10" si="4058">-(SUM(KZK4:KZK9)-KZK35-KZK40)</f>
        <v>0</v>
      </c>
      <c r="KZM10" s="967">
        <f t="shared" ref="KZM10" si="4059">-(SUM(KZM4:KZM9)-KZM35-KZM40)</f>
        <v>0</v>
      </c>
      <c r="KZO10" s="967">
        <f t="shared" ref="KZO10" si="4060">-(SUM(KZO4:KZO9)-KZO35-KZO40)</f>
        <v>0</v>
      </c>
      <c r="KZQ10" s="967">
        <f t="shared" ref="KZQ10" si="4061">-(SUM(KZQ4:KZQ9)-KZQ35-KZQ40)</f>
        <v>0</v>
      </c>
      <c r="KZS10" s="967">
        <f t="shared" ref="KZS10" si="4062">-(SUM(KZS4:KZS9)-KZS35-KZS40)</f>
        <v>0</v>
      </c>
      <c r="KZU10" s="967">
        <f t="shared" ref="KZU10" si="4063">-(SUM(KZU4:KZU9)-KZU35-KZU40)</f>
        <v>0</v>
      </c>
      <c r="KZW10" s="967">
        <f t="shared" ref="KZW10" si="4064">-(SUM(KZW4:KZW9)-KZW35-KZW40)</f>
        <v>0</v>
      </c>
      <c r="KZY10" s="967">
        <f t="shared" ref="KZY10" si="4065">-(SUM(KZY4:KZY9)-KZY35-KZY40)</f>
        <v>0</v>
      </c>
      <c r="LAA10" s="967">
        <f t="shared" ref="LAA10" si="4066">-(SUM(LAA4:LAA9)-LAA35-LAA40)</f>
        <v>0</v>
      </c>
      <c r="LAC10" s="967">
        <f t="shared" ref="LAC10" si="4067">-(SUM(LAC4:LAC9)-LAC35-LAC40)</f>
        <v>0</v>
      </c>
      <c r="LAE10" s="967">
        <f t="shared" ref="LAE10" si="4068">-(SUM(LAE4:LAE9)-LAE35-LAE40)</f>
        <v>0</v>
      </c>
      <c r="LAG10" s="967">
        <f t="shared" ref="LAG10" si="4069">-(SUM(LAG4:LAG9)-LAG35-LAG40)</f>
        <v>0</v>
      </c>
      <c r="LAI10" s="967">
        <f t="shared" ref="LAI10" si="4070">-(SUM(LAI4:LAI9)-LAI35-LAI40)</f>
        <v>0</v>
      </c>
      <c r="LAK10" s="967">
        <f t="shared" ref="LAK10" si="4071">-(SUM(LAK4:LAK9)-LAK35-LAK40)</f>
        <v>0</v>
      </c>
      <c r="LAM10" s="967">
        <f t="shared" ref="LAM10" si="4072">-(SUM(LAM4:LAM9)-LAM35-LAM40)</f>
        <v>0</v>
      </c>
      <c r="LAO10" s="967">
        <f t="shared" ref="LAO10" si="4073">-(SUM(LAO4:LAO9)-LAO35-LAO40)</f>
        <v>0</v>
      </c>
      <c r="LAQ10" s="967">
        <f t="shared" ref="LAQ10" si="4074">-(SUM(LAQ4:LAQ9)-LAQ35-LAQ40)</f>
        <v>0</v>
      </c>
      <c r="LAS10" s="967">
        <f t="shared" ref="LAS10" si="4075">-(SUM(LAS4:LAS9)-LAS35-LAS40)</f>
        <v>0</v>
      </c>
      <c r="LAU10" s="967">
        <f t="shared" ref="LAU10" si="4076">-(SUM(LAU4:LAU9)-LAU35-LAU40)</f>
        <v>0</v>
      </c>
      <c r="LAW10" s="967">
        <f t="shared" ref="LAW10" si="4077">-(SUM(LAW4:LAW9)-LAW35-LAW40)</f>
        <v>0</v>
      </c>
      <c r="LAY10" s="967">
        <f t="shared" ref="LAY10" si="4078">-(SUM(LAY4:LAY9)-LAY35-LAY40)</f>
        <v>0</v>
      </c>
      <c r="LBA10" s="967">
        <f t="shared" ref="LBA10" si="4079">-(SUM(LBA4:LBA9)-LBA35-LBA40)</f>
        <v>0</v>
      </c>
      <c r="LBC10" s="967">
        <f t="shared" ref="LBC10" si="4080">-(SUM(LBC4:LBC9)-LBC35-LBC40)</f>
        <v>0</v>
      </c>
      <c r="LBE10" s="967">
        <f t="shared" ref="LBE10" si="4081">-(SUM(LBE4:LBE9)-LBE35-LBE40)</f>
        <v>0</v>
      </c>
      <c r="LBG10" s="967">
        <f t="shared" ref="LBG10" si="4082">-(SUM(LBG4:LBG9)-LBG35-LBG40)</f>
        <v>0</v>
      </c>
      <c r="LBI10" s="967">
        <f t="shared" ref="LBI10" si="4083">-(SUM(LBI4:LBI9)-LBI35-LBI40)</f>
        <v>0</v>
      </c>
      <c r="LBK10" s="967">
        <f t="shared" ref="LBK10" si="4084">-(SUM(LBK4:LBK9)-LBK35-LBK40)</f>
        <v>0</v>
      </c>
      <c r="LBM10" s="967">
        <f t="shared" ref="LBM10" si="4085">-(SUM(LBM4:LBM9)-LBM35-LBM40)</f>
        <v>0</v>
      </c>
      <c r="LBO10" s="967">
        <f t="shared" ref="LBO10" si="4086">-(SUM(LBO4:LBO9)-LBO35-LBO40)</f>
        <v>0</v>
      </c>
      <c r="LBQ10" s="967">
        <f t="shared" ref="LBQ10" si="4087">-(SUM(LBQ4:LBQ9)-LBQ35-LBQ40)</f>
        <v>0</v>
      </c>
      <c r="LBS10" s="967">
        <f t="shared" ref="LBS10" si="4088">-(SUM(LBS4:LBS9)-LBS35-LBS40)</f>
        <v>0</v>
      </c>
      <c r="LBU10" s="967">
        <f t="shared" ref="LBU10" si="4089">-(SUM(LBU4:LBU9)-LBU35-LBU40)</f>
        <v>0</v>
      </c>
      <c r="LBW10" s="967">
        <f t="shared" ref="LBW10" si="4090">-(SUM(LBW4:LBW9)-LBW35-LBW40)</f>
        <v>0</v>
      </c>
      <c r="LBY10" s="967">
        <f t="shared" ref="LBY10" si="4091">-(SUM(LBY4:LBY9)-LBY35-LBY40)</f>
        <v>0</v>
      </c>
      <c r="LCA10" s="967">
        <f t="shared" ref="LCA10" si="4092">-(SUM(LCA4:LCA9)-LCA35-LCA40)</f>
        <v>0</v>
      </c>
      <c r="LCC10" s="967">
        <f t="shared" ref="LCC10" si="4093">-(SUM(LCC4:LCC9)-LCC35-LCC40)</f>
        <v>0</v>
      </c>
      <c r="LCE10" s="967">
        <f t="shared" ref="LCE10" si="4094">-(SUM(LCE4:LCE9)-LCE35-LCE40)</f>
        <v>0</v>
      </c>
      <c r="LCG10" s="967">
        <f t="shared" ref="LCG10" si="4095">-(SUM(LCG4:LCG9)-LCG35-LCG40)</f>
        <v>0</v>
      </c>
      <c r="LCI10" s="967">
        <f t="shared" ref="LCI10" si="4096">-(SUM(LCI4:LCI9)-LCI35-LCI40)</f>
        <v>0</v>
      </c>
      <c r="LCK10" s="967">
        <f t="shared" ref="LCK10" si="4097">-(SUM(LCK4:LCK9)-LCK35-LCK40)</f>
        <v>0</v>
      </c>
      <c r="LCM10" s="967">
        <f t="shared" ref="LCM10" si="4098">-(SUM(LCM4:LCM9)-LCM35-LCM40)</f>
        <v>0</v>
      </c>
      <c r="LCO10" s="967">
        <f t="shared" ref="LCO10" si="4099">-(SUM(LCO4:LCO9)-LCO35-LCO40)</f>
        <v>0</v>
      </c>
      <c r="LCQ10" s="967">
        <f t="shared" ref="LCQ10" si="4100">-(SUM(LCQ4:LCQ9)-LCQ35-LCQ40)</f>
        <v>0</v>
      </c>
      <c r="LCS10" s="967">
        <f t="shared" ref="LCS10" si="4101">-(SUM(LCS4:LCS9)-LCS35-LCS40)</f>
        <v>0</v>
      </c>
      <c r="LCU10" s="967">
        <f t="shared" ref="LCU10" si="4102">-(SUM(LCU4:LCU9)-LCU35-LCU40)</f>
        <v>0</v>
      </c>
      <c r="LCW10" s="967">
        <f t="shared" ref="LCW10" si="4103">-(SUM(LCW4:LCW9)-LCW35-LCW40)</f>
        <v>0</v>
      </c>
      <c r="LCY10" s="967">
        <f t="shared" ref="LCY10" si="4104">-(SUM(LCY4:LCY9)-LCY35-LCY40)</f>
        <v>0</v>
      </c>
      <c r="LDA10" s="967">
        <f t="shared" ref="LDA10" si="4105">-(SUM(LDA4:LDA9)-LDA35-LDA40)</f>
        <v>0</v>
      </c>
      <c r="LDC10" s="967">
        <f t="shared" ref="LDC10" si="4106">-(SUM(LDC4:LDC9)-LDC35-LDC40)</f>
        <v>0</v>
      </c>
      <c r="LDE10" s="967">
        <f t="shared" ref="LDE10" si="4107">-(SUM(LDE4:LDE9)-LDE35-LDE40)</f>
        <v>0</v>
      </c>
      <c r="LDG10" s="967">
        <f t="shared" ref="LDG10" si="4108">-(SUM(LDG4:LDG9)-LDG35-LDG40)</f>
        <v>0</v>
      </c>
      <c r="LDI10" s="967">
        <f t="shared" ref="LDI10" si="4109">-(SUM(LDI4:LDI9)-LDI35-LDI40)</f>
        <v>0</v>
      </c>
      <c r="LDK10" s="967">
        <f t="shared" ref="LDK10" si="4110">-(SUM(LDK4:LDK9)-LDK35-LDK40)</f>
        <v>0</v>
      </c>
      <c r="LDM10" s="967">
        <f t="shared" ref="LDM10" si="4111">-(SUM(LDM4:LDM9)-LDM35-LDM40)</f>
        <v>0</v>
      </c>
      <c r="LDO10" s="967">
        <f t="shared" ref="LDO10" si="4112">-(SUM(LDO4:LDO9)-LDO35-LDO40)</f>
        <v>0</v>
      </c>
      <c r="LDQ10" s="967">
        <f t="shared" ref="LDQ10" si="4113">-(SUM(LDQ4:LDQ9)-LDQ35-LDQ40)</f>
        <v>0</v>
      </c>
      <c r="LDS10" s="967">
        <f t="shared" ref="LDS10" si="4114">-(SUM(LDS4:LDS9)-LDS35-LDS40)</f>
        <v>0</v>
      </c>
      <c r="LDU10" s="967">
        <f t="shared" ref="LDU10" si="4115">-(SUM(LDU4:LDU9)-LDU35-LDU40)</f>
        <v>0</v>
      </c>
      <c r="LDW10" s="967">
        <f t="shared" ref="LDW10" si="4116">-(SUM(LDW4:LDW9)-LDW35-LDW40)</f>
        <v>0</v>
      </c>
      <c r="LDY10" s="967">
        <f t="shared" ref="LDY10" si="4117">-(SUM(LDY4:LDY9)-LDY35-LDY40)</f>
        <v>0</v>
      </c>
      <c r="LEA10" s="967">
        <f t="shared" ref="LEA10" si="4118">-(SUM(LEA4:LEA9)-LEA35-LEA40)</f>
        <v>0</v>
      </c>
      <c r="LEC10" s="967">
        <f t="shared" ref="LEC10" si="4119">-(SUM(LEC4:LEC9)-LEC35-LEC40)</f>
        <v>0</v>
      </c>
      <c r="LEE10" s="967">
        <f t="shared" ref="LEE10" si="4120">-(SUM(LEE4:LEE9)-LEE35-LEE40)</f>
        <v>0</v>
      </c>
      <c r="LEG10" s="967">
        <f t="shared" ref="LEG10" si="4121">-(SUM(LEG4:LEG9)-LEG35-LEG40)</f>
        <v>0</v>
      </c>
      <c r="LEI10" s="967">
        <f t="shared" ref="LEI10" si="4122">-(SUM(LEI4:LEI9)-LEI35-LEI40)</f>
        <v>0</v>
      </c>
      <c r="LEK10" s="967">
        <f t="shared" ref="LEK10" si="4123">-(SUM(LEK4:LEK9)-LEK35-LEK40)</f>
        <v>0</v>
      </c>
      <c r="LEM10" s="967">
        <f t="shared" ref="LEM10" si="4124">-(SUM(LEM4:LEM9)-LEM35-LEM40)</f>
        <v>0</v>
      </c>
      <c r="LEO10" s="967">
        <f t="shared" ref="LEO10" si="4125">-(SUM(LEO4:LEO9)-LEO35-LEO40)</f>
        <v>0</v>
      </c>
      <c r="LEQ10" s="967">
        <f t="shared" ref="LEQ10" si="4126">-(SUM(LEQ4:LEQ9)-LEQ35-LEQ40)</f>
        <v>0</v>
      </c>
      <c r="LES10" s="967">
        <f t="shared" ref="LES10" si="4127">-(SUM(LES4:LES9)-LES35-LES40)</f>
        <v>0</v>
      </c>
      <c r="LEU10" s="967">
        <f t="shared" ref="LEU10" si="4128">-(SUM(LEU4:LEU9)-LEU35-LEU40)</f>
        <v>0</v>
      </c>
      <c r="LEW10" s="967">
        <f t="shared" ref="LEW10" si="4129">-(SUM(LEW4:LEW9)-LEW35-LEW40)</f>
        <v>0</v>
      </c>
      <c r="LEY10" s="967">
        <f t="shared" ref="LEY10" si="4130">-(SUM(LEY4:LEY9)-LEY35-LEY40)</f>
        <v>0</v>
      </c>
      <c r="LFA10" s="967">
        <f t="shared" ref="LFA10" si="4131">-(SUM(LFA4:LFA9)-LFA35-LFA40)</f>
        <v>0</v>
      </c>
      <c r="LFC10" s="967">
        <f t="shared" ref="LFC10" si="4132">-(SUM(LFC4:LFC9)-LFC35-LFC40)</f>
        <v>0</v>
      </c>
      <c r="LFE10" s="967">
        <f t="shared" ref="LFE10" si="4133">-(SUM(LFE4:LFE9)-LFE35-LFE40)</f>
        <v>0</v>
      </c>
      <c r="LFG10" s="967">
        <f t="shared" ref="LFG10" si="4134">-(SUM(LFG4:LFG9)-LFG35-LFG40)</f>
        <v>0</v>
      </c>
      <c r="LFI10" s="967">
        <f t="shared" ref="LFI10" si="4135">-(SUM(LFI4:LFI9)-LFI35-LFI40)</f>
        <v>0</v>
      </c>
      <c r="LFK10" s="967">
        <f t="shared" ref="LFK10" si="4136">-(SUM(LFK4:LFK9)-LFK35-LFK40)</f>
        <v>0</v>
      </c>
      <c r="LFM10" s="967">
        <f t="shared" ref="LFM10" si="4137">-(SUM(LFM4:LFM9)-LFM35-LFM40)</f>
        <v>0</v>
      </c>
      <c r="LFO10" s="967">
        <f t="shared" ref="LFO10" si="4138">-(SUM(LFO4:LFO9)-LFO35-LFO40)</f>
        <v>0</v>
      </c>
      <c r="LFQ10" s="967">
        <f t="shared" ref="LFQ10" si="4139">-(SUM(LFQ4:LFQ9)-LFQ35-LFQ40)</f>
        <v>0</v>
      </c>
      <c r="LFS10" s="967">
        <f t="shared" ref="LFS10" si="4140">-(SUM(LFS4:LFS9)-LFS35-LFS40)</f>
        <v>0</v>
      </c>
      <c r="LFU10" s="967">
        <f t="shared" ref="LFU10" si="4141">-(SUM(LFU4:LFU9)-LFU35-LFU40)</f>
        <v>0</v>
      </c>
      <c r="LFW10" s="967">
        <f t="shared" ref="LFW10" si="4142">-(SUM(LFW4:LFW9)-LFW35-LFW40)</f>
        <v>0</v>
      </c>
      <c r="LFY10" s="967">
        <f t="shared" ref="LFY10" si="4143">-(SUM(LFY4:LFY9)-LFY35-LFY40)</f>
        <v>0</v>
      </c>
      <c r="LGA10" s="967">
        <f t="shared" ref="LGA10" si="4144">-(SUM(LGA4:LGA9)-LGA35-LGA40)</f>
        <v>0</v>
      </c>
      <c r="LGC10" s="967">
        <f t="shared" ref="LGC10" si="4145">-(SUM(LGC4:LGC9)-LGC35-LGC40)</f>
        <v>0</v>
      </c>
      <c r="LGE10" s="967">
        <f t="shared" ref="LGE10" si="4146">-(SUM(LGE4:LGE9)-LGE35-LGE40)</f>
        <v>0</v>
      </c>
      <c r="LGG10" s="967">
        <f t="shared" ref="LGG10" si="4147">-(SUM(LGG4:LGG9)-LGG35-LGG40)</f>
        <v>0</v>
      </c>
      <c r="LGI10" s="967">
        <f t="shared" ref="LGI10" si="4148">-(SUM(LGI4:LGI9)-LGI35-LGI40)</f>
        <v>0</v>
      </c>
      <c r="LGK10" s="967">
        <f t="shared" ref="LGK10" si="4149">-(SUM(LGK4:LGK9)-LGK35-LGK40)</f>
        <v>0</v>
      </c>
      <c r="LGM10" s="967">
        <f t="shared" ref="LGM10" si="4150">-(SUM(LGM4:LGM9)-LGM35-LGM40)</f>
        <v>0</v>
      </c>
      <c r="LGO10" s="967">
        <f t="shared" ref="LGO10" si="4151">-(SUM(LGO4:LGO9)-LGO35-LGO40)</f>
        <v>0</v>
      </c>
      <c r="LGQ10" s="967">
        <f t="shared" ref="LGQ10" si="4152">-(SUM(LGQ4:LGQ9)-LGQ35-LGQ40)</f>
        <v>0</v>
      </c>
      <c r="LGS10" s="967">
        <f t="shared" ref="LGS10" si="4153">-(SUM(LGS4:LGS9)-LGS35-LGS40)</f>
        <v>0</v>
      </c>
      <c r="LGU10" s="967">
        <f t="shared" ref="LGU10" si="4154">-(SUM(LGU4:LGU9)-LGU35-LGU40)</f>
        <v>0</v>
      </c>
      <c r="LGW10" s="967">
        <f t="shared" ref="LGW10" si="4155">-(SUM(LGW4:LGW9)-LGW35-LGW40)</f>
        <v>0</v>
      </c>
      <c r="LGY10" s="967">
        <f t="shared" ref="LGY10" si="4156">-(SUM(LGY4:LGY9)-LGY35-LGY40)</f>
        <v>0</v>
      </c>
      <c r="LHA10" s="967">
        <f t="shared" ref="LHA10" si="4157">-(SUM(LHA4:LHA9)-LHA35-LHA40)</f>
        <v>0</v>
      </c>
      <c r="LHC10" s="967">
        <f t="shared" ref="LHC10" si="4158">-(SUM(LHC4:LHC9)-LHC35-LHC40)</f>
        <v>0</v>
      </c>
      <c r="LHE10" s="967">
        <f t="shared" ref="LHE10" si="4159">-(SUM(LHE4:LHE9)-LHE35-LHE40)</f>
        <v>0</v>
      </c>
      <c r="LHG10" s="967">
        <f t="shared" ref="LHG10" si="4160">-(SUM(LHG4:LHG9)-LHG35-LHG40)</f>
        <v>0</v>
      </c>
      <c r="LHI10" s="967">
        <f t="shared" ref="LHI10" si="4161">-(SUM(LHI4:LHI9)-LHI35-LHI40)</f>
        <v>0</v>
      </c>
      <c r="LHK10" s="967">
        <f t="shared" ref="LHK10" si="4162">-(SUM(LHK4:LHK9)-LHK35-LHK40)</f>
        <v>0</v>
      </c>
      <c r="LHM10" s="967">
        <f t="shared" ref="LHM10" si="4163">-(SUM(LHM4:LHM9)-LHM35-LHM40)</f>
        <v>0</v>
      </c>
      <c r="LHO10" s="967">
        <f t="shared" ref="LHO10" si="4164">-(SUM(LHO4:LHO9)-LHO35-LHO40)</f>
        <v>0</v>
      </c>
      <c r="LHQ10" s="967">
        <f t="shared" ref="LHQ10" si="4165">-(SUM(LHQ4:LHQ9)-LHQ35-LHQ40)</f>
        <v>0</v>
      </c>
      <c r="LHS10" s="967">
        <f t="shared" ref="LHS10" si="4166">-(SUM(LHS4:LHS9)-LHS35-LHS40)</f>
        <v>0</v>
      </c>
      <c r="LHU10" s="967">
        <f t="shared" ref="LHU10" si="4167">-(SUM(LHU4:LHU9)-LHU35-LHU40)</f>
        <v>0</v>
      </c>
      <c r="LHW10" s="967">
        <f t="shared" ref="LHW10" si="4168">-(SUM(LHW4:LHW9)-LHW35-LHW40)</f>
        <v>0</v>
      </c>
      <c r="LHY10" s="967">
        <f t="shared" ref="LHY10" si="4169">-(SUM(LHY4:LHY9)-LHY35-LHY40)</f>
        <v>0</v>
      </c>
      <c r="LIA10" s="967">
        <f t="shared" ref="LIA10" si="4170">-(SUM(LIA4:LIA9)-LIA35-LIA40)</f>
        <v>0</v>
      </c>
      <c r="LIC10" s="967">
        <f t="shared" ref="LIC10" si="4171">-(SUM(LIC4:LIC9)-LIC35-LIC40)</f>
        <v>0</v>
      </c>
      <c r="LIE10" s="967">
        <f t="shared" ref="LIE10" si="4172">-(SUM(LIE4:LIE9)-LIE35-LIE40)</f>
        <v>0</v>
      </c>
      <c r="LIG10" s="967">
        <f t="shared" ref="LIG10" si="4173">-(SUM(LIG4:LIG9)-LIG35-LIG40)</f>
        <v>0</v>
      </c>
      <c r="LII10" s="967">
        <f t="shared" ref="LII10" si="4174">-(SUM(LII4:LII9)-LII35-LII40)</f>
        <v>0</v>
      </c>
      <c r="LIK10" s="967">
        <f t="shared" ref="LIK10" si="4175">-(SUM(LIK4:LIK9)-LIK35-LIK40)</f>
        <v>0</v>
      </c>
      <c r="LIM10" s="967">
        <f t="shared" ref="LIM10" si="4176">-(SUM(LIM4:LIM9)-LIM35-LIM40)</f>
        <v>0</v>
      </c>
      <c r="LIO10" s="967">
        <f t="shared" ref="LIO10" si="4177">-(SUM(LIO4:LIO9)-LIO35-LIO40)</f>
        <v>0</v>
      </c>
      <c r="LIQ10" s="967">
        <f t="shared" ref="LIQ10" si="4178">-(SUM(LIQ4:LIQ9)-LIQ35-LIQ40)</f>
        <v>0</v>
      </c>
      <c r="LIS10" s="967">
        <f t="shared" ref="LIS10" si="4179">-(SUM(LIS4:LIS9)-LIS35-LIS40)</f>
        <v>0</v>
      </c>
      <c r="LIU10" s="967">
        <f t="shared" ref="LIU10" si="4180">-(SUM(LIU4:LIU9)-LIU35-LIU40)</f>
        <v>0</v>
      </c>
      <c r="LIW10" s="967">
        <f t="shared" ref="LIW10" si="4181">-(SUM(LIW4:LIW9)-LIW35-LIW40)</f>
        <v>0</v>
      </c>
      <c r="LIY10" s="967">
        <f t="shared" ref="LIY10" si="4182">-(SUM(LIY4:LIY9)-LIY35-LIY40)</f>
        <v>0</v>
      </c>
      <c r="LJA10" s="967">
        <f t="shared" ref="LJA10" si="4183">-(SUM(LJA4:LJA9)-LJA35-LJA40)</f>
        <v>0</v>
      </c>
      <c r="LJC10" s="967">
        <f t="shared" ref="LJC10" si="4184">-(SUM(LJC4:LJC9)-LJC35-LJC40)</f>
        <v>0</v>
      </c>
      <c r="LJE10" s="967">
        <f t="shared" ref="LJE10" si="4185">-(SUM(LJE4:LJE9)-LJE35-LJE40)</f>
        <v>0</v>
      </c>
      <c r="LJG10" s="967">
        <f t="shared" ref="LJG10" si="4186">-(SUM(LJG4:LJG9)-LJG35-LJG40)</f>
        <v>0</v>
      </c>
      <c r="LJI10" s="967">
        <f t="shared" ref="LJI10" si="4187">-(SUM(LJI4:LJI9)-LJI35-LJI40)</f>
        <v>0</v>
      </c>
      <c r="LJK10" s="967">
        <f t="shared" ref="LJK10" si="4188">-(SUM(LJK4:LJK9)-LJK35-LJK40)</f>
        <v>0</v>
      </c>
      <c r="LJM10" s="967">
        <f t="shared" ref="LJM10" si="4189">-(SUM(LJM4:LJM9)-LJM35-LJM40)</f>
        <v>0</v>
      </c>
      <c r="LJO10" s="967">
        <f t="shared" ref="LJO10" si="4190">-(SUM(LJO4:LJO9)-LJO35-LJO40)</f>
        <v>0</v>
      </c>
      <c r="LJQ10" s="967">
        <f t="shared" ref="LJQ10" si="4191">-(SUM(LJQ4:LJQ9)-LJQ35-LJQ40)</f>
        <v>0</v>
      </c>
      <c r="LJS10" s="967">
        <f t="shared" ref="LJS10" si="4192">-(SUM(LJS4:LJS9)-LJS35-LJS40)</f>
        <v>0</v>
      </c>
      <c r="LJU10" s="967">
        <f t="shared" ref="LJU10" si="4193">-(SUM(LJU4:LJU9)-LJU35-LJU40)</f>
        <v>0</v>
      </c>
      <c r="LJW10" s="967">
        <f t="shared" ref="LJW10" si="4194">-(SUM(LJW4:LJW9)-LJW35-LJW40)</f>
        <v>0</v>
      </c>
      <c r="LJY10" s="967">
        <f t="shared" ref="LJY10" si="4195">-(SUM(LJY4:LJY9)-LJY35-LJY40)</f>
        <v>0</v>
      </c>
      <c r="LKA10" s="967">
        <f t="shared" ref="LKA10" si="4196">-(SUM(LKA4:LKA9)-LKA35-LKA40)</f>
        <v>0</v>
      </c>
      <c r="LKC10" s="967">
        <f t="shared" ref="LKC10" si="4197">-(SUM(LKC4:LKC9)-LKC35-LKC40)</f>
        <v>0</v>
      </c>
      <c r="LKE10" s="967">
        <f t="shared" ref="LKE10" si="4198">-(SUM(LKE4:LKE9)-LKE35-LKE40)</f>
        <v>0</v>
      </c>
      <c r="LKG10" s="967">
        <f t="shared" ref="LKG10" si="4199">-(SUM(LKG4:LKG9)-LKG35-LKG40)</f>
        <v>0</v>
      </c>
      <c r="LKI10" s="967">
        <f t="shared" ref="LKI10" si="4200">-(SUM(LKI4:LKI9)-LKI35-LKI40)</f>
        <v>0</v>
      </c>
      <c r="LKK10" s="967">
        <f t="shared" ref="LKK10" si="4201">-(SUM(LKK4:LKK9)-LKK35-LKK40)</f>
        <v>0</v>
      </c>
      <c r="LKM10" s="967">
        <f t="shared" ref="LKM10" si="4202">-(SUM(LKM4:LKM9)-LKM35-LKM40)</f>
        <v>0</v>
      </c>
      <c r="LKO10" s="967">
        <f t="shared" ref="LKO10" si="4203">-(SUM(LKO4:LKO9)-LKO35-LKO40)</f>
        <v>0</v>
      </c>
      <c r="LKQ10" s="967">
        <f t="shared" ref="LKQ10" si="4204">-(SUM(LKQ4:LKQ9)-LKQ35-LKQ40)</f>
        <v>0</v>
      </c>
      <c r="LKS10" s="967">
        <f t="shared" ref="LKS10" si="4205">-(SUM(LKS4:LKS9)-LKS35-LKS40)</f>
        <v>0</v>
      </c>
      <c r="LKU10" s="967">
        <f t="shared" ref="LKU10" si="4206">-(SUM(LKU4:LKU9)-LKU35-LKU40)</f>
        <v>0</v>
      </c>
      <c r="LKW10" s="967">
        <f t="shared" ref="LKW10" si="4207">-(SUM(LKW4:LKW9)-LKW35-LKW40)</f>
        <v>0</v>
      </c>
      <c r="LKY10" s="967">
        <f t="shared" ref="LKY10" si="4208">-(SUM(LKY4:LKY9)-LKY35-LKY40)</f>
        <v>0</v>
      </c>
      <c r="LLA10" s="967">
        <f t="shared" ref="LLA10" si="4209">-(SUM(LLA4:LLA9)-LLA35-LLA40)</f>
        <v>0</v>
      </c>
      <c r="LLC10" s="967">
        <f t="shared" ref="LLC10" si="4210">-(SUM(LLC4:LLC9)-LLC35-LLC40)</f>
        <v>0</v>
      </c>
      <c r="LLE10" s="967">
        <f t="shared" ref="LLE10" si="4211">-(SUM(LLE4:LLE9)-LLE35-LLE40)</f>
        <v>0</v>
      </c>
      <c r="LLG10" s="967">
        <f t="shared" ref="LLG10" si="4212">-(SUM(LLG4:LLG9)-LLG35-LLG40)</f>
        <v>0</v>
      </c>
      <c r="LLI10" s="967">
        <f t="shared" ref="LLI10" si="4213">-(SUM(LLI4:LLI9)-LLI35-LLI40)</f>
        <v>0</v>
      </c>
      <c r="LLK10" s="967">
        <f t="shared" ref="LLK10" si="4214">-(SUM(LLK4:LLK9)-LLK35-LLK40)</f>
        <v>0</v>
      </c>
      <c r="LLM10" s="967">
        <f t="shared" ref="LLM10" si="4215">-(SUM(LLM4:LLM9)-LLM35-LLM40)</f>
        <v>0</v>
      </c>
      <c r="LLO10" s="967">
        <f t="shared" ref="LLO10" si="4216">-(SUM(LLO4:LLO9)-LLO35-LLO40)</f>
        <v>0</v>
      </c>
      <c r="LLQ10" s="967">
        <f t="shared" ref="LLQ10" si="4217">-(SUM(LLQ4:LLQ9)-LLQ35-LLQ40)</f>
        <v>0</v>
      </c>
      <c r="LLS10" s="967">
        <f t="shared" ref="LLS10" si="4218">-(SUM(LLS4:LLS9)-LLS35-LLS40)</f>
        <v>0</v>
      </c>
      <c r="LLU10" s="967">
        <f t="shared" ref="LLU10" si="4219">-(SUM(LLU4:LLU9)-LLU35-LLU40)</f>
        <v>0</v>
      </c>
      <c r="LLW10" s="967">
        <f t="shared" ref="LLW10" si="4220">-(SUM(LLW4:LLW9)-LLW35-LLW40)</f>
        <v>0</v>
      </c>
      <c r="LLY10" s="967">
        <f t="shared" ref="LLY10" si="4221">-(SUM(LLY4:LLY9)-LLY35-LLY40)</f>
        <v>0</v>
      </c>
      <c r="LMA10" s="967">
        <f t="shared" ref="LMA10" si="4222">-(SUM(LMA4:LMA9)-LMA35-LMA40)</f>
        <v>0</v>
      </c>
      <c r="LMC10" s="967">
        <f t="shared" ref="LMC10" si="4223">-(SUM(LMC4:LMC9)-LMC35-LMC40)</f>
        <v>0</v>
      </c>
      <c r="LME10" s="967">
        <f t="shared" ref="LME10" si="4224">-(SUM(LME4:LME9)-LME35-LME40)</f>
        <v>0</v>
      </c>
      <c r="LMG10" s="967">
        <f t="shared" ref="LMG10" si="4225">-(SUM(LMG4:LMG9)-LMG35-LMG40)</f>
        <v>0</v>
      </c>
      <c r="LMI10" s="967">
        <f t="shared" ref="LMI10" si="4226">-(SUM(LMI4:LMI9)-LMI35-LMI40)</f>
        <v>0</v>
      </c>
      <c r="LMK10" s="967">
        <f t="shared" ref="LMK10" si="4227">-(SUM(LMK4:LMK9)-LMK35-LMK40)</f>
        <v>0</v>
      </c>
      <c r="LMM10" s="967">
        <f t="shared" ref="LMM10" si="4228">-(SUM(LMM4:LMM9)-LMM35-LMM40)</f>
        <v>0</v>
      </c>
      <c r="LMO10" s="967">
        <f t="shared" ref="LMO10" si="4229">-(SUM(LMO4:LMO9)-LMO35-LMO40)</f>
        <v>0</v>
      </c>
      <c r="LMQ10" s="967">
        <f t="shared" ref="LMQ10" si="4230">-(SUM(LMQ4:LMQ9)-LMQ35-LMQ40)</f>
        <v>0</v>
      </c>
      <c r="LMS10" s="967">
        <f t="shared" ref="LMS10" si="4231">-(SUM(LMS4:LMS9)-LMS35-LMS40)</f>
        <v>0</v>
      </c>
      <c r="LMU10" s="967">
        <f t="shared" ref="LMU10" si="4232">-(SUM(LMU4:LMU9)-LMU35-LMU40)</f>
        <v>0</v>
      </c>
      <c r="LMW10" s="967">
        <f t="shared" ref="LMW10" si="4233">-(SUM(LMW4:LMW9)-LMW35-LMW40)</f>
        <v>0</v>
      </c>
      <c r="LMY10" s="967">
        <f t="shared" ref="LMY10" si="4234">-(SUM(LMY4:LMY9)-LMY35-LMY40)</f>
        <v>0</v>
      </c>
      <c r="LNA10" s="967">
        <f t="shared" ref="LNA10" si="4235">-(SUM(LNA4:LNA9)-LNA35-LNA40)</f>
        <v>0</v>
      </c>
      <c r="LNC10" s="967">
        <f t="shared" ref="LNC10" si="4236">-(SUM(LNC4:LNC9)-LNC35-LNC40)</f>
        <v>0</v>
      </c>
      <c r="LNE10" s="967">
        <f t="shared" ref="LNE10" si="4237">-(SUM(LNE4:LNE9)-LNE35-LNE40)</f>
        <v>0</v>
      </c>
      <c r="LNG10" s="967">
        <f t="shared" ref="LNG10" si="4238">-(SUM(LNG4:LNG9)-LNG35-LNG40)</f>
        <v>0</v>
      </c>
      <c r="LNI10" s="967">
        <f t="shared" ref="LNI10" si="4239">-(SUM(LNI4:LNI9)-LNI35-LNI40)</f>
        <v>0</v>
      </c>
      <c r="LNK10" s="967">
        <f t="shared" ref="LNK10" si="4240">-(SUM(LNK4:LNK9)-LNK35-LNK40)</f>
        <v>0</v>
      </c>
      <c r="LNM10" s="967">
        <f t="shared" ref="LNM10" si="4241">-(SUM(LNM4:LNM9)-LNM35-LNM40)</f>
        <v>0</v>
      </c>
      <c r="LNO10" s="967">
        <f t="shared" ref="LNO10" si="4242">-(SUM(LNO4:LNO9)-LNO35-LNO40)</f>
        <v>0</v>
      </c>
      <c r="LNQ10" s="967">
        <f t="shared" ref="LNQ10" si="4243">-(SUM(LNQ4:LNQ9)-LNQ35-LNQ40)</f>
        <v>0</v>
      </c>
      <c r="LNS10" s="967">
        <f t="shared" ref="LNS10" si="4244">-(SUM(LNS4:LNS9)-LNS35-LNS40)</f>
        <v>0</v>
      </c>
      <c r="LNU10" s="967">
        <f t="shared" ref="LNU10" si="4245">-(SUM(LNU4:LNU9)-LNU35-LNU40)</f>
        <v>0</v>
      </c>
      <c r="LNW10" s="967">
        <f t="shared" ref="LNW10" si="4246">-(SUM(LNW4:LNW9)-LNW35-LNW40)</f>
        <v>0</v>
      </c>
      <c r="LNY10" s="967">
        <f t="shared" ref="LNY10" si="4247">-(SUM(LNY4:LNY9)-LNY35-LNY40)</f>
        <v>0</v>
      </c>
      <c r="LOA10" s="967">
        <f t="shared" ref="LOA10" si="4248">-(SUM(LOA4:LOA9)-LOA35-LOA40)</f>
        <v>0</v>
      </c>
      <c r="LOC10" s="967">
        <f t="shared" ref="LOC10" si="4249">-(SUM(LOC4:LOC9)-LOC35-LOC40)</f>
        <v>0</v>
      </c>
      <c r="LOE10" s="967">
        <f t="shared" ref="LOE10" si="4250">-(SUM(LOE4:LOE9)-LOE35-LOE40)</f>
        <v>0</v>
      </c>
      <c r="LOG10" s="967">
        <f t="shared" ref="LOG10" si="4251">-(SUM(LOG4:LOG9)-LOG35-LOG40)</f>
        <v>0</v>
      </c>
      <c r="LOI10" s="967">
        <f t="shared" ref="LOI10" si="4252">-(SUM(LOI4:LOI9)-LOI35-LOI40)</f>
        <v>0</v>
      </c>
      <c r="LOK10" s="967">
        <f t="shared" ref="LOK10" si="4253">-(SUM(LOK4:LOK9)-LOK35-LOK40)</f>
        <v>0</v>
      </c>
      <c r="LOM10" s="967">
        <f t="shared" ref="LOM10" si="4254">-(SUM(LOM4:LOM9)-LOM35-LOM40)</f>
        <v>0</v>
      </c>
      <c r="LOO10" s="967">
        <f t="shared" ref="LOO10" si="4255">-(SUM(LOO4:LOO9)-LOO35-LOO40)</f>
        <v>0</v>
      </c>
      <c r="LOQ10" s="967">
        <f t="shared" ref="LOQ10" si="4256">-(SUM(LOQ4:LOQ9)-LOQ35-LOQ40)</f>
        <v>0</v>
      </c>
      <c r="LOS10" s="967">
        <f t="shared" ref="LOS10" si="4257">-(SUM(LOS4:LOS9)-LOS35-LOS40)</f>
        <v>0</v>
      </c>
      <c r="LOU10" s="967">
        <f t="shared" ref="LOU10" si="4258">-(SUM(LOU4:LOU9)-LOU35-LOU40)</f>
        <v>0</v>
      </c>
      <c r="LOW10" s="967">
        <f t="shared" ref="LOW10" si="4259">-(SUM(LOW4:LOW9)-LOW35-LOW40)</f>
        <v>0</v>
      </c>
      <c r="LOY10" s="967">
        <f t="shared" ref="LOY10" si="4260">-(SUM(LOY4:LOY9)-LOY35-LOY40)</f>
        <v>0</v>
      </c>
      <c r="LPA10" s="967">
        <f t="shared" ref="LPA10" si="4261">-(SUM(LPA4:LPA9)-LPA35-LPA40)</f>
        <v>0</v>
      </c>
      <c r="LPC10" s="967">
        <f t="shared" ref="LPC10" si="4262">-(SUM(LPC4:LPC9)-LPC35-LPC40)</f>
        <v>0</v>
      </c>
      <c r="LPE10" s="967">
        <f t="shared" ref="LPE10" si="4263">-(SUM(LPE4:LPE9)-LPE35-LPE40)</f>
        <v>0</v>
      </c>
      <c r="LPG10" s="967">
        <f t="shared" ref="LPG10" si="4264">-(SUM(LPG4:LPG9)-LPG35-LPG40)</f>
        <v>0</v>
      </c>
      <c r="LPI10" s="967">
        <f t="shared" ref="LPI10" si="4265">-(SUM(LPI4:LPI9)-LPI35-LPI40)</f>
        <v>0</v>
      </c>
      <c r="LPK10" s="967">
        <f t="shared" ref="LPK10" si="4266">-(SUM(LPK4:LPK9)-LPK35-LPK40)</f>
        <v>0</v>
      </c>
      <c r="LPM10" s="967">
        <f t="shared" ref="LPM10" si="4267">-(SUM(LPM4:LPM9)-LPM35-LPM40)</f>
        <v>0</v>
      </c>
      <c r="LPO10" s="967">
        <f t="shared" ref="LPO10" si="4268">-(SUM(LPO4:LPO9)-LPO35-LPO40)</f>
        <v>0</v>
      </c>
      <c r="LPQ10" s="967">
        <f t="shared" ref="LPQ10" si="4269">-(SUM(LPQ4:LPQ9)-LPQ35-LPQ40)</f>
        <v>0</v>
      </c>
      <c r="LPS10" s="967">
        <f t="shared" ref="LPS10" si="4270">-(SUM(LPS4:LPS9)-LPS35-LPS40)</f>
        <v>0</v>
      </c>
      <c r="LPU10" s="967">
        <f t="shared" ref="LPU10" si="4271">-(SUM(LPU4:LPU9)-LPU35-LPU40)</f>
        <v>0</v>
      </c>
      <c r="LPW10" s="967">
        <f t="shared" ref="LPW10" si="4272">-(SUM(LPW4:LPW9)-LPW35-LPW40)</f>
        <v>0</v>
      </c>
      <c r="LPY10" s="967">
        <f t="shared" ref="LPY10" si="4273">-(SUM(LPY4:LPY9)-LPY35-LPY40)</f>
        <v>0</v>
      </c>
      <c r="LQA10" s="967">
        <f t="shared" ref="LQA10" si="4274">-(SUM(LQA4:LQA9)-LQA35-LQA40)</f>
        <v>0</v>
      </c>
      <c r="LQC10" s="967">
        <f t="shared" ref="LQC10" si="4275">-(SUM(LQC4:LQC9)-LQC35-LQC40)</f>
        <v>0</v>
      </c>
      <c r="LQE10" s="967">
        <f t="shared" ref="LQE10" si="4276">-(SUM(LQE4:LQE9)-LQE35-LQE40)</f>
        <v>0</v>
      </c>
      <c r="LQG10" s="967">
        <f t="shared" ref="LQG10" si="4277">-(SUM(LQG4:LQG9)-LQG35-LQG40)</f>
        <v>0</v>
      </c>
      <c r="LQI10" s="967">
        <f t="shared" ref="LQI10" si="4278">-(SUM(LQI4:LQI9)-LQI35-LQI40)</f>
        <v>0</v>
      </c>
      <c r="LQK10" s="967">
        <f t="shared" ref="LQK10" si="4279">-(SUM(LQK4:LQK9)-LQK35-LQK40)</f>
        <v>0</v>
      </c>
      <c r="LQM10" s="967">
        <f t="shared" ref="LQM10" si="4280">-(SUM(LQM4:LQM9)-LQM35-LQM40)</f>
        <v>0</v>
      </c>
      <c r="LQO10" s="967">
        <f t="shared" ref="LQO10" si="4281">-(SUM(LQO4:LQO9)-LQO35-LQO40)</f>
        <v>0</v>
      </c>
      <c r="LQQ10" s="967">
        <f t="shared" ref="LQQ10" si="4282">-(SUM(LQQ4:LQQ9)-LQQ35-LQQ40)</f>
        <v>0</v>
      </c>
      <c r="LQS10" s="967">
        <f t="shared" ref="LQS10" si="4283">-(SUM(LQS4:LQS9)-LQS35-LQS40)</f>
        <v>0</v>
      </c>
      <c r="LQU10" s="967">
        <f t="shared" ref="LQU10" si="4284">-(SUM(LQU4:LQU9)-LQU35-LQU40)</f>
        <v>0</v>
      </c>
      <c r="LQW10" s="967">
        <f t="shared" ref="LQW10" si="4285">-(SUM(LQW4:LQW9)-LQW35-LQW40)</f>
        <v>0</v>
      </c>
      <c r="LQY10" s="967">
        <f t="shared" ref="LQY10" si="4286">-(SUM(LQY4:LQY9)-LQY35-LQY40)</f>
        <v>0</v>
      </c>
      <c r="LRA10" s="967">
        <f t="shared" ref="LRA10" si="4287">-(SUM(LRA4:LRA9)-LRA35-LRA40)</f>
        <v>0</v>
      </c>
      <c r="LRC10" s="967">
        <f t="shared" ref="LRC10" si="4288">-(SUM(LRC4:LRC9)-LRC35-LRC40)</f>
        <v>0</v>
      </c>
      <c r="LRE10" s="967">
        <f t="shared" ref="LRE10" si="4289">-(SUM(LRE4:LRE9)-LRE35-LRE40)</f>
        <v>0</v>
      </c>
      <c r="LRG10" s="967">
        <f t="shared" ref="LRG10" si="4290">-(SUM(LRG4:LRG9)-LRG35-LRG40)</f>
        <v>0</v>
      </c>
      <c r="LRI10" s="967">
        <f t="shared" ref="LRI10" si="4291">-(SUM(LRI4:LRI9)-LRI35-LRI40)</f>
        <v>0</v>
      </c>
      <c r="LRK10" s="967">
        <f t="shared" ref="LRK10" si="4292">-(SUM(LRK4:LRK9)-LRK35-LRK40)</f>
        <v>0</v>
      </c>
      <c r="LRM10" s="967">
        <f t="shared" ref="LRM10" si="4293">-(SUM(LRM4:LRM9)-LRM35-LRM40)</f>
        <v>0</v>
      </c>
      <c r="LRO10" s="967">
        <f t="shared" ref="LRO10" si="4294">-(SUM(LRO4:LRO9)-LRO35-LRO40)</f>
        <v>0</v>
      </c>
      <c r="LRQ10" s="967">
        <f t="shared" ref="LRQ10" si="4295">-(SUM(LRQ4:LRQ9)-LRQ35-LRQ40)</f>
        <v>0</v>
      </c>
      <c r="LRS10" s="967">
        <f t="shared" ref="LRS10" si="4296">-(SUM(LRS4:LRS9)-LRS35-LRS40)</f>
        <v>0</v>
      </c>
      <c r="LRU10" s="967">
        <f t="shared" ref="LRU10" si="4297">-(SUM(LRU4:LRU9)-LRU35-LRU40)</f>
        <v>0</v>
      </c>
      <c r="LRW10" s="967">
        <f t="shared" ref="LRW10" si="4298">-(SUM(LRW4:LRW9)-LRW35-LRW40)</f>
        <v>0</v>
      </c>
      <c r="LRY10" s="967">
        <f t="shared" ref="LRY10" si="4299">-(SUM(LRY4:LRY9)-LRY35-LRY40)</f>
        <v>0</v>
      </c>
      <c r="LSA10" s="967">
        <f t="shared" ref="LSA10" si="4300">-(SUM(LSA4:LSA9)-LSA35-LSA40)</f>
        <v>0</v>
      </c>
      <c r="LSC10" s="967">
        <f t="shared" ref="LSC10" si="4301">-(SUM(LSC4:LSC9)-LSC35-LSC40)</f>
        <v>0</v>
      </c>
      <c r="LSE10" s="967">
        <f t="shared" ref="LSE10" si="4302">-(SUM(LSE4:LSE9)-LSE35-LSE40)</f>
        <v>0</v>
      </c>
      <c r="LSG10" s="967">
        <f t="shared" ref="LSG10" si="4303">-(SUM(LSG4:LSG9)-LSG35-LSG40)</f>
        <v>0</v>
      </c>
      <c r="LSI10" s="967">
        <f t="shared" ref="LSI10" si="4304">-(SUM(LSI4:LSI9)-LSI35-LSI40)</f>
        <v>0</v>
      </c>
      <c r="LSK10" s="967">
        <f t="shared" ref="LSK10" si="4305">-(SUM(LSK4:LSK9)-LSK35-LSK40)</f>
        <v>0</v>
      </c>
      <c r="LSM10" s="967">
        <f t="shared" ref="LSM10" si="4306">-(SUM(LSM4:LSM9)-LSM35-LSM40)</f>
        <v>0</v>
      </c>
      <c r="LSO10" s="967">
        <f t="shared" ref="LSO10" si="4307">-(SUM(LSO4:LSO9)-LSO35-LSO40)</f>
        <v>0</v>
      </c>
      <c r="LSQ10" s="967">
        <f t="shared" ref="LSQ10" si="4308">-(SUM(LSQ4:LSQ9)-LSQ35-LSQ40)</f>
        <v>0</v>
      </c>
      <c r="LSS10" s="967">
        <f t="shared" ref="LSS10" si="4309">-(SUM(LSS4:LSS9)-LSS35-LSS40)</f>
        <v>0</v>
      </c>
      <c r="LSU10" s="967">
        <f t="shared" ref="LSU10" si="4310">-(SUM(LSU4:LSU9)-LSU35-LSU40)</f>
        <v>0</v>
      </c>
      <c r="LSW10" s="967">
        <f t="shared" ref="LSW10" si="4311">-(SUM(LSW4:LSW9)-LSW35-LSW40)</f>
        <v>0</v>
      </c>
      <c r="LSY10" s="967">
        <f t="shared" ref="LSY10" si="4312">-(SUM(LSY4:LSY9)-LSY35-LSY40)</f>
        <v>0</v>
      </c>
      <c r="LTA10" s="967">
        <f t="shared" ref="LTA10" si="4313">-(SUM(LTA4:LTA9)-LTA35-LTA40)</f>
        <v>0</v>
      </c>
      <c r="LTC10" s="967">
        <f t="shared" ref="LTC10" si="4314">-(SUM(LTC4:LTC9)-LTC35-LTC40)</f>
        <v>0</v>
      </c>
      <c r="LTE10" s="967">
        <f t="shared" ref="LTE10" si="4315">-(SUM(LTE4:LTE9)-LTE35-LTE40)</f>
        <v>0</v>
      </c>
      <c r="LTG10" s="967">
        <f t="shared" ref="LTG10" si="4316">-(SUM(LTG4:LTG9)-LTG35-LTG40)</f>
        <v>0</v>
      </c>
      <c r="LTI10" s="967">
        <f t="shared" ref="LTI10" si="4317">-(SUM(LTI4:LTI9)-LTI35-LTI40)</f>
        <v>0</v>
      </c>
      <c r="LTK10" s="967">
        <f t="shared" ref="LTK10" si="4318">-(SUM(LTK4:LTK9)-LTK35-LTK40)</f>
        <v>0</v>
      </c>
      <c r="LTM10" s="967">
        <f t="shared" ref="LTM10" si="4319">-(SUM(LTM4:LTM9)-LTM35-LTM40)</f>
        <v>0</v>
      </c>
      <c r="LTO10" s="967">
        <f t="shared" ref="LTO10" si="4320">-(SUM(LTO4:LTO9)-LTO35-LTO40)</f>
        <v>0</v>
      </c>
      <c r="LTQ10" s="967">
        <f t="shared" ref="LTQ10" si="4321">-(SUM(LTQ4:LTQ9)-LTQ35-LTQ40)</f>
        <v>0</v>
      </c>
      <c r="LTS10" s="967">
        <f t="shared" ref="LTS10" si="4322">-(SUM(LTS4:LTS9)-LTS35-LTS40)</f>
        <v>0</v>
      </c>
      <c r="LTU10" s="967">
        <f t="shared" ref="LTU10" si="4323">-(SUM(LTU4:LTU9)-LTU35-LTU40)</f>
        <v>0</v>
      </c>
      <c r="LTW10" s="967">
        <f t="shared" ref="LTW10" si="4324">-(SUM(LTW4:LTW9)-LTW35-LTW40)</f>
        <v>0</v>
      </c>
      <c r="LTY10" s="967">
        <f t="shared" ref="LTY10" si="4325">-(SUM(LTY4:LTY9)-LTY35-LTY40)</f>
        <v>0</v>
      </c>
      <c r="LUA10" s="967">
        <f t="shared" ref="LUA10" si="4326">-(SUM(LUA4:LUA9)-LUA35-LUA40)</f>
        <v>0</v>
      </c>
      <c r="LUC10" s="967">
        <f t="shared" ref="LUC10" si="4327">-(SUM(LUC4:LUC9)-LUC35-LUC40)</f>
        <v>0</v>
      </c>
      <c r="LUE10" s="967">
        <f t="shared" ref="LUE10" si="4328">-(SUM(LUE4:LUE9)-LUE35-LUE40)</f>
        <v>0</v>
      </c>
      <c r="LUG10" s="967">
        <f t="shared" ref="LUG10" si="4329">-(SUM(LUG4:LUG9)-LUG35-LUG40)</f>
        <v>0</v>
      </c>
      <c r="LUI10" s="967">
        <f t="shared" ref="LUI10" si="4330">-(SUM(LUI4:LUI9)-LUI35-LUI40)</f>
        <v>0</v>
      </c>
      <c r="LUK10" s="967">
        <f t="shared" ref="LUK10" si="4331">-(SUM(LUK4:LUK9)-LUK35-LUK40)</f>
        <v>0</v>
      </c>
      <c r="LUM10" s="967">
        <f t="shared" ref="LUM10" si="4332">-(SUM(LUM4:LUM9)-LUM35-LUM40)</f>
        <v>0</v>
      </c>
      <c r="LUO10" s="967">
        <f t="shared" ref="LUO10" si="4333">-(SUM(LUO4:LUO9)-LUO35-LUO40)</f>
        <v>0</v>
      </c>
      <c r="LUQ10" s="967">
        <f t="shared" ref="LUQ10" si="4334">-(SUM(LUQ4:LUQ9)-LUQ35-LUQ40)</f>
        <v>0</v>
      </c>
      <c r="LUS10" s="967">
        <f t="shared" ref="LUS10" si="4335">-(SUM(LUS4:LUS9)-LUS35-LUS40)</f>
        <v>0</v>
      </c>
      <c r="LUU10" s="967">
        <f t="shared" ref="LUU10" si="4336">-(SUM(LUU4:LUU9)-LUU35-LUU40)</f>
        <v>0</v>
      </c>
      <c r="LUW10" s="967">
        <f t="shared" ref="LUW10" si="4337">-(SUM(LUW4:LUW9)-LUW35-LUW40)</f>
        <v>0</v>
      </c>
      <c r="LUY10" s="967">
        <f t="shared" ref="LUY10" si="4338">-(SUM(LUY4:LUY9)-LUY35-LUY40)</f>
        <v>0</v>
      </c>
      <c r="LVA10" s="967">
        <f t="shared" ref="LVA10" si="4339">-(SUM(LVA4:LVA9)-LVA35-LVA40)</f>
        <v>0</v>
      </c>
      <c r="LVC10" s="967">
        <f t="shared" ref="LVC10" si="4340">-(SUM(LVC4:LVC9)-LVC35-LVC40)</f>
        <v>0</v>
      </c>
      <c r="LVE10" s="967">
        <f t="shared" ref="LVE10" si="4341">-(SUM(LVE4:LVE9)-LVE35-LVE40)</f>
        <v>0</v>
      </c>
      <c r="LVG10" s="967">
        <f t="shared" ref="LVG10" si="4342">-(SUM(LVG4:LVG9)-LVG35-LVG40)</f>
        <v>0</v>
      </c>
      <c r="LVI10" s="967">
        <f t="shared" ref="LVI10" si="4343">-(SUM(LVI4:LVI9)-LVI35-LVI40)</f>
        <v>0</v>
      </c>
      <c r="LVK10" s="967">
        <f t="shared" ref="LVK10" si="4344">-(SUM(LVK4:LVK9)-LVK35-LVK40)</f>
        <v>0</v>
      </c>
      <c r="LVM10" s="967">
        <f t="shared" ref="LVM10" si="4345">-(SUM(LVM4:LVM9)-LVM35-LVM40)</f>
        <v>0</v>
      </c>
      <c r="LVO10" s="967">
        <f t="shared" ref="LVO10" si="4346">-(SUM(LVO4:LVO9)-LVO35-LVO40)</f>
        <v>0</v>
      </c>
      <c r="LVQ10" s="967">
        <f t="shared" ref="LVQ10" si="4347">-(SUM(LVQ4:LVQ9)-LVQ35-LVQ40)</f>
        <v>0</v>
      </c>
      <c r="LVS10" s="967">
        <f t="shared" ref="LVS10" si="4348">-(SUM(LVS4:LVS9)-LVS35-LVS40)</f>
        <v>0</v>
      </c>
      <c r="LVU10" s="967">
        <f t="shared" ref="LVU10" si="4349">-(SUM(LVU4:LVU9)-LVU35-LVU40)</f>
        <v>0</v>
      </c>
      <c r="LVW10" s="967">
        <f t="shared" ref="LVW10" si="4350">-(SUM(LVW4:LVW9)-LVW35-LVW40)</f>
        <v>0</v>
      </c>
      <c r="LVY10" s="967">
        <f t="shared" ref="LVY10" si="4351">-(SUM(LVY4:LVY9)-LVY35-LVY40)</f>
        <v>0</v>
      </c>
      <c r="LWA10" s="967">
        <f t="shared" ref="LWA10" si="4352">-(SUM(LWA4:LWA9)-LWA35-LWA40)</f>
        <v>0</v>
      </c>
      <c r="LWC10" s="967">
        <f t="shared" ref="LWC10" si="4353">-(SUM(LWC4:LWC9)-LWC35-LWC40)</f>
        <v>0</v>
      </c>
      <c r="LWE10" s="967">
        <f t="shared" ref="LWE10" si="4354">-(SUM(LWE4:LWE9)-LWE35-LWE40)</f>
        <v>0</v>
      </c>
      <c r="LWG10" s="967">
        <f t="shared" ref="LWG10" si="4355">-(SUM(LWG4:LWG9)-LWG35-LWG40)</f>
        <v>0</v>
      </c>
      <c r="LWI10" s="967">
        <f t="shared" ref="LWI10" si="4356">-(SUM(LWI4:LWI9)-LWI35-LWI40)</f>
        <v>0</v>
      </c>
      <c r="LWK10" s="967">
        <f t="shared" ref="LWK10" si="4357">-(SUM(LWK4:LWK9)-LWK35-LWK40)</f>
        <v>0</v>
      </c>
      <c r="LWM10" s="967">
        <f t="shared" ref="LWM10" si="4358">-(SUM(LWM4:LWM9)-LWM35-LWM40)</f>
        <v>0</v>
      </c>
      <c r="LWO10" s="967">
        <f t="shared" ref="LWO10" si="4359">-(SUM(LWO4:LWO9)-LWO35-LWO40)</f>
        <v>0</v>
      </c>
      <c r="LWQ10" s="967">
        <f t="shared" ref="LWQ10" si="4360">-(SUM(LWQ4:LWQ9)-LWQ35-LWQ40)</f>
        <v>0</v>
      </c>
      <c r="LWS10" s="967">
        <f t="shared" ref="LWS10" si="4361">-(SUM(LWS4:LWS9)-LWS35-LWS40)</f>
        <v>0</v>
      </c>
      <c r="LWU10" s="967">
        <f t="shared" ref="LWU10" si="4362">-(SUM(LWU4:LWU9)-LWU35-LWU40)</f>
        <v>0</v>
      </c>
      <c r="LWW10" s="967">
        <f t="shared" ref="LWW10" si="4363">-(SUM(LWW4:LWW9)-LWW35-LWW40)</f>
        <v>0</v>
      </c>
      <c r="LWY10" s="967">
        <f t="shared" ref="LWY10" si="4364">-(SUM(LWY4:LWY9)-LWY35-LWY40)</f>
        <v>0</v>
      </c>
      <c r="LXA10" s="967">
        <f t="shared" ref="LXA10" si="4365">-(SUM(LXA4:LXA9)-LXA35-LXA40)</f>
        <v>0</v>
      </c>
      <c r="LXC10" s="967">
        <f t="shared" ref="LXC10" si="4366">-(SUM(LXC4:LXC9)-LXC35-LXC40)</f>
        <v>0</v>
      </c>
      <c r="LXE10" s="967">
        <f t="shared" ref="LXE10" si="4367">-(SUM(LXE4:LXE9)-LXE35-LXE40)</f>
        <v>0</v>
      </c>
      <c r="LXG10" s="967">
        <f t="shared" ref="LXG10" si="4368">-(SUM(LXG4:LXG9)-LXG35-LXG40)</f>
        <v>0</v>
      </c>
      <c r="LXI10" s="967">
        <f t="shared" ref="LXI10" si="4369">-(SUM(LXI4:LXI9)-LXI35-LXI40)</f>
        <v>0</v>
      </c>
      <c r="LXK10" s="967">
        <f t="shared" ref="LXK10" si="4370">-(SUM(LXK4:LXK9)-LXK35-LXK40)</f>
        <v>0</v>
      </c>
      <c r="LXM10" s="967">
        <f t="shared" ref="LXM10" si="4371">-(SUM(LXM4:LXM9)-LXM35-LXM40)</f>
        <v>0</v>
      </c>
      <c r="LXO10" s="967">
        <f t="shared" ref="LXO10" si="4372">-(SUM(LXO4:LXO9)-LXO35-LXO40)</f>
        <v>0</v>
      </c>
      <c r="LXQ10" s="967">
        <f t="shared" ref="LXQ10" si="4373">-(SUM(LXQ4:LXQ9)-LXQ35-LXQ40)</f>
        <v>0</v>
      </c>
      <c r="LXS10" s="967">
        <f t="shared" ref="LXS10" si="4374">-(SUM(LXS4:LXS9)-LXS35-LXS40)</f>
        <v>0</v>
      </c>
      <c r="LXU10" s="967">
        <f t="shared" ref="LXU10" si="4375">-(SUM(LXU4:LXU9)-LXU35-LXU40)</f>
        <v>0</v>
      </c>
      <c r="LXW10" s="967">
        <f t="shared" ref="LXW10" si="4376">-(SUM(LXW4:LXW9)-LXW35-LXW40)</f>
        <v>0</v>
      </c>
      <c r="LXY10" s="967">
        <f t="shared" ref="LXY10" si="4377">-(SUM(LXY4:LXY9)-LXY35-LXY40)</f>
        <v>0</v>
      </c>
      <c r="LYA10" s="967">
        <f t="shared" ref="LYA10" si="4378">-(SUM(LYA4:LYA9)-LYA35-LYA40)</f>
        <v>0</v>
      </c>
      <c r="LYC10" s="967">
        <f t="shared" ref="LYC10" si="4379">-(SUM(LYC4:LYC9)-LYC35-LYC40)</f>
        <v>0</v>
      </c>
      <c r="LYE10" s="967">
        <f t="shared" ref="LYE10" si="4380">-(SUM(LYE4:LYE9)-LYE35-LYE40)</f>
        <v>0</v>
      </c>
      <c r="LYG10" s="967">
        <f t="shared" ref="LYG10" si="4381">-(SUM(LYG4:LYG9)-LYG35-LYG40)</f>
        <v>0</v>
      </c>
      <c r="LYI10" s="967">
        <f t="shared" ref="LYI10" si="4382">-(SUM(LYI4:LYI9)-LYI35-LYI40)</f>
        <v>0</v>
      </c>
      <c r="LYK10" s="967">
        <f t="shared" ref="LYK10" si="4383">-(SUM(LYK4:LYK9)-LYK35-LYK40)</f>
        <v>0</v>
      </c>
      <c r="LYM10" s="967">
        <f t="shared" ref="LYM10" si="4384">-(SUM(LYM4:LYM9)-LYM35-LYM40)</f>
        <v>0</v>
      </c>
      <c r="LYO10" s="967">
        <f t="shared" ref="LYO10" si="4385">-(SUM(LYO4:LYO9)-LYO35-LYO40)</f>
        <v>0</v>
      </c>
      <c r="LYQ10" s="967">
        <f t="shared" ref="LYQ10" si="4386">-(SUM(LYQ4:LYQ9)-LYQ35-LYQ40)</f>
        <v>0</v>
      </c>
      <c r="LYS10" s="967">
        <f t="shared" ref="LYS10" si="4387">-(SUM(LYS4:LYS9)-LYS35-LYS40)</f>
        <v>0</v>
      </c>
      <c r="LYU10" s="967">
        <f t="shared" ref="LYU10" si="4388">-(SUM(LYU4:LYU9)-LYU35-LYU40)</f>
        <v>0</v>
      </c>
      <c r="LYW10" s="967">
        <f t="shared" ref="LYW10" si="4389">-(SUM(LYW4:LYW9)-LYW35-LYW40)</f>
        <v>0</v>
      </c>
      <c r="LYY10" s="967">
        <f t="shared" ref="LYY10" si="4390">-(SUM(LYY4:LYY9)-LYY35-LYY40)</f>
        <v>0</v>
      </c>
      <c r="LZA10" s="967">
        <f t="shared" ref="LZA10" si="4391">-(SUM(LZA4:LZA9)-LZA35-LZA40)</f>
        <v>0</v>
      </c>
      <c r="LZC10" s="967">
        <f t="shared" ref="LZC10" si="4392">-(SUM(LZC4:LZC9)-LZC35-LZC40)</f>
        <v>0</v>
      </c>
      <c r="LZE10" s="967">
        <f t="shared" ref="LZE10" si="4393">-(SUM(LZE4:LZE9)-LZE35-LZE40)</f>
        <v>0</v>
      </c>
      <c r="LZG10" s="967">
        <f t="shared" ref="LZG10" si="4394">-(SUM(LZG4:LZG9)-LZG35-LZG40)</f>
        <v>0</v>
      </c>
      <c r="LZI10" s="967">
        <f t="shared" ref="LZI10" si="4395">-(SUM(LZI4:LZI9)-LZI35-LZI40)</f>
        <v>0</v>
      </c>
      <c r="LZK10" s="967">
        <f t="shared" ref="LZK10" si="4396">-(SUM(LZK4:LZK9)-LZK35-LZK40)</f>
        <v>0</v>
      </c>
      <c r="LZM10" s="967">
        <f t="shared" ref="LZM10" si="4397">-(SUM(LZM4:LZM9)-LZM35-LZM40)</f>
        <v>0</v>
      </c>
      <c r="LZO10" s="967">
        <f t="shared" ref="LZO10" si="4398">-(SUM(LZO4:LZO9)-LZO35-LZO40)</f>
        <v>0</v>
      </c>
      <c r="LZQ10" s="967">
        <f t="shared" ref="LZQ10" si="4399">-(SUM(LZQ4:LZQ9)-LZQ35-LZQ40)</f>
        <v>0</v>
      </c>
      <c r="LZS10" s="967">
        <f t="shared" ref="LZS10" si="4400">-(SUM(LZS4:LZS9)-LZS35-LZS40)</f>
        <v>0</v>
      </c>
      <c r="LZU10" s="967">
        <f t="shared" ref="LZU10" si="4401">-(SUM(LZU4:LZU9)-LZU35-LZU40)</f>
        <v>0</v>
      </c>
      <c r="LZW10" s="967">
        <f t="shared" ref="LZW10" si="4402">-(SUM(LZW4:LZW9)-LZW35-LZW40)</f>
        <v>0</v>
      </c>
      <c r="LZY10" s="967">
        <f t="shared" ref="LZY10" si="4403">-(SUM(LZY4:LZY9)-LZY35-LZY40)</f>
        <v>0</v>
      </c>
      <c r="MAA10" s="967">
        <f t="shared" ref="MAA10" si="4404">-(SUM(MAA4:MAA9)-MAA35-MAA40)</f>
        <v>0</v>
      </c>
      <c r="MAC10" s="967">
        <f t="shared" ref="MAC10" si="4405">-(SUM(MAC4:MAC9)-MAC35-MAC40)</f>
        <v>0</v>
      </c>
      <c r="MAE10" s="967">
        <f t="shared" ref="MAE10" si="4406">-(SUM(MAE4:MAE9)-MAE35-MAE40)</f>
        <v>0</v>
      </c>
      <c r="MAG10" s="967">
        <f t="shared" ref="MAG10" si="4407">-(SUM(MAG4:MAG9)-MAG35-MAG40)</f>
        <v>0</v>
      </c>
      <c r="MAI10" s="967">
        <f t="shared" ref="MAI10" si="4408">-(SUM(MAI4:MAI9)-MAI35-MAI40)</f>
        <v>0</v>
      </c>
      <c r="MAK10" s="967">
        <f t="shared" ref="MAK10" si="4409">-(SUM(MAK4:MAK9)-MAK35-MAK40)</f>
        <v>0</v>
      </c>
      <c r="MAM10" s="967">
        <f t="shared" ref="MAM10" si="4410">-(SUM(MAM4:MAM9)-MAM35-MAM40)</f>
        <v>0</v>
      </c>
      <c r="MAO10" s="967">
        <f t="shared" ref="MAO10" si="4411">-(SUM(MAO4:MAO9)-MAO35-MAO40)</f>
        <v>0</v>
      </c>
      <c r="MAQ10" s="967">
        <f t="shared" ref="MAQ10" si="4412">-(SUM(MAQ4:MAQ9)-MAQ35-MAQ40)</f>
        <v>0</v>
      </c>
      <c r="MAS10" s="967">
        <f t="shared" ref="MAS10" si="4413">-(SUM(MAS4:MAS9)-MAS35-MAS40)</f>
        <v>0</v>
      </c>
      <c r="MAU10" s="967">
        <f t="shared" ref="MAU10" si="4414">-(SUM(MAU4:MAU9)-MAU35-MAU40)</f>
        <v>0</v>
      </c>
      <c r="MAW10" s="967">
        <f t="shared" ref="MAW10" si="4415">-(SUM(MAW4:MAW9)-MAW35-MAW40)</f>
        <v>0</v>
      </c>
      <c r="MAY10" s="967">
        <f t="shared" ref="MAY10" si="4416">-(SUM(MAY4:MAY9)-MAY35-MAY40)</f>
        <v>0</v>
      </c>
      <c r="MBA10" s="967">
        <f t="shared" ref="MBA10" si="4417">-(SUM(MBA4:MBA9)-MBA35-MBA40)</f>
        <v>0</v>
      </c>
      <c r="MBC10" s="967">
        <f t="shared" ref="MBC10" si="4418">-(SUM(MBC4:MBC9)-MBC35-MBC40)</f>
        <v>0</v>
      </c>
      <c r="MBE10" s="967">
        <f t="shared" ref="MBE10" si="4419">-(SUM(MBE4:MBE9)-MBE35-MBE40)</f>
        <v>0</v>
      </c>
      <c r="MBG10" s="967">
        <f t="shared" ref="MBG10" si="4420">-(SUM(MBG4:MBG9)-MBG35-MBG40)</f>
        <v>0</v>
      </c>
      <c r="MBI10" s="967">
        <f t="shared" ref="MBI10" si="4421">-(SUM(MBI4:MBI9)-MBI35-MBI40)</f>
        <v>0</v>
      </c>
      <c r="MBK10" s="967">
        <f t="shared" ref="MBK10" si="4422">-(SUM(MBK4:MBK9)-MBK35-MBK40)</f>
        <v>0</v>
      </c>
      <c r="MBM10" s="967">
        <f t="shared" ref="MBM10" si="4423">-(SUM(MBM4:MBM9)-MBM35-MBM40)</f>
        <v>0</v>
      </c>
      <c r="MBO10" s="967">
        <f t="shared" ref="MBO10" si="4424">-(SUM(MBO4:MBO9)-MBO35-MBO40)</f>
        <v>0</v>
      </c>
      <c r="MBQ10" s="967">
        <f t="shared" ref="MBQ10" si="4425">-(SUM(MBQ4:MBQ9)-MBQ35-MBQ40)</f>
        <v>0</v>
      </c>
      <c r="MBS10" s="967">
        <f t="shared" ref="MBS10" si="4426">-(SUM(MBS4:MBS9)-MBS35-MBS40)</f>
        <v>0</v>
      </c>
      <c r="MBU10" s="967">
        <f t="shared" ref="MBU10" si="4427">-(SUM(MBU4:MBU9)-MBU35-MBU40)</f>
        <v>0</v>
      </c>
      <c r="MBW10" s="967">
        <f t="shared" ref="MBW10" si="4428">-(SUM(MBW4:MBW9)-MBW35-MBW40)</f>
        <v>0</v>
      </c>
      <c r="MBY10" s="967">
        <f t="shared" ref="MBY10" si="4429">-(SUM(MBY4:MBY9)-MBY35-MBY40)</f>
        <v>0</v>
      </c>
      <c r="MCA10" s="967">
        <f t="shared" ref="MCA10" si="4430">-(SUM(MCA4:MCA9)-MCA35-MCA40)</f>
        <v>0</v>
      </c>
      <c r="MCC10" s="967">
        <f t="shared" ref="MCC10" si="4431">-(SUM(MCC4:MCC9)-MCC35-MCC40)</f>
        <v>0</v>
      </c>
      <c r="MCE10" s="967">
        <f t="shared" ref="MCE10" si="4432">-(SUM(MCE4:MCE9)-MCE35-MCE40)</f>
        <v>0</v>
      </c>
      <c r="MCG10" s="967">
        <f t="shared" ref="MCG10" si="4433">-(SUM(MCG4:MCG9)-MCG35-MCG40)</f>
        <v>0</v>
      </c>
      <c r="MCI10" s="967">
        <f t="shared" ref="MCI10" si="4434">-(SUM(MCI4:MCI9)-MCI35-MCI40)</f>
        <v>0</v>
      </c>
      <c r="MCK10" s="967">
        <f t="shared" ref="MCK10" si="4435">-(SUM(MCK4:MCK9)-MCK35-MCK40)</f>
        <v>0</v>
      </c>
      <c r="MCM10" s="967">
        <f t="shared" ref="MCM10" si="4436">-(SUM(MCM4:MCM9)-MCM35-MCM40)</f>
        <v>0</v>
      </c>
      <c r="MCO10" s="967">
        <f t="shared" ref="MCO10" si="4437">-(SUM(MCO4:MCO9)-MCO35-MCO40)</f>
        <v>0</v>
      </c>
      <c r="MCQ10" s="967">
        <f t="shared" ref="MCQ10" si="4438">-(SUM(MCQ4:MCQ9)-MCQ35-MCQ40)</f>
        <v>0</v>
      </c>
      <c r="MCS10" s="967">
        <f t="shared" ref="MCS10" si="4439">-(SUM(MCS4:MCS9)-MCS35-MCS40)</f>
        <v>0</v>
      </c>
      <c r="MCU10" s="967">
        <f t="shared" ref="MCU10" si="4440">-(SUM(MCU4:MCU9)-MCU35-MCU40)</f>
        <v>0</v>
      </c>
      <c r="MCW10" s="967">
        <f t="shared" ref="MCW10" si="4441">-(SUM(MCW4:MCW9)-MCW35-MCW40)</f>
        <v>0</v>
      </c>
      <c r="MCY10" s="967">
        <f t="shared" ref="MCY10" si="4442">-(SUM(MCY4:MCY9)-MCY35-MCY40)</f>
        <v>0</v>
      </c>
      <c r="MDA10" s="967">
        <f t="shared" ref="MDA10" si="4443">-(SUM(MDA4:MDA9)-MDA35-MDA40)</f>
        <v>0</v>
      </c>
      <c r="MDC10" s="967">
        <f t="shared" ref="MDC10" si="4444">-(SUM(MDC4:MDC9)-MDC35-MDC40)</f>
        <v>0</v>
      </c>
      <c r="MDE10" s="967">
        <f t="shared" ref="MDE10" si="4445">-(SUM(MDE4:MDE9)-MDE35-MDE40)</f>
        <v>0</v>
      </c>
      <c r="MDG10" s="967">
        <f t="shared" ref="MDG10" si="4446">-(SUM(MDG4:MDG9)-MDG35-MDG40)</f>
        <v>0</v>
      </c>
      <c r="MDI10" s="967">
        <f t="shared" ref="MDI10" si="4447">-(SUM(MDI4:MDI9)-MDI35-MDI40)</f>
        <v>0</v>
      </c>
      <c r="MDK10" s="967">
        <f t="shared" ref="MDK10" si="4448">-(SUM(MDK4:MDK9)-MDK35-MDK40)</f>
        <v>0</v>
      </c>
      <c r="MDM10" s="967">
        <f t="shared" ref="MDM10" si="4449">-(SUM(MDM4:MDM9)-MDM35-MDM40)</f>
        <v>0</v>
      </c>
      <c r="MDO10" s="967">
        <f t="shared" ref="MDO10" si="4450">-(SUM(MDO4:MDO9)-MDO35-MDO40)</f>
        <v>0</v>
      </c>
      <c r="MDQ10" s="967">
        <f t="shared" ref="MDQ10" si="4451">-(SUM(MDQ4:MDQ9)-MDQ35-MDQ40)</f>
        <v>0</v>
      </c>
      <c r="MDS10" s="967">
        <f t="shared" ref="MDS10" si="4452">-(SUM(MDS4:MDS9)-MDS35-MDS40)</f>
        <v>0</v>
      </c>
      <c r="MDU10" s="967">
        <f t="shared" ref="MDU10" si="4453">-(SUM(MDU4:MDU9)-MDU35-MDU40)</f>
        <v>0</v>
      </c>
      <c r="MDW10" s="967">
        <f t="shared" ref="MDW10" si="4454">-(SUM(MDW4:MDW9)-MDW35-MDW40)</f>
        <v>0</v>
      </c>
      <c r="MDY10" s="967">
        <f t="shared" ref="MDY10" si="4455">-(SUM(MDY4:MDY9)-MDY35-MDY40)</f>
        <v>0</v>
      </c>
      <c r="MEA10" s="967">
        <f t="shared" ref="MEA10" si="4456">-(SUM(MEA4:MEA9)-MEA35-MEA40)</f>
        <v>0</v>
      </c>
      <c r="MEC10" s="967">
        <f t="shared" ref="MEC10" si="4457">-(SUM(MEC4:MEC9)-MEC35-MEC40)</f>
        <v>0</v>
      </c>
      <c r="MEE10" s="967">
        <f t="shared" ref="MEE10" si="4458">-(SUM(MEE4:MEE9)-MEE35-MEE40)</f>
        <v>0</v>
      </c>
      <c r="MEG10" s="967">
        <f t="shared" ref="MEG10" si="4459">-(SUM(MEG4:MEG9)-MEG35-MEG40)</f>
        <v>0</v>
      </c>
      <c r="MEI10" s="967">
        <f t="shared" ref="MEI10" si="4460">-(SUM(MEI4:MEI9)-MEI35-MEI40)</f>
        <v>0</v>
      </c>
      <c r="MEK10" s="967">
        <f t="shared" ref="MEK10" si="4461">-(SUM(MEK4:MEK9)-MEK35-MEK40)</f>
        <v>0</v>
      </c>
      <c r="MEM10" s="967">
        <f t="shared" ref="MEM10" si="4462">-(SUM(MEM4:MEM9)-MEM35-MEM40)</f>
        <v>0</v>
      </c>
      <c r="MEO10" s="967">
        <f t="shared" ref="MEO10" si="4463">-(SUM(MEO4:MEO9)-MEO35-MEO40)</f>
        <v>0</v>
      </c>
      <c r="MEQ10" s="967">
        <f t="shared" ref="MEQ10" si="4464">-(SUM(MEQ4:MEQ9)-MEQ35-MEQ40)</f>
        <v>0</v>
      </c>
      <c r="MES10" s="967">
        <f t="shared" ref="MES10" si="4465">-(SUM(MES4:MES9)-MES35-MES40)</f>
        <v>0</v>
      </c>
      <c r="MEU10" s="967">
        <f t="shared" ref="MEU10" si="4466">-(SUM(MEU4:MEU9)-MEU35-MEU40)</f>
        <v>0</v>
      </c>
      <c r="MEW10" s="967">
        <f t="shared" ref="MEW10" si="4467">-(SUM(MEW4:MEW9)-MEW35-MEW40)</f>
        <v>0</v>
      </c>
      <c r="MEY10" s="967">
        <f t="shared" ref="MEY10" si="4468">-(SUM(MEY4:MEY9)-MEY35-MEY40)</f>
        <v>0</v>
      </c>
      <c r="MFA10" s="967">
        <f t="shared" ref="MFA10" si="4469">-(SUM(MFA4:MFA9)-MFA35-MFA40)</f>
        <v>0</v>
      </c>
      <c r="MFC10" s="967">
        <f t="shared" ref="MFC10" si="4470">-(SUM(MFC4:MFC9)-MFC35-MFC40)</f>
        <v>0</v>
      </c>
      <c r="MFE10" s="967">
        <f t="shared" ref="MFE10" si="4471">-(SUM(MFE4:MFE9)-MFE35-MFE40)</f>
        <v>0</v>
      </c>
      <c r="MFG10" s="967">
        <f t="shared" ref="MFG10" si="4472">-(SUM(MFG4:MFG9)-MFG35-MFG40)</f>
        <v>0</v>
      </c>
      <c r="MFI10" s="967">
        <f t="shared" ref="MFI10" si="4473">-(SUM(MFI4:MFI9)-MFI35-MFI40)</f>
        <v>0</v>
      </c>
      <c r="MFK10" s="967">
        <f t="shared" ref="MFK10" si="4474">-(SUM(MFK4:MFK9)-MFK35-MFK40)</f>
        <v>0</v>
      </c>
      <c r="MFM10" s="967">
        <f t="shared" ref="MFM10" si="4475">-(SUM(MFM4:MFM9)-MFM35-MFM40)</f>
        <v>0</v>
      </c>
      <c r="MFO10" s="967">
        <f t="shared" ref="MFO10" si="4476">-(SUM(MFO4:MFO9)-MFO35-MFO40)</f>
        <v>0</v>
      </c>
      <c r="MFQ10" s="967">
        <f t="shared" ref="MFQ10" si="4477">-(SUM(MFQ4:MFQ9)-MFQ35-MFQ40)</f>
        <v>0</v>
      </c>
      <c r="MFS10" s="967">
        <f t="shared" ref="MFS10" si="4478">-(SUM(MFS4:MFS9)-MFS35-MFS40)</f>
        <v>0</v>
      </c>
      <c r="MFU10" s="967">
        <f t="shared" ref="MFU10" si="4479">-(SUM(MFU4:MFU9)-MFU35-MFU40)</f>
        <v>0</v>
      </c>
      <c r="MFW10" s="967">
        <f t="shared" ref="MFW10" si="4480">-(SUM(MFW4:MFW9)-MFW35-MFW40)</f>
        <v>0</v>
      </c>
      <c r="MFY10" s="967">
        <f t="shared" ref="MFY10" si="4481">-(SUM(MFY4:MFY9)-MFY35-MFY40)</f>
        <v>0</v>
      </c>
      <c r="MGA10" s="967">
        <f t="shared" ref="MGA10" si="4482">-(SUM(MGA4:MGA9)-MGA35-MGA40)</f>
        <v>0</v>
      </c>
      <c r="MGC10" s="967">
        <f t="shared" ref="MGC10" si="4483">-(SUM(MGC4:MGC9)-MGC35-MGC40)</f>
        <v>0</v>
      </c>
      <c r="MGE10" s="967">
        <f t="shared" ref="MGE10" si="4484">-(SUM(MGE4:MGE9)-MGE35-MGE40)</f>
        <v>0</v>
      </c>
      <c r="MGG10" s="967">
        <f t="shared" ref="MGG10" si="4485">-(SUM(MGG4:MGG9)-MGG35-MGG40)</f>
        <v>0</v>
      </c>
      <c r="MGI10" s="967">
        <f t="shared" ref="MGI10" si="4486">-(SUM(MGI4:MGI9)-MGI35-MGI40)</f>
        <v>0</v>
      </c>
      <c r="MGK10" s="967">
        <f t="shared" ref="MGK10" si="4487">-(SUM(MGK4:MGK9)-MGK35-MGK40)</f>
        <v>0</v>
      </c>
      <c r="MGM10" s="967">
        <f t="shared" ref="MGM10" si="4488">-(SUM(MGM4:MGM9)-MGM35-MGM40)</f>
        <v>0</v>
      </c>
      <c r="MGO10" s="967">
        <f t="shared" ref="MGO10" si="4489">-(SUM(MGO4:MGO9)-MGO35-MGO40)</f>
        <v>0</v>
      </c>
      <c r="MGQ10" s="967">
        <f t="shared" ref="MGQ10" si="4490">-(SUM(MGQ4:MGQ9)-MGQ35-MGQ40)</f>
        <v>0</v>
      </c>
      <c r="MGS10" s="967">
        <f t="shared" ref="MGS10" si="4491">-(SUM(MGS4:MGS9)-MGS35-MGS40)</f>
        <v>0</v>
      </c>
      <c r="MGU10" s="967">
        <f t="shared" ref="MGU10" si="4492">-(SUM(MGU4:MGU9)-MGU35-MGU40)</f>
        <v>0</v>
      </c>
      <c r="MGW10" s="967">
        <f t="shared" ref="MGW10" si="4493">-(SUM(MGW4:MGW9)-MGW35-MGW40)</f>
        <v>0</v>
      </c>
      <c r="MGY10" s="967">
        <f t="shared" ref="MGY10" si="4494">-(SUM(MGY4:MGY9)-MGY35-MGY40)</f>
        <v>0</v>
      </c>
      <c r="MHA10" s="967">
        <f t="shared" ref="MHA10" si="4495">-(SUM(MHA4:MHA9)-MHA35-MHA40)</f>
        <v>0</v>
      </c>
      <c r="MHC10" s="967">
        <f t="shared" ref="MHC10" si="4496">-(SUM(MHC4:MHC9)-MHC35-MHC40)</f>
        <v>0</v>
      </c>
      <c r="MHE10" s="967">
        <f t="shared" ref="MHE10" si="4497">-(SUM(MHE4:MHE9)-MHE35-MHE40)</f>
        <v>0</v>
      </c>
      <c r="MHG10" s="967">
        <f t="shared" ref="MHG10" si="4498">-(SUM(MHG4:MHG9)-MHG35-MHG40)</f>
        <v>0</v>
      </c>
      <c r="MHI10" s="967">
        <f t="shared" ref="MHI10" si="4499">-(SUM(MHI4:MHI9)-MHI35-MHI40)</f>
        <v>0</v>
      </c>
      <c r="MHK10" s="967">
        <f t="shared" ref="MHK10" si="4500">-(SUM(MHK4:MHK9)-MHK35-MHK40)</f>
        <v>0</v>
      </c>
      <c r="MHM10" s="967">
        <f t="shared" ref="MHM10" si="4501">-(SUM(MHM4:MHM9)-MHM35-MHM40)</f>
        <v>0</v>
      </c>
      <c r="MHO10" s="967">
        <f t="shared" ref="MHO10" si="4502">-(SUM(MHO4:MHO9)-MHO35-MHO40)</f>
        <v>0</v>
      </c>
      <c r="MHQ10" s="967">
        <f t="shared" ref="MHQ10" si="4503">-(SUM(MHQ4:MHQ9)-MHQ35-MHQ40)</f>
        <v>0</v>
      </c>
      <c r="MHS10" s="967">
        <f t="shared" ref="MHS10" si="4504">-(SUM(MHS4:MHS9)-MHS35-MHS40)</f>
        <v>0</v>
      </c>
      <c r="MHU10" s="967">
        <f t="shared" ref="MHU10" si="4505">-(SUM(MHU4:MHU9)-MHU35-MHU40)</f>
        <v>0</v>
      </c>
      <c r="MHW10" s="967">
        <f t="shared" ref="MHW10" si="4506">-(SUM(MHW4:MHW9)-MHW35-MHW40)</f>
        <v>0</v>
      </c>
      <c r="MHY10" s="967">
        <f t="shared" ref="MHY10" si="4507">-(SUM(MHY4:MHY9)-MHY35-MHY40)</f>
        <v>0</v>
      </c>
      <c r="MIA10" s="967">
        <f t="shared" ref="MIA10" si="4508">-(SUM(MIA4:MIA9)-MIA35-MIA40)</f>
        <v>0</v>
      </c>
      <c r="MIC10" s="967">
        <f t="shared" ref="MIC10" si="4509">-(SUM(MIC4:MIC9)-MIC35-MIC40)</f>
        <v>0</v>
      </c>
      <c r="MIE10" s="967">
        <f t="shared" ref="MIE10" si="4510">-(SUM(MIE4:MIE9)-MIE35-MIE40)</f>
        <v>0</v>
      </c>
      <c r="MIG10" s="967">
        <f t="shared" ref="MIG10" si="4511">-(SUM(MIG4:MIG9)-MIG35-MIG40)</f>
        <v>0</v>
      </c>
      <c r="MII10" s="967">
        <f t="shared" ref="MII10" si="4512">-(SUM(MII4:MII9)-MII35-MII40)</f>
        <v>0</v>
      </c>
      <c r="MIK10" s="967">
        <f t="shared" ref="MIK10" si="4513">-(SUM(MIK4:MIK9)-MIK35-MIK40)</f>
        <v>0</v>
      </c>
      <c r="MIM10" s="967">
        <f t="shared" ref="MIM10" si="4514">-(SUM(MIM4:MIM9)-MIM35-MIM40)</f>
        <v>0</v>
      </c>
      <c r="MIO10" s="967">
        <f t="shared" ref="MIO10" si="4515">-(SUM(MIO4:MIO9)-MIO35-MIO40)</f>
        <v>0</v>
      </c>
      <c r="MIQ10" s="967">
        <f t="shared" ref="MIQ10" si="4516">-(SUM(MIQ4:MIQ9)-MIQ35-MIQ40)</f>
        <v>0</v>
      </c>
      <c r="MIS10" s="967">
        <f t="shared" ref="MIS10" si="4517">-(SUM(MIS4:MIS9)-MIS35-MIS40)</f>
        <v>0</v>
      </c>
      <c r="MIU10" s="967">
        <f t="shared" ref="MIU10" si="4518">-(SUM(MIU4:MIU9)-MIU35-MIU40)</f>
        <v>0</v>
      </c>
      <c r="MIW10" s="967">
        <f t="shared" ref="MIW10" si="4519">-(SUM(MIW4:MIW9)-MIW35-MIW40)</f>
        <v>0</v>
      </c>
      <c r="MIY10" s="967">
        <f t="shared" ref="MIY10" si="4520">-(SUM(MIY4:MIY9)-MIY35-MIY40)</f>
        <v>0</v>
      </c>
      <c r="MJA10" s="967">
        <f t="shared" ref="MJA10" si="4521">-(SUM(MJA4:MJA9)-MJA35-MJA40)</f>
        <v>0</v>
      </c>
      <c r="MJC10" s="967">
        <f t="shared" ref="MJC10" si="4522">-(SUM(MJC4:MJC9)-MJC35-MJC40)</f>
        <v>0</v>
      </c>
      <c r="MJE10" s="967">
        <f t="shared" ref="MJE10" si="4523">-(SUM(MJE4:MJE9)-MJE35-MJE40)</f>
        <v>0</v>
      </c>
      <c r="MJG10" s="967">
        <f t="shared" ref="MJG10" si="4524">-(SUM(MJG4:MJG9)-MJG35-MJG40)</f>
        <v>0</v>
      </c>
      <c r="MJI10" s="967">
        <f t="shared" ref="MJI10" si="4525">-(SUM(MJI4:MJI9)-MJI35-MJI40)</f>
        <v>0</v>
      </c>
      <c r="MJK10" s="967">
        <f t="shared" ref="MJK10" si="4526">-(SUM(MJK4:MJK9)-MJK35-MJK40)</f>
        <v>0</v>
      </c>
      <c r="MJM10" s="967">
        <f t="shared" ref="MJM10" si="4527">-(SUM(MJM4:MJM9)-MJM35-MJM40)</f>
        <v>0</v>
      </c>
      <c r="MJO10" s="967">
        <f t="shared" ref="MJO10" si="4528">-(SUM(MJO4:MJO9)-MJO35-MJO40)</f>
        <v>0</v>
      </c>
      <c r="MJQ10" s="967">
        <f t="shared" ref="MJQ10" si="4529">-(SUM(MJQ4:MJQ9)-MJQ35-MJQ40)</f>
        <v>0</v>
      </c>
      <c r="MJS10" s="967">
        <f t="shared" ref="MJS10" si="4530">-(SUM(MJS4:MJS9)-MJS35-MJS40)</f>
        <v>0</v>
      </c>
      <c r="MJU10" s="967">
        <f t="shared" ref="MJU10" si="4531">-(SUM(MJU4:MJU9)-MJU35-MJU40)</f>
        <v>0</v>
      </c>
      <c r="MJW10" s="967">
        <f t="shared" ref="MJW10" si="4532">-(SUM(MJW4:MJW9)-MJW35-MJW40)</f>
        <v>0</v>
      </c>
      <c r="MJY10" s="967">
        <f t="shared" ref="MJY10" si="4533">-(SUM(MJY4:MJY9)-MJY35-MJY40)</f>
        <v>0</v>
      </c>
      <c r="MKA10" s="967">
        <f t="shared" ref="MKA10" si="4534">-(SUM(MKA4:MKA9)-MKA35-MKA40)</f>
        <v>0</v>
      </c>
      <c r="MKC10" s="967">
        <f t="shared" ref="MKC10" si="4535">-(SUM(MKC4:MKC9)-MKC35-MKC40)</f>
        <v>0</v>
      </c>
      <c r="MKE10" s="967">
        <f t="shared" ref="MKE10" si="4536">-(SUM(MKE4:MKE9)-MKE35-MKE40)</f>
        <v>0</v>
      </c>
      <c r="MKG10" s="967">
        <f t="shared" ref="MKG10" si="4537">-(SUM(MKG4:MKG9)-MKG35-MKG40)</f>
        <v>0</v>
      </c>
      <c r="MKI10" s="967">
        <f t="shared" ref="MKI10" si="4538">-(SUM(MKI4:MKI9)-MKI35-MKI40)</f>
        <v>0</v>
      </c>
      <c r="MKK10" s="967">
        <f t="shared" ref="MKK10" si="4539">-(SUM(MKK4:MKK9)-MKK35-MKK40)</f>
        <v>0</v>
      </c>
      <c r="MKM10" s="967">
        <f t="shared" ref="MKM10" si="4540">-(SUM(MKM4:MKM9)-MKM35-MKM40)</f>
        <v>0</v>
      </c>
      <c r="MKO10" s="967">
        <f t="shared" ref="MKO10" si="4541">-(SUM(MKO4:MKO9)-MKO35-MKO40)</f>
        <v>0</v>
      </c>
      <c r="MKQ10" s="967">
        <f t="shared" ref="MKQ10" si="4542">-(SUM(MKQ4:MKQ9)-MKQ35-MKQ40)</f>
        <v>0</v>
      </c>
      <c r="MKS10" s="967">
        <f t="shared" ref="MKS10" si="4543">-(SUM(MKS4:MKS9)-MKS35-MKS40)</f>
        <v>0</v>
      </c>
      <c r="MKU10" s="967">
        <f t="shared" ref="MKU10" si="4544">-(SUM(MKU4:MKU9)-MKU35-MKU40)</f>
        <v>0</v>
      </c>
      <c r="MKW10" s="967">
        <f t="shared" ref="MKW10" si="4545">-(SUM(MKW4:MKW9)-MKW35-MKW40)</f>
        <v>0</v>
      </c>
      <c r="MKY10" s="967">
        <f t="shared" ref="MKY10" si="4546">-(SUM(MKY4:MKY9)-MKY35-MKY40)</f>
        <v>0</v>
      </c>
      <c r="MLA10" s="967">
        <f t="shared" ref="MLA10" si="4547">-(SUM(MLA4:MLA9)-MLA35-MLA40)</f>
        <v>0</v>
      </c>
      <c r="MLC10" s="967">
        <f t="shared" ref="MLC10" si="4548">-(SUM(MLC4:MLC9)-MLC35-MLC40)</f>
        <v>0</v>
      </c>
      <c r="MLE10" s="967">
        <f t="shared" ref="MLE10" si="4549">-(SUM(MLE4:MLE9)-MLE35-MLE40)</f>
        <v>0</v>
      </c>
      <c r="MLG10" s="967">
        <f t="shared" ref="MLG10" si="4550">-(SUM(MLG4:MLG9)-MLG35-MLG40)</f>
        <v>0</v>
      </c>
      <c r="MLI10" s="967">
        <f t="shared" ref="MLI10" si="4551">-(SUM(MLI4:MLI9)-MLI35-MLI40)</f>
        <v>0</v>
      </c>
      <c r="MLK10" s="967">
        <f t="shared" ref="MLK10" si="4552">-(SUM(MLK4:MLK9)-MLK35-MLK40)</f>
        <v>0</v>
      </c>
      <c r="MLM10" s="967">
        <f t="shared" ref="MLM10" si="4553">-(SUM(MLM4:MLM9)-MLM35-MLM40)</f>
        <v>0</v>
      </c>
      <c r="MLO10" s="967">
        <f t="shared" ref="MLO10" si="4554">-(SUM(MLO4:MLO9)-MLO35-MLO40)</f>
        <v>0</v>
      </c>
      <c r="MLQ10" s="967">
        <f t="shared" ref="MLQ10" si="4555">-(SUM(MLQ4:MLQ9)-MLQ35-MLQ40)</f>
        <v>0</v>
      </c>
      <c r="MLS10" s="967">
        <f t="shared" ref="MLS10" si="4556">-(SUM(MLS4:MLS9)-MLS35-MLS40)</f>
        <v>0</v>
      </c>
      <c r="MLU10" s="967">
        <f t="shared" ref="MLU10" si="4557">-(SUM(MLU4:MLU9)-MLU35-MLU40)</f>
        <v>0</v>
      </c>
      <c r="MLW10" s="967">
        <f t="shared" ref="MLW10" si="4558">-(SUM(MLW4:MLW9)-MLW35-MLW40)</f>
        <v>0</v>
      </c>
      <c r="MLY10" s="967">
        <f t="shared" ref="MLY10" si="4559">-(SUM(MLY4:MLY9)-MLY35-MLY40)</f>
        <v>0</v>
      </c>
      <c r="MMA10" s="967">
        <f t="shared" ref="MMA10" si="4560">-(SUM(MMA4:MMA9)-MMA35-MMA40)</f>
        <v>0</v>
      </c>
      <c r="MMC10" s="967">
        <f t="shared" ref="MMC10" si="4561">-(SUM(MMC4:MMC9)-MMC35-MMC40)</f>
        <v>0</v>
      </c>
      <c r="MME10" s="967">
        <f t="shared" ref="MME10" si="4562">-(SUM(MME4:MME9)-MME35-MME40)</f>
        <v>0</v>
      </c>
      <c r="MMG10" s="967">
        <f t="shared" ref="MMG10" si="4563">-(SUM(MMG4:MMG9)-MMG35-MMG40)</f>
        <v>0</v>
      </c>
      <c r="MMI10" s="967">
        <f t="shared" ref="MMI10" si="4564">-(SUM(MMI4:MMI9)-MMI35-MMI40)</f>
        <v>0</v>
      </c>
      <c r="MMK10" s="967">
        <f t="shared" ref="MMK10" si="4565">-(SUM(MMK4:MMK9)-MMK35-MMK40)</f>
        <v>0</v>
      </c>
      <c r="MMM10" s="967">
        <f t="shared" ref="MMM10" si="4566">-(SUM(MMM4:MMM9)-MMM35-MMM40)</f>
        <v>0</v>
      </c>
      <c r="MMO10" s="967">
        <f t="shared" ref="MMO10" si="4567">-(SUM(MMO4:MMO9)-MMO35-MMO40)</f>
        <v>0</v>
      </c>
      <c r="MMQ10" s="967">
        <f t="shared" ref="MMQ10" si="4568">-(SUM(MMQ4:MMQ9)-MMQ35-MMQ40)</f>
        <v>0</v>
      </c>
      <c r="MMS10" s="967">
        <f t="shared" ref="MMS10" si="4569">-(SUM(MMS4:MMS9)-MMS35-MMS40)</f>
        <v>0</v>
      </c>
      <c r="MMU10" s="967">
        <f t="shared" ref="MMU10" si="4570">-(SUM(MMU4:MMU9)-MMU35-MMU40)</f>
        <v>0</v>
      </c>
      <c r="MMW10" s="967">
        <f t="shared" ref="MMW10" si="4571">-(SUM(MMW4:MMW9)-MMW35-MMW40)</f>
        <v>0</v>
      </c>
      <c r="MMY10" s="967">
        <f t="shared" ref="MMY10" si="4572">-(SUM(MMY4:MMY9)-MMY35-MMY40)</f>
        <v>0</v>
      </c>
      <c r="MNA10" s="967">
        <f t="shared" ref="MNA10" si="4573">-(SUM(MNA4:MNA9)-MNA35-MNA40)</f>
        <v>0</v>
      </c>
      <c r="MNC10" s="967">
        <f t="shared" ref="MNC10" si="4574">-(SUM(MNC4:MNC9)-MNC35-MNC40)</f>
        <v>0</v>
      </c>
      <c r="MNE10" s="967">
        <f t="shared" ref="MNE10" si="4575">-(SUM(MNE4:MNE9)-MNE35-MNE40)</f>
        <v>0</v>
      </c>
      <c r="MNG10" s="967">
        <f t="shared" ref="MNG10" si="4576">-(SUM(MNG4:MNG9)-MNG35-MNG40)</f>
        <v>0</v>
      </c>
      <c r="MNI10" s="967">
        <f t="shared" ref="MNI10" si="4577">-(SUM(MNI4:MNI9)-MNI35-MNI40)</f>
        <v>0</v>
      </c>
      <c r="MNK10" s="967">
        <f t="shared" ref="MNK10" si="4578">-(SUM(MNK4:MNK9)-MNK35-MNK40)</f>
        <v>0</v>
      </c>
      <c r="MNM10" s="967">
        <f t="shared" ref="MNM10" si="4579">-(SUM(MNM4:MNM9)-MNM35-MNM40)</f>
        <v>0</v>
      </c>
      <c r="MNO10" s="967">
        <f t="shared" ref="MNO10" si="4580">-(SUM(MNO4:MNO9)-MNO35-MNO40)</f>
        <v>0</v>
      </c>
      <c r="MNQ10" s="967">
        <f t="shared" ref="MNQ10" si="4581">-(SUM(MNQ4:MNQ9)-MNQ35-MNQ40)</f>
        <v>0</v>
      </c>
      <c r="MNS10" s="967">
        <f t="shared" ref="MNS10" si="4582">-(SUM(MNS4:MNS9)-MNS35-MNS40)</f>
        <v>0</v>
      </c>
      <c r="MNU10" s="967">
        <f t="shared" ref="MNU10" si="4583">-(SUM(MNU4:MNU9)-MNU35-MNU40)</f>
        <v>0</v>
      </c>
      <c r="MNW10" s="967">
        <f t="shared" ref="MNW10" si="4584">-(SUM(MNW4:MNW9)-MNW35-MNW40)</f>
        <v>0</v>
      </c>
      <c r="MNY10" s="967">
        <f t="shared" ref="MNY10" si="4585">-(SUM(MNY4:MNY9)-MNY35-MNY40)</f>
        <v>0</v>
      </c>
      <c r="MOA10" s="967">
        <f t="shared" ref="MOA10" si="4586">-(SUM(MOA4:MOA9)-MOA35-MOA40)</f>
        <v>0</v>
      </c>
      <c r="MOC10" s="967">
        <f t="shared" ref="MOC10" si="4587">-(SUM(MOC4:MOC9)-MOC35-MOC40)</f>
        <v>0</v>
      </c>
      <c r="MOE10" s="967">
        <f t="shared" ref="MOE10" si="4588">-(SUM(MOE4:MOE9)-MOE35-MOE40)</f>
        <v>0</v>
      </c>
      <c r="MOG10" s="967">
        <f t="shared" ref="MOG10" si="4589">-(SUM(MOG4:MOG9)-MOG35-MOG40)</f>
        <v>0</v>
      </c>
      <c r="MOI10" s="967">
        <f t="shared" ref="MOI10" si="4590">-(SUM(MOI4:MOI9)-MOI35-MOI40)</f>
        <v>0</v>
      </c>
      <c r="MOK10" s="967">
        <f t="shared" ref="MOK10" si="4591">-(SUM(MOK4:MOK9)-MOK35-MOK40)</f>
        <v>0</v>
      </c>
      <c r="MOM10" s="967">
        <f t="shared" ref="MOM10" si="4592">-(SUM(MOM4:MOM9)-MOM35-MOM40)</f>
        <v>0</v>
      </c>
      <c r="MOO10" s="967">
        <f t="shared" ref="MOO10" si="4593">-(SUM(MOO4:MOO9)-MOO35-MOO40)</f>
        <v>0</v>
      </c>
      <c r="MOQ10" s="967">
        <f t="shared" ref="MOQ10" si="4594">-(SUM(MOQ4:MOQ9)-MOQ35-MOQ40)</f>
        <v>0</v>
      </c>
      <c r="MOS10" s="967">
        <f t="shared" ref="MOS10" si="4595">-(SUM(MOS4:MOS9)-MOS35-MOS40)</f>
        <v>0</v>
      </c>
      <c r="MOU10" s="967">
        <f t="shared" ref="MOU10" si="4596">-(SUM(MOU4:MOU9)-MOU35-MOU40)</f>
        <v>0</v>
      </c>
      <c r="MOW10" s="967">
        <f t="shared" ref="MOW10" si="4597">-(SUM(MOW4:MOW9)-MOW35-MOW40)</f>
        <v>0</v>
      </c>
      <c r="MOY10" s="967">
        <f t="shared" ref="MOY10" si="4598">-(SUM(MOY4:MOY9)-MOY35-MOY40)</f>
        <v>0</v>
      </c>
      <c r="MPA10" s="967">
        <f t="shared" ref="MPA10" si="4599">-(SUM(MPA4:MPA9)-MPA35-MPA40)</f>
        <v>0</v>
      </c>
      <c r="MPC10" s="967">
        <f t="shared" ref="MPC10" si="4600">-(SUM(MPC4:MPC9)-MPC35-MPC40)</f>
        <v>0</v>
      </c>
      <c r="MPE10" s="967">
        <f t="shared" ref="MPE10" si="4601">-(SUM(MPE4:MPE9)-MPE35-MPE40)</f>
        <v>0</v>
      </c>
      <c r="MPG10" s="967">
        <f t="shared" ref="MPG10" si="4602">-(SUM(MPG4:MPG9)-MPG35-MPG40)</f>
        <v>0</v>
      </c>
      <c r="MPI10" s="967">
        <f t="shared" ref="MPI10" si="4603">-(SUM(MPI4:MPI9)-MPI35-MPI40)</f>
        <v>0</v>
      </c>
      <c r="MPK10" s="967">
        <f t="shared" ref="MPK10" si="4604">-(SUM(MPK4:MPK9)-MPK35-MPK40)</f>
        <v>0</v>
      </c>
      <c r="MPM10" s="967">
        <f t="shared" ref="MPM10" si="4605">-(SUM(MPM4:MPM9)-MPM35-MPM40)</f>
        <v>0</v>
      </c>
      <c r="MPO10" s="967">
        <f t="shared" ref="MPO10" si="4606">-(SUM(MPO4:MPO9)-MPO35-MPO40)</f>
        <v>0</v>
      </c>
      <c r="MPQ10" s="967">
        <f t="shared" ref="MPQ10" si="4607">-(SUM(MPQ4:MPQ9)-MPQ35-MPQ40)</f>
        <v>0</v>
      </c>
      <c r="MPS10" s="967">
        <f t="shared" ref="MPS10" si="4608">-(SUM(MPS4:MPS9)-MPS35-MPS40)</f>
        <v>0</v>
      </c>
      <c r="MPU10" s="967">
        <f t="shared" ref="MPU10" si="4609">-(SUM(MPU4:MPU9)-MPU35-MPU40)</f>
        <v>0</v>
      </c>
      <c r="MPW10" s="967">
        <f t="shared" ref="MPW10" si="4610">-(SUM(MPW4:MPW9)-MPW35-MPW40)</f>
        <v>0</v>
      </c>
      <c r="MPY10" s="967">
        <f t="shared" ref="MPY10" si="4611">-(SUM(MPY4:MPY9)-MPY35-MPY40)</f>
        <v>0</v>
      </c>
      <c r="MQA10" s="967">
        <f t="shared" ref="MQA10" si="4612">-(SUM(MQA4:MQA9)-MQA35-MQA40)</f>
        <v>0</v>
      </c>
      <c r="MQC10" s="967">
        <f t="shared" ref="MQC10" si="4613">-(SUM(MQC4:MQC9)-MQC35-MQC40)</f>
        <v>0</v>
      </c>
      <c r="MQE10" s="967">
        <f t="shared" ref="MQE10" si="4614">-(SUM(MQE4:MQE9)-MQE35-MQE40)</f>
        <v>0</v>
      </c>
      <c r="MQG10" s="967">
        <f t="shared" ref="MQG10" si="4615">-(SUM(MQG4:MQG9)-MQG35-MQG40)</f>
        <v>0</v>
      </c>
      <c r="MQI10" s="967">
        <f t="shared" ref="MQI10" si="4616">-(SUM(MQI4:MQI9)-MQI35-MQI40)</f>
        <v>0</v>
      </c>
      <c r="MQK10" s="967">
        <f t="shared" ref="MQK10" si="4617">-(SUM(MQK4:MQK9)-MQK35-MQK40)</f>
        <v>0</v>
      </c>
      <c r="MQM10" s="967">
        <f t="shared" ref="MQM10" si="4618">-(SUM(MQM4:MQM9)-MQM35-MQM40)</f>
        <v>0</v>
      </c>
      <c r="MQO10" s="967">
        <f t="shared" ref="MQO10" si="4619">-(SUM(MQO4:MQO9)-MQO35-MQO40)</f>
        <v>0</v>
      </c>
      <c r="MQQ10" s="967">
        <f t="shared" ref="MQQ10" si="4620">-(SUM(MQQ4:MQQ9)-MQQ35-MQQ40)</f>
        <v>0</v>
      </c>
      <c r="MQS10" s="967">
        <f t="shared" ref="MQS10" si="4621">-(SUM(MQS4:MQS9)-MQS35-MQS40)</f>
        <v>0</v>
      </c>
      <c r="MQU10" s="967">
        <f t="shared" ref="MQU10" si="4622">-(SUM(MQU4:MQU9)-MQU35-MQU40)</f>
        <v>0</v>
      </c>
      <c r="MQW10" s="967">
        <f t="shared" ref="MQW10" si="4623">-(SUM(MQW4:MQW9)-MQW35-MQW40)</f>
        <v>0</v>
      </c>
      <c r="MQY10" s="967">
        <f t="shared" ref="MQY10" si="4624">-(SUM(MQY4:MQY9)-MQY35-MQY40)</f>
        <v>0</v>
      </c>
      <c r="MRA10" s="967">
        <f t="shared" ref="MRA10" si="4625">-(SUM(MRA4:MRA9)-MRA35-MRA40)</f>
        <v>0</v>
      </c>
      <c r="MRC10" s="967">
        <f t="shared" ref="MRC10" si="4626">-(SUM(MRC4:MRC9)-MRC35-MRC40)</f>
        <v>0</v>
      </c>
      <c r="MRE10" s="967">
        <f t="shared" ref="MRE10" si="4627">-(SUM(MRE4:MRE9)-MRE35-MRE40)</f>
        <v>0</v>
      </c>
      <c r="MRG10" s="967">
        <f t="shared" ref="MRG10" si="4628">-(SUM(MRG4:MRG9)-MRG35-MRG40)</f>
        <v>0</v>
      </c>
      <c r="MRI10" s="967">
        <f t="shared" ref="MRI10" si="4629">-(SUM(MRI4:MRI9)-MRI35-MRI40)</f>
        <v>0</v>
      </c>
      <c r="MRK10" s="967">
        <f t="shared" ref="MRK10" si="4630">-(SUM(MRK4:MRK9)-MRK35-MRK40)</f>
        <v>0</v>
      </c>
      <c r="MRM10" s="967">
        <f t="shared" ref="MRM10" si="4631">-(SUM(MRM4:MRM9)-MRM35-MRM40)</f>
        <v>0</v>
      </c>
      <c r="MRO10" s="967">
        <f t="shared" ref="MRO10" si="4632">-(SUM(MRO4:MRO9)-MRO35-MRO40)</f>
        <v>0</v>
      </c>
      <c r="MRQ10" s="967">
        <f t="shared" ref="MRQ10" si="4633">-(SUM(MRQ4:MRQ9)-MRQ35-MRQ40)</f>
        <v>0</v>
      </c>
      <c r="MRS10" s="967">
        <f t="shared" ref="MRS10" si="4634">-(SUM(MRS4:MRS9)-MRS35-MRS40)</f>
        <v>0</v>
      </c>
      <c r="MRU10" s="967">
        <f t="shared" ref="MRU10" si="4635">-(SUM(MRU4:MRU9)-MRU35-MRU40)</f>
        <v>0</v>
      </c>
      <c r="MRW10" s="967">
        <f t="shared" ref="MRW10" si="4636">-(SUM(MRW4:MRW9)-MRW35-MRW40)</f>
        <v>0</v>
      </c>
      <c r="MRY10" s="967">
        <f t="shared" ref="MRY10" si="4637">-(SUM(MRY4:MRY9)-MRY35-MRY40)</f>
        <v>0</v>
      </c>
      <c r="MSA10" s="967">
        <f t="shared" ref="MSA10" si="4638">-(SUM(MSA4:MSA9)-MSA35-MSA40)</f>
        <v>0</v>
      </c>
      <c r="MSC10" s="967">
        <f t="shared" ref="MSC10" si="4639">-(SUM(MSC4:MSC9)-MSC35-MSC40)</f>
        <v>0</v>
      </c>
      <c r="MSE10" s="967">
        <f t="shared" ref="MSE10" si="4640">-(SUM(MSE4:MSE9)-MSE35-MSE40)</f>
        <v>0</v>
      </c>
      <c r="MSG10" s="967">
        <f t="shared" ref="MSG10" si="4641">-(SUM(MSG4:MSG9)-MSG35-MSG40)</f>
        <v>0</v>
      </c>
      <c r="MSI10" s="967">
        <f t="shared" ref="MSI10" si="4642">-(SUM(MSI4:MSI9)-MSI35-MSI40)</f>
        <v>0</v>
      </c>
      <c r="MSK10" s="967">
        <f t="shared" ref="MSK10" si="4643">-(SUM(MSK4:MSK9)-MSK35-MSK40)</f>
        <v>0</v>
      </c>
      <c r="MSM10" s="967">
        <f t="shared" ref="MSM10" si="4644">-(SUM(MSM4:MSM9)-MSM35-MSM40)</f>
        <v>0</v>
      </c>
      <c r="MSO10" s="967">
        <f t="shared" ref="MSO10" si="4645">-(SUM(MSO4:MSO9)-MSO35-MSO40)</f>
        <v>0</v>
      </c>
      <c r="MSQ10" s="967">
        <f t="shared" ref="MSQ10" si="4646">-(SUM(MSQ4:MSQ9)-MSQ35-MSQ40)</f>
        <v>0</v>
      </c>
      <c r="MSS10" s="967">
        <f t="shared" ref="MSS10" si="4647">-(SUM(MSS4:MSS9)-MSS35-MSS40)</f>
        <v>0</v>
      </c>
      <c r="MSU10" s="967">
        <f t="shared" ref="MSU10" si="4648">-(SUM(MSU4:MSU9)-MSU35-MSU40)</f>
        <v>0</v>
      </c>
      <c r="MSW10" s="967">
        <f t="shared" ref="MSW10" si="4649">-(SUM(MSW4:MSW9)-MSW35-MSW40)</f>
        <v>0</v>
      </c>
      <c r="MSY10" s="967">
        <f t="shared" ref="MSY10" si="4650">-(SUM(MSY4:MSY9)-MSY35-MSY40)</f>
        <v>0</v>
      </c>
      <c r="MTA10" s="967">
        <f t="shared" ref="MTA10" si="4651">-(SUM(MTA4:MTA9)-MTA35-MTA40)</f>
        <v>0</v>
      </c>
      <c r="MTC10" s="967">
        <f t="shared" ref="MTC10" si="4652">-(SUM(MTC4:MTC9)-MTC35-MTC40)</f>
        <v>0</v>
      </c>
      <c r="MTE10" s="967">
        <f t="shared" ref="MTE10" si="4653">-(SUM(MTE4:MTE9)-MTE35-MTE40)</f>
        <v>0</v>
      </c>
      <c r="MTG10" s="967">
        <f t="shared" ref="MTG10" si="4654">-(SUM(MTG4:MTG9)-MTG35-MTG40)</f>
        <v>0</v>
      </c>
      <c r="MTI10" s="967">
        <f t="shared" ref="MTI10" si="4655">-(SUM(MTI4:MTI9)-MTI35-MTI40)</f>
        <v>0</v>
      </c>
      <c r="MTK10" s="967">
        <f t="shared" ref="MTK10" si="4656">-(SUM(MTK4:MTK9)-MTK35-MTK40)</f>
        <v>0</v>
      </c>
      <c r="MTM10" s="967">
        <f t="shared" ref="MTM10" si="4657">-(SUM(MTM4:MTM9)-MTM35-MTM40)</f>
        <v>0</v>
      </c>
      <c r="MTO10" s="967">
        <f t="shared" ref="MTO10" si="4658">-(SUM(MTO4:MTO9)-MTO35-MTO40)</f>
        <v>0</v>
      </c>
      <c r="MTQ10" s="967">
        <f t="shared" ref="MTQ10" si="4659">-(SUM(MTQ4:MTQ9)-MTQ35-MTQ40)</f>
        <v>0</v>
      </c>
      <c r="MTS10" s="967">
        <f t="shared" ref="MTS10" si="4660">-(SUM(MTS4:MTS9)-MTS35-MTS40)</f>
        <v>0</v>
      </c>
      <c r="MTU10" s="967">
        <f t="shared" ref="MTU10" si="4661">-(SUM(MTU4:MTU9)-MTU35-MTU40)</f>
        <v>0</v>
      </c>
      <c r="MTW10" s="967">
        <f t="shared" ref="MTW10" si="4662">-(SUM(MTW4:MTW9)-MTW35-MTW40)</f>
        <v>0</v>
      </c>
      <c r="MTY10" s="967">
        <f t="shared" ref="MTY10" si="4663">-(SUM(MTY4:MTY9)-MTY35-MTY40)</f>
        <v>0</v>
      </c>
      <c r="MUA10" s="967">
        <f t="shared" ref="MUA10" si="4664">-(SUM(MUA4:MUA9)-MUA35-MUA40)</f>
        <v>0</v>
      </c>
      <c r="MUC10" s="967">
        <f t="shared" ref="MUC10" si="4665">-(SUM(MUC4:MUC9)-MUC35-MUC40)</f>
        <v>0</v>
      </c>
      <c r="MUE10" s="967">
        <f t="shared" ref="MUE10" si="4666">-(SUM(MUE4:MUE9)-MUE35-MUE40)</f>
        <v>0</v>
      </c>
      <c r="MUG10" s="967">
        <f t="shared" ref="MUG10" si="4667">-(SUM(MUG4:MUG9)-MUG35-MUG40)</f>
        <v>0</v>
      </c>
      <c r="MUI10" s="967">
        <f t="shared" ref="MUI10" si="4668">-(SUM(MUI4:MUI9)-MUI35-MUI40)</f>
        <v>0</v>
      </c>
      <c r="MUK10" s="967">
        <f t="shared" ref="MUK10" si="4669">-(SUM(MUK4:MUK9)-MUK35-MUK40)</f>
        <v>0</v>
      </c>
      <c r="MUM10" s="967">
        <f t="shared" ref="MUM10" si="4670">-(SUM(MUM4:MUM9)-MUM35-MUM40)</f>
        <v>0</v>
      </c>
      <c r="MUO10" s="967">
        <f t="shared" ref="MUO10" si="4671">-(SUM(MUO4:MUO9)-MUO35-MUO40)</f>
        <v>0</v>
      </c>
      <c r="MUQ10" s="967">
        <f t="shared" ref="MUQ10" si="4672">-(SUM(MUQ4:MUQ9)-MUQ35-MUQ40)</f>
        <v>0</v>
      </c>
      <c r="MUS10" s="967">
        <f t="shared" ref="MUS10" si="4673">-(SUM(MUS4:MUS9)-MUS35-MUS40)</f>
        <v>0</v>
      </c>
      <c r="MUU10" s="967">
        <f t="shared" ref="MUU10" si="4674">-(SUM(MUU4:MUU9)-MUU35-MUU40)</f>
        <v>0</v>
      </c>
      <c r="MUW10" s="967">
        <f t="shared" ref="MUW10" si="4675">-(SUM(MUW4:MUW9)-MUW35-MUW40)</f>
        <v>0</v>
      </c>
      <c r="MUY10" s="967">
        <f t="shared" ref="MUY10" si="4676">-(SUM(MUY4:MUY9)-MUY35-MUY40)</f>
        <v>0</v>
      </c>
      <c r="MVA10" s="967">
        <f t="shared" ref="MVA10" si="4677">-(SUM(MVA4:MVA9)-MVA35-MVA40)</f>
        <v>0</v>
      </c>
      <c r="MVC10" s="967">
        <f t="shared" ref="MVC10" si="4678">-(SUM(MVC4:MVC9)-MVC35-MVC40)</f>
        <v>0</v>
      </c>
      <c r="MVE10" s="967">
        <f t="shared" ref="MVE10" si="4679">-(SUM(MVE4:MVE9)-MVE35-MVE40)</f>
        <v>0</v>
      </c>
      <c r="MVG10" s="967">
        <f t="shared" ref="MVG10" si="4680">-(SUM(MVG4:MVG9)-MVG35-MVG40)</f>
        <v>0</v>
      </c>
      <c r="MVI10" s="967">
        <f t="shared" ref="MVI10" si="4681">-(SUM(MVI4:MVI9)-MVI35-MVI40)</f>
        <v>0</v>
      </c>
      <c r="MVK10" s="967">
        <f t="shared" ref="MVK10" si="4682">-(SUM(MVK4:MVK9)-MVK35-MVK40)</f>
        <v>0</v>
      </c>
      <c r="MVM10" s="967">
        <f t="shared" ref="MVM10" si="4683">-(SUM(MVM4:MVM9)-MVM35-MVM40)</f>
        <v>0</v>
      </c>
      <c r="MVO10" s="967">
        <f t="shared" ref="MVO10" si="4684">-(SUM(MVO4:MVO9)-MVO35-MVO40)</f>
        <v>0</v>
      </c>
      <c r="MVQ10" s="967">
        <f t="shared" ref="MVQ10" si="4685">-(SUM(MVQ4:MVQ9)-MVQ35-MVQ40)</f>
        <v>0</v>
      </c>
      <c r="MVS10" s="967">
        <f t="shared" ref="MVS10" si="4686">-(SUM(MVS4:MVS9)-MVS35-MVS40)</f>
        <v>0</v>
      </c>
      <c r="MVU10" s="967">
        <f t="shared" ref="MVU10" si="4687">-(SUM(MVU4:MVU9)-MVU35-MVU40)</f>
        <v>0</v>
      </c>
      <c r="MVW10" s="967">
        <f t="shared" ref="MVW10" si="4688">-(SUM(MVW4:MVW9)-MVW35-MVW40)</f>
        <v>0</v>
      </c>
      <c r="MVY10" s="967">
        <f t="shared" ref="MVY10" si="4689">-(SUM(MVY4:MVY9)-MVY35-MVY40)</f>
        <v>0</v>
      </c>
      <c r="MWA10" s="967">
        <f t="shared" ref="MWA10" si="4690">-(SUM(MWA4:MWA9)-MWA35-MWA40)</f>
        <v>0</v>
      </c>
      <c r="MWC10" s="967">
        <f t="shared" ref="MWC10" si="4691">-(SUM(MWC4:MWC9)-MWC35-MWC40)</f>
        <v>0</v>
      </c>
      <c r="MWE10" s="967">
        <f t="shared" ref="MWE10" si="4692">-(SUM(MWE4:MWE9)-MWE35-MWE40)</f>
        <v>0</v>
      </c>
      <c r="MWG10" s="967">
        <f t="shared" ref="MWG10" si="4693">-(SUM(MWG4:MWG9)-MWG35-MWG40)</f>
        <v>0</v>
      </c>
      <c r="MWI10" s="967">
        <f t="shared" ref="MWI10" si="4694">-(SUM(MWI4:MWI9)-MWI35-MWI40)</f>
        <v>0</v>
      </c>
      <c r="MWK10" s="967">
        <f t="shared" ref="MWK10" si="4695">-(SUM(MWK4:MWK9)-MWK35-MWK40)</f>
        <v>0</v>
      </c>
      <c r="MWM10" s="967">
        <f t="shared" ref="MWM10" si="4696">-(SUM(MWM4:MWM9)-MWM35-MWM40)</f>
        <v>0</v>
      </c>
      <c r="MWO10" s="967">
        <f t="shared" ref="MWO10" si="4697">-(SUM(MWO4:MWO9)-MWO35-MWO40)</f>
        <v>0</v>
      </c>
      <c r="MWQ10" s="967">
        <f t="shared" ref="MWQ10" si="4698">-(SUM(MWQ4:MWQ9)-MWQ35-MWQ40)</f>
        <v>0</v>
      </c>
      <c r="MWS10" s="967">
        <f t="shared" ref="MWS10" si="4699">-(SUM(MWS4:MWS9)-MWS35-MWS40)</f>
        <v>0</v>
      </c>
      <c r="MWU10" s="967">
        <f t="shared" ref="MWU10" si="4700">-(SUM(MWU4:MWU9)-MWU35-MWU40)</f>
        <v>0</v>
      </c>
      <c r="MWW10" s="967">
        <f t="shared" ref="MWW10" si="4701">-(SUM(MWW4:MWW9)-MWW35-MWW40)</f>
        <v>0</v>
      </c>
      <c r="MWY10" s="967">
        <f t="shared" ref="MWY10" si="4702">-(SUM(MWY4:MWY9)-MWY35-MWY40)</f>
        <v>0</v>
      </c>
      <c r="MXA10" s="967">
        <f t="shared" ref="MXA10" si="4703">-(SUM(MXA4:MXA9)-MXA35-MXA40)</f>
        <v>0</v>
      </c>
      <c r="MXC10" s="967">
        <f t="shared" ref="MXC10" si="4704">-(SUM(MXC4:MXC9)-MXC35-MXC40)</f>
        <v>0</v>
      </c>
      <c r="MXE10" s="967">
        <f t="shared" ref="MXE10" si="4705">-(SUM(MXE4:MXE9)-MXE35-MXE40)</f>
        <v>0</v>
      </c>
      <c r="MXG10" s="967">
        <f t="shared" ref="MXG10" si="4706">-(SUM(MXG4:MXG9)-MXG35-MXG40)</f>
        <v>0</v>
      </c>
      <c r="MXI10" s="967">
        <f t="shared" ref="MXI10" si="4707">-(SUM(MXI4:MXI9)-MXI35-MXI40)</f>
        <v>0</v>
      </c>
      <c r="MXK10" s="967">
        <f t="shared" ref="MXK10" si="4708">-(SUM(MXK4:MXK9)-MXK35-MXK40)</f>
        <v>0</v>
      </c>
      <c r="MXM10" s="967">
        <f t="shared" ref="MXM10" si="4709">-(SUM(MXM4:MXM9)-MXM35-MXM40)</f>
        <v>0</v>
      </c>
      <c r="MXO10" s="967">
        <f t="shared" ref="MXO10" si="4710">-(SUM(MXO4:MXO9)-MXO35-MXO40)</f>
        <v>0</v>
      </c>
      <c r="MXQ10" s="967">
        <f t="shared" ref="MXQ10" si="4711">-(SUM(MXQ4:MXQ9)-MXQ35-MXQ40)</f>
        <v>0</v>
      </c>
      <c r="MXS10" s="967">
        <f t="shared" ref="MXS10" si="4712">-(SUM(MXS4:MXS9)-MXS35-MXS40)</f>
        <v>0</v>
      </c>
      <c r="MXU10" s="967">
        <f t="shared" ref="MXU10" si="4713">-(SUM(MXU4:MXU9)-MXU35-MXU40)</f>
        <v>0</v>
      </c>
      <c r="MXW10" s="967">
        <f t="shared" ref="MXW10" si="4714">-(SUM(MXW4:MXW9)-MXW35-MXW40)</f>
        <v>0</v>
      </c>
      <c r="MXY10" s="967">
        <f t="shared" ref="MXY10" si="4715">-(SUM(MXY4:MXY9)-MXY35-MXY40)</f>
        <v>0</v>
      </c>
      <c r="MYA10" s="967">
        <f t="shared" ref="MYA10" si="4716">-(SUM(MYA4:MYA9)-MYA35-MYA40)</f>
        <v>0</v>
      </c>
      <c r="MYC10" s="967">
        <f t="shared" ref="MYC10" si="4717">-(SUM(MYC4:MYC9)-MYC35-MYC40)</f>
        <v>0</v>
      </c>
      <c r="MYE10" s="967">
        <f t="shared" ref="MYE10" si="4718">-(SUM(MYE4:MYE9)-MYE35-MYE40)</f>
        <v>0</v>
      </c>
      <c r="MYG10" s="967">
        <f t="shared" ref="MYG10" si="4719">-(SUM(MYG4:MYG9)-MYG35-MYG40)</f>
        <v>0</v>
      </c>
      <c r="MYI10" s="967">
        <f t="shared" ref="MYI10" si="4720">-(SUM(MYI4:MYI9)-MYI35-MYI40)</f>
        <v>0</v>
      </c>
      <c r="MYK10" s="967">
        <f t="shared" ref="MYK10" si="4721">-(SUM(MYK4:MYK9)-MYK35-MYK40)</f>
        <v>0</v>
      </c>
      <c r="MYM10" s="967">
        <f t="shared" ref="MYM10" si="4722">-(SUM(MYM4:MYM9)-MYM35-MYM40)</f>
        <v>0</v>
      </c>
      <c r="MYO10" s="967">
        <f t="shared" ref="MYO10" si="4723">-(SUM(MYO4:MYO9)-MYO35-MYO40)</f>
        <v>0</v>
      </c>
      <c r="MYQ10" s="967">
        <f t="shared" ref="MYQ10" si="4724">-(SUM(MYQ4:MYQ9)-MYQ35-MYQ40)</f>
        <v>0</v>
      </c>
      <c r="MYS10" s="967">
        <f t="shared" ref="MYS10" si="4725">-(SUM(MYS4:MYS9)-MYS35-MYS40)</f>
        <v>0</v>
      </c>
      <c r="MYU10" s="967">
        <f t="shared" ref="MYU10" si="4726">-(SUM(MYU4:MYU9)-MYU35-MYU40)</f>
        <v>0</v>
      </c>
      <c r="MYW10" s="967">
        <f t="shared" ref="MYW10" si="4727">-(SUM(MYW4:MYW9)-MYW35-MYW40)</f>
        <v>0</v>
      </c>
      <c r="MYY10" s="967">
        <f t="shared" ref="MYY10" si="4728">-(SUM(MYY4:MYY9)-MYY35-MYY40)</f>
        <v>0</v>
      </c>
      <c r="MZA10" s="967">
        <f t="shared" ref="MZA10" si="4729">-(SUM(MZA4:MZA9)-MZA35-MZA40)</f>
        <v>0</v>
      </c>
      <c r="MZC10" s="967">
        <f t="shared" ref="MZC10" si="4730">-(SUM(MZC4:MZC9)-MZC35-MZC40)</f>
        <v>0</v>
      </c>
      <c r="MZE10" s="967">
        <f t="shared" ref="MZE10" si="4731">-(SUM(MZE4:MZE9)-MZE35-MZE40)</f>
        <v>0</v>
      </c>
      <c r="MZG10" s="967">
        <f t="shared" ref="MZG10" si="4732">-(SUM(MZG4:MZG9)-MZG35-MZG40)</f>
        <v>0</v>
      </c>
      <c r="MZI10" s="967">
        <f t="shared" ref="MZI10" si="4733">-(SUM(MZI4:MZI9)-MZI35-MZI40)</f>
        <v>0</v>
      </c>
      <c r="MZK10" s="967">
        <f t="shared" ref="MZK10" si="4734">-(SUM(MZK4:MZK9)-MZK35-MZK40)</f>
        <v>0</v>
      </c>
      <c r="MZM10" s="967">
        <f t="shared" ref="MZM10" si="4735">-(SUM(MZM4:MZM9)-MZM35-MZM40)</f>
        <v>0</v>
      </c>
      <c r="MZO10" s="967">
        <f t="shared" ref="MZO10" si="4736">-(SUM(MZO4:MZO9)-MZO35-MZO40)</f>
        <v>0</v>
      </c>
      <c r="MZQ10" s="967">
        <f t="shared" ref="MZQ10" si="4737">-(SUM(MZQ4:MZQ9)-MZQ35-MZQ40)</f>
        <v>0</v>
      </c>
      <c r="MZS10" s="967">
        <f t="shared" ref="MZS10" si="4738">-(SUM(MZS4:MZS9)-MZS35-MZS40)</f>
        <v>0</v>
      </c>
      <c r="MZU10" s="967">
        <f t="shared" ref="MZU10" si="4739">-(SUM(MZU4:MZU9)-MZU35-MZU40)</f>
        <v>0</v>
      </c>
      <c r="MZW10" s="967">
        <f t="shared" ref="MZW10" si="4740">-(SUM(MZW4:MZW9)-MZW35-MZW40)</f>
        <v>0</v>
      </c>
      <c r="MZY10" s="967">
        <f t="shared" ref="MZY10" si="4741">-(SUM(MZY4:MZY9)-MZY35-MZY40)</f>
        <v>0</v>
      </c>
      <c r="NAA10" s="967">
        <f t="shared" ref="NAA10" si="4742">-(SUM(NAA4:NAA9)-NAA35-NAA40)</f>
        <v>0</v>
      </c>
      <c r="NAC10" s="967">
        <f t="shared" ref="NAC10" si="4743">-(SUM(NAC4:NAC9)-NAC35-NAC40)</f>
        <v>0</v>
      </c>
      <c r="NAE10" s="967">
        <f t="shared" ref="NAE10" si="4744">-(SUM(NAE4:NAE9)-NAE35-NAE40)</f>
        <v>0</v>
      </c>
      <c r="NAG10" s="967">
        <f t="shared" ref="NAG10" si="4745">-(SUM(NAG4:NAG9)-NAG35-NAG40)</f>
        <v>0</v>
      </c>
      <c r="NAI10" s="967">
        <f t="shared" ref="NAI10" si="4746">-(SUM(NAI4:NAI9)-NAI35-NAI40)</f>
        <v>0</v>
      </c>
      <c r="NAK10" s="967">
        <f t="shared" ref="NAK10" si="4747">-(SUM(NAK4:NAK9)-NAK35-NAK40)</f>
        <v>0</v>
      </c>
      <c r="NAM10" s="967">
        <f t="shared" ref="NAM10" si="4748">-(SUM(NAM4:NAM9)-NAM35-NAM40)</f>
        <v>0</v>
      </c>
      <c r="NAO10" s="967">
        <f t="shared" ref="NAO10" si="4749">-(SUM(NAO4:NAO9)-NAO35-NAO40)</f>
        <v>0</v>
      </c>
      <c r="NAQ10" s="967">
        <f t="shared" ref="NAQ10" si="4750">-(SUM(NAQ4:NAQ9)-NAQ35-NAQ40)</f>
        <v>0</v>
      </c>
      <c r="NAS10" s="967">
        <f t="shared" ref="NAS10" si="4751">-(SUM(NAS4:NAS9)-NAS35-NAS40)</f>
        <v>0</v>
      </c>
      <c r="NAU10" s="967">
        <f t="shared" ref="NAU10" si="4752">-(SUM(NAU4:NAU9)-NAU35-NAU40)</f>
        <v>0</v>
      </c>
      <c r="NAW10" s="967">
        <f t="shared" ref="NAW10" si="4753">-(SUM(NAW4:NAW9)-NAW35-NAW40)</f>
        <v>0</v>
      </c>
      <c r="NAY10" s="967">
        <f t="shared" ref="NAY10" si="4754">-(SUM(NAY4:NAY9)-NAY35-NAY40)</f>
        <v>0</v>
      </c>
      <c r="NBA10" s="967">
        <f t="shared" ref="NBA10" si="4755">-(SUM(NBA4:NBA9)-NBA35-NBA40)</f>
        <v>0</v>
      </c>
      <c r="NBC10" s="967">
        <f t="shared" ref="NBC10" si="4756">-(SUM(NBC4:NBC9)-NBC35-NBC40)</f>
        <v>0</v>
      </c>
      <c r="NBE10" s="967">
        <f t="shared" ref="NBE10" si="4757">-(SUM(NBE4:NBE9)-NBE35-NBE40)</f>
        <v>0</v>
      </c>
      <c r="NBG10" s="967">
        <f t="shared" ref="NBG10" si="4758">-(SUM(NBG4:NBG9)-NBG35-NBG40)</f>
        <v>0</v>
      </c>
      <c r="NBI10" s="967">
        <f t="shared" ref="NBI10" si="4759">-(SUM(NBI4:NBI9)-NBI35-NBI40)</f>
        <v>0</v>
      </c>
      <c r="NBK10" s="967">
        <f t="shared" ref="NBK10" si="4760">-(SUM(NBK4:NBK9)-NBK35-NBK40)</f>
        <v>0</v>
      </c>
      <c r="NBM10" s="967">
        <f t="shared" ref="NBM10" si="4761">-(SUM(NBM4:NBM9)-NBM35-NBM40)</f>
        <v>0</v>
      </c>
      <c r="NBO10" s="967">
        <f t="shared" ref="NBO10" si="4762">-(SUM(NBO4:NBO9)-NBO35-NBO40)</f>
        <v>0</v>
      </c>
      <c r="NBQ10" s="967">
        <f t="shared" ref="NBQ10" si="4763">-(SUM(NBQ4:NBQ9)-NBQ35-NBQ40)</f>
        <v>0</v>
      </c>
      <c r="NBS10" s="967">
        <f t="shared" ref="NBS10" si="4764">-(SUM(NBS4:NBS9)-NBS35-NBS40)</f>
        <v>0</v>
      </c>
      <c r="NBU10" s="967">
        <f t="shared" ref="NBU10" si="4765">-(SUM(NBU4:NBU9)-NBU35-NBU40)</f>
        <v>0</v>
      </c>
      <c r="NBW10" s="967">
        <f t="shared" ref="NBW10" si="4766">-(SUM(NBW4:NBW9)-NBW35-NBW40)</f>
        <v>0</v>
      </c>
      <c r="NBY10" s="967">
        <f t="shared" ref="NBY10" si="4767">-(SUM(NBY4:NBY9)-NBY35-NBY40)</f>
        <v>0</v>
      </c>
      <c r="NCA10" s="967">
        <f t="shared" ref="NCA10" si="4768">-(SUM(NCA4:NCA9)-NCA35-NCA40)</f>
        <v>0</v>
      </c>
      <c r="NCC10" s="967">
        <f t="shared" ref="NCC10" si="4769">-(SUM(NCC4:NCC9)-NCC35-NCC40)</f>
        <v>0</v>
      </c>
      <c r="NCE10" s="967">
        <f t="shared" ref="NCE10" si="4770">-(SUM(NCE4:NCE9)-NCE35-NCE40)</f>
        <v>0</v>
      </c>
      <c r="NCG10" s="967">
        <f t="shared" ref="NCG10" si="4771">-(SUM(NCG4:NCG9)-NCG35-NCG40)</f>
        <v>0</v>
      </c>
      <c r="NCI10" s="967">
        <f t="shared" ref="NCI10" si="4772">-(SUM(NCI4:NCI9)-NCI35-NCI40)</f>
        <v>0</v>
      </c>
      <c r="NCK10" s="967">
        <f t="shared" ref="NCK10" si="4773">-(SUM(NCK4:NCK9)-NCK35-NCK40)</f>
        <v>0</v>
      </c>
      <c r="NCM10" s="967">
        <f t="shared" ref="NCM10" si="4774">-(SUM(NCM4:NCM9)-NCM35-NCM40)</f>
        <v>0</v>
      </c>
      <c r="NCO10" s="967">
        <f t="shared" ref="NCO10" si="4775">-(SUM(NCO4:NCO9)-NCO35-NCO40)</f>
        <v>0</v>
      </c>
      <c r="NCQ10" s="967">
        <f t="shared" ref="NCQ10" si="4776">-(SUM(NCQ4:NCQ9)-NCQ35-NCQ40)</f>
        <v>0</v>
      </c>
      <c r="NCS10" s="967">
        <f t="shared" ref="NCS10" si="4777">-(SUM(NCS4:NCS9)-NCS35-NCS40)</f>
        <v>0</v>
      </c>
      <c r="NCU10" s="967">
        <f t="shared" ref="NCU10" si="4778">-(SUM(NCU4:NCU9)-NCU35-NCU40)</f>
        <v>0</v>
      </c>
      <c r="NCW10" s="967">
        <f t="shared" ref="NCW10" si="4779">-(SUM(NCW4:NCW9)-NCW35-NCW40)</f>
        <v>0</v>
      </c>
      <c r="NCY10" s="967">
        <f t="shared" ref="NCY10" si="4780">-(SUM(NCY4:NCY9)-NCY35-NCY40)</f>
        <v>0</v>
      </c>
      <c r="NDA10" s="967">
        <f t="shared" ref="NDA10" si="4781">-(SUM(NDA4:NDA9)-NDA35-NDA40)</f>
        <v>0</v>
      </c>
      <c r="NDC10" s="967">
        <f t="shared" ref="NDC10" si="4782">-(SUM(NDC4:NDC9)-NDC35-NDC40)</f>
        <v>0</v>
      </c>
      <c r="NDE10" s="967">
        <f t="shared" ref="NDE10" si="4783">-(SUM(NDE4:NDE9)-NDE35-NDE40)</f>
        <v>0</v>
      </c>
      <c r="NDG10" s="967">
        <f t="shared" ref="NDG10" si="4784">-(SUM(NDG4:NDG9)-NDG35-NDG40)</f>
        <v>0</v>
      </c>
      <c r="NDI10" s="967">
        <f t="shared" ref="NDI10" si="4785">-(SUM(NDI4:NDI9)-NDI35-NDI40)</f>
        <v>0</v>
      </c>
      <c r="NDK10" s="967">
        <f t="shared" ref="NDK10" si="4786">-(SUM(NDK4:NDK9)-NDK35-NDK40)</f>
        <v>0</v>
      </c>
      <c r="NDM10" s="967">
        <f t="shared" ref="NDM10" si="4787">-(SUM(NDM4:NDM9)-NDM35-NDM40)</f>
        <v>0</v>
      </c>
      <c r="NDO10" s="967">
        <f t="shared" ref="NDO10" si="4788">-(SUM(NDO4:NDO9)-NDO35-NDO40)</f>
        <v>0</v>
      </c>
      <c r="NDQ10" s="967">
        <f t="shared" ref="NDQ10" si="4789">-(SUM(NDQ4:NDQ9)-NDQ35-NDQ40)</f>
        <v>0</v>
      </c>
      <c r="NDS10" s="967">
        <f t="shared" ref="NDS10" si="4790">-(SUM(NDS4:NDS9)-NDS35-NDS40)</f>
        <v>0</v>
      </c>
      <c r="NDU10" s="967">
        <f t="shared" ref="NDU10" si="4791">-(SUM(NDU4:NDU9)-NDU35-NDU40)</f>
        <v>0</v>
      </c>
      <c r="NDW10" s="967">
        <f t="shared" ref="NDW10" si="4792">-(SUM(NDW4:NDW9)-NDW35-NDW40)</f>
        <v>0</v>
      </c>
      <c r="NDY10" s="967">
        <f t="shared" ref="NDY10" si="4793">-(SUM(NDY4:NDY9)-NDY35-NDY40)</f>
        <v>0</v>
      </c>
      <c r="NEA10" s="967">
        <f t="shared" ref="NEA10" si="4794">-(SUM(NEA4:NEA9)-NEA35-NEA40)</f>
        <v>0</v>
      </c>
      <c r="NEC10" s="967">
        <f t="shared" ref="NEC10" si="4795">-(SUM(NEC4:NEC9)-NEC35-NEC40)</f>
        <v>0</v>
      </c>
      <c r="NEE10" s="967">
        <f t="shared" ref="NEE10" si="4796">-(SUM(NEE4:NEE9)-NEE35-NEE40)</f>
        <v>0</v>
      </c>
      <c r="NEG10" s="967">
        <f t="shared" ref="NEG10" si="4797">-(SUM(NEG4:NEG9)-NEG35-NEG40)</f>
        <v>0</v>
      </c>
      <c r="NEI10" s="967">
        <f t="shared" ref="NEI10" si="4798">-(SUM(NEI4:NEI9)-NEI35-NEI40)</f>
        <v>0</v>
      </c>
      <c r="NEK10" s="967">
        <f t="shared" ref="NEK10" si="4799">-(SUM(NEK4:NEK9)-NEK35-NEK40)</f>
        <v>0</v>
      </c>
      <c r="NEM10" s="967">
        <f t="shared" ref="NEM10" si="4800">-(SUM(NEM4:NEM9)-NEM35-NEM40)</f>
        <v>0</v>
      </c>
      <c r="NEO10" s="967">
        <f t="shared" ref="NEO10" si="4801">-(SUM(NEO4:NEO9)-NEO35-NEO40)</f>
        <v>0</v>
      </c>
      <c r="NEQ10" s="967">
        <f t="shared" ref="NEQ10" si="4802">-(SUM(NEQ4:NEQ9)-NEQ35-NEQ40)</f>
        <v>0</v>
      </c>
      <c r="NES10" s="967">
        <f t="shared" ref="NES10" si="4803">-(SUM(NES4:NES9)-NES35-NES40)</f>
        <v>0</v>
      </c>
      <c r="NEU10" s="967">
        <f t="shared" ref="NEU10" si="4804">-(SUM(NEU4:NEU9)-NEU35-NEU40)</f>
        <v>0</v>
      </c>
      <c r="NEW10" s="967">
        <f t="shared" ref="NEW10" si="4805">-(SUM(NEW4:NEW9)-NEW35-NEW40)</f>
        <v>0</v>
      </c>
      <c r="NEY10" s="967">
        <f t="shared" ref="NEY10" si="4806">-(SUM(NEY4:NEY9)-NEY35-NEY40)</f>
        <v>0</v>
      </c>
      <c r="NFA10" s="967">
        <f t="shared" ref="NFA10" si="4807">-(SUM(NFA4:NFA9)-NFA35-NFA40)</f>
        <v>0</v>
      </c>
      <c r="NFC10" s="967">
        <f t="shared" ref="NFC10" si="4808">-(SUM(NFC4:NFC9)-NFC35-NFC40)</f>
        <v>0</v>
      </c>
      <c r="NFE10" s="967">
        <f t="shared" ref="NFE10" si="4809">-(SUM(NFE4:NFE9)-NFE35-NFE40)</f>
        <v>0</v>
      </c>
      <c r="NFG10" s="967">
        <f t="shared" ref="NFG10" si="4810">-(SUM(NFG4:NFG9)-NFG35-NFG40)</f>
        <v>0</v>
      </c>
      <c r="NFI10" s="967">
        <f t="shared" ref="NFI10" si="4811">-(SUM(NFI4:NFI9)-NFI35-NFI40)</f>
        <v>0</v>
      </c>
      <c r="NFK10" s="967">
        <f t="shared" ref="NFK10" si="4812">-(SUM(NFK4:NFK9)-NFK35-NFK40)</f>
        <v>0</v>
      </c>
      <c r="NFM10" s="967">
        <f t="shared" ref="NFM10" si="4813">-(SUM(NFM4:NFM9)-NFM35-NFM40)</f>
        <v>0</v>
      </c>
      <c r="NFO10" s="967">
        <f t="shared" ref="NFO10" si="4814">-(SUM(NFO4:NFO9)-NFO35-NFO40)</f>
        <v>0</v>
      </c>
      <c r="NFQ10" s="967">
        <f t="shared" ref="NFQ10" si="4815">-(SUM(NFQ4:NFQ9)-NFQ35-NFQ40)</f>
        <v>0</v>
      </c>
      <c r="NFS10" s="967">
        <f t="shared" ref="NFS10" si="4816">-(SUM(NFS4:NFS9)-NFS35-NFS40)</f>
        <v>0</v>
      </c>
      <c r="NFU10" s="967">
        <f t="shared" ref="NFU10" si="4817">-(SUM(NFU4:NFU9)-NFU35-NFU40)</f>
        <v>0</v>
      </c>
      <c r="NFW10" s="967">
        <f t="shared" ref="NFW10" si="4818">-(SUM(NFW4:NFW9)-NFW35-NFW40)</f>
        <v>0</v>
      </c>
      <c r="NFY10" s="967">
        <f t="shared" ref="NFY10" si="4819">-(SUM(NFY4:NFY9)-NFY35-NFY40)</f>
        <v>0</v>
      </c>
      <c r="NGA10" s="967">
        <f t="shared" ref="NGA10" si="4820">-(SUM(NGA4:NGA9)-NGA35-NGA40)</f>
        <v>0</v>
      </c>
      <c r="NGC10" s="967">
        <f t="shared" ref="NGC10" si="4821">-(SUM(NGC4:NGC9)-NGC35-NGC40)</f>
        <v>0</v>
      </c>
      <c r="NGE10" s="967">
        <f t="shared" ref="NGE10" si="4822">-(SUM(NGE4:NGE9)-NGE35-NGE40)</f>
        <v>0</v>
      </c>
      <c r="NGG10" s="967">
        <f t="shared" ref="NGG10" si="4823">-(SUM(NGG4:NGG9)-NGG35-NGG40)</f>
        <v>0</v>
      </c>
      <c r="NGI10" s="967">
        <f t="shared" ref="NGI10" si="4824">-(SUM(NGI4:NGI9)-NGI35-NGI40)</f>
        <v>0</v>
      </c>
      <c r="NGK10" s="967">
        <f t="shared" ref="NGK10" si="4825">-(SUM(NGK4:NGK9)-NGK35-NGK40)</f>
        <v>0</v>
      </c>
      <c r="NGM10" s="967">
        <f t="shared" ref="NGM10" si="4826">-(SUM(NGM4:NGM9)-NGM35-NGM40)</f>
        <v>0</v>
      </c>
      <c r="NGO10" s="967">
        <f t="shared" ref="NGO10" si="4827">-(SUM(NGO4:NGO9)-NGO35-NGO40)</f>
        <v>0</v>
      </c>
      <c r="NGQ10" s="967">
        <f t="shared" ref="NGQ10" si="4828">-(SUM(NGQ4:NGQ9)-NGQ35-NGQ40)</f>
        <v>0</v>
      </c>
      <c r="NGS10" s="967">
        <f t="shared" ref="NGS10" si="4829">-(SUM(NGS4:NGS9)-NGS35-NGS40)</f>
        <v>0</v>
      </c>
      <c r="NGU10" s="967">
        <f t="shared" ref="NGU10" si="4830">-(SUM(NGU4:NGU9)-NGU35-NGU40)</f>
        <v>0</v>
      </c>
      <c r="NGW10" s="967">
        <f t="shared" ref="NGW10" si="4831">-(SUM(NGW4:NGW9)-NGW35-NGW40)</f>
        <v>0</v>
      </c>
      <c r="NGY10" s="967">
        <f t="shared" ref="NGY10" si="4832">-(SUM(NGY4:NGY9)-NGY35-NGY40)</f>
        <v>0</v>
      </c>
      <c r="NHA10" s="967">
        <f t="shared" ref="NHA10" si="4833">-(SUM(NHA4:NHA9)-NHA35-NHA40)</f>
        <v>0</v>
      </c>
      <c r="NHC10" s="967">
        <f t="shared" ref="NHC10" si="4834">-(SUM(NHC4:NHC9)-NHC35-NHC40)</f>
        <v>0</v>
      </c>
      <c r="NHE10" s="967">
        <f t="shared" ref="NHE10" si="4835">-(SUM(NHE4:NHE9)-NHE35-NHE40)</f>
        <v>0</v>
      </c>
      <c r="NHG10" s="967">
        <f t="shared" ref="NHG10" si="4836">-(SUM(NHG4:NHG9)-NHG35-NHG40)</f>
        <v>0</v>
      </c>
      <c r="NHI10" s="967">
        <f t="shared" ref="NHI10" si="4837">-(SUM(NHI4:NHI9)-NHI35-NHI40)</f>
        <v>0</v>
      </c>
      <c r="NHK10" s="967">
        <f t="shared" ref="NHK10" si="4838">-(SUM(NHK4:NHK9)-NHK35-NHK40)</f>
        <v>0</v>
      </c>
      <c r="NHM10" s="967">
        <f t="shared" ref="NHM10" si="4839">-(SUM(NHM4:NHM9)-NHM35-NHM40)</f>
        <v>0</v>
      </c>
      <c r="NHO10" s="967">
        <f t="shared" ref="NHO10" si="4840">-(SUM(NHO4:NHO9)-NHO35-NHO40)</f>
        <v>0</v>
      </c>
      <c r="NHQ10" s="967">
        <f t="shared" ref="NHQ10" si="4841">-(SUM(NHQ4:NHQ9)-NHQ35-NHQ40)</f>
        <v>0</v>
      </c>
      <c r="NHS10" s="967">
        <f t="shared" ref="NHS10" si="4842">-(SUM(NHS4:NHS9)-NHS35-NHS40)</f>
        <v>0</v>
      </c>
      <c r="NHU10" s="967">
        <f t="shared" ref="NHU10" si="4843">-(SUM(NHU4:NHU9)-NHU35-NHU40)</f>
        <v>0</v>
      </c>
      <c r="NHW10" s="967">
        <f t="shared" ref="NHW10" si="4844">-(SUM(NHW4:NHW9)-NHW35-NHW40)</f>
        <v>0</v>
      </c>
      <c r="NHY10" s="967">
        <f t="shared" ref="NHY10" si="4845">-(SUM(NHY4:NHY9)-NHY35-NHY40)</f>
        <v>0</v>
      </c>
      <c r="NIA10" s="967">
        <f t="shared" ref="NIA10" si="4846">-(SUM(NIA4:NIA9)-NIA35-NIA40)</f>
        <v>0</v>
      </c>
      <c r="NIC10" s="967">
        <f t="shared" ref="NIC10" si="4847">-(SUM(NIC4:NIC9)-NIC35-NIC40)</f>
        <v>0</v>
      </c>
      <c r="NIE10" s="967">
        <f t="shared" ref="NIE10" si="4848">-(SUM(NIE4:NIE9)-NIE35-NIE40)</f>
        <v>0</v>
      </c>
      <c r="NIG10" s="967">
        <f t="shared" ref="NIG10" si="4849">-(SUM(NIG4:NIG9)-NIG35-NIG40)</f>
        <v>0</v>
      </c>
      <c r="NII10" s="967">
        <f t="shared" ref="NII10" si="4850">-(SUM(NII4:NII9)-NII35-NII40)</f>
        <v>0</v>
      </c>
      <c r="NIK10" s="967">
        <f t="shared" ref="NIK10" si="4851">-(SUM(NIK4:NIK9)-NIK35-NIK40)</f>
        <v>0</v>
      </c>
      <c r="NIM10" s="967">
        <f t="shared" ref="NIM10" si="4852">-(SUM(NIM4:NIM9)-NIM35-NIM40)</f>
        <v>0</v>
      </c>
      <c r="NIO10" s="967">
        <f t="shared" ref="NIO10" si="4853">-(SUM(NIO4:NIO9)-NIO35-NIO40)</f>
        <v>0</v>
      </c>
      <c r="NIQ10" s="967">
        <f t="shared" ref="NIQ10" si="4854">-(SUM(NIQ4:NIQ9)-NIQ35-NIQ40)</f>
        <v>0</v>
      </c>
      <c r="NIS10" s="967">
        <f t="shared" ref="NIS10" si="4855">-(SUM(NIS4:NIS9)-NIS35-NIS40)</f>
        <v>0</v>
      </c>
      <c r="NIU10" s="967">
        <f t="shared" ref="NIU10" si="4856">-(SUM(NIU4:NIU9)-NIU35-NIU40)</f>
        <v>0</v>
      </c>
      <c r="NIW10" s="967">
        <f t="shared" ref="NIW10" si="4857">-(SUM(NIW4:NIW9)-NIW35-NIW40)</f>
        <v>0</v>
      </c>
      <c r="NIY10" s="967">
        <f t="shared" ref="NIY10" si="4858">-(SUM(NIY4:NIY9)-NIY35-NIY40)</f>
        <v>0</v>
      </c>
      <c r="NJA10" s="967">
        <f t="shared" ref="NJA10" si="4859">-(SUM(NJA4:NJA9)-NJA35-NJA40)</f>
        <v>0</v>
      </c>
      <c r="NJC10" s="967">
        <f t="shared" ref="NJC10" si="4860">-(SUM(NJC4:NJC9)-NJC35-NJC40)</f>
        <v>0</v>
      </c>
      <c r="NJE10" s="967">
        <f t="shared" ref="NJE10" si="4861">-(SUM(NJE4:NJE9)-NJE35-NJE40)</f>
        <v>0</v>
      </c>
      <c r="NJG10" s="967">
        <f t="shared" ref="NJG10" si="4862">-(SUM(NJG4:NJG9)-NJG35-NJG40)</f>
        <v>0</v>
      </c>
      <c r="NJI10" s="967">
        <f t="shared" ref="NJI10" si="4863">-(SUM(NJI4:NJI9)-NJI35-NJI40)</f>
        <v>0</v>
      </c>
      <c r="NJK10" s="967">
        <f t="shared" ref="NJK10" si="4864">-(SUM(NJK4:NJK9)-NJK35-NJK40)</f>
        <v>0</v>
      </c>
      <c r="NJM10" s="967">
        <f t="shared" ref="NJM10" si="4865">-(SUM(NJM4:NJM9)-NJM35-NJM40)</f>
        <v>0</v>
      </c>
      <c r="NJO10" s="967">
        <f t="shared" ref="NJO10" si="4866">-(SUM(NJO4:NJO9)-NJO35-NJO40)</f>
        <v>0</v>
      </c>
      <c r="NJQ10" s="967">
        <f t="shared" ref="NJQ10" si="4867">-(SUM(NJQ4:NJQ9)-NJQ35-NJQ40)</f>
        <v>0</v>
      </c>
      <c r="NJS10" s="967">
        <f t="shared" ref="NJS10" si="4868">-(SUM(NJS4:NJS9)-NJS35-NJS40)</f>
        <v>0</v>
      </c>
      <c r="NJU10" s="967">
        <f t="shared" ref="NJU10" si="4869">-(SUM(NJU4:NJU9)-NJU35-NJU40)</f>
        <v>0</v>
      </c>
      <c r="NJW10" s="967">
        <f t="shared" ref="NJW10" si="4870">-(SUM(NJW4:NJW9)-NJW35-NJW40)</f>
        <v>0</v>
      </c>
      <c r="NJY10" s="967">
        <f t="shared" ref="NJY10" si="4871">-(SUM(NJY4:NJY9)-NJY35-NJY40)</f>
        <v>0</v>
      </c>
      <c r="NKA10" s="967">
        <f t="shared" ref="NKA10" si="4872">-(SUM(NKA4:NKA9)-NKA35-NKA40)</f>
        <v>0</v>
      </c>
      <c r="NKC10" s="967">
        <f t="shared" ref="NKC10" si="4873">-(SUM(NKC4:NKC9)-NKC35-NKC40)</f>
        <v>0</v>
      </c>
      <c r="NKE10" s="967">
        <f t="shared" ref="NKE10" si="4874">-(SUM(NKE4:NKE9)-NKE35-NKE40)</f>
        <v>0</v>
      </c>
      <c r="NKG10" s="967">
        <f t="shared" ref="NKG10" si="4875">-(SUM(NKG4:NKG9)-NKG35-NKG40)</f>
        <v>0</v>
      </c>
      <c r="NKI10" s="967">
        <f t="shared" ref="NKI10" si="4876">-(SUM(NKI4:NKI9)-NKI35-NKI40)</f>
        <v>0</v>
      </c>
      <c r="NKK10" s="967">
        <f t="shared" ref="NKK10" si="4877">-(SUM(NKK4:NKK9)-NKK35-NKK40)</f>
        <v>0</v>
      </c>
      <c r="NKM10" s="967">
        <f t="shared" ref="NKM10" si="4878">-(SUM(NKM4:NKM9)-NKM35-NKM40)</f>
        <v>0</v>
      </c>
      <c r="NKO10" s="967">
        <f t="shared" ref="NKO10" si="4879">-(SUM(NKO4:NKO9)-NKO35-NKO40)</f>
        <v>0</v>
      </c>
      <c r="NKQ10" s="967">
        <f t="shared" ref="NKQ10" si="4880">-(SUM(NKQ4:NKQ9)-NKQ35-NKQ40)</f>
        <v>0</v>
      </c>
      <c r="NKS10" s="967">
        <f t="shared" ref="NKS10" si="4881">-(SUM(NKS4:NKS9)-NKS35-NKS40)</f>
        <v>0</v>
      </c>
      <c r="NKU10" s="967">
        <f t="shared" ref="NKU10" si="4882">-(SUM(NKU4:NKU9)-NKU35-NKU40)</f>
        <v>0</v>
      </c>
      <c r="NKW10" s="967">
        <f t="shared" ref="NKW10" si="4883">-(SUM(NKW4:NKW9)-NKW35-NKW40)</f>
        <v>0</v>
      </c>
      <c r="NKY10" s="967">
        <f t="shared" ref="NKY10" si="4884">-(SUM(NKY4:NKY9)-NKY35-NKY40)</f>
        <v>0</v>
      </c>
      <c r="NLA10" s="967">
        <f t="shared" ref="NLA10" si="4885">-(SUM(NLA4:NLA9)-NLA35-NLA40)</f>
        <v>0</v>
      </c>
      <c r="NLC10" s="967">
        <f t="shared" ref="NLC10" si="4886">-(SUM(NLC4:NLC9)-NLC35-NLC40)</f>
        <v>0</v>
      </c>
      <c r="NLE10" s="967">
        <f t="shared" ref="NLE10" si="4887">-(SUM(NLE4:NLE9)-NLE35-NLE40)</f>
        <v>0</v>
      </c>
      <c r="NLG10" s="967">
        <f t="shared" ref="NLG10" si="4888">-(SUM(NLG4:NLG9)-NLG35-NLG40)</f>
        <v>0</v>
      </c>
      <c r="NLI10" s="967">
        <f t="shared" ref="NLI10" si="4889">-(SUM(NLI4:NLI9)-NLI35-NLI40)</f>
        <v>0</v>
      </c>
      <c r="NLK10" s="967">
        <f t="shared" ref="NLK10" si="4890">-(SUM(NLK4:NLK9)-NLK35-NLK40)</f>
        <v>0</v>
      </c>
      <c r="NLM10" s="967">
        <f t="shared" ref="NLM10" si="4891">-(SUM(NLM4:NLM9)-NLM35-NLM40)</f>
        <v>0</v>
      </c>
      <c r="NLO10" s="967">
        <f t="shared" ref="NLO10" si="4892">-(SUM(NLO4:NLO9)-NLO35-NLO40)</f>
        <v>0</v>
      </c>
      <c r="NLQ10" s="967">
        <f t="shared" ref="NLQ10" si="4893">-(SUM(NLQ4:NLQ9)-NLQ35-NLQ40)</f>
        <v>0</v>
      </c>
      <c r="NLS10" s="967">
        <f t="shared" ref="NLS10" si="4894">-(SUM(NLS4:NLS9)-NLS35-NLS40)</f>
        <v>0</v>
      </c>
      <c r="NLU10" s="967">
        <f t="shared" ref="NLU10" si="4895">-(SUM(NLU4:NLU9)-NLU35-NLU40)</f>
        <v>0</v>
      </c>
      <c r="NLW10" s="967">
        <f t="shared" ref="NLW10" si="4896">-(SUM(NLW4:NLW9)-NLW35-NLW40)</f>
        <v>0</v>
      </c>
      <c r="NLY10" s="967">
        <f t="shared" ref="NLY10" si="4897">-(SUM(NLY4:NLY9)-NLY35-NLY40)</f>
        <v>0</v>
      </c>
      <c r="NMA10" s="967">
        <f t="shared" ref="NMA10" si="4898">-(SUM(NMA4:NMA9)-NMA35-NMA40)</f>
        <v>0</v>
      </c>
      <c r="NMC10" s="967">
        <f t="shared" ref="NMC10" si="4899">-(SUM(NMC4:NMC9)-NMC35-NMC40)</f>
        <v>0</v>
      </c>
      <c r="NME10" s="967">
        <f t="shared" ref="NME10" si="4900">-(SUM(NME4:NME9)-NME35-NME40)</f>
        <v>0</v>
      </c>
      <c r="NMG10" s="967">
        <f t="shared" ref="NMG10" si="4901">-(SUM(NMG4:NMG9)-NMG35-NMG40)</f>
        <v>0</v>
      </c>
      <c r="NMI10" s="967">
        <f t="shared" ref="NMI10" si="4902">-(SUM(NMI4:NMI9)-NMI35-NMI40)</f>
        <v>0</v>
      </c>
      <c r="NMK10" s="967">
        <f t="shared" ref="NMK10" si="4903">-(SUM(NMK4:NMK9)-NMK35-NMK40)</f>
        <v>0</v>
      </c>
      <c r="NMM10" s="967">
        <f t="shared" ref="NMM10" si="4904">-(SUM(NMM4:NMM9)-NMM35-NMM40)</f>
        <v>0</v>
      </c>
      <c r="NMO10" s="967">
        <f t="shared" ref="NMO10" si="4905">-(SUM(NMO4:NMO9)-NMO35-NMO40)</f>
        <v>0</v>
      </c>
      <c r="NMQ10" s="967">
        <f t="shared" ref="NMQ10" si="4906">-(SUM(NMQ4:NMQ9)-NMQ35-NMQ40)</f>
        <v>0</v>
      </c>
      <c r="NMS10" s="967">
        <f t="shared" ref="NMS10" si="4907">-(SUM(NMS4:NMS9)-NMS35-NMS40)</f>
        <v>0</v>
      </c>
      <c r="NMU10" s="967">
        <f t="shared" ref="NMU10" si="4908">-(SUM(NMU4:NMU9)-NMU35-NMU40)</f>
        <v>0</v>
      </c>
      <c r="NMW10" s="967">
        <f t="shared" ref="NMW10" si="4909">-(SUM(NMW4:NMW9)-NMW35-NMW40)</f>
        <v>0</v>
      </c>
      <c r="NMY10" s="967">
        <f t="shared" ref="NMY10" si="4910">-(SUM(NMY4:NMY9)-NMY35-NMY40)</f>
        <v>0</v>
      </c>
      <c r="NNA10" s="967">
        <f t="shared" ref="NNA10" si="4911">-(SUM(NNA4:NNA9)-NNA35-NNA40)</f>
        <v>0</v>
      </c>
      <c r="NNC10" s="967">
        <f t="shared" ref="NNC10" si="4912">-(SUM(NNC4:NNC9)-NNC35-NNC40)</f>
        <v>0</v>
      </c>
      <c r="NNE10" s="967">
        <f t="shared" ref="NNE10" si="4913">-(SUM(NNE4:NNE9)-NNE35-NNE40)</f>
        <v>0</v>
      </c>
      <c r="NNG10" s="967">
        <f t="shared" ref="NNG10" si="4914">-(SUM(NNG4:NNG9)-NNG35-NNG40)</f>
        <v>0</v>
      </c>
      <c r="NNI10" s="967">
        <f t="shared" ref="NNI10" si="4915">-(SUM(NNI4:NNI9)-NNI35-NNI40)</f>
        <v>0</v>
      </c>
      <c r="NNK10" s="967">
        <f t="shared" ref="NNK10" si="4916">-(SUM(NNK4:NNK9)-NNK35-NNK40)</f>
        <v>0</v>
      </c>
      <c r="NNM10" s="967">
        <f t="shared" ref="NNM10" si="4917">-(SUM(NNM4:NNM9)-NNM35-NNM40)</f>
        <v>0</v>
      </c>
      <c r="NNO10" s="967">
        <f t="shared" ref="NNO10" si="4918">-(SUM(NNO4:NNO9)-NNO35-NNO40)</f>
        <v>0</v>
      </c>
      <c r="NNQ10" s="967">
        <f t="shared" ref="NNQ10" si="4919">-(SUM(NNQ4:NNQ9)-NNQ35-NNQ40)</f>
        <v>0</v>
      </c>
      <c r="NNS10" s="967">
        <f t="shared" ref="NNS10" si="4920">-(SUM(NNS4:NNS9)-NNS35-NNS40)</f>
        <v>0</v>
      </c>
      <c r="NNU10" s="967">
        <f t="shared" ref="NNU10" si="4921">-(SUM(NNU4:NNU9)-NNU35-NNU40)</f>
        <v>0</v>
      </c>
      <c r="NNW10" s="967">
        <f t="shared" ref="NNW10" si="4922">-(SUM(NNW4:NNW9)-NNW35-NNW40)</f>
        <v>0</v>
      </c>
      <c r="NNY10" s="967">
        <f t="shared" ref="NNY10" si="4923">-(SUM(NNY4:NNY9)-NNY35-NNY40)</f>
        <v>0</v>
      </c>
      <c r="NOA10" s="967">
        <f t="shared" ref="NOA10" si="4924">-(SUM(NOA4:NOA9)-NOA35-NOA40)</f>
        <v>0</v>
      </c>
      <c r="NOC10" s="967">
        <f t="shared" ref="NOC10" si="4925">-(SUM(NOC4:NOC9)-NOC35-NOC40)</f>
        <v>0</v>
      </c>
      <c r="NOE10" s="967">
        <f t="shared" ref="NOE10" si="4926">-(SUM(NOE4:NOE9)-NOE35-NOE40)</f>
        <v>0</v>
      </c>
      <c r="NOG10" s="967">
        <f t="shared" ref="NOG10" si="4927">-(SUM(NOG4:NOG9)-NOG35-NOG40)</f>
        <v>0</v>
      </c>
      <c r="NOI10" s="967">
        <f t="shared" ref="NOI10" si="4928">-(SUM(NOI4:NOI9)-NOI35-NOI40)</f>
        <v>0</v>
      </c>
      <c r="NOK10" s="967">
        <f t="shared" ref="NOK10" si="4929">-(SUM(NOK4:NOK9)-NOK35-NOK40)</f>
        <v>0</v>
      </c>
      <c r="NOM10" s="967">
        <f t="shared" ref="NOM10" si="4930">-(SUM(NOM4:NOM9)-NOM35-NOM40)</f>
        <v>0</v>
      </c>
      <c r="NOO10" s="967">
        <f t="shared" ref="NOO10" si="4931">-(SUM(NOO4:NOO9)-NOO35-NOO40)</f>
        <v>0</v>
      </c>
      <c r="NOQ10" s="967">
        <f t="shared" ref="NOQ10" si="4932">-(SUM(NOQ4:NOQ9)-NOQ35-NOQ40)</f>
        <v>0</v>
      </c>
      <c r="NOS10" s="967">
        <f t="shared" ref="NOS10" si="4933">-(SUM(NOS4:NOS9)-NOS35-NOS40)</f>
        <v>0</v>
      </c>
      <c r="NOU10" s="967">
        <f t="shared" ref="NOU10" si="4934">-(SUM(NOU4:NOU9)-NOU35-NOU40)</f>
        <v>0</v>
      </c>
      <c r="NOW10" s="967">
        <f t="shared" ref="NOW10" si="4935">-(SUM(NOW4:NOW9)-NOW35-NOW40)</f>
        <v>0</v>
      </c>
      <c r="NOY10" s="967">
        <f t="shared" ref="NOY10" si="4936">-(SUM(NOY4:NOY9)-NOY35-NOY40)</f>
        <v>0</v>
      </c>
      <c r="NPA10" s="967">
        <f t="shared" ref="NPA10" si="4937">-(SUM(NPA4:NPA9)-NPA35-NPA40)</f>
        <v>0</v>
      </c>
      <c r="NPC10" s="967">
        <f t="shared" ref="NPC10" si="4938">-(SUM(NPC4:NPC9)-NPC35-NPC40)</f>
        <v>0</v>
      </c>
      <c r="NPE10" s="967">
        <f t="shared" ref="NPE10" si="4939">-(SUM(NPE4:NPE9)-NPE35-NPE40)</f>
        <v>0</v>
      </c>
      <c r="NPG10" s="967">
        <f t="shared" ref="NPG10" si="4940">-(SUM(NPG4:NPG9)-NPG35-NPG40)</f>
        <v>0</v>
      </c>
      <c r="NPI10" s="967">
        <f t="shared" ref="NPI10" si="4941">-(SUM(NPI4:NPI9)-NPI35-NPI40)</f>
        <v>0</v>
      </c>
      <c r="NPK10" s="967">
        <f t="shared" ref="NPK10" si="4942">-(SUM(NPK4:NPK9)-NPK35-NPK40)</f>
        <v>0</v>
      </c>
      <c r="NPM10" s="967">
        <f t="shared" ref="NPM10" si="4943">-(SUM(NPM4:NPM9)-NPM35-NPM40)</f>
        <v>0</v>
      </c>
      <c r="NPO10" s="967">
        <f t="shared" ref="NPO10" si="4944">-(SUM(NPO4:NPO9)-NPO35-NPO40)</f>
        <v>0</v>
      </c>
      <c r="NPQ10" s="967">
        <f t="shared" ref="NPQ10" si="4945">-(SUM(NPQ4:NPQ9)-NPQ35-NPQ40)</f>
        <v>0</v>
      </c>
      <c r="NPS10" s="967">
        <f t="shared" ref="NPS10" si="4946">-(SUM(NPS4:NPS9)-NPS35-NPS40)</f>
        <v>0</v>
      </c>
      <c r="NPU10" s="967">
        <f t="shared" ref="NPU10" si="4947">-(SUM(NPU4:NPU9)-NPU35-NPU40)</f>
        <v>0</v>
      </c>
      <c r="NPW10" s="967">
        <f t="shared" ref="NPW10" si="4948">-(SUM(NPW4:NPW9)-NPW35-NPW40)</f>
        <v>0</v>
      </c>
      <c r="NPY10" s="967">
        <f t="shared" ref="NPY10" si="4949">-(SUM(NPY4:NPY9)-NPY35-NPY40)</f>
        <v>0</v>
      </c>
      <c r="NQA10" s="967">
        <f t="shared" ref="NQA10" si="4950">-(SUM(NQA4:NQA9)-NQA35-NQA40)</f>
        <v>0</v>
      </c>
      <c r="NQC10" s="967">
        <f t="shared" ref="NQC10" si="4951">-(SUM(NQC4:NQC9)-NQC35-NQC40)</f>
        <v>0</v>
      </c>
      <c r="NQE10" s="967">
        <f t="shared" ref="NQE10" si="4952">-(SUM(NQE4:NQE9)-NQE35-NQE40)</f>
        <v>0</v>
      </c>
      <c r="NQG10" s="967">
        <f t="shared" ref="NQG10" si="4953">-(SUM(NQG4:NQG9)-NQG35-NQG40)</f>
        <v>0</v>
      </c>
      <c r="NQI10" s="967">
        <f t="shared" ref="NQI10" si="4954">-(SUM(NQI4:NQI9)-NQI35-NQI40)</f>
        <v>0</v>
      </c>
      <c r="NQK10" s="967">
        <f t="shared" ref="NQK10" si="4955">-(SUM(NQK4:NQK9)-NQK35-NQK40)</f>
        <v>0</v>
      </c>
      <c r="NQM10" s="967">
        <f t="shared" ref="NQM10" si="4956">-(SUM(NQM4:NQM9)-NQM35-NQM40)</f>
        <v>0</v>
      </c>
      <c r="NQO10" s="967">
        <f t="shared" ref="NQO10" si="4957">-(SUM(NQO4:NQO9)-NQO35-NQO40)</f>
        <v>0</v>
      </c>
      <c r="NQQ10" s="967">
        <f t="shared" ref="NQQ10" si="4958">-(SUM(NQQ4:NQQ9)-NQQ35-NQQ40)</f>
        <v>0</v>
      </c>
      <c r="NQS10" s="967">
        <f t="shared" ref="NQS10" si="4959">-(SUM(NQS4:NQS9)-NQS35-NQS40)</f>
        <v>0</v>
      </c>
      <c r="NQU10" s="967">
        <f t="shared" ref="NQU10" si="4960">-(SUM(NQU4:NQU9)-NQU35-NQU40)</f>
        <v>0</v>
      </c>
      <c r="NQW10" s="967">
        <f t="shared" ref="NQW10" si="4961">-(SUM(NQW4:NQW9)-NQW35-NQW40)</f>
        <v>0</v>
      </c>
      <c r="NQY10" s="967">
        <f t="shared" ref="NQY10" si="4962">-(SUM(NQY4:NQY9)-NQY35-NQY40)</f>
        <v>0</v>
      </c>
      <c r="NRA10" s="967">
        <f t="shared" ref="NRA10" si="4963">-(SUM(NRA4:NRA9)-NRA35-NRA40)</f>
        <v>0</v>
      </c>
      <c r="NRC10" s="967">
        <f t="shared" ref="NRC10" si="4964">-(SUM(NRC4:NRC9)-NRC35-NRC40)</f>
        <v>0</v>
      </c>
      <c r="NRE10" s="967">
        <f t="shared" ref="NRE10" si="4965">-(SUM(NRE4:NRE9)-NRE35-NRE40)</f>
        <v>0</v>
      </c>
      <c r="NRG10" s="967">
        <f t="shared" ref="NRG10" si="4966">-(SUM(NRG4:NRG9)-NRG35-NRG40)</f>
        <v>0</v>
      </c>
      <c r="NRI10" s="967">
        <f t="shared" ref="NRI10" si="4967">-(SUM(NRI4:NRI9)-NRI35-NRI40)</f>
        <v>0</v>
      </c>
      <c r="NRK10" s="967">
        <f t="shared" ref="NRK10" si="4968">-(SUM(NRK4:NRK9)-NRK35-NRK40)</f>
        <v>0</v>
      </c>
      <c r="NRM10" s="967">
        <f t="shared" ref="NRM10" si="4969">-(SUM(NRM4:NRM9)-NRM35-NRM40)</f>
        <v>0</v>
      </c>
      <c r="NRO10" s="967">
        <f t="shared" ref="NRO10" si="4970">-(SUM(NRO4:NRO9)-NRO35-NRO40)</f>
        <v>0</v>
      </c>
      <c r="NRQ10" s="967">
        <f t="shared" ref="NRQ10" si="4971">-(SUM(NRQ4:NRQ9)-NRQ35-NRQ40)</f>
        <v>0</v>
      </c>
      <c r="NRS10" s="967">
        <f t="shared" ref="NRS10" si="4972">-(SUM(NRS4:NRS9)-NRS35-NRS40)</f>
        <v>0</v>
      </c>
      <c r="NRU10" s="967">
        <f t="shared" ref="NRU10" si="4973">-(SUM(NRU4:NRU9)-NRU35-NRU40)</f>
        <v>0</v>
      </c>
      <c r="NRW10" s="967">
        <f t="shared" ref="NRW10" si="4974">-(SUM(NRW4:NRW9)-NRW35-NRW40)</f>
        <v>0</v>
      </c>
      <c r="NRY10" s="967">
        <f t="shared" ref="NRY10" si="4975">-(SUM(NRY4:NRY9)-NRY35-NRY40)</f>
        <v>0</v>
      </c>
      <c r="NSA10" s="967">
        <f t="shared" ref="NSA10" si="4976">-(SUM(NSA4:NSA9)-NSA35-NSA40)</f>
        <v>0</v>
      </c>
      <c r="NSC10" s="967">
        <f t="shared" ref="NSC10" si="4977">-(SUM(NSC4:NSC9)-NSC35-NSC40)</f>
        <v>0</v>
      </c>
      <c r="NSE10" s="967">
        <f t="shared" ref="NSE10" si="4978">-(SUM(NSE4:NSE9)-NSE35-NSE40)</f>
        <v>0</v>
      </c>
      <c r="NSG10" s="967">
        <f t="shared" ref="NSG10" si="4979">-(SUM(NSG4:NSG9)-NSG35-NSG40)</f>
        <v>0</v>
      </c>
      <c r="NSI10" s="967">
        <f t="shared" ref="NSI10" si="4980">-(SUM(NSI4:NSI9)-NSI35-NSI40)</f>
        <v>0</v>
      </c>
      <c r="NSK10" s="967">
        <f t="shared" ref="NSK10" si="4981">-(SUM(NSK4:NSK9)-NSK35-NSK40)</f>
        <v>0</v>
      </c>
      <c r="NSM10" s="967">
        <f t="shared" ref="NSM10" si="4982">-(SUM(NSM4:NSM9)-NSM35-NSM40)</f>
        <v>0</v>
      </c>
      <c r="NSO10" s="967">
        <f t="shared" ref="NSO10" si="4983">-(SUM(NSO4:NSO9)-NSO35-NSO40)</f>
        <v>0</v>
      </c>
      <c r="NSQ10" s="967">
        <f t="shared" ref="NSQ10" si="4984">-(SUM(NSQ4:NSQ9)-NSQ35-NSQ40)</f>
        <v>0</v>
      </c>
      <c r="NSS10" s="967">
        <f t="shared" ref="NSS10" si="4985">-(SUM(NSS4:NSS9)-NSS35-NSS40)</f>
        <v>0</v>
      </c>
      <c r="NSU10" s="967">
        <f t="shared" ref="NSU10" si="4986">-(SUM(NSU4:NSU9)-NSU35-NSU40)</f>
        <v>0</v>
      </c>
      <c r="NSW10" s="967">
        <f t="shared" ref="NSW10" si="4987">-(SUM(NSW4:NSW9)-NSW35-NSW40)</f>
        <v>0</v>
      </c>
      <c r="NSY10" s="967">
        <f t="shared" ref="NSY10" si="4988">-(SUM(NSY4:NSY9)-NSY35-NSY40)</f>
        <v>0</v>
      </c>
      <c r="NTA10" s="967">
        <f t="shared" ref="NTA10" si="4989">-(SUM(NTA4:NTA9)-NTA35-NTA40)</f>
        <v>0</v>
      </c>
      <c r="NTC10" s="967">
        <f t="shared" ref="NTC10" si="4990">-(SUM(NTC4:NTC9)-NTC35-NTC40)</f>
        <v>0</v>
      </c>
      <c r="NTE10" s="967">
        <f t="shared" ref="NTE10" si="4991">-(SUM(NTE4:NTE9)-NTE35-NTE40)</f>
        <v>0</v>
      </c>
      <c r="NTG10" s="967">
        <f t="shared" ref="NTG10" si="4992">-(SUM(NTG4:NTG9)-NTG35-NTG40)</f>
        <v>0</v>
      </c>
      <c r="NTI10" s="967">
        <f t="shared" ref="NTI10" si="4993">-(SUM(NTI4:NTI9)-NTI35-NTI40)</f>
        <v>0</v>
      </c>
      <c r="NTK10" s="967">
        <f t="shared" ref="NTK10" si="4994">-(SUM(NTK4:NTK9)-NTK35-NTK40)</f>
        <v>0</v>
      </c>
      <c r="NTM10" s="967">
        <f t="shared" ref="NTM10" si="4995">-(SUM(NTM4:NTM9)-NTM35-NTM40)</f>
        <v>0</v>
      </c>
      <c r="NTO10" s="967">
        <f t="shared" ref="NTO10" si="4996">-(SUM(NTO4:NTO9)-NTO35-NTO40)</f>
        <v>0</v>
      </c>
      <c r="NTQ10" s="967">
        <f t="shared" ref="NTQ10" si="4997">-(SUM(NTQ4:NTQ9)-NTQ35-NTQ40)</f>
        <v>0</v>
      </c>
      <c r="NTS10" s="967">
        <f t="shared" ref="NTS10" si="4998">-(SUM(NTS4:NTS9)-NTS35-NTS40)</f>
        <v>0</v>
      </c>
      <c r="NTU10" s="967">
        <f t="shared" ref="NTU10" si="4999">-(SUM(NTU4:NTU9)-NTU35-NTU40)</f>
        <v>0</v>
      </c>
      <c r="NTW10" s="967">
        <f t="shared" ref="NTW10" si="5000">-(SUM(NTW4:NTW9)-NTW35-NTW40)</f>
        <v>0</v>
      </c>
      <c r="NTY10" s="967">
        <f t="shared" ref="NTY10" si="5001">-(SUM(NTY4:NTY9)-NTY35-NTY40)</f>
        <v>0</v>
      </c>
      <c r="NUA10" s="967">
        <f t="shared" ref="NUA10" si="5002">-(SUM(NUA4:NUA9)-NUA35-NUA40)</f>
        <v>0</v>
      </c>
      <c r="NUC10" s="967">
        <f t="shared" ref="NUC10" si="5003">-(SUM(NUC4:NUC9)-NUC35-NUC40)</f>
        <v>0</v>
      </c>
      <c r="NUE10" s="967">
        <f t="shared" ref="NUE10" si="5004">-(SUM(NUE4:NUE9)-NUE35-NUE40)</f>
        <v>0</v>
      </c>
      <c r="NUG10" s="967">
        <f t="shared" ref="NUG10" si="5005">-(SUM(NUG4:NUG9)-NUG35-NUG40)</f>
        <v>0</v>
      </c>
      <c r="NUI10" s="967">
        <f t="shared" ref="NUI10" si="5006">-(SUM(NUI4:NUI9)-NUI35-NUI40)</f>
        <v>0</v>
      </c>
      <c r="NUK10" s="967">
        <f t="shared" ref="NUK10" si="5007">-(SUM(NUK4:NUK9)-NUK35-NUK40)</f>
        <v>0</v>
      </c>
      <c r="NUM10" s="967">
        <f t="shared" ref="NUM10" si="5008">-(SUM(NUM4:NUM9)-NUM35-NUM40)</f>
        <v>0</v>
      </c>
      <c r="NUO10" s="967">
        <f t="shared" ref="NUO10" si="5009">-(SUM(NUO4:NUO9)-NUO35-NUO40)</f>
        <v>0</v>
      </c>
      <c r="NUQ10" s="967">
        <f t="shared" ref="NUQ10" si="5010">-(SUM(NUQ4:NUQ9)-NUQ35-NUQ40)</f>
        <v>0</v>
      </c>
      <c r="NUS10" s="967">
        <f t="shared" ref="NUS10" si="5011">-(SUM(NUS4:NUS9)-NUS35-NUS40)</f>
        <v>0</v>
      </c>
      <c r="NUU10" s="967">
        <f t="shared" ref="NUU10" si="5012">-(SUM(NUU4:NUU9)-NUU35-NUU40)</f>
        <v>0</v>
      </c>
      <c r="NUW10" s="967">
        <f t="shared" ref="NUW10" si="5013">-(SUM(NUW4:NUW9)-NUW35-NUW40)</f>
        <v>0</v>
      </c>
      <c r="NUY10" s="967">
        <f t="shared" ref="NUY10" si="5014">-(SUM(NUY4:NUY9)-NUY35-NUY40)</f>
        <v>0</v>
      </c>
      <c r="NVA10" s="967">
        <f t="shared" ref="NVA10" si="5015">-(SUM(NVA4:NVA9)-NVA35-NVA40)</f>
        <v>0</v>
      </c>
      <c r="NVC10" s="967">
        <f t="shared" ref="NVC10" si="5016">-(SUM(NVC4:NVC9)-NVC35-NVC40)</f>
        <v>0</v>
      </c>
      <c r="NVE10" s="967">
        <f t="shared" ref="NVE10" si="5017">-(SUM(NVE4:NVE9)-NVE35-NVE40)</f>
        <v>0</v>
      </c>
      <c r="NVG10" s="967">
        <f t="shared" ref="NVG10" si="5018">-(SUM(NVG4:NVG9)-NVG35-NVG40)</f>
        <v>0</v>
      </c>
      <c r="NVI10" s="967">
        <f t="shared" ref="NVI10" si="5019">-(SUM(NVI4:NVI9)-NVI35-NVI40)</f>
        <v>0</v>
      </c>
      <c r="NVK10" s="967">
        <f t="shared" ref="NVK10" si="5020">-(SUM(NVK4:NVK9)-NVK35-NVK40)</f>
        <v>0</v>
      </c>
      <c r="NVM10" s="967">
        <f t="shared" ref="NVM10" si="5021">-(SUM(NVM4:NVM9)-NVM35-NVM40)</f>
        <v>0</v>
      </c>
      <c r="NVO10" s="967">
        <f t="shared" ref="NVO10" si="5022">-(SUM(NVO4:NVO9)-NVO35-NVO40)</f>
        <v>0</v>
      </c>
      <c r="NVQ10" s="967">
        <f t="shared" ref="NVQ10" si="5023">-(SUM(NVQ4:NVQ9)-NVQ35-NVQ40)</f>
        <v>0</v>
      </c>
      <c r="NVS10" s="967">
        <f t="shared" ref="NVS10" si="5024">-(SUM(NVS4:NVS9)-NVS35-NVS40)</f>
        <v>0</v>
      </c>
      <c r="NVU10" s="967">
        <f t="shared" ref="NVU10" si="5025">-(SUM(NVU4:NVU9)-NVU35-NVU40)</f>
        <v>0</v>
      </c>
      <c r="NVW10" s="967">
        <f t="shared" ref="NVW10" si="5026">-(SUM(NVW4:NVW9)-NVW35-NVW40)</f>
        <v>0</v>
      </c>
      <c r="NVY10" s="967">
        <f t="shared" ref="NVY10" si="5027">-(SUM(NVY4:NVY9)-NVY35-NVY40)</f>
        <v>0</v>
      </c>
      <c r="NWA10" s="967">
        <f t="shared" ref="NWA10" si="5028">-(SUM(NWA4:NWA9)-NWA35-NWA40)</f>
        <v>0</v>
      </c>
      <c r="NWC10" s="967">
        <f t="shared" ref="NWC10" si="5029">-(SUM(NWC4:NWC9)-NWC35-NWC40)</f>
        <v>0</v>
      </c>
      <c r="NWE10" s="967">
        <f t="shared" ref="NWE10" si="5030">-(SUM(NWE4:NWE9)-NWE35-NWE40)</f>
        <v>0</v>
      </c>
      <c r="NWG10" s="967">
        <f t="shared" ref="NWG10" si="5031">-(SUM(NWG4:NWG9)-NWG35-NWG40)</f>
        <v>0</v>
      </c>
      <c r="NWI10" s="967">
        <f t="shared" ref="NWI10" si="5032">-(SUM(NWI4:NWI9)-NWI35-NWI40)</f>
        <v>0</v>
      </c>
      <c r="NWK10" s="967">
        <f t="shared" ref="NWK10" si="5033">-(SUM(NWK4:NWK9)-NWK35-NWK40)</f>
        <v>0</v>
      </c>
      <c r="NWM10" s="967">
        <f t="shared" ref="NWM10" si="5034">-(SUM(NWM4:NWM9)-NWM35-NWM40)</f>
        <v>0</v>
      </c>
      <c r="NWO10" s="967">
        <f t="shared" ref="NWO10" si="5035">-(SUM(NWO4:NWO9)-NWO35-NWO40)</f>
        <v>0</v>
      </c>
      <c r="NWQ10" s="967">
        <f t="shared" ref="NWQ10" si="5036">-(SUM(NWQ4:NWQ9)-NWQ35-NWQ40)</f>
        <v>0</v>
      </c>
      <c r="NWS10" s="967">
        <f t="shared" ref="NWS10" si="5037">-(SUM(NWS4:NWS9)-NWS35-NWS40)</f>
        <v>0</v>
      </c>
      <c r="NWU10" s="967">
        <f t="shared" ref="NWU10" si="5038">-(SUM(NWU4:NWU9)-NWU35-NWU40)</f>
        <v>0</v>
      </c>
      <c r="NWW10" s="967">
        <f t="shared" ref="NWW10" si="5039">-(SUM(NWW4:NWW9)-NWW35-NWW40)</f>
        <v>0</v>
      </c>
      <c r="NWY10" s="967">
        <f t="shared" ref="NWY10" si="5040">-(SUM(NWY4:NWY9)-NWY35-NWY40)</f>
        <v>0</v>
      </c>
      <c r="NXA10" s="967">
        <f t="shared" ref="NXA10" si="5041">-(SUM(NXA4:NXA9)-NXA35-NXA40)</f>
        <v>0</v>
      </c>
      <c r="NXC10" s="967">
        <f t="shared" ref="NXC10" si="5042">-(SUM(NXC4:NXC9)-NXC35-NXC40)</f>
        <v>0</v>
      </c>
      <c r="NXE10" s="967">
        <f t="shared" ref="NXE10" si="5043">-(SUM(NXE4:NXE9)-NXE35-NXE40)</f>
        <v>0</v>
      </c>
      <c r="NXG10" s="967">
        <f t="shared" ref="NXG10" si="5044">-(SUM(NXG4:NXG9)-NXG35-NXG40)</f>
        <v>0</v>
      </c>
      <c r="NXI10" s="967">
        <f t="shared" ref="NXI10" si="5045">-(SUM(NXI4:NXI9)-NXI35-NXI40)</f>
        <v>0</v>
      </c>
      <c r="NXK10" s="967">
        <f t="shared" ref="NXK10" si="5046">-(SUM(NXK4:NXK9)-NXK35-NXK40)</f>
        <v>0</v>
      </c>
      <c r="NXM10" s="967">
        <f t="shared" ref="NXM10" si="5047">-(SUM(NXM4:NXM9)-NXM35-NXM40)</f>
        <v>0</v>
      </c>
      <c r="NXO10" s="967">
        <f t="shared" ref="NXO10" si="5048">-(SUM(NXO4:NXO9)-NXO35-NXO40)</f>
        <v>0</v>
      </c>
      <c r="NXQ10" s="967">
        <f t="shared" ref="NXQ10" si="5049">-(SUM(NXQ4:NXQ9)-NXQ35-NXQ40)</f>
        <v>0</v>
      </c>
      <c r="NXS10" s="967">
        <f t="shared" ref="NXS10" si="5050">-(SUM(NXS4:NXS9)-NXS35-NXS40)</f>
        <v>0</v>
      </c>
      <c r="NXU10" s="967">
        <f t="shared" ref="NXU10" si="5051">-(SUM(NXU4:NXU9)-NXU35-NXU40)</f>
        <v>0</v>
      </c>
      <c r="NXW10" s="967">
        <f t="shared" ref="NXW10" si="5052">-(SUM(NXW4:NXW9)-NXW35-NXW40)</f>
        <v>0</v>
      </c>
      <c r="NXY10" s="967">
        <f t="shared" ref="NXY10" si="5053">-(SUM(NXY4:NXY9)-NXY35-NXY40)</f>
        <v>0</v>
      </c>
      <c r="NYA10" s="967">
        <f t="shared" ref="NYA10" si="5054">-(SUM(NYA4:NYA9)-NYA35-NYA40)</f>
        <v>0</v>
      </c>
      <c r="NYC10" s="967">
        <f t="shared" ref="NYC10" si="5055">-(SUM(NYC4:NYC9)-NYC35-NYC40)</f>
        <v>0</v>
      </c>
      <c r="NYE10" s="967">
        <f t="shared" ref="NYE10" si="5056">-(SUM(NYE4:NYE9)-NYE35-NYE40)</f>
        <v>0</v>
      </c>
      <c r="NYG10" s="967">
        <f t="shared" ref="NYG10" si="5057">-(SUM(NYG4:NYG9)-NYG35-NYG40)</f>
        <v>0</v>
      </c>
      <c r="NYI10" s="967">
        <f t="shared" ref="NYI10" si="5058">-(SUM(NYI4:NYI9)-NYI35-NYI40)</f>
        <v>0</v>
      </c>
      <c r="NYK10" s="967">
        <f t="shared" ref="NYK10" si="5059">-(SUM(NYK4:NYK9)-NYK35-NYK40)</f>
        <v>0</v>
      </c>
      <c r="NYM10" s="967">
        <f t="shared" ref="NYM10" si="5060">-(SUM(NYM4:NYM9)-NYM35-NYM40)</f>
        <v>0</v>
      </c>
      <c r="NYO10" s="967">
        <f t="shared" ref="NYO10" si="5061">-(SUM(NYO4:NYO9)-NYO35-NYO40)</f>
        <v>0</v>
      </c>
      <c r="NYQ10" s="967">
        <f t="shared" ref="NYQ10" si="5062">-(SUM(NYQ4:NYQ9)-NYQ35-NYQ40)</f>
        <v>0</v>
      </c>
      <c r="NYS10" s="967">
        <f t="shared" ref="NYS10" si="5063">-(SUM(NYS4:NYS9)-NYS35-NYS40)</f>
        <v>0</v>
      </c>
      <c r="NYU10" s="967">
        <f t="shared" ref="NYU10" si="5064">-(SUM(NYU4:NYU9)-NYU35-NYU40)</f>
        <v>0</v>
      </c>
      <c r="NYW10" s="967">
        <f t="shared" ref="NYW10" si="5065">-(SUM(NYW4:NYW9)-NYW35-NYW40)</f>
        <v>0</v>
      </c>
      <c r="NYY10" s="967">
        <f t="shared" ref="NYY10" si="5066">-(SUM(NYY4:NYY9)-NYY35-NYY40)</f>
        <v>0</v>
      </c>
      <c r="NZA10" s="967">
        <f t="shared" ref="NZA10" si="5067">-(SUM(NZA4:NZA9)-NZA35-NZA40)</f>
        <v>0</v>
      </c>
      <c r="NZC10" s="967">
        <f t="shared" ref="NZC10" si="5068">-(SUM(NZC4:NZC9)-NZC35-NZC40)</f>
        <v>0</v>
      </c>
      <c r="NZE10" s="967">
        <f t="shared" ref="NZE10" si="5069">-(SUM(NZE4:NZE9)-NZE35-NZE40)</f>
        <v>0</v>
      </c>
      <c r="NZG10" s="967">
        <f t="shared" ref="NZG10" si="5070">-(SUM(NZG4:NZG9)-NZG35-NZG40)</f>
        <v>0</v>
      </c>
      <c r="NZI10" s="967">
        <f t="shared" ref="NZI10" si="5071">-(SUM(NZI4:NZI9)-NZI35-NZI40)</f>
        <v>0</v>
      </c>
      <c r="NZK10" s="967">
        <f t="shared" ref="NZK10" si="5072">-(SUM(NZK4:NZK9)-NZK35-NZK40)</f>
        <v>0</v>
      </c>
      <c r="NZM10" s="967">
        <f t="shared" ref="NZM10" si="5073">-(SUM(NZM4:NZM9)-NZM35-NZM40)</f>
        <v>0</v>
      </c>
      <c r="NZO10" s="967">
        <f t="shared" ref="NZO10" si="5074">-(SUM(NZO4:NZO9)-NZO35-NZO40)</f>
        <v>0</v>
      </c>
      <c r="NZQ10" s="967">
        <f t="shared" ref="NZQ10" si="5075">-(SUM(NZQ4:NZQ9)-NZQ35-NZQ40)</f>
        <v>0</v>
      </c>
      <c r="NZS10" s="967">
        <f t="shared" ref="NZS10" si="5076">-(SUM(NZS4:NZS9)-NZS35-NZS40)</f>
        <v>0</v>
      </c>
      <c r="NZU10" s="967">
        <f t="shared" ref="NZU10" si="5077">-(SUM(NZU4:NZU9)-NZU35-NZU40)</f>
        <v>0</v>
      </c>
      <c r="NZW10" s="967">
        <f t="shared" ref="NZW10" si="5078">-(SUM(NZW4:NZW9)-NZW35-NZW40)</f>
        <v>0</v>
      </c>
      <c r="NZY10" s="967">
        <f t="shared" ref="NZY10" si="5079">-(SUM(NZY4:NZY9)-NZY35-NZY40)</f>
        <v>0</v>
      </c>
      <c r="OAA10" s="967">
        <f t="shared" ref="OAA10" si="5080">-(SUM(OAA4:OAA9)-OAA35-OAA40)</f>
        <v>0</v>
      </c>
      <c r="OAC10" s="967">
        <f t="shared" ref="OAC10" si="5081">-(SUM(OAC4:OAC9)-OAC35-OAC40)</f>
        <v>0</v>
      </c>
      <c r="OAE10" s="967">
        <f t="shared" ref="OAE10" si="5082">-(SUM(OAE4:OAE9)-OAE35-OAE40)</f>
        <v>0</v>
      </c>
      <c r="OAG10" s="967">
        <f t="shared" ref="OAG10" si="5083">-(SUM(OAG4:OAG9)-OAG35-OAG40)</f>
        <v>0</v>
      </c>
      <c r="OAI10" s="967">
        <f t="shared" ref="OAI10" si="5084">-(SUM(OAI4:OAI9)-OAI35-OAI40)</f>
        <v>0</v>
      </c>
      <c r="OAK10" s="967">
        <f t="shared" ref="OAK10" si="5085">-(SUM(OAK4:OAK9)-OAK35-OAK40)</f>
        <v>0</v>
      </c>
      <c r="OAM10" s="967">
        <f t="shared" ref="OAM10" si="5086">-(SUM(OAM4:OAM9)-OAM35-OAM40)</f>
        <v>0</v>
      </c>
      <c r="OAO10" s="967">
        <f t="shared" ref="OAO10" si="5087">-(SUM(OAO4:OAO9)-OAO35-OAO40)</f>
        <v>0</v>
      </c>
      <c r="OAQ10" s="967">
        <f t="shared" ref="OAQ10" si="5088">-(SUM(OAQ4:OAQ9)-OAQ35-OAQ40)</f>
        <v>0</v>
      </c>
      <c r="OAS10" s="967">
        <f t="shared" ref="OAS10" si="5089">-(SUM(OAS4:OAS9)-OAS35-OAS40)</f>
        <v>0</v>
      </c>
      <c r="OAU10" s="967">
        <f t="shared" ref="OAU10" si="5090">-(SUM(OAU4:OAU9)-OAU35-OAU40)</f>
        <v>0</v>
      </c>
      <c r="OAW10" s="967">
        <f t="shared" ref="OAW10" si="5091">-(SUM(OAW4:OAW9)-OAW35-OAW40)</f>
        <v>0</v>
      </c>
      <c r="OAY10" s="967">
        <f t="shared" ref="OAY10" si="5092">-(SUM(OAY4:OAY9)-OAY35-OAY40)</f>
        <v>0</v>
      </c>
      <c r="OBA10" s="967">
        <f t="shared" ref="OBA10" si="5093">-(SUM(OBA4:OBA9)-OBA35-OBA40)</f>
        <v>0</v>
      </c>
      <c r="OBC10" s="967">
        <f t="shared" ref="OBC10" si="5094">-(SUM(OBC4:OBC9)-OBC35-OBC40)</f>
        <v>0</v>
      </c>
      <c r="OBE10" s="967">
        <f t="shared" ref="OBE10" si="5095">-(SUM(OBE4:OBE9)-OBE35-OBE40)</f>
        <v>0</v>
      </c>
      <c r="OBG10" s="967">
        <f t="shared" ref="OBG10" si="5096">-(SUM(OBG4:OBG9)-OBG35-OBG40)</f>
        <v>0</v>
      </c>
      <c r="OBI10" s="967">
        <f t="shared" ref="OBI10" si="5097">-(SUM(OBI4:OBI9)-OBI35-OBI40)</f>
        <v>0</v>
      </c>
      <c r="OBK10" s="967">
        <f t="shared" ref="OBK10" si="5098">-(SUM(OBK4:OBK9)-OBK35-OBK40)</f>
        <v>0</v>
      </c>
      <c r="OBM10" s="967">
        <f t="shared" ref="OBM10" si="5099">-(SUM(OBM4:OBM9)-OBM35-OBM40)</f>
        <v>0</v>
      </c>
      <c r="OBO10" s="967">
        <f t="shared" ref="OBO10" si="5100">-(SUM(OBO4:OBO9)-OBO35-OBO40)</f>
        <v>0</v>
      </c>
      <c r="OBQ10" s="967">
        <f t="shared" ref="OBQ10" si="5101">-(SUM(OBQ4:OBQ9)-OBQ35-OBQ40)</f>
        <v>0</v>
      </c>
      <c r="OBS10" s="967">
        <f t="shared" ref="OBS10" si="5102">-(SUM(OBS4:OBS9)-OBS35-OBS40)</f>
        <v>0</v>
      </c>
      <c r="OBU10" s="967">
        <f t="shared" ref="OBU10" si="5103">-(SUM(OBU4:OBU9)-OBU35-OBU40)</f>
        <v>0</v>
      </c>
      <c r="OBW10" s="967">
        <f t="shared" ref="OBW10" si="5104">-(SUM(OBW4:OBW9)-OBW35-OBW40)</f>
        <v>0</v>
      </c>
      <c r="OBY10" s="967">
        <f t="shared" ref="OBY10" si="5105">-(SUM(OBY4:OBY9)-OBY35-OBY40)</f>
        <v>0</v>
      </c>
      <c r="OCA10" s="967">
        <f t="shared" ref="OCA10" si="5106">-(SUM(OCA4:OCA9)-OCA35-OCA40)</f>
        <v>0</v>
      </c>
      <c r="OCC10" s="967">
        <f t="shared" ref="OCC10" si="5107">-(SUM(OCC4:OCC9)-OCC35-OCC40)</f>
        <v>0</v>
      </c>
      <c r="OCE10" s="967">
        <f t="shared" ref="OCE10" si="5108">-(SUM(OCE4:OCE9)-OCE35-OCE40)</f>
        <v>0</v>
      </c>
      <c r="OCG10" s="967">
        <f t="shared" ref="OCG10" si="5109">-(SUM(OCG4:OCG9)-OCG35-OCG40)</f>
        <v>0</v>
      </c>
      <c r="OCI10" s="967">
        <f t="shared" ref="OCI10" si="5110">-(SUM(OCI4:OCI9)-OCI35-OCI40)</f>
        <v>0</v>
      </c>
      <c r="OCK10" s="967">
        <f t="shared" ref="OCK10" si="5111">-(SUM(OCK4:OCK9)-OCK35-OCK40)</f>
        <v>0</v>
      </c>
      <c r="OCM10" s="967">
        <f t="shared" ref="OCM10" si="5112">-(SUM(OCM4:OCM9)-OCM35-OCM40)</f>
        <v>0</v>
      </c>
      <c r="OCO10" s="967">
        <f t="shared" ref="OCO10" si="5113">-(SUM(OCO4:OCO9)-OCO35-OCO40)</f>
        <v>0</v>
      </c>
      <c r="OCQ10" s="967">
        <f t="shared" ref="OCQ10" si="5114">-(SUM(OCQ4:OCQ9)-OCQ35-OCQ40)</f>
        <v>0</v>
      </c>
      <c r="OCS10" s="967">
        <f t="shared" ref="OCS10" si="5115">-(SUM(OCS4:OCS9)-OCS35-OCS40)</f>
        <v>0</v>
      </c>
      <c r="OCU10" s="967">
        <f t="shared" ref="OCU10" si="5116">-(SUM(OCU4:OCU9)-OCU35-OCU40)</f>
        <v>0</v>
      </c>
      <c r="OCW10" s="967">
        <f t="shared" ref="OCW10" si="5117">-(SUM(OCW4:OCW9)-OCW35-OCW40)</f>
        <v>0</v>
      </c>
      <c r="OCY10" s="967">
        <f t="shared" ref="OCY10" si="5118">-(SUM(OCY4:OCY9)-OCY35-OCY40)</f>
        <v>0</v>
      </c>
      <c r="ODA10" s="967">
        <f t="shared" ref="ODA10" si="5119">-(SUM(ODA4:ODA9)-ODA35-ODA40)</f>
        <v>0</v>
      </c>
      <c r="ODC10" s="967">
        <f t="shared" ref="ODC10" si="5120">-(SUM(ODC4:ODC9)-ODC35-ODC40)</f>
        <v>0</v>
      </c>
      <c r="ODE10" s="967">
        <f t="shared" ref="ODE10" si="5121">-(SUM(ODE4:ODE9)-ODE35-ODE40)</f>
        <v>0</v>
      </c>
      <c r="ODG10" s="967">
        <f t="shared" ref="ODG10" si="5122">-(SUM(ODG4:ODG9)-ODG35-ODG40)</f>
        <v>0</v>
      </c>
      <c r="ODI10" s="967">
        <f t="shared" ref="ODI10" si="5123">-(SUM(ODI4:ODI9)-ODI35-ODI40)</f>
        <v>0</v>
      </c>
      <c r="ODK10" s="967">
        <f t="shared" ref="ODK10" si="5124">-(SUM(ODK4:ODK9)-ODK35-ODK40)</f>
        <v>0</v>
      </c>
      <c r="ODM10" s="967">
        <f t="shared" ref="ODM10" si="5125">-(SUM(ODM4:ODM9)-ODM35-ODM40)</f>
        <v>0</v>
      </c>
      <c r="ODO10" s="967">
        <f t="shared" ref="ODO10" si="5126">-(SUM(ODO4:ODO9)-ODO35-ODO40)</f>
        <v>0</v>
      </c>
      <c r="ODQ10" s="967">
        <f t="shared" ref="ODQ10" si="5127">-(SUM(ODQ4:ODQ9)-ODQ35-ODQ40)</f>
        <v>0</v>
      </c>
      <c r="ODS10" s="967">
        <f t="shared" ref="ODS10" si="5128">-(SUM(ODS4:ODS9)-ODS35-ODS40)</f>
        <v>0</v>
      </c>
      <c r="ODU10" s="967">
        <f t="shared" ref="ODU10" si="5129">-(SUM(ODU4:ODU9)-ODU35-ODU40)</f>
        <v>0</v>
      </c>
      <c r="ODW10" s="967">
        <f t="shared" ref="ODW10" si="5130">-(SUM(ODW4:ODW9)-ODW35-ODW40)</f>
        <v>0</v>
      </c>
      <c r="ODY10" s="967">
        <f t="shared" ref="ODY10" si="5131">-(SUM(ODY4:ODY9)-ODY35-ODY40)</f>
        <v>0</v>
      </c>
      <c r="OEA10" s="967">
        <f t="shared" ref="OEA10" si="5132">-(SUM(OEA4:OEA9)-OEA35-OEA40)</f>
        <v>0</v>
      </c>
      <c r="OEC10" s="967">
        <f t="shared" ref="OEC10" si="5133">-(SUM(OEC4:OEC9)-OEC35-OEC40)</f>
        <v>0</v>
      </c>
      <c r="OEE10" s="967">
        <f t="shared" ref="OEE10" si="5134">-(SUM(OEE4:OEE9)-OEE35-OEE40)</f>
        <v>0</v>
      </c>
      <c r="OEG10" s="967">
        <f t="shared" ref="OEG10" si="5135">-(SUM(OEG4:OEG9)-OEG35-OEG40)</f>
        <v>0</v>
      </c>
      <c r="OEI10" s="967">
        <f t="shared" ref="OEI10" si="5136">-(SUM(OEI4:OEI9)-OEI35-OEI40)</f>
        <v>0</v>
      </c>
      <c r="OEK10" s="967">
        <f t="shared" ref="OEK10" si="5137">-(SUM(OEK4:OEK9)-OEK35-OEK40)</f>
        <v>0</v>
      </c>
      <c r="OEM10" s="967">
        <f t="shared" ref="OEM10" si="5138">-(SUM(OEM4:OEM9)-OEM35-OEM40)</f>
        <v>0</v>
      </c>
      <c r="OEO10" s="967">
        <f t="shared" ref="OEO10" si="5139">-(SUM(OEO4:OEO9)-OEO35-OEO40)</f>
        <v>0</v>
      </c>
      <c r="OEQ10" s="967">
        <f t="shared" ref="OEQ10" si="5140">-(SUM(OEQ4:OEQ9)-OEQ35-OEQ40)</f>
        <v>0</v>
      </c>
      <c r="OES10" s="967">
        <f t="shared" ref="OES10" si="5141">-(SUM(OES4:OES9)-OES35-OES40)</f>
        <v>0</v>
      </c>
      <c r="OEU10" s="967">
        <f t="shared" ref="OEU10" si="5142">-(SUM(OEU4:OEU9)-OEU35-OEU40)</f>
        <v>0</v>
      </c>
      <c r="OEW10" s="967">
        <f t="shared" ref="OEW10" si="5143">-(SUM(OEW4:OEW9)-OEW35-OEW40)</f>
        <v>0</v>
      </c>
      <c r="OEY10" s="967">
        <f t="shared" ref="OEY10" si="5144">-(SUM(OEY4:OEY9)-OEY35-OEY40)</f>
        <v>0</v>
      </c>
      <c r="OFA10" s="967">
        <f t="shared" ref="OFA10" si="5145">-(SUM(OFA4:OFA9)-OFA35-OFA40)</f>
        <v>0</v>
      </c>
      <c r="OFC10" s="967">
        <f t="shared" ref="OFC10" si="5146">-(SUM(OFC4:OFC9)-OFC35-OFC40)</f>
        <v>0</v>
      </c>
      <c r="OFE10" s="967">
        <f t="shared" ref="OFE10" si="5147">-(SUM(OFE4:OFE9)-OFE35-OFE40)</f>
        <v>0</v>
      </c>
      <c r="OFG10" s="967">
        <f t="shared" ref="OFG10" si="5148">-(SUM(OFG4:OFG9)-OFG35-OFG40)</f>
        <v>0</v>
      </c>
      <c r="OFI10" s="967">
        <f t="shared" ref="OFI10" si="5149">-(SUM(OFI4:OFI9)-OFI35-OFI40)</f>
        <v>0</v>
      </c>
      <c r="OFK10" s="967">
        <f t="shared" ref="OFK10" si="5150">-(SUM(OFK4:OFK9)-OFK35-OFK40)</f>
        <v>0</v>
      </c>
      <c r="OFM10" s="967">
        <f t="shared" ref="OFM10" si="5151">-(SUM(OFM4:OFM9)-OFM35-OFM40)</f>
        <v>0</v>
      </c>
      <c r="OFO10" s="967">
        <f t="shared" ref="OFO10" si="5152">-(SUM(OFO4:OFO9)-OFO35-OFO40)</f>
        <v>0</v>
      </c>
      <c r="OFQ10" s="967">
        <f t="shared" ref="OFQ10" si="5153">-(SUM(OFQ4:OFQ9)-OFQ35-OFQ40)</f>
        <v>0</v>
      </c>
      <c r="OFS10" s="967">
        <f t="shared" ref="OFS10" si="5154">-(SUM(OFS4:OFS9)-OFS35-OFS40)</f>
        <v>0</v>
      </c>
      <c r="OFU10" s="967">
        <f t="shared" ref="OFU10" si="5155">-(SUM(OFU4:OFU9)-OFU35-OFU40)</f>
        <v>0</v>
      </c>
      <c r="OFW10" s="967">
        <f t="shared" ref="OFW10" si="5156">-(SUM(OFW4:OFW9)-OFW35-OFW40)</f>
        <v>0</v>
      </c>
      <c r="OFY10" s="967">
        <f t="shared" ref="OFY10" si="5157">-(SUM(OFY4:OFY9)-OFY35-OFY40)</f>
        <v>0</v>
      </c>
      <c r="OGA10" s="967">
        <f t="shared" ref="OGA10" si="5158">-(SUM(OGA4:OGA9)-OGA35-OGA40)</f>
        <v>0</v>
      </c>
      <c r="OGC10" s="967">
        <f t="shared" ref="OGC10" si="5159">-(SUM(OGC4:OGC9)-OGC35-OGC40)</f>
        <v>0</v>
      </c>
      <c r="OGE10" s="967">
        <f t="shared" ref="OGE10" si="5160">-(SUM(OGE4:OGE9)-OGE35-OGE40)</f>
        <v>0</v>
      </c>
      <c r="OGG10" s="967">
        <f t="shared" ref="OGG10" si="5161">-(SUM(OGG4:OGG9)-OGG35-OGG40)</f>
        <v>0</v>
      </c>
      <c r="OGI10" s="967">
        <f t="shared" ref="OGI10" si="5162">-(SUM(OGI4:OGI9)-OGI35-OGI40)</f>
        <v>0</v>
      </c>
      <c r="OGK10" s="967">
        <f t="shared" ref="OGK10" si="5163">-(SUM(OGK4:OGK9)-OGK35-OGK40)</f>
        <v>0</v>
      </c>
      <c r="OGM10" s="967">
        <f t="shared" ref="OGM10" si="5164">-(SUM(OGM4:OGM9)-OGM35-OGM40)</f>
        <v>0</v>
      </c>
      <c r="OGO10" s="967">
        <f t="shared" ref="OGO10" si="5165">-(SUM(OGO4:OGO9)-OGO35-OGO40)</f>
        <v>0</v>
      </c>
      <c r="OGQ10" s="967">
        <f t="shared" ref="OGQ10" si="5166">-(SUM(OGQ4:OGQ9)-OGQ35-OGQ40)</f>
        <v>0</v>
      </c>
      <c r="OGS10" s="967">
        <f t="shared" ref="OGS10" si="5167">-(SUM(OGS4:OGS9)-OGS35-OGS40)</f>
        <v>0</v>
      </c>
      <c r="OGU10" s="967">
        <f t="shared" ref="OGU10" si="5168">-(SUM(OGU4:OGU9)-OGU35-OGU40)</f>
        <v>0</v>
      </c>
      <c r="OGW10" s="967">
        <f t="shared" ref="OGW10" si="5169">-(SUM(OGW4:OGW9)-OGW35-OGW40)</f>
        <v>0</v>
      </c>
      <c r="OGY10" s="967">
        <f t="shared" ref="OGY10" si="5170">-(SUM(OGY4:OGY9)-OGY35-OGY40)</f>
        <v>0</v>
      </c>
      <c r="OHA10" s="967">
        <f t="shared" ref="OHA10" si="5171">-(SUM(OHA4:OHA9)-OHA35-OHA40)</f>
        <v>0</v>
      </c>
      <c r="OHC10" s="967">
        <f t="shared" ref="OHC10" si="5172">-(SUM(OHC4:OHC9)-OHC35-OHC40)</f>
        <v>0</v>
      </c>
      <c r="OHE10" s="967">
        <f t="shared" ref="OHE10" si="5173">-(SUM(OHE4:OHE9)-OHE35-OHE40)</f>
        <v>0</v>
      </c>
      <c r="OHG10" s="967">
        <f t="shared" ref="OHG10" si="5174">-(SUM(OHG4:OHG9)-OHG35-OHG40)</f>
        <v>0</v>
      </c>
      <c r="OHI10" s="967">
        <f t="shared" ref="OHI10" si="5175">-(SUM(OHI4:OHI9)-OHI35-OHI40)</f>
        <v>0</v>
      </c>
      <c r="OHK10" s="967">
        <f t="shared" ref="OHK10" si="5176">-(SUM(OHK4:OHK9)-OHK35-OHK40)</f>
        <v>0</v>
      </c>
      <c r="OHM10" s="967">
        <f t="shared" ref="OHM10" si="5177">-(SUM(OHM4:OHM9)-OHM35-OHM40)</f>
        <v>0</v>
      </c>
      <c r="OHO10" s="967">
        <f t="shared" ref="OHO10" si="5178">-(SUM(OHO4:OHO9)-OHO35-OHO40)</f>
        <v>0</v>
      </c>
      <c r="OHQ10" s="967">
        <f t="shared" ref="OHQ10" si="5179">-(SUM(OHQ4:OHQ9)-OHQ35-OHQ40)</f>
        <v>0</v>
      </c>
      <c r="OHS10" s="967">
        <f t="shared" ref="OHS10" si="5180">-(SUM(OHS4:OHS9)-OHS35-OHS40)</f>
        <v>0</v>
      </c>
      <c r="OHU10" s="967">
        <f t="shared" ref="OHU10" si="5181">-(SUM(OHU4:OHU9)-OHU35-OHU40)</f>
        <v>0</v>
      </c>
      <c r="OHW10" s="967">
        <f t="shared" ref="OHW10" si="5182">-(SUM(OHW4:OHW9)-OHW35-OHW40)</f>
        <v>0</v>
      </c>
      <c r="OHY10" s="967">
        <f t="shared" ref="OHY10" si="5183">-(SUM(OHY4:OHY9)-OHY35-OHY40)</f>
        <v>0</v>
      </c>
      <c r="OIA10" s="967">
        <f t="shared" ref="OIA10" si="5184">-(SUM(OIA4:OIA9)-OIA35-OIA40)</f>
        <v>0</v>
      </c>
      <c r="OIC10" s="967">
        <f t="shared" ref="OIC10" si="5185">-(SUM(OIC4:OIC9)-OIC35-OIC40)</f>
        <v>0</v>
      </c>
      <c r="OIE10" s="967">
        <f t="shared" ref="OIE10" si="5186">-(SUM(OIE4:OIE9)-OIE35-OIE40)</f>
        <v>0</v>
      </c>
      <c r="OIG10" s="967">
        <f t="shared" ref="OIG10" si="5187">-(SUM(OIG4:OIG9)-OIG35-OIG40)</f>
        <v>0</v>
      </c>
      <c r="OII10" s="967">
        <f t="shared" ref="OII10" si="5188">-(SUM(OII4:OII9)-OII35-OII40)</f>
        <v>0</v>
      </c>
      <c r="OIK10" s="967">
        <f t="shared" ref="OIK10" si="5189">-(SUM(OIK4:OIK9)-OIK35-OIK40)</f>
        <v>0</v>
      </c>
      <c r="OIM10" s="967">
        <f t="shared" ref="OIM10" si="5190">-(SUM(OIM4:OIM9)-OIM35-OIM40)</f>
        <v>0</v>
      </c>
      <c r="OIO10" s="967">
        <f t="shared" ref="OIO10" si="5191">-(SUM(OIO4:OIO9)-OIO35-OIO40)</f>
        <v>0</v>
      </c>
      <c r="OIQ10" s="967">
        <f t="shared" ref="OIQ10" si="5192">-(SUM(OIQ4:OIQ9)-OIQ35-OIQ40)</f>
        <v>0</v>
      </c>
      <c r="OIS10" s="967">
        <f t="shared" ref="OIS10" si="5193">-(SUM(OIS4:OIS9)-OIS35-OIS40)</f>
        <v>0</v>
      </c>
      <c r="OIU10" s="967">
        <f t="shared" ref="OIU10" si="5194">-(SUM(OIU4:OIU9)-OIU35-OIU40)</f>
        <v>0</v>
      </c>
      <c r="OIW10" s="967">
        <f t="shared" ref="OIW10" si="5195">-(SUM(OIW4:OIW9)-OIW35-OIW40)</f>
        <v>0</v>
      </c>
      <c r="OIY10" s="967">
        <f t="shared" ref="OIY10" si="5196">-(SUM(OIY4:OIY9)-OIY35-OIY40)</f>
        <v>0</v>
      </c>
      <c r="OJA10" s="967">
        <f t="shared" ref="OJA10" si="5197">-(SUM(OJA4:OJA9)-OJA35-OJA40)</f>
        <v>0</v>
      </c>
      <c r="OJC10" s="967">
        <f t="shared" ref="OJC10" si="5198">-(SUM(OJC4:OJC9)-OJC35-OJC40)</f>
        <v>0</v>
      </c>
      <c r="OJE10" s="967">
        <f t="shared" ref="OJE10" si="5199">-(SUM(OJE4:OJE9)-OJE35-OJE40)</f>
        <v>0</v>
      </c>
      <c r="OJG10" s="967">
        <f t="shared" ref="OJG10" si="5200">-(SUM(OJG4:OJG9)-OJG35-OJG40)</f>
        <v>0</v>
      </c>
      <c r="OJI10" s="967">
        <f t="shared" ref="OJI10" si="5201">-(SUM(OJI4:OJI9)-OJI35-OJI40)</f>
        <v>0</v>
      </c>
      <c r="OJK10" s="967">
        <f t="shared" ref="OJK10" si="5202">-(SUM(OJK4:OJK9)-OJK35-OJK40)</f>
        <v>0</v>
      </c>
      <c r="OJM10" s="967">
        <f t="shared" ref="OJM10" si="5203">-(SUM(OJM4:OJM9)-OJM35-OJM40)</f>
        <v>0</v>
      </c>
      <c r="OJO10" s="967">
        <f t="shared" ref="OJO10" si="5204">-(SUM(OJO4:OJO9)-OJO35-OJO40)</f>
        <v>0</v>
      </c>
      <c r="OJQ10" s="967">
        <f t="shared" ref="OJQ10" si="5205">-(SUM(OJQ4:OJQ9)-OJQ35-OJQ40)</f>
        <v>0</v>
      </c>
      <c r="OJS10" s="967">
        <f t="shared" ref="OJS10" si="5206">-(SUM(OJS4:OJS9)-OJS35-OJS40)</f>
        <v>0</v>
      </c>
      <c r="OJU10" s="967">
        <f t="shared" ref="OJU10" si="5207">-(SUM(OJU4:OJU9)-OJU35-OJU40)</f>
        <v>0</v>
      </c>
      <c r="OJW10" s="967">
        <f t="shared" ref="OJW10" si="5208">-(SUM(OJW4:OJW9)-OJW35-OJW40)</f>
        <v>0</v>
      </c>
      <c r="OJY10" s="967">
        <f t="shared" ref="OJY10" si="5209">-(SUM(OJY4:OJY9)-OJY35-OJY40)</f>
        <v>0</v>
      </c>
      <c r="OKA10" s="967">
        <f t="shared" ref="OKA10" si="5210">-(SUM(OKA4:OKA9)-OKA35-OKA40)</f>
        <v>0</v>
      </c>
      <c r="OKC10" s="967">
        <f t="shared" ref="OKC10" si="5211">-(SUM(OKC4:OKC9)-OKC35-OKC40)</f>
        <v>0</v>
      </c>
      <c r="OKE10" s="967">
        <f t="shared" ref="OKE10" si="5212">-(SUM(OKE4:OKE9)-OKE35-OKE40)</f>
        <v>0</v>
      </c>
      <c r="OKG10" s="967">
        <f t="shared" ref="OKG10" si="5213">-(SUM(OKG4:OKG9)-OKG35-OKG40)</f>
        <v>0</v>
      </c>
      <c r="OKI10" s="967">
        <f t="shared" ref="OKI10" si="5214">-(SUM(OKI4:OKI9)-OKI35-OKI40)</f>
        <v>0</v>
      </c>
      <c r="OKK10" s="967">
        <f t="shared" ref="OKK10" si="5215">-(SUM(OKK4:OKK9)-OKK35-OKK40)</f>
        <v>0</v>
      </c>
      <c r="OKM10" s="967">
        <f t="shared" ref="OKM10" si="5216">-(SUM(OKM4:OKM9)-OKM35-OKM40)</f>
        <v>0</v>
      </c>
      <c r="OKO10" s="967">
        <f t="shared" ref="OKO10" si="5217">-(SUM(OKO4:OKO9)-OKO35-OKO40)</f>
        <v>0</v>
      </c>
      <c r="OKQ10" s="967">
        <f t="shared" ref="OKQ10" si="5218">-(SUM(OKQ4:OKQ9)-OKQ35-OKQ40)</f>
        <v>0</v>
      </c>
      <c r="OKS10" s="967">
        <f t="shared" ref="OKS10" si="5219">-(SUM(OKS4:OKS9)-OKS35-OKS40)</f>
        <v>0</v>
      </c>
      <c r="OKU10" s="967">
        <f t="shared" ref="OKU10" si="5220">-(SUM(OKU4:OKU9)-OKU35-OKU40)</f>
        <v>0</v>
      </c>
      <c r="OKW10" s="967">
        <f t="shared" ref="OKW10" si="5221">-(SUM(OKW4:OKW9)-OKW35-OKW40)</f>
        <v>0</v>
      </c>
      <c r="OKY10" s="967">
        <f t="shared" ref="OKY10" si="5222">-(SUM(OKY4:OKY9)-OKY35-OKY40)</f>
        <v>0</v>
      </c>
      <c r="OLA10" s="967">
        <f t="shared" ref="OLA10" si="5223">-(SUM(OLA4:OLA9)-OLA35-OLA40)</f>
        <v>0</v>
      </c>
      <c r="OLC10" s="967">
        <f t="shared" ref="OLC10" si="5224">-(SUM(OLC4:OLC9)-OLC35-OLC40)</f>
        <v>0</v>
      </c>
      <c r="OLE10" s="967">
        <f t="shared" ref="OLE10" si="5225">-(SUM(OLE4:OLE9)-OLE35-OLE40)</f>
        <v>0</v>
      </c>
      <c r="OLG10" s="967">
        <f t="shared" ref="OLG10" si="5226">-(SUM(OLG4:OLG9)-OLG35-OLG40)</f>
        <v>0</v>
      </c>
      <c r="OLI10" s="967">
        <f t="shared" ref="OLI10" si="5227">-(SUM(OLI4:OLI9)-OLI35-OLI40)</f>
        <v>0</v>
      </c>
      <c r="OLK10" s="967">
        <f t="shared" ref="OLK10" si="5228">-(SUM(OLK4:OLK9)-OLK35-OLK40)</f>
        <v>0</v>
      </c>
      <c r="OLM10" s="967">
        <f t="shared" ref="OLM10" si="5229">-(SUM(OLM4:OLM9)-OLM35-OLM40)</f>
        <v>0</v>
      </c>
      <c r="OLO10" s="967">
        <f t="shared" ref="OLO10" si="5230">-(SUM(OLO4:OLO9)-OLO35-OLO40)</f>
        <v>0</v>
      </c>
      <c r="OLQ10" s="967">
        <f t="shared" ref="OLQ10" si="5231">-(SUM(OLQ4:OLQ9)-OLQ35-OLQ40)</f>
        <v>0</v>
      </c>
      <c r="OLS10" s="967">
        <f t="shared" ref="OLS10" si="5232">-(SUM(OLS4:OLS9)-OLS35-OLS40)</f>
        <v>0</v>
      </c>
      <c r="OLU10" s="967">
        <f t="shared" ref="OLU10" si="5233">-(SUM(OLU4:OLU9)-OLU35-OLU40)</f>
        <v>0</v>
      </c>
      <c r="OLW10" s="967">
        <f t="shared" ref="OLW10" si="5234">-(SUM(OLW4:OLW9)-OLW35-OLW40)</f>
        <v>0</v>
      </c>
      <c r="OLY10" s="967">
        <f t="shared" ref="OLY10" si="5235">-(SUM(OLY4:OLY9)-OLY35-OLY40)</f>
        <v>0</v>
      </c>
      <c r="OMA10" s="967">
        <f t="shared" ref="OMA10" si="5236">-(SUM(OMA4:OMA9)-OMA35-OMA40)</f>
        <v>0</v>
      </c>
      <c r="OMC10" s="967">
        <f t="shared" ref="OMC10" si="5237">-(SUM(OMC4:OMC9)-OMC35-OMC40)</f>
        <v>0</v>
      </c>
      <c r="OME10" s="967">
        <f t="shared" ref="OME10" si="5238">-(SUM(OME4:OME9)-OME35-OME40)</f>
        <v>0</v>
      </c>
      <c r="OMG10" s="967">
        <f t="shared" ref="OMG10" si="5239">-(SUM(OMG4:OMG9)-OMG35-OMG40)</f>
        <v>0</v>
      </c>
      <c r="OMI10" s="967">
        <f t="shared" ref="OMI10" si="5240">-(SUM(OMI4:OMI9)-OMI35-OMI40)</f>
        <v>0</v>
      </c>
      <c r="OMK10" s="967">
        <f t="shared" ref="OMK10" si="5241">-(SUM(OMK4:OMK9)-OMK35-OMK40)</f>
        <v>0</v>
      </c>
      <c r="OMM10" s="967">
        <f t="shared" ref="OMM10" si="5242">-(SUM(OMM4:OMM9)-OMM35-OMM40)</f>
        <v>0</v>
      </c>
      <c r="OMO10" s="967">
        <f t="shared" ref="OMO10" si="5243">-(SUM(OMO4:OMO9)-OMO35-OMO40)</f>
        <v>0</v>
      </c>
      <c r="OMQ10" s="967">
        <f t="shared" ref="OMQ10" si="5244">-(SUM(OMQ4:OMQ9)-OMQ35-OMQ40)</f>
        <v>0</v>
      </c>
      <c r="OMS10" s="967">
        <f t="shared" ref="OMS10" si="5245">-(SUM(OMS4:OMS9)-OMS35-OMS40)</f>
        <v>0</v>
      </c>
      <c r="OMU10" s="967">
        <f t="shared" ref="OMU10" si="5246">-(SUM(OMU4:OMU9)-OMU35-OMU40)</f>
        <v>0</v>
      </c>
      <c r="OMW10" s="967">
        <f t="shared" ref="OMW10" si="5247">-(SUM(OMW4:OMW9)-OMW35-OMW40)</f>
        <v>0</v>
      </c>
      <c r="OMY10" s="967">
        <f t="shared" ref="OMY10" si="5248">-(SUM(OMY4:OMY9)-OMY35-OMY40)</f>
        <v>0</v>
      </c>
      <c r="ONA10" s="967">
        <f t="shared" ref="ONA10" si="5249">-(SUM(ONA4:ONA9)-ONA35-ONA40)</f>
        <v>0</v>
      </c>
      <c r="ONC10" s="967">
        <f t="shared" ref="ONC10" si="5250">-(SUM(ONC4:ONC9)-ONC35-ONC40)</f>
        <v>0</v>
      </c>
      <c r="ONE10" s="967">
        <f t="shared" ref="ONE10" si="5251">-(SUM(ONE4:ONE9)-ONE35-ONE40)</f>
        <v>0</v>
      </c>
      <c r="ONG10" s="967">
        <f t="shared" ref="ONG10" si="5252">-(SUM(ONG4:ONG9)-ONG35-ONG40)</f>
        <v>0</v>
      </c>
      <c r="ONI10" s="967">
        <f t="shared" ref="ONI10" si="5253">-(SUM(ONI4:ONI9)-ONI35-ONI40)</f>
        <v>0</v>
      </c>
      <c r="ONK10" s="967">
        <f t="shared" ref="ONK10" si="5254">-(SUM(ONK4:ONK9)-ONK35-ONK40)</f>
        <v>0</v>
      </c>
      <c r="ONM10" s="967">
        <f t="shared" ref="ONM10" si="5255">-(SUM(ONM4:ONM9)-ONM35-ONM40)</f>
        <v>0</v>
      </c>
      <c r="ONO10" s="967">
        <f t="shared" ref="ONO10" si="5256">-(SUM(ONO4:ONO9)-ONO35-ONO40)</f>
        <v>0</v>
      </c>
      <c r="ONQ10" s="967">
        <f t="shared" ref="ONQ10" si="5257">-(SUM(ONQ4:ONQ9)-ONQ35-ONQ40)</f>
        <v>0</v>
      </c>
      <c r="ONS10" s="967">
        <f t="shared" ref="ONS10" si="5258">-(SUM(ONS4:ONS9)-ONS35-ONS40)</f>
        <v>0</v>
      </c>
      <c r="ONU10" s="967">
        <f t="shared" ref="ONU10" si="5259">-(SUM(ONU4:ONU9)-ONU35-ONU40)</f>
        <v>0</v>
      </c>
      <c r="ONW10" s="967">
        <f t="shared" ref="ONW10" si="5260">-(SUM(ONW4:ONW9)-ONW35-ONW40)</f>
        <v>0</v>
      </c>
      <c r="ONY10" s="967">
        <f t="shared" ref="ONY10" si="5261">-(SUM(ONY4:ONY9)-ONY35-ONY40)</f>
        <v>0</v>
      </c>
      <c r="OOA10" s="967">
        <f t="shared" ref="OOA10" si="5262">-(SUM(OOA4:OOA9)-OOA35-OOA40)</f>
        <v>0</v>
      </c>
      <c r="OOC10" s="967">
        <f t="shared" ref="OOC10" si="5263">-(SUM(OOC4:OOC9)-OOC35-OOC40)</f>
        <v>0</v>
      </c>
      <c r="OOE10" s="967">
        <f t="shared" ref="OOE10" si="5264">-(SUM(OOE4:OOE9)-OOE35-OOE40)</f>
        <v>0</v>
      </c>
      <c r="OOG10" s="967">
        <f t="shared" ref="OOG10" si="5265">-(SUM(OOG4:OOG9)-OOG35-OOG40)</f>
        <v>0</v>
      </c>
      <c r="OOI10" s="967">
        <f t="shared" ref="OOI10" si="5266">-(SUM(OOI4:OOI9)-OOI35-OOI40)</f>
        <v>0</v>
      </c>
      <c r="OOK10" s="967">
        <f t="shared" ref="OOK10" si="5267">-(SUM(OOK4:OOK9)-OOK35-OOK40)</f>
        <v>0</v>
      </c>
      <c r="OOM10" s="967">
        <f t="shared" ref="OOM10" si="5268">-(SUM(OOM4:OOM9)-OOM35-OOM40)</f>
        <v>0</v>
      </c>
      <c r="OOO10" s="967">
        <f t="shared" ref="OOO10" si="5269">-(SUM(OOO4:OOO9)-OOO35-OOO40)</f>
        <v>0</v>
      </c>
      <c r="OOQ10" s="967">
        <f t="shared" ref="OOQ10" si="5270">-(SUM(OOQ4:OOQ9)-OOQ35-OOQ40)</f>
        <v>0</v>
      </c>
      <c r="OOS10" s="967">
        <f t="shared" ref="OOS10" si="5271">-(SUM(OOS4:OOS9)-OOS35-OOS40)</f>
        <v>0</v>
      </c>
      <c r="OOU10" s="967">
        <f t="shared" ref="OOU10" si="5272">-(SUM(OOU4:OOU9)-OOU35-OOU40)</f>
        <v>0</v>
      </c>
      <c r="OOW10" s="967">
        <f t="shared" ref="OOW10" si="5273">-(SUM(OOW4:OOW9)-OOW35-OOW40)</f>
        <v>0</v>
      </c>
      <c r="OOY10" s="967">
        <f t="shared" ref="OOY10" si="5274">-(SUM(OOY4:OOY9)-OOY35-OOY40)</f>
        <v>0</v>
      </c>
      <c r="OPA10" s="967">
        <f t="shared" ref="OPA10" si="5275">-(SUM(OPA4:OPA9)-OPA35-OPA40)</f>
        <v>0</v>
      </c>
      <c r="OPC10" s="967">
        <f t="shared" ref="OPC10" si="5276">-(SUM(OPC4:OPC9)-OPC35-OPC40)</f>
        <v>0</v>
      </c>
      <c r="OPE10" s="967">
        <f t="shared" ref="OPE10" si="5277">-(SUM(OPE4:OPE9)-OPE35-OPE40)</f>
        <v>0</v>
      </c>
      <c r="OPG10" s="967">
        <f t="shared" ref="OPG10" si="5278">-(SUM(OPG4:OPG9)-OPG35-OPG40)</f>
        <v>0</v>
      </c>
      <c r="OPI10" s="967">
        <f t="shared" ref="OPI10" si="5279">-(SUM(OPI4:OPI9)-OPI35-OPI40)</f>
        <v>0</v>
      </c>
      <c r="OPK10" s="967">
        <f t="shared" ref="OPK10" si="5280">-(SUM(OPK4:OPK9)-OPK35-OPK40)</f>
        <v>0</v>
      </c>
      <c r="OPM10" s="967">
        <f t="shared" ref="OPM10" si="5281">-(SUM(OPM4:OPM9)-OPM35-OPM40)</f>
        <v>0</v>
      </c>
      <c r="OPO10" s="967">
        <f t="shared" ref="OPO10" si="5282">-(SUM(OPO4:OPO9)-OPO35-OPO40)</f>
        <v>0</v>
      </c>
      <c r="OPQ10" s="967">
        <f t="shared" ref="OPQ10" si="5283">-(SUM(OPQ4:OPQ9)-OPQ35-OPQ40)</f>
        <v>0</v>
      </c>
      <c r="OPS10" s="967">
        <f t="shared" ref="OPS10" si="5284">-(SUM(OPS4:OPS9)-OPS35-OPS40)</f>
        <v>0</v>
      </c>
      <c r="OPU10" s="967">
        <f t="shared" ref="OPU10" si="5285">-(SUM(OPU4:OPU9)-OPU35-OPU40)</f>
        <v>0</v>
      </c>
      <c r="OPW10" s="967">
        <f t="shared" ref="OPW10" si="5286">-(SUM(OPW4:OPW9)-OPW35-OPW40)</f>
        <v>0</v>
      </c>
      <c r="OPY10" s="967">
        <f t="shared" ref="OPY10" si="5287">-(SUM(OPY4:OPY9)-OPY35-OPY40)</f>
        <v>0</v>
      </c>
      <c r="OQA10" s="967">
        <f t="shared" ref="OQA10" si="5288">-(SUM(OQA4:OQA9)-OQA35-OQA40)</f>
        <v>0</v>
      </c>
      <c r="OQC10" s="967">
        <f t="shared" ref="OQC10" si="5289">-(SUM(OQC4:OQC9)-OQC35-OQC40)</f>
        <v>0</v>
      </c>
      <c r="OQE10" s="967">
        <f t="shared" ref="OQE10" si="5290">-(SUM(OQE4:OQE9)-OQE35-OQE40)</f>
        <v>0</v>
      </c>
      <c r="OQG10" s="967">
        <f t="shared" ref="OQG10" si="5291">-(SUM(OQG4:OQG9)-OQG35-OQG40)</f>
        <v>0</v>
      </c>
      <c r="OQI10" s="967">
        <f t="shared" ref="OQI10" si="5292">-(SUM(OQI4:OQI9)-OQI35-OQI40)</f>
        <v>0</v>
      </c>
      <c r="OQK10" s="967">
        <f t="shared" ref="OQK10" si="5293">-(SUM(OQK4:OQK9)-OQK35-OQK40)</f>
        <v>0</v>
      </c>
      <c r="OQM10" s="967">
        <f t="shared" ref="OQM10" si="5294">-(SUM(OQM4:OQM9)-OQM35-OQM40)</f>
        <v>0</v>
      </c>
      <c r="OQO10" s="967">
        <f t="shared" ref="OQO10" si="5295">-(SUM(OQO4:OQO9)-OQO35-OQO40)</f>
        <v>0</v>
      </c>
      <c r="OQQ10" s="967">
        <f t="shared" ref="OQQ10" si="5296">-(SUM(OQQ4:OQQ9)-OQQ35-OQQ40)</f>
        <v>0</v>
      </c>
      <c r="OQS10" s="967">
        <f t="shared" ref="OQS10" si="5297">-(SUM(OQS4:OQS9)-OQS35-OQS40)</f>
        <v>0</v>
      </c>
      <c r="OQU10" s="967">
        <f t="shared" ref="OQU10" si="5298">-(SUM(OQU4:OQU9)-OQU35-OQU40)</f>
        <v>0</v>
      </c>
      <c r="OQW10" s="967">
        <f t="shared" ref="OQW10" si="5299">-(SUM(OQW4:OQW9)-OQW35-OQW40)</f>
        <v>0</v>
      </c>
      <c r="OQY10" s="967">
        <f t="shared" ref="OQY10" si="5300">-(SUM(OQY4:OQY9)-OQY35-OQY40)</f>
        <v>0</v>
      </c>
      <c r="ORA10" s="967">
        <f t="shared" ref="ORA10" si="5301">-(SUM(ORA4:ORA9)-ORA35-ORA40)</f>
        <v>0</v>
      </c>
      <c r="ORC10" s="967">
        <f t="shared" ref="ORC10" si="5302">-(SUM(ORC4:ORC9)-ORC35-ORC40)</f>
        <v>0</v>
      </c>
      <c r="ORE10" s="967">
        <f t="shared" ref="ORE10" si="5303">-(SUM(ORE4:ORE9)-ORE35-ORE40)</f>
        <v>0</v>
      </c>
      <c r="ORG10" s="967">
        <f t="shared" ref="ORG10" si="5304">-(SUM(ORG4:ORG9)-ORG35-ORG40)</f>
        <v>0</v>
      </c>
      <c r="ORI10" s="967">
        <f t="shared" ref="ORI10" si="5305">-(SUM(ORI4:ORI9)-ORI35-ORI40)</f>
        <v>0</v>
      </c>
      <c r="ORK10" s="967">
        <f t="shared" ref="ORK10" si="5306">-(SUM(ORK4:ORK9)-ORK35-ORK40)</f>
        <v>0</v>
      </c>
      <c r="ORM10" s="967">
        <f t="shared" ref="ORM10" si="5307">-(SUM(ORM4:ORM9)-ORM35-ORM40)</f>
        <v>0</v>
      </c>
      <c r="ORO10" s="967">
        <f t="shared" ref="ORO10" si="5308">-(SUM(ORO4:ORO9)-ORO35-ORO40)</f>
        <v>0</v>
      </c>
      <c r="ORQ10" s="967">
        <f t="shared" ref="ORQ10" si="5309">-(SUM(ORQ4:ORQ9)-ORQ35-ORQ40)</f>
        <v>0</v>
      </c>
      <c r="ORS10" s="967">
        <f t="shared" ref="ORS10" si="5310">-(SUM(ORS4:ORS9)-ORS35-ORS40)</f>
        <v>0</v>
      </c>
      <c r="ORU10" s="967">
        <f t="shared" ref="ORU10" si="5311">-(SUM(ORU4:ORU9)-ORU35-ORU40)</f>
        <v>0</v>
      </c>
      <c r="ORW10" s="967">
        <f t="shared" ref="ORW10" si="5312">-(SUM(ORW4:ORW9)-ORW35-ORW40)</f>
        <v>0</v>
      </c>
      <c r="ORY10" s="967">
        <f t="shared" ref="ORY10" si="5313">-(SUM(ORY4:ORY9)-ORY35-ORY40)</f>
        <v>0</v>
      </c>
      <c r="OSA10" s="967">
        <f t="shared" ref="OSA10" si="5314">-(SUM(OSA4:OSA9)-OSA35-OSA40)</f>
        <v>0</v>
      </c>
      <c r="OSC10" s="967">
        <f t="shared" ref="OSC10" si="5315">-(SUM(OSC4:OSC9)-OSC35-OSC40)</f>
        <v>0</v>
      </c>
      <c r="OSE10" s="967">
        <f t="shared" ref="OSE10" si="5316">-(SUM(OSE4:OSE9)-OSE35-OSE40)</f>
        <v>0</v>
      </c>
      <c r="OSG10" s="967">
        <f t="shared" ref="OSG10" si="5317">-(SUM(OSG4:OSG9)-OSG35-OSG40)</f>
        <v>0</v>
      </c>
      <c r="OSI10" s="967">
        <f t="shared" ref="OSI10" si="5318">-(SUM(OSI4:OSI9)-OSI35-OSI40)</f>
        <v>0</v>
      </c>
      <c r="OSK10" s="967">
        <f t="shared" ref="OSK10" si="5319">-(SUM(OSK4:OSK9)-OSK35-OSK40)</f>
        <v>0</v>
      </c>
      <c r="OSM10" s="967">
        <f t="shared" ref="OSM10" si="5320">-(SUM(OSM4:OSM9)-OSM35-OSM40)</f>
        <v>0</v>
      </c>
      <c r="OSO10" s="967">
        <f t="shared" ref="OSO10" si="5321">-(SUM(OSO4:OSO9)-OSO35-OSO40)</f>
        <v>0</v>
      </c>
      <c r="OSQ10" s="967">
        <f t="shared" ref="OSQ10" si="5322">-(SUM(OSQ4:OSQ9)-OSQ35-OSQ40)</f>
        <v>0</v>
      </c>
      <c r="OSS10" s="967">
        <f t="shared" ref="OSS10" si="5323">-(SUM(OSS4:OSS9)-OSS35-OSS40)</f>
        <v>0</v>
      </c>
      <c r="OSU10" s="967">
        <f t="shared" ref="OSU10" si="5324">-(SUM(OSU4:OSU9)-OSU35-OSU40)</f>
        <v>0</v>
      </c>
      <c r="OSW10" s="967">
        <f t="shared" ref="OSW10" si="5325">-(SUM(OSW4:OSW9)-OSW35-OSW40)</f>
        <v>0</v>
      </c>
      <c r="OSY10" s="967">
        <f t="shared" ref="OSY10" si="5326">-(SUM(OSY4:OSY9)-OSY35-OSY40)</f>
        <v>0</v>
      </c>
      <c r="OTA10" s="967">
        <f t="shared" ref="OTA10" si="5327">-(SUM(OTA4:OTA9)-OTA35-OTA40)</f>
        <v>0</v>
      </c>
      <c r="OTC10" s="967">
        <f t="shared" ref="OTC10" si="5328">-(SUM(OTC4:OTC9)-OTC35-OTC40)</f>
        <v>0</v>
      </c>
      <c r="OTE10" s="967">
        <f t="shared" ref="OTE10" si="5329">-(SUM(OTE4:OTE9)-OTE35-OTE40)</f>
        <v>0</v>
      </c>
      <c r="OTG10" s="967">
        <f t="shared" ref="OTG10" si="5330">-(SUM(OTG4:OTG9)-OTG35-OTG40)</f>
        <v>0</v>
      </c>
      <c r="OTI10" s="967">
        <f t="shared" ref="OTI10" si="5331">-(SUM(OTI4:OTI9)-OTI35-OTI40)</f>
        <v>0</v>
      </c>
      <c r="OTK10" s="967">
        <f t="shared" ref="OTK10" si="5332">-(SUM(OTK4:OTK9)-OTK35-OTK40)</f>
        <v>0</v>
      </c>
      <c r="OTM10" s="967">
        <f t="shared" ref="OTM10" si="5333">-(SUM(OTM4:OTM9)-OTM35-OTM40)</f>
        <v>0</v>
      </c>
      <c r="OTO10" s="967">
        <f t="shared" ref="OTO10" si="5334">-(SUM(OTO4:OTO9)-OTO35-OTO40)</f>
        <v>0</v>
      </c>
      <c r="OTQ10" s="967">
        <f t="shared" ref="OTQ10" si="5335">-(SUM(OTQ4:OTQ9)-OTQ35-OTQ40)</f>
        <v>0</v>
      </c>
      <c r="OTS10" s="967">
        <f t="shared" ref="OTS10" si="5336">-(SUM(OTS4:OTS9)-OTS35-OTS40)</f>
        <v>0</v>
      </c>
      <c r="OTU10" s="967">
        <f t="shared" ref="OTU10" si="5337">-(SUM(OTU4:OTU9)-OTU35-OTU40)</f>
        <v>0</v>
      </c>
      <c r="OTW10" s="967">
        <f t="shared" ref="OTW10" si="5338">-(SUM(OTW4:OTW9)-OTW35-OTW40)</f>
        <v>0</v>
      </c>
      <c r="OTY10" s="967">
        <f t="shared" ref="OTY10" si="5339">-(SUM(OTY4:OTY9)-OTY35-OTY40)</f>
        <v>0</v>
      </c>
      <c r="OUA10" s="967">
        <f t="shared" ref="OUA10" si="5340">-(SUM(OUA4:OUA9)-OUA35-OUA40)</f>
        <v>0</v>
      </c>
      <c r="OUC10" s="967">
        <f t="shared" ref="OUC10" si="5341">-(SUM(OUC4:OUC9)-OUC35-OUC40)</f>
        <v>0</v>
      </c>
      <c r="OUE10" s="967">
        <f t="shared" ref="OUE10" si="5342">-(SUM(OUE4:OUE9)-OUE35-OUE40)</f>
        <v>0</v>
      </c>
      <c r="OUG10" s="967">
        <f t="shared" ref="OUG10" si="5343">-(SUM(OUG4:OUG9)-OUG35-OUG40)</f>
        <v>0</v>
      </c>
      <c r="OUI10" s="967">
        <f t="shared" ref="OUI10" si="5344">-(SUM(OUI4:OUI9)-OUI35-OUI40)</f>
        <v>0</v>
      </c>
      <c r="OUK10" s="967">
        <f t="shared" ref="OUK10" si="5345">-(SUM(OUK4:OUK9)-OUK35-OUK40)</f>
        <v>0</v>
      </c>
      <c r="OUM10" s="967">
        <f t="shared" ref="OUM10" si="5346">-(SUM(OUM4:OUM9)-OUM35-OUM40)</f>
        <v>0</v>
      </c>
      <c r="OUO10" s="967">
        <f t="shared" ref="OUO10" si="5347">-(SUM(OUO4:OUO9)-OUO35-OUO40)</f>
        <v>0</v>
      </c>
      <c r="OUQ10" s="967">
        <f t="shared" ref="OUQ10" si="5348">-(SUM(OUQ4:OUQ9)-OUQ35-OUQ40)</f>
        <v>0</v>
      </c>
      <c r="OUS10" s="967">
        <f t="shared" ref="OUS10" si="5349">-(SUM(OUS4:OUS9)-OUS35-OUS40)</f>
        <v>0</v>
      </c>
      <c r="OUU10" s="967">
        <f t="shared" ref="OUU10" si="5350">-(SUM(OUU4:OUU9)-OUU35-OUU40)</f>
        <v>0</v>
      </c>
      <c r="OUW10" s="967">
        <f t="shared" ref="OUW10" si="5351">-(SUM(OUW4:OUW9)-OUW35-OUW40)</f>
        <v>0</v>
      </c>
      <c r="OUY10" s="967">
        <f t="shared" ref="OUY10" si="5352">-(SUM(OUY4:OUY9)-OUY35-OUY40)</f>
        <v>0</v>
      </c>
      <c r="OVA10" s="967">
        <f t="shared" ref="OVA10" si="5353">-(SUM(OVA4:OVA9)-OVA35-OVA40)</f>
        <v>0</v>
      </c>
      <c r="OVC10" s="967">
        <f t="shared" ref="OVC10" si="5354">-(SUM(OVC4:OVC9)-OVC35-OVC40)</f>
        <v>0</v>
      </c>
      <c r="OVE10" s="967">
        <f t="shared" ref="OVE10" si="5355">-(SUM(OVE4:OVE9)-OVE35-OVE40)</f>
        <v>0</v>
      </c>
      <c r="OVG10" s="967">
        <f t="shared" ref="OVG10" si="5356">-(SUM(OVG4:OVG9)-OVG35-OVG40)</f>
        <v>0</v>
      </c>
      <c r="OVI10" s="967">
        <f t="shared" ref="OVI10" si="5357">-(SUM(OVI4:OVI9)-OVI35-OVI40)</f>
        <v>0</v>
      </c>
      <c r="OVK10" s="967">
        <f t="shared" ref="OVK10" si="5358">-(SUM(OVK4:OVK9)-OVK35-OVK40)</f>
        <v>0</v>
      </c>
      <c r="OVM10" s="967">
        <f t="shared" ref="OVM10" si="5359">-(SUM(OVM4:OVM9)-OVM35-OVM40)</f>
        <v>0</v>
      </c>
      <c r="OVO10" s="967">
        <f t="shared" ref="OVO10" si="5360">-(SUM(OVO4:OVO9)-OVO35-OVO40)</f>
        <v>0</v>
      </c>
      <c r="OVQ10" s="967">
        <f t="shared" ref="OVQ10" si="5361">-(SUM(OVQ4:OVQ9)-OVQ35-OVQ40)</f>
        <v>0</v>
      </c>
      <c r="OVS10" s="967">
        <f t="shared" ref="OVS10" si="5362">-(SUM(OVS4:OVS9)-OVS35-OVS40)</f>
        <v>0</v>
      </c>
      <c r="OVU10" s="967">
        <f t="shared" ref="OVU10" si="5363">-(SUM(OVU4:OVU9)-OVU35-OVU40)</f>
        <v>0</v>
      </c>
      <c r="OVW10" s="967">
        <f t="shared" ref="OVW10" si="5364">-(SUM(OVW4:OVW9)-OVW35-OVW40)</f>
        <v>0</v>
      </c>
      <c r="OVY10" s="967">
        <f t="shared" ref="OVY10" si="5365">-(SUM(OVY4:OVY9)-OVY35-OVY40)</f>
        <v>0</v>
      </c>
      <c r="OWA10" s="967">
        <f t="shared" ref="OWA10" si="5366">-(SUM(OWA4:OWA9)-OWA35-OWA40)</f>
        <v>0</v>
      </c>
      <c r="OWC10" s="967">
        <f t="shared" ref="OWC10" si="5367">-(SUM(OWC4:OWC9)-OWC35-OWC40)</f>
        <v>0</v>
      </c>
      <c r="OWE10" s="967">
        <f t="shared" ref="OWE10" si="5368">-(SUM(OWE4:OWE9)-OWE35-OWE40)</f>
        <v>0</v>
      </c>
      <c r="OWG10" s="967">
        <f t="shared" ref="OWG10" si="5369">-(SUM(OWG4:OWG9)-OWG35-OWG40)</f>
        <v>0</v>
      </c>
      <c r="OWI10" s="967">
        <f t="shared" ref="OWI10" si="5370">-(SUM(OWI4:OWI9)-OWI35-OWI40)</f>
        <v>0</v>
      </c>
      <c r="OWK10" s="967">
        <f t="shared" ref="OWK10" si="5371">-(SUM(OWK4:OWK9)-OWK35-OWK40)</f>
        <v>0</v>
      </c>
      <c r="OWM10" s="967">
        <f t="shared" ref="OWM10" si="5372">-(SUM(OWM4:OWM9)-OWM35-OWM40)</f>
        <v>0</v>
      </c>
      <c r="OWO10" s="967">
        <f t="shared" ref="OWO10" si="5373">-(SUM(OWO4:OWO9)-OWO35-OWO40)</f>
        <v>0</v>
      </c>
      <c r="OWQ10" s="967">
        <f t="shared" ref="OWQ10" si="5374">-(SUM(OWQ4:OWQ9)-OWQ35-OWQ40)</f>
        <v>0</v>
      </c>
      <c r="OWS10" s="967">
        <f t="shared" ref="OWS10" si="5375">-(SUM(OWS4:OWS9)-OWS35-OWS40)</f>
        <v>0</v>
      </c>
      <c r="OWU10" s="967">
        <f t="shared" ref="OWU10" si="5376">-(SUM(OWU4:OWU9)-OWU35-OWU40)</f>
        <v>0</v>
      </c>
      <c r="OWW10" s="967">
        <f t="shared" ref="OWW10" si="5377">-(SUM(OWW4:OWW9)-OWW35-OWW40)</f>
        <v>0</v>
      </c>
      <c r="OWY10" s="967">
        <f t="shared" ref="OWY10" si="5378">-(SUM(OWY4:OWY9)-OWY35-OWY40)</f>
        <v>0</v>
      </c>
      <c r="OXA10" s="967">
        <f t="shared" ref="OXA10" si="5379">-(SUM(OXA4:OXA9)-OXA35-OXA40)</f>
        <v>0</v>
      </c>
      <c r="OXC10" s="967">
        <f t="shared" ref="OXC10" si="5380">-(SUM(OXC4:OXC9)-OXC35-OXC40)</f>
        <v>0</v>
      </c>
      <c r="OXE10" s="967">
        <f t="shared" ref="OXE10" si="5381">-(SUM(OXE4:OXE9)-OXE35-OXE40)</f>
        <v>0</v>
      </c>
      <c r="OXG10" s="967">
        <f t="shared" ref="OXG10" si="5382">-(SUM(OXG4:OXG9)-OXG35-OXG40)</f>
        <v>0</v>
      </c>
      <c r="OXI10" s="967">
        <f t="shared" ref="OXI10" si="5383">-(SUM(OXI4:OXI9)-OXI35-OXI40)</f>
        <v>0</v>
      </c>
      <c r="OXK10" s="967">
        <f t="shared" ref="OXK10" si="5384">-(SUM(OXK4:OXK9)-OXK35-OXK40)</f>
        <v>0</v>
      </c>
      <c r="OXM10" s="967">
        <f t="shared" ref="OXM10" si="5385">-(SUM(OXM4:OXM9)-OXM35-OXM40)</f>
        <v>0</v>
      </c>
      <c r="OXO10" s="967">
        <f t="shared" ref="OXO10" si="5386">-(SUM(OXO4:OXO9)-OXO35-OXO40)</f>
        <v>0</v>
      </c>
      <c r="OXQ10" s="967">
        <f t="shared" ref="OXQ10" si="5387">-(SUM(OXQ4:OXQ9)-OXQ35-OXQ40)</f>
        <v>0</v>
      </c>
      <c r="OXS10" s="967">
        <f t="shared" ref="OXS10" si="5388">-(SUM(OXS4:OXS9)-OXS35-OXS40)</f>
        <v>0</v>
      </c>
      <c r="OXU10" s="967">
        <f t="shared" ref="OXU10" si="5389">-(SUM(OXU4:OXU9)-OXU35-OXU40)</f>
        <v>0</v>
      </c>
      <c r="OXW10" s="967">
        <f t="shared" ref="OXW10" si="5390">-(SUM(OXW4:OXW9)-OXW35-OXW40)</f>
        <v>0</v>
      </c>
      <c r="OXY10" s="967">
        <f t="shared" ref="OXY10" si="5391">-(SUM(OXY4:OXY9)-OXY35-OXY40)</f>
        <v>0</v>
      </c>
      <c r="OYA10" s="967">
        <f t="shared" ref="OYA10" si="5392">-(SUM(OYA4:OYA9)-OYA35-OYA40)</f>
        <v>0</v>
      </c>
      <c r="OYC10" s="967">
        <f t="shared" ref="OYC10" si="5393">-(SUM(OYC4:OYC9)-OYC35-OYC40)</f>
        <v>0</v>
      </c>
      <c r="OYE10" s="967">
        <f t="shared" ref="OYE10" si="5394">-(SUM(OYE4:OYE9)-OYE35-OYE40)</f>
        <v>0</v>
      </c>
      <c r="OYG10" s="967">
        <f t="shared" ref="OYG10" si="5395">-(SUM(OYG4:OYG9)-OYG35-OYG40)</f>
        <v>0</v>
      </c>
      <c r="OYI10" s="967">
        <f t="shared" ref="OYI10" si="5396">-(SUM(OYI4:OYI9)-OYI35-OYI40)</f>
        <v>0</v>
      </c>
      <c r="OYK10" s="967">
        <f t="shared" ref="OYK10" si="5397">-(SUM(OYK4:OYK9)-OYK35-OYK40)</f>
        <v>0</v>
      </c>
      <c r="OYM10" s="967">
        <f t="shared" ref="OYM10" si="5398">-(SUM(OYM4:OYM9)-OYM35-OYM40)</f>
        <v>0</v>
      </c>
      <c r="OYO10" s="967">
        <f t="shared" ref="OYO10" si="5399">-(SUM(OYO4:OYO9)-OYO35-OYO40)</f>
        <v>0</v>
      </c>
      <c r="OYQ10" s="967">
        <f t="shared" ref="OYQ10" si="5400">-(SUM(OYQ4:OYQ9)-OYQ35-OYQ40)</f>
        <v>0</v>
      </c>
      <c r="OYS10" s="967">
        <f t="shared" ref="OYS10" si="5401">-(SUM(OYS4:OYS9)-OYS35-OYS40)</f>
        <v>0</v>
      </c>
      <c r="OYU10" s="967">
        <f t="shared" ref="OYU10" si="5402">-(SUM(OYU4:OYU9)-OYU35-OYU40)</f>
        <v>0</v>
      </c>
      <c r="OYW10" s="967">
        <f t="shared" ref="OYW10" si="5403">-(SUM(OYW4:OYW9)-OYW35-OYW40)</f>
        <v>0</v>
      </c>
      <c r="OYY10" s="967">
        <f t="shared" ref="OYY10" si="5404">-(SUM(OYY4:OYY9)-OYY35-OYY40)</f>
        <v>0</v>
      </c>
      <c r="OZA10" s="967">
        <f t="shared" ref="OZA10" si="5405">-(SUM(OZA4:OZA9)-OZA35-OZA40)</f>
        <v>0</v>
      </c>
      <c r="OZC10" s="967">
        <f t="shared" ref="OZC10" si="5406">-(SUM(OZC4:OZC9)-OZC35-OZC40)</f>
        <v>0</v>
      </c>
      <c r="OZE10" s="967">
        <f t="shared" ref="OZE10" si="5407">-(SUM(OZE4:OZE9)-OZE35-OZE40)</f>
        <v>0</v>
      </c>
      <c r="OZG10" s="967">
        <f t="shared" ref="OZG10" si="5408">-(SUM(OZG4:OZG9)-OZG35-OZG40)</f>
        <v>0</v>
      </c>
      <c r="OZI10" s="967">
        <f t="shared" ref="OZI10" si="5409">-(SUM(OZI4:OZI9)-OZI35-OZI40)</f>
        <v>0</v>
      </c>
      <c r="OZK10" s="967">
        <f t="shared" ref="OZK10" si="5410">-(SUM(OZK4:OZK9)-OZK35-OZK40)</f>
        <v>0</v>
      </c>
      <c r="OZM10" s="967">
        <f t="shared" ref="OZM10" si="5411">-(SUM(OZM4:OZM9)-OZM35-OZM40)</f>
        <v>0</v>
      </c>
      <c r="OZO10" s="967">
        <f t="shared" ref="OZO10" si="5412">-(SUM(OZO4:OZO9)-OZO35-OZO40)</f>
        <v>0</v>
      </c>
      <c r="OZQ10" s="967">
        <f t="shared" ref="OZQ10" si="5413">-(SUM(OZQ4:OZQ9)-OZQ35-OZQ40)</f>
        <v>0</v>
      </c>
      <c r="OZS10" s="967">
        <f t="shared" ref="OZS10" si="5414">-(SUM(OZS4:OZS9)-OZS35-OZS40)</f>
        <v>0</v>
      </c>
      <c r="OZU10" s="967">
        <f t="shared" ref="OZU10" si="5415">-(SUM(OZU4:OZU9)-OZU35-OZU40)</f>
        <v>0</v>
      </c>
      <c r="OZW10" s="967">
        <f t="shared" ref="OZW10" si="5416">-(SUM(OZW4:OZW9)-OZW35-OZW40)</f>
        <v>0</v>
      </c>
      <c r="OZY10" s="967">
        <f t="shared" ref="OZY10" si="5417">-(SUM(OZY4:OZY9)-OZY35-OZY40)</f>
        <v>0</v>
      </c>
      <c r="PAA10" s="967">
        <f t="shared" ref="PAA10" si="5418">-(SUM(PAA4:PAA9)-PAA35-PAA40)</f>
        <v>0</v>
      </c>
      <c r="PAC10" s="967">
        <f t="shared" ref="PAC10" si="5419">-(SUM(PAC4:PAC9)-PAC35-PAC40)</f>
        <v>0</v>
      </c>
      <c r="PAE10" s="967">
        <f t="shared" ref="PAE10" si="5420">-(SUM(PAE4:PAE9)-PAE35-PAE40)</f>
        <v>0</v>
      </c>
      <c r="PAG10" s="967">
        <f t="shared" ref="PAG10" si="5421">-(SUM(PAG4:PAG9)-PAG35-PAG40)</f>
        <v>0</v>
      </c>
      <c r="PAI10" s="967">
        <f t="shared" ref="PAI10" si="5422">-(SUM(PAI4:PAI9)-PAI35-PAI40)</f>
        <v>0</v>
      </c>
      <c r="PAK10" s="967">
        <f t="shared" ref="PAK10" si="5423">-(SUM(PAK4:PAK9)-PAK35-PAK40)</f>
        <v>0</v>
      </c>
      <c r="PAM10" s="967">
        <f t="shared" ref="PAM10" si="5424">-(SUM(PAM4:PAM9)-PAM35-PAM40)</f>
        <v>0</v>
      </c>
      <c r="PAO10" s="967">
        <f t="shared" ref="PAO10" si="5425">-(SUM(PAO4:PAO9)-PAO35-PAO40)</f>
        <v>0</v>
      </c>
      <c r="PAQ10" s="967">
        <f t="shared" ref="PAQ10" si="5426">-(SUM(PAQ4:PAQ9)-PAQ35-PAQ40)</f>
        <v>0</v>
      </c>
      <c r="PAS10" s="967">
        <f t="shared" ref="PAS10" si="5427">-(SUM(PAS4:PAS9)-PAS35-PAS40)</f>
        <v>0</v>
      </c>
      <c r="PAU10" s="967">
        <f t="shared" ref="PAU10" si="5428">-(SUM(PAU4:PAU9)-PAU35-PAU40)</f>
        <v>0</v>
      </c>
      <c r="PAW10" s="967">
        <f t="shared" ref="PAW10" si="5429">-(SUM(PAW4:PAW9)-PAW35-PAW40)</f>
        <v>0</v>
      </c>
      <c r="PAY10" s="967">
        <f t="shared" ref="PAY10" si="5430">-(SUM(PAY4:PAY9)-PAY35-PAY40)</f>
        <v>0</v>
      </c>
      <c r="PBA10" s="967">
        <f t="shared" ref="PBA10" si="5431">-(SUM(PBA4:PBA9)-PBA35-PBA40)</f>
        <v>0</v>
      </c>
      <c r="PBC10" s="967">
        <f t="shared" ref="PBC10" si="5432">-(SUM(PBC4:PBC9)-PBC35-PBC40)</f>
        <v>0</v>
      </c>
      <c r="PBE10" s="967">
        <f t="shared" ref="PBE10" si="5433">-(SUM(PBE4:PBE9)-PBE35-PBE40)</f>
        <v>0</v>
      </c>
      <c r="PBG10" s="967">
        <f t="shared" ref="PBG10" si="5434">-(SUM(PBG4:PBG9)-PBG35-PBG40)</f>
        <v>0</v>
      </c>
      <c r="PBI10" s="967">
        <f t="shared" ref="PBI10" si="5435">-(SUM(PBI4:PBI9)-PBI35-PBI40)</f>
        <v>0</v>
      </c>
      <c r="PBK10" s="967">
        <f t="shared" ref="PBK10" si="5436">-(SUM(PBK4:PBK9)-PBK35-PBK40)</f>
        <v>0</v>
      </c>
      <c r="PBM10" s="967">
        <f t="shared" ref="PBM10" si="5437">-(SUM(PBM4:PBM9)-PBM35-PBM40)</f>
        <v>0</v>
      </c>
      <c r="PBO10" s="967">
        <f t="shared" ref="PBO10" si="5438">-(SUM(PBO4:PBO9)-PBO35-PBO40)</f>
        <v>0</v>
      </c>
      <c r="PBQ10" s="967">
        <f t="shared" ref="PBQ10" si="5439">-(SUM(PBQ4:PBQ9)-PBQ35-PBQ40)</f>
        <v>0</v>
      </c>
      <c r="PBS10" s="967">
        <f t="shared" ref="PBS10" si="5440">-(SUM(PBS4:PBS9)-PBS35-PBS40)</f>
        <v>0</v>
      </c>
      <c r="PBU10" s="967">
        <f t="shared" ref="PBU10" si="5441">-(SUM(PBU4:PBU9)-PBU35-PBU40)</f>
        <v>0</v>
      </c>
      <c r="PBW10" s="967">
        <f t="shared" ref="PBW10" si="5442">-(SUM(PBW4:PBW9)-PBW35-PBW40)</f>
        <v>0</v>
      </c>
      <c r="PBY10" s="967">
        <f t="shared" ref="PBY10" si="5443">-(SUM(PBY4:PBY9)-PBY35-PBY40)</f>
        <v>0</v>
      </c>
      <c r="PCA10" s="967">
        <f t="shared" ref="PCA10" si="5444">-(SUM(PCA4:PCA9)-PCA35-PCA40)</f>
        <v>0</v>
      </c>
      <c r="PCC10" s="967">
        <f t="shared" ref="PCC10" si="5445">-(SUM(PCC4:PCC9)-PCC35-PCC40)</f>
        <v>0</v>
      </c>
      <c r="PCE10" s="967">
        <f t="shared" ref="PCE10" si="5446">-(SUM(PCE4:PCE9)-PCE35-PCE40)</f>
        <v>0</v>
      </c>
      <c r="PCG10" s="967">
        <f t="shared" ref="PCG10" si="5447">-(SUM(PCG4:PCG9)-PCG35-PCG40)</f>
        <v>0</v>
      </c>
      <c r="PCI10" s="967">
        <f t="shared" ref="PCI10" si="5448">-(SUM(PCI4:PCI9)-PCI35-PCI40)</f>
        <v>0</v>
      </c>
      <c r="PCK10" s="967">
        <f t="shared" ref="PCK10" si="5449">-(SUM(PCK4:PCK9)-PCK35-PCK40)</f>
        <v>0</v>
      </c>
      <c r="PCM10" s="967">
        <f t="shared" ref="PCM10" si="5450">-(SUM(PCM4:PCM9)-PCM35-PCM40)</f>
        <v>0</v>
      </c>
      <c r="PCO10" s="967">
        <f t="shared" ref="PCO10" si="5451">-(SUM(PCO4:PCO9)-PCO35-PCO40)</f>
        <v>0</v>
      </c>
      <c r="PCQ10" s="967">
        <f t="shared" ref="PCQ10" si="5452">-(SUM(PCQ4:PCQ9)-PCQ35-PCQ40)</f>
        <v>0</v>
      </c>
      <c r="PCS10" s="967">
        <f t="shared" ref="PCS10" si="5453">-(SUM(PCS4:PCS9)-PCS35-PCS40)</f>
        <v>0</v>
      </c>
      <c r="PCU10" s="967">
        <f t="shared" ref="PCU10" si="5454">-(SUM(PCU4:PCU9)-PCU35-PCU40)</f>
        <v>0</v>
      </c>
      <c r="PCW10" s="967">
        <f t="shared" ref="PCW10" si="5455">-(SUM(PCW4:PCW9)-PCW35-PCW40)</f>
        <v>0</v>
      </c>
      <c r="PCY10" s="967">
        <f t="shared" ref="PCY10" si="5456">-(SUM(PCY4:PCY9)-PCY35-PCY40)</f>
        <v>0</v>
      </c>
      <c r="PDA10" s="967">
        <f t="shared" ref="PDA10" si="5457">-(SUM(PDA4:PDA9)-PDA35-PDA40)</f>
        <v>0</v>
      </c>
      <c r="PDC10" s="967">
        <f t="shared" ref="PDC10" si="5458">-(SUM(PDC4:PDC9)-PDC35-PDC40)</f>
        <v>0</v>
      </c>
      <c r="PDE10" s="967">
        <f t="shared" ref="PDE10" si="5459">-(SUM(PDE4:PDE9)-PDE35-PDE40)</f>
        <v>0</v>
      </c>
      <c r="PDG10" s="967">
        <f t="shared" ref="PDG10" si="5460">-(SUM(PDG4:PDG9)-PDG35-PDG40)</f>
        <v>0</v>
      </c>
      <c r="PDI10" s="967">
        <f t="shared" ref="PDI10" si="5461">-(SUM(PDI4:PDI9)-PDI35-PDI40)</f>
        <v>0</v>
      </c>
      <c r="PDK10" s="967">
        <f t="shared" ref="PDK10" si="5462">-(SUM(PDK4:PDK9)-PDK35-PDK40)</f>
        <v>0</v>
      </c>
      <c r="PDM10" s="967">
        <f t="shared" ref="PDM10" si="5463">-(SUM(PDM4:PDM9)-PDM35-PDM40)</f>
        <v>0</v>
      </c>
      <c r="PDO10" s="967">
        <f t="shared" ref="PDO10" si="5464">-(SUM(PDO4:PDO9)-PDO35-PDO40)</f>
        <v>0</v>
      </c>
      <c r="PDQ10" s="967">
        <f t="shared" ref="PDQ10" si="5465">-(SUM(PDQ4:PDQ9)-PDQ35-PDQ40)</f>
        <v>0</v>
      </c>
      <c r="PDS10" s="967">
        <f t="shared" ref="PDS10" si="5466">-(SUM(PDS4:PDS9)-PDS35-PDS40)</f>
        <v>0</v>
      </c>
      <c r="PDU10" s="967">
        <f t="shared" ref="PDU10" si="5467">-(SUM(PDU4:PDU9)-PDU35-PDU40)</f>
        <v>0</v>
      </c>
      <c r="PDW10" s="967">
        <f t="shared" ref="PDW10" si="5468">-(SUM(PDW4:PDW9)-PDW35-PDW40)</f>
        <v>0</v>
      </c>
      <c r="PDY10" s="967">
        <f t="shared" ref="PDY10" si="5469">-(SUM(PDY4:PDY9)-PDY35-PDY40)</f>
        <v>0</v>
      </c>
      <c r="PEA10" s="967">
        <f t="shared" ref="PEA10" si="5470">-(SUM(PEA4:PEA9)-PEA35-PEA40)</f>
        <v>0</v>
      </c>
      <c r="PEC10" s="967">
        <f t="shared" ref="PEC10" si="5471">-(SUM(PEC4:PEC9)-PEC35-PEC40)</f>
        <v>0</v>
      </c>
      <c r="PEE10" s="967">
        <f t="shared" ref="PEE10" si="5472">-(SUM(PEE4:PEE9)-PEE35-PEE40)</f>
        <v>0</v>
      </c>
      <c r="PEG10" s="967">
        <f t="shared" ref="PEG10" si="5473">-(SUM(PEG4:PEG9)-PEG35-PEG40)</f>
        <v>0</v>
      </c>
      <c r="PEI10" s="967">
        <f t="shared" ref="PEI10" si="5474">-(SUM(PEI4:PEI9)-PEI35-PEI40)</f>
        <v>0</v>
      </c>
      <c r="PEK10" s="967">
        <f t="shared" ref="PEK10" si="5475">-(SUM(PEK4:PEK9)-PEK35-PEK40)</f>
        <v>0</v>
      </c>
      <c r="PEM10" s="967">
        <f t="shared" ref="PEM10" si="5476">-(SUM(PEM4:PEM9)-PEM35-PEM40)</f>
        <v>0</v>
      </c>
      <c r="PEO10" s="967">
        <f t="shared" ref="PEO10" si="5477">-(SUM(PEO4:PEO9)-PEO35-PEO40)</f>
        <v>0</v>
      </c>
      <c r="PEQ10" s="967">
        <f t="shared" ref="PEQ10" si="5478">-(SUM(PEQ4:PEQ9)-PEQ35-PEQ40)</f>
        <v>0</v>
      </c>
      <c r="PES10" s="967">
        <f t="shared" ref="PES10" si="5479">-(SUM(PES4:PES9)-PES35-PES40)</f>
        <v>0</v>
      </c>
      <c r="PEU10" s="967">
        <f t="shared" ref="PEU10" si="5480">-(SUM(PEU4:PEU9)-PEU35-PEU40)</f>
        <v>0</v>
      </c>
      <c r="PEW10" s="967">
        <f t="shared" ref="PEW10" si="5481">-(SUM(PEW4:PEW9)-PEW35-PEW40)</f>
        <v>0</v>
      </c>
      <c r="PEY10" s="967">
        <f t="shared" ref="PEY10" si="5482">-(SUM(PEY4:PEY9)-PEY35-PEY40)</f>
        <v>0</v>
      </c>
      <c r="PFA10" s="967">
        <f t="shared" ref="PFA10" si="5483">-(SUM(PFA4:PFA9)-PFA35-PFA40)</f>
        <v>0</v>
      </c>
      <c r="PFC10" s="967">
        <f t="shared" ref="PFC10" si="5484">-(SUM(PFC4:PFC9)-PFC35-PFC40)</f>
        <v>0</v>
      </c>
      <c r="PFE10" s="967">
        <f t="shared" ref="PFE10" si="5485">-(SUM(PFE4:PFE9)-PFE35-PFE40)</f>
        <v>0</v>
      </c>
      <c r="PFG10" s="967">
        <f t="shared" ref="PFG10" si="5486">-(SUM(PFG4:PFG9)-PFG35-PFG40)</f>
        <v>0</v>
      </c>
      <c r="PFI10" s="967">
        <f t="shared" ref="PFI10" si="5487">-(SUM(PFI4:PFI9)-PFI35-PFI40)</f>
        <v>0</v>
      </c>
      <c r="PFK10" s="967">
        <f t="shared" ref="PFK10" si="5488">-(SUM(PFK4:PFK9)-PFK35-PFK40)</f>
        <v>0</v>
      </c>
      <c r="PFM10" s="967">
        <f t="shared" ref="PFM10" si="5489">-(SUM(PFM4:PFM9)-PFM35-PFM40)</f>
        <v>0</v>
      </c>
      <c r="PFO10" s="967">
        <f t="shared" ref="PFO10" si="5490">-(SUM(PFO4:PFO9)-PFO35-PFO40)</f>
        <v>0</v>
      </c>
      <c r="PFQ10" s="967">
        <f t="shared" ref="PFQ10" si="5491">-(SUM(PFQ4:PFQ9)-PFQ35-PFQ40)</f>
        <v>0</v>
      </c>
      <c r="PFS10" s="967">
        <f t="shared" ref="PFS10" si="5492">-(SUM(PFS4:PFS9)-PFS35-PFS40)</f>
        <v>0</v>
      </c>
      <c r="PFU10" s="967">
        <f t="shared" ref="PFU10" si="5493">-(SUM(PFU4:PFU9)-PFU35-PFU40)</f>
        <v>0</v>
      </c>
      <c r="PFW10" s="967">
        <f t="shared" ref="PFW10" si="5494">-(SUM(PFW4:PFW9)-PFW35-PFW40)</f>
        <v>0</v>
      </c>
      <c r="PFY10" s="967">
        <f t="shared" ref="PFY10" si="5495">-(SUM(PFY4:PFY9)-PFY35-PFY40)</f>
        <v>0</v>
      </c>
      <c r="PGA10" s="967">
        <f t="shared" ref="PGA10" si="5496">-(SUM(PGA4:PGA9)-PGA35-PGA40)</f>
        <v>0</v>
      </c>
      <c r="PGC10" s="967">
        <f t="shared" ref="PGC10" si="5497">-(SUM(PGC4:PGC9)-PGC35-PGC40)</f>
        <v>0</v>
      </c>
      <c r="PGE10" s="967">
        <f t="shared" ref="PGE10" si="5498">-(SUM(PGE4:PGE9)-PGE35-PGE40)</f>
        <v>0</v>
      </c>
      <c r="PGG10" s="967">
        <f t="shared" ref="PGG10" si="5499">-(SUM(PGG4:PGG9)-PGG35-PGG40)</f>
        <v>0</v>
      </c>
      <c r="PGI10" s="967">
        <f t="shared" ref="PGI10" si="5500">-(SUM(PGI4:PGI9)-PGI35-PGI40)</f>
        <v>0</v>
      </c>
      <c r="PGK10" s="967">
        <f t="shared" ref="PGK10" si="5501">-(SUM(PGK4:PGK9)-PGK35-PGK40)</f>
        <v>0</v>
      </c>
      <c r="PGM10" s="967">
        <f t="shared" ref="PGM10" si="5502">-(SUM(PGM4:PGM9)-PGM35-PGM40)</f>
        <v>0</v>
      </c>
      <c r="PGO10" s="967">
        <f t="shared" ref="PGO10" si="5503">-(SUM(PGO4:PGO9)-PGO35-PGO40)</f>
        <v>0</v>
      </c>
      <c r="PGQ10" s="967">
        <f t="shared" ref="PGQ10" si="5504">-(SUM(PGQ4:PGQ9)-PGQ35-PGQ40)</f>
        <v>0</v>
      </c>
      <c r="PGS10" s="967">
        <f t="shared" ref="PGS10" si="5505">-(SUM(PGS4:PGS9)-PGS35-PGS40)</f>
        <v>0</v>
      </c>
      <c r="PGU10" s="967">
        <f t="shared" ref="PGU10" si="5506">-(SUM(PGU4:PGU9)-PGU35-PGU40)</f>
        <v>0</v>
      </c>
      <c r="PGW10" s="967">
        <f t="shared" ref="PGW10" si="5507">-(SUM(PGW4:PGW9)-PGW35-PGW40)</f>
        <v>0</v>
      </c>
      <c r="PGY10" s="967">
        <f t="shared" ref="PGY10" si="5508">-(SUM(PGY4:PGY9)-PGY35-PGY40)</f>
        <v>0</v>
      </c>
      <c r="PHA10" s="967">
        <f t="shared" ref="PHA10" si="5509">-(SUM(PHA4:PHA9)-PHA35-PHA40)</f>
        <v>0</v>
      </c>
      <c r="PHC10" s="967">
        <f t="shared" ref="PHC10" si="5510">-(SUM(PHC4:PHC9)-PHC35-PHC40)</f>
        <v>0</v>
      </c>
      <c r="PHE10" s="967">
        <f t="shared" ref="PHE10" si="5511">-(SUM(PHE4:PHE9)-PHE35-PHE40)</f>
        <v>0</v>
      </c>
      <c r="PHG10" s="967">
        <f t="shared" ref="PHG10" si="5512">-(SUM(PHG4:PHG9)-PHG35-PHG40)</f>
        <v>0</v>
      </c>
      <c r="PHI10" s="967">
        <f t="shared" ref="PHI10" si="5513">-(SUM(PHI4:PHI9)-PHI35-PHI40)</f>
        <v>0</v>
      </c>
      <c r="PHK10" s="967">
        <f t="shared" ref="PHK10" si="5514">-(SUM(PHK4:PHK9)-PHK35-PHK40)</f>
        <v>0</v>
      </c>
      <c r="PHM10" s="967">
        <f t="shared" ref="PHM10" si="5515">-(SUM(PHM4:PHM9)-PHM35-PHM40)</f>
        <v>0</v>
      </c>
      <c r="PHO10" s="967">
        <f t="shared" ref="PHO10" si="5516">-(SUM(PHO4:PHO9)-PHO35-PHO40)</f>
        <v>0</v>
      </c>
      <c r="PHQ10" s="967">
        <f t="shared" ref="PHQ10" si="5517">-(SUM(PHQ4:PHQ9)-PHQ35-PHQ40)</f>
        <v>0</v>
      </c>
      <c r="PHS10" s="967">
        <f t="shared" ref="PHS10" si="5518">-(SUM(PHS4:PHS9)-PHS35-PHS40)</f>
        <v>0</v>
      </c>
      <c r="PHU10" s="967">
        <f t="shared" ref="PHU10" si="5519">-(SUM(PHU4:PHU9)-PHU35-PHU40)</f>
        <v>0</v>
      </c>
      <c r="PHW10" s="967">
        <f t="shared" ref="PHW10" si="5520">-(SUM(PHW4:PHW9)-PHW35-PHW40)</f>
        <v>0</v>
      </c>
      <c r="PHY10" s="967">
        <f t="shared" ref="PHY10" si="5521">-(SUM(PHY4:PHY9)-PHY35-PHY40)</f>
        <v>0</v>
      </c>
      <c r="PIA10" s="967">
        <f t="shared" ref="PIA10" si="5522">-(SUM(PIA4:PIA9)-PIA35-PIA40)</f>
        <v>0</v>
      </c>
      <c r="PIC10" s="967">
        <f t="shared" ref="PIC10" si="5523">-(SUM(PIC4:PIC9)-PIC35-PIC40)</f>
        <v>0</v>
      </c>
      <c r="PIE10" s="967">
        <f t="shared" ref="PIE10" si="5524">-(SUM(PIE4:PIE9)-PIE35-PIE40)</f>
        <v>0</v>
      </c>
      <c r="PIG10" s="967">
        <f t="shared" ref="PIG10" si="5525">-(SUM(PIG4:PIG9)-PIG35-PIG40)</f>
        <v>0</v>
      </c>
      <c r="PII10" s="967">
        <f t="shared" ref="PII10" si="5526">-(SUM(PII4:PII9)-PII35-PII40)</f>
        <v>0</v>
      </c>
      <c r="PIK10" s="967">
        <f t="shared" ref="PIK10" si="5527">-(SUM(PIK4:PIK9)-PIK35-PIK40)</f>
        <v>0</v>
      </c>
      <c r="PIM10" s="967">
        <f t="shared" ref="PIM10" si="5528">-(SUM(PIM4:PIM9)-PIM35-PIM40)</f>
        <v>0</v>
      </c>
      <c r="PIO10" s="967">
        <f t="shared" ref="PIO10" si="5529">-(SUM(PIO4:PIO9)-PIO35-PIO40)</f>
        <v>0</v>
      </c>
      <c r="PIQ10" s="967">
        <f t="shared" ref="PIQ10" si="5530">-(SUM(PIQ4:PIQ9)-PIQ35-PIQ40)</f>
        <v>0</v>
      </c>
      <c r="PIS10" s="967">
        <f t="shared" ref="PIS10" si="5531">-(SUM(PIS4:PIS9)-PIS35-PIS40)</f>
        <v>0</v>
      </c>
      <c r="PIU10" s="967">
        <f t="shared" ref="PIU10" si="5532">-(SUM(PIU4:PIU9)-PIU35-PIU40)</f>
        <v>0</v>
      </c>
      <c r="PIW10" s="967">
        <f t="shared" ref="PIW10" si="5533">-(SUM(PIW4:PIW9)-PIW35-PIW40)</f>
        <v>0</v>
      </c>
      <c r="PIY10" s="967">
        <f t="shared" ref="PIY10" si="5534">-(SUM(PIY4:PIY9)-PIY35-PIY40)</f>
        <v>0</v>
      </c>
      <c r="PJA10" s="967">
        <f t="shared" ref="PJA10" si="5535">-(SUM(PJA4:PJA9)-PJA35-PJA40)</f>
        <v>0</v>
      </c>
      <c r="PJC10" s="967">
        <f t="shared" ref="PJC10" si="5536">-(SUM(PJC4:PJC9)-PJC35-PJC40)</f>
        <v>0</v>
      </c>
      <c r="PJE10" s="967">
        <f t="shared" ref="PJE10" si="5537">-(SUM(PJE4:PJE9)-PJE35-PJE40)</f>
        <v>0</v>
      </c>
      <c r="PJG10" s="967">
        <f t="shared" ref="PJG10" si="5538">-(SUM(PJG4:PJG9)-PJG35-PJG40)</f>
        <v>0</v>
      </c>
      <c r="PJI10" s="967">
        <f t="shared" ref="PJI10" si="5539">-(SUM(PJI4:PJI9)-PJI35-PJI40)</f>
        <v>0</v>
      </c>
      <c r="PJK10" s="967">
        <f t="shared" ref="PJK10" si="5540">-(SUM(PJK4:PJK9)-PJK35-PJK40)</f>
        <v>0</v>
      </c>
      <c r="PJM10" s="967">
        <f t="shared" ref="PJM10" si="5541">-(SUM(PJM4:PJM9)-PJM35-PJM40)</f>
        <v>0</v>
      </c>
      <c r="PJO10" s="967">
        <f t="shared" ref="PJO10" si="5542">-(SUM(PJO4:PJO9)-PJO35-PJO40)</f>
        <v>0</v>
      </c>
      <c r="PJQ10" s="967">
        <f t="shared" ref="PJQ10" si="5543">-(SUM(PJQ4:PJQ9)-PJQ35-PJQ40)</f>
        <v>0</v>
      </c>
      <c r="PJS10" s="967">
        <f t="shared" ref="PJS10" si="5544">-(SUM(PJS4:PJS9)-PJS35-PJS40)</f>
        <v>0</v>
      </c>
      <c r="PJU10" s="967">
        <f t="shared" ref="PJU10" si="5545">-(SUM(PJU4:PJU9)-PJU35-PJU40)</f>
        <v>0</v>
      </c>
      <c r="PJW10" s="967">
        <f t="shared" ref="PJW10" si="5546">-(SUM(PJW4:PJW9)-PJW35-PJW40)</f>
        <v>0</v>
      </c>
      <c r="PJY10" s="967">
        <f t="shared" ref="PJY10" si="5547">-(SUM(PJY4:PJY9)-PJY35-PJY40)</f>
        <v>0</v>
      </c>
      <c r="PKA10" s="967">
        <f t="shared" ref="PKA10" si="5548">-(SUM(PKA4:PKA9)-PKA35-PKA40)</f>
        <v>0</v>
      </c>
      <c r="PKC10" s="967">
        <f t="shared" ref="PKC10" si="5549">-(SUM(PKC4:PKC9)-PKC35-PKC40)</f>
        <v>0</v>
      </c>
      <c r="PKE10" s="967">
        <f t="shared" ref="PKE10" si="5550">-(SUM(PKE4:PKE9)-PKE35-PKE40)</f>
        <v>0</v>
      </c>
      <c r="PKG10" s="967">
        <f t="shared" ref="PKG10" si="5551">-(SUM(PKG4:PKG9)-PKG35-PKG40)</f>
        <v>0</v>
      </c>
      <c r="PKI10" s="967">
        <f t="shared" ref="PKI10" si="5552">-(SUM(PKI4:PKI9)-PKI35-PKI40)</f>
        <v>0</v>
      </c>
      <c r="PKK10" s="967">
        <f t="shared" ref="PKK10" si="5553">-(SUM(PKK4:PKK9)-PKK35-PKK40)</f>
        <v>0</v>
      </c>
      <c r="PKM10" s="967">
        <f t="shared" ref="PKM10" si="5554">-(SUM(PKM4:PKM9)-PKM35-PKM40)</f>
        <v>0</v>
      </c>
      <c r="PKO10" s="967">
        <f t="shared" ref="PKO10" si="5555">-(SUM(PKO4:PKO9)-PKO35-PKO40)</f>
        <v>0</v>
      </c>
      <c r="PKQ10" s="967">
        <f t="shared" ref="PKQ10" si="5556">-(SUM(PKQ4:PKQ9)-PKQ35-PKQ40)</f>
        <v>0</v>
      </c>
      <c r="PKS10" s="967">
        <f t="shared" ref="PKS10" si="5557">-(SUM(PKS4:PKS9)-PKS35-PKS40)</f>
        <v>0</v>
      </c>
      <c r="PKU10" s="967">
        <f t="shared" ref="PKU10" si="5558">-(SUM(PKU4:PKU9)-PKU35-PKU40)</f>
        <v>0</v>
      </c>
      <c r="PKW10" s="967">
        <f t="shared" ref="PKW10" si="5559">-(SUM(PKW4:PKW9)-PKW35-PKW40)</f>
        <v>0</v>
      </c>
      <c r="PKY10" s="967">
        <f t="shared" ref="PKY10" si="5560">-(SUM(PKY4:PKY9)-PKY35-PKY40)</f>
        <v>0</v>
      </c>
      <c r="PLA10" s="967">
        <f t="shared" ref="PLA10" si="5561">-(SUM(PLA4:PLA9)-PLA35-PLA40)</f>
        <v>0</v>
      </c>
      <c r="PLC10" s="967">
        <f t="shared" ref="PLC10" si="5562">-(SUM(PLC4:PLC9)-PLC35-PLC40)</f>
        <v>0</v>
      </c>
      <c r="PLE10" s="967">
        <f t="shared" ref="PLE10" si="5563">-(SUM(PLE4:PLE9)-PLE35-PLE40)</f>
        <v>0</v>
      </c>
      <c r="PLG10" s="967">
        <f t="shared" ref="PLG10" si="5564">-(SUM(PLG4:PLG9)-PLG35-PLG40)</f>
        <v>0</v>
      </c>
      <c r="PLI10" s="967">
        <f t="shared" ref="PLI10" si="5565">-(SUM(PLI4:PLI9)-PLI35-PLI40)</f>
        <v>0</v>
      </c>
      <c r="PLK10" s="967">
        <f t="shared" ref="PLK10" si="5566">-(SUM(PLK4:PLK9)-PLK35-PLK40)</f>
        <v>0</v>
      </c>
      <c r="PLM10" s="967">
        <f t="shared" ref="PLM10" si="5567">-(SUM(PLM4:PLM9)-PLM35-PLM40)</f>
        <v>0</v>
      </c>
      <c r="PLO10" s="967">
        <f t="shared" ref="PLO10" si="5568">-(SUM(PLO4:PLO9)-PLO35-PLO40)</f>
        <v>0</v>
      </c>
      <c r="PLQ10" s="967">
        <f t="shared" ref="PLQ10" si="5569">-(SUM(PLQ4:PLQ9)-PLQ35-PLQ40)</f>
        <v>0</v>
      </c>
      <c r="PLS10" s="967">
        <f t="shared" ref="PLS10" si="5570">-(SUM(PLS4:PLS9)-PLS35-PLS40)</f>
        <v>0</v>
      </c>
      <c r="PLU10" s="967">
        <f t="shared" ref="PLU10" si="5571">-(SUM(PLU4:PLU9)-PLU35-PLU40)</f>
        <v>0</v>
      </c>
      <c r="PLW10" s="967">
        <f t="shared" ref="PLW10" si="5572">-(SUM(PLW4:PLW9)-PLW35-PLW40)</f>
        <v>0</v>
      </c>
      <c r="PLY10" s="967">
        <f t="shared" ref="PLY10" si="5573">-(SUM(PLY4:PLY9)-PLY35-PLY40)</f>
        <v>0</v>
      </c>
      <c r="PMA10" s="967">
        <f t="shared" ref="PMA10" si="5574">-(SUM(PMA4:PMA9)-PMA35-PMA40)</f>
        <v>0</v>
      </c>
      <c r="PMC10" s="967">
        <f t="shared" ref="PMC10" si="5575">-(SUM(PMC4:PMC9)-PMC35-PMC40)</f>
        <v>0</v>
      </c>
      <c r="PME10" s="967">
        <f t="shared" ref="PME10" si="5576">-(SUM(PME4:PME9)-PME35-PME40)</f>
        <v>0</v>
      </c>
      <c r="PMG10" s="967">
        <f t="shared" ref="PMG10" si="5577">-(SUM(PMG4:PMG9)-PMG35-PMG40)</f>
        <v>0</v>
      </c>
      <c r="PMI10" s="967">
        <f t="shared" ref="PMI10" si="5578">-(SUM(PMI4:PMI9)-PMI35-PMI40)</f>
        <v>0</v>
      </c>
      <c r="PMK10" s="967">
        <f t="shared" ref="PMK10" si="5579">-(SUM(PMK4:PMK9)-PMK35-PMK40)</f>
        <v>0</v>
      </c>
      <c r="PMM10" s="967">
        <f t="shared" ref="PMM10" si="5580">-(SUM(PMM4:PMM9)-PMM35-PMM40)</f>
        <v>0</v>
      </c>
      <c r="PMO10" s="967">
        <f t="shared" ref="PMO10" si="5581">-(SUM(PMO4:PMO9)-PMO35-PMO40)</f>
        <v>0</v>
      </c>
      <c r="PMQ10" s="967">
        <f t="shared" ref="PMQ10" si="5582">-(SUM(PMQ4:PMQ9)-PMQ35-PMQ40)</f>
        <v>0</v>
      </c>
      <c r="PMS10" s="967">
        <f t="shared" ref="PMS10" si="5583">-(SUM(PMS4:PMS9)-PMS35-PMS40)</f>
        <v>0</v>
      </c>
      <c r="PMU10" s="967">
        <f t="shared" ref="PMU10" si="5584">-(SUM(PMU4:PMU9)-PMU35-PMU40)</f>
        <v>0</v>
      </c>
      <c r="PMW10" s="967">
        <f t="shared" ref="PMW10" si="5585">-(SUM(PMW4:PMW9)-PMW35-PMW40)</f>
        <v>0</v>
      </c>
      <c r="PMY10" s="967">
        <f t="shared" ref="PMY10" si="5586">-(SUM(PMY4:PMY9)-PMY35-PMY40)</f>
        <v>0</v>
      </c>
      <c r="PNA10" s="967">
        <f t="shared" ref="PNA10" si="5587">-(SUM(PNA4:PNA9)-PNA35-PNA40)</f>
        <v>0</v>
      </c>
      <c r="PNC10" s="967">
        <f t="shared" ref="PNC10" si="5588">-(SUM(PNC4:PNC9)-PNC35-PNC40)</f>
        <v>0</v>
      </c>
      <c r="PNE10" s="967">
        <f t="shared" ref="PNE10" si="5589">-(SUM(PNE4:PNE9)-PNE35-PNE40)</f>
        <v>0</v>
      </c>
      <c r="PNG10" s="967">
        <f t="shared" ref="PNG10" si="5590">-(SUM(PNG4:PNG9)-PNG35-PNG40)</f>
        <v>0</v>
      </c>
      <c r="PNI10" s="967">
        <f t="shared" ref="PNI10" si="5591">-(SUM(PNI4:PNI9)-PNI35-PNI40)</f>
        <v>0</v>
      </c>
      <c r="PNK10" s="967">
        <f t="shared" ref="PNK10" si="5592">-(SUM(PNK4:PNK9)-PNK35-PNK40)</f>
        <v>0</v>
      </c>
      <c r="PNM10" s="967">
        <f t="shared" ref="PNM10" si="5593">-(SUM(PNM4:PNM9)-PNM35-PNM40)</f>
        <v>0</v>
      </c>
      <c r="PNO10" s="967">
        <f t="shared" ref="PNO10" si="5594">-(SUM(PNO4:PNO9)-PNO35-PNO40)</f>
        <v>0</v>
      </c>
      <c r="PNQ10" s="967">
        <f t="shared" ref="PNQ10" si="5595">-(SUM(PNQ4:PNQ9)-PNQ35-PNQ40)</f>
        <v>0</v>
      </c>
      <c r="PNS10" s="967">
        <f t="shared" ref="PNS10" si="5596">-(SUM(PNS4:PNS9)-PNS35-PNS40)</f>
        <v>0</v>
      </c>
      <c r="PNU10" s="967">
        <f t="shared" ref="PNU10" si="5597">-(SUM(PNU4:PNU9)-PNU35-PNU40)</f>
        <v>0</v>
      </c>
      <c r="PNW10" s="967">
        <f t="shared" ref="PNW10" si="5598">-(SUM(PNW4:PNW9)-PNW35-PNW40)</f>
        <v>0</v>
      </c>
      <c r="PNY10" s="967">
        <f t="shared" ref="PNY10" si="5599">-(SUM(PNY4:PNY9)-PNY35-PNY40)</f>
        <v>0</v>
      </c>
      <c r="POA10" s="967">
        <f t="shared" ref="POA10" si="5600">-(SUM(POA4:POA9)-POA35-POA40)</f>
        <v>0</v>
      </c>
      <c r="POC10" s="967">
        <f t="shared" ref="POC10" si="5601">-(SUM(POC4:POC9)-POC35-POC40)</f>
        <v>0</v>
      </c>
      <c r="POE10" s="967">
        <f t="shared" ref="POE10" si="5602">-(SUM(POE4:POE9)-POE35-POE40)</f>
        <v>0</v>
      </c>
      <c r="POG10" s="967">
        <f t="shared" ref="POG10" si="5603">-(SUM(POG4:POG9)-POG35-POG40)</f>
        <v>0</v>
      </c>
      <c r="POI10" s="967">
        <f t="shared" ref="POI10" si="5604">-(SUM(POI4:POI9)-POI35-POI40)</f>
        <v>0</v>
      </c>
      <c r="POK10" s="967">
        <f t="shared" ref="POK10" si="5605">-(SUM(POK4:POK9)-POK35-POK40)</f>
        <v>0</v>
      </c>
      <c r="POM10" s="967">
        <f t="shared" ref="POM10" si="5606">-(SUM(POM4:POM9)-POM35-POM40)</f>
        <v>0</v>
      </c>
      <c r="POO10" s="967">
        <f t="shared" ref="POO10" si="5607">-(SUM(POO4:POO9)-POO35-POO40)</f>
        <v>0</v>
      </c>
      <c r="POQ10" s="967">
        <f t="shared" ref="POQ10" si="5608">-(SUM(POQ4:POQ9)-POQ35-POQ40)</f>
        <v>0</v>
      </c>
      <c r="POS10" s="967">
        <f t="shared" ref="POS10" si="5609">-(SUM(POS4:POS9)-POS35-POS40)</f>
        <v>0</v>
      </c>
      <c r="POU10" s="967">
        <f t="shared" ref="POU10" si="5610">-(SUM(POU4:POU9)-POU35-POU40)</f>
        <v>0</v>
      </c>
      <c r="POW10" s="967">
        <f t="shared" ref="POW10" si="5611">-(SUM(POW4:POW9)-POW35-POW40)</f>
        <v>0</v>
      </c>
      <c r="POY10" s="967">
        <f t="shared" ref="POY10" si="5612">-(SUM(POY4:POY9)-POY35-POY40)</f>
        <v>0</v>
      </c>
      <c r="PPA10" s="967">
        <f t="shared" ref="PPA10" si="5613">-(SUM(PPA4:PPA9)-PPA35-PPA40)</f>
        <v>0</v>
      </c>
      <c r="PPC10" s="967">
        <f t="shared" ref="PPC10" si="5614">-(SUM(PPC4:PPC9)-PPC35-PPC40)</f>
        <v>0</v>
      </c>
      <c r="PPE10" s="967">
        <f t="shared" ref="PPE10" si="5615">-(SUM(PPE4:PPE9)-PPE35-PPE40)</f>
        <v>0</v>
      </c>
      <c r="PPG10" s="967">
        <f t="shared" ref="PPG10" si="5616">-(SUM(PPG4:PPG9)-PPG35-PPG40)</f>
        <v>0</v>
      </c>
      <c r="PPI10" s="967">
        <f t="shared" ref="PPI10" si="5617">-(SUM(PPI4:PPI9)-PPI35-PPI40)</f>
        <v>0</v>
      </c>
      <c r="PPK10" s="967">
        <f t="shared" ref="PPK10" si="5618">-(SUM(PPK4:PPK9)-PPK35-PPK40)</f>
        <v>0</v>
      </c>
      <c r="PPM10" s="967">
        <f t="shared" ref="PPM10" si="5619">-(SUM(PPM4:PPM9)-PPM35-PPM40)</f>
        <v>0</v>
      </c>
      <c r="PPO10" s="967">
        <f t="shared" ref="PPO10" si="5620">-(SUM(PPO4:PPO9)-PPO35-PPO40)</f>
        <v>0</v>
      </c>
      <c r="PPQ10" s="967">
        <f t="shared" ref="PPQ10" si="5621">-(SUM(PPQ4:PPQ9)-PPQ35-PPQ40)</f>
        <v>0</v>
      </c>
      <c r="PPS10" s="967">
        <f t="shared" ref="PPS10" si="5622">-(SUM(PPS4:PPS9)-PPS35-PPS40)</f>
        <v>0</v>
      </c>
      <c r="PPU10" s="967">
        <f t="shared" ref="PPU10" si="5623">-(SUM(PPU4:PPU9)-PPU35-PPU40)</f>
        <v>0</v>
      </c>
      <c r="PPW10" s="967">
        <f t="shared" ref="PPW10" si="5624">-(SUM(PPW4:PPW9)-PPW35-PPW40)</f>
        <v>0</v>
      </c>
      <c r="PPY10" s="967">
        <f t="shared" ref="PPY10" si="5625">-(SUM(PPY4:PPY9)-PPY35-PPY40)</f>
        <v>0</v>
      </c>
      <c r="PQA10" s="967">
        <f t="shared" ref="PQA10" si="5626">-(SUM(PQA4:PQA9)-PQA35-PQA40)</f>
        <v>0</v>
      </c>
      <c r="PQC10" s="967">
        <f t="shared" ref="PQC10" si="5627">-(SUM(PQC4:PQC9)-PQC35-PQC40)</f>
        <v>0</v>
      </c>
      <c r="PQE10" s="967">
        <f t="shared" ref="PQE10" si="5628">-(SUM(PQE4:PQE9)-PQE35-PQE40)</f>
        <v>0</v>
      </c>
      <c r="PQG10" s="967">
        <f t="shared" ref="PQG10" si="5629">-(SUM(PQG4:PQG9)-PQG35-PQG40)</f>
        <v>0</v>
      </c>
      <c r="PQI10" s="967">
        <f t="shared" ref="PQI10" si="5630">-(SUM(PQI4:PQI9)-PQI35-PQI40)</f>
        <v>0</v>
      </c>
      <c r="PQK10" s="967">
        <f t="shared" ref="PQK10" si="5631">-(SUM(PQK4:PQK9)-PQK35-PQK40)</f>
        <v>0</v>
      </c>
      <c r="PQM10" s="967">
        <f t="shared" ref="PQM10" si="5632">-(SUM(PQM4:PQM9)-PQM35-PQM40)</f>
        <v>0</v>
      </c>
      <c r="PQO10" s="967">
        <f t="shared" ref="PQO10" si="5633">-(SUM(PQO4:PQO9)-PQO35-PQO40)</f>
        <v>0</v>
      </c>
      <c r="PQQ10" s="967">
        <f t="shared" ref="PQQ10" si="5634">-(SUM(PQQ4:PQQ9)-PQQ35-PQQ40)</f>
        <v>0</v>
      </c>
      <c r="PQS10" s="967">
        <f t="shared" ref="PQS10" si="5635">-(SUM(PQS4:PQS9)-PQS35-PQS40)</f>
        <v>0</v>
      </c>
      <c r="PQU10" s="967">
        <f t="shared" ref="PQU10" si="5636">-(SUM(PQU4:PQU9)-PQU35-PQU40)</f>
        <v>0</v>
      </c>
      <c r="PQW10" s="967">
        <f t="shared" ref="PQW10" si="5637">-(SUM(PQW4:PQW9)-PQW35-PQW40)</f>
        <v>0</v>
      </c>
      <c r="PQY10" s="967">
        <f t="shared" ref="PQY10" si="5638">-(SUM(PQY4:PQY9)-PQY35-PQY40)</f>
        <v>0</v>
      </c>
      <c r="PRA10" s="967">
        <f t="shared" ref="PRA10" si="5639">-(SUM(PRA4:PRA9)-PRA35-PRA40)</f>
        <v>0</v>
      </c>
      <c r="PRC10" s="967">
        <f t="shared" ref="PRC10" si="5640">-(SUM(PRC4:PRC9)-PRC35-PRC40)</f>
        <v>0</v>
      </c>
      <c r="PRE10" s="967">
        <f t="shared" ref="PRE10" si="5641">-(SUM(PRE4:PRE9)-PRE35-PRE40)</f>
        <v>0</v>
      </c>
      <c r="PRG10" s="967">
        <f t="shared" ref="PRG10" si="5642">-(SUM(PRG4:PRG9)-PRG35-PRG40)</f>
        <v>0</v>
      </c>
      <c r="PRI10" s="967">
        <f t="shared" ref="PRI10" si="5643">-(SUM(PRI4:PRI9)-PRI35-PRI40)</f>
        <v>0</v>
      </c>
      <c r="PRK10" s="967">
        <f t="shared" ref="PRK10" si="5644">-(SUM(PRK4:PRK9)-PRK35-PRK40)</f>
        <v>0</v>
      </c>
      <c r="PRM10" s="967">
        <f t="shared" ref="PRM10" si="5645">-(SUM(PRM4:PRM9)-PRM35-PRM40)</f>
        <v>0</v>
      </c>
      <c r="PRO10" s="967">
        <f t="shared" ref="PRO10" si="5646">-(SUM(PRO4:PRO9)-PRO35-PRO40)</f>
        <v>0</v>
      </c>
      <c r="PRQ10" s="967">
        <f t="shared" ref="PRQ10" si="5647">-(SUM(PRQ4:PRQ9)-PRQ35-PRQ40)</f>
        <v>0</v>
      </c>
      <c r="PRS10" s="967">
        <f t="shared" ref="PRS10" si="5648">-(SUM(PRS4:PRS9)-PRS35-PRS40)</f>
        <v>0</v>
      </c>
      <c r="PRU10" s="967">
        <f t="shared" ref="PRU10" si="5649">-(SUM(PRU4:PRU9)-PRU35-PRU40)</f>
        <v>0</v>
      </c>
      <c r="PRW10" s="967">
        <f t="shared" ref="PRW10" si="5650">-(SUM(PRW4:PRW9)-PRW35-PRW40)</f>
        <v>0</v>
      </c>
      <c r="PRY10" s="967">
        <f t="shared" ref="PRY10" si="5651">-(SUM(PRY4:PRY9)-PRY35-PRY40)</f>
        <v>0</v>
      </c>
      <c r="PSA10" s="967">
        <f t="shared" ref="PSA10" si="5652">-(SUM(PSA4:PSA9)-PSA35-PSA40)</f>
        <v>0</v>
      </c>
      <c r="PSC10" s="967">
        <f t="shared" ref="PSC10" si="5653">-(SUM(PSC4:PSC9)-PSC35-PSC40)</f>
        <v>0</v>
      </c>
      <c r="PSE10" s="967">
        <f t="shared" ref="PSE10" si="5654">-(SUM(PSE4:PSE9)-PSE35-PSE40)</f>
        <v>0</v>
      </c>
      <c r="PSG10" s="967">
        <f t="shared" ref="PSG10" si="5655">-(SUM(PSG4:PSG9)-PSG35-PSG40)</f>
        <v>0</v>
      </c>
      <c r="PSI10" s="967">
        <f t="shared" ref="PSI10" si="5656">-(SUM(PSI4:PSI9)-PSI35-PSI40)</f>
        <v>0</v>
      </c>
      <c r="PSK10" s="967">
        <f t="shared" ref="PSK10" si="5657">-(SUM(PSK4:PSK9)-PSK35-PSK40)</f>
        <v>0</v>
      </c>
      <c r="PSM10" s="967">
        <f t="shared" ref="PSM10" si="5658">-(SUM(PSM4:PSM9)-PSM35-PSM40)</f>
        <v>0</v>
      </c>
      <c r="PSO10" s="967">
        <f t="shared" ref="PSO10" si="5659">-(SUM(PSO4:PSO9)-PSO35-PSO40)</f>
        <v>0</v>
      </c>
      <c r="PSQ10" s="967">
        <f t="shared" ref="PSQ10" si="5660">-(SUM(PSQ4:PSQ9)-PSQ35-PSQ40)</f>
        <v>0</v>
      </c>
      <c r="PSS10" s="967">
        <f t="shared" ref="PSS10" si="5661">-(SUM(PSS4:PSS9)-PSS35-PSS40)</f>
        <v>0</v>
      </c>
      <c r="PSU10" s="967">
        <f t="shared" ref="PSU10" si="5662">-(SUM(PSU4:PSU9)-PSU35-PSU40)</f>
        <v>0</v>
      </c>
      <c r="PSW10" s="967">
        <f t="shared" ref="PSW10" si="5663">-(SUM(PSW4:PSW9)-PSW35-PSW40)</f>
        <v>0</v>
      </c>
      <c r="PSY10" s="967">
        <f t="shared" ref="PSY10" si="5664">-(SUM(PSY4:PSY9)-PSY35-PSY40)</f>
        <v>0</v>
      </c>
      <c r="PTA10" s="967">
        <f t="shared" ref="PTA10" si="5665">-(SUM(PTA4:PTA9)-PTA35-PTA40)</f>
        <v>0</v>
      </c>
      <c r="PTC10" s="967">
        <f t="shared" ref="PTC10" si="5666">-(SUM(PTC4:PTC9)-PTC35-PTC40)</f>
        <v>0</v>
      </c>
      <c r="PTE10" s="967">
        <f t="shared" ref="PTE10" si="5667">-(SUM(PTE4:PTE9)-PTE35-PTE40)</f>
        <v>0</v>
      </c>
      <c r="PTG10" s="967">
        <f t="shared" ref="PTG10" si="5668">-(SUM(PTG4:PTG9)-PTG35-PTG40)</f>
        <v>0</v>
      </c>
      <c r="PTI10" s="967">
        <f t="shared" ref="PTI10" si="5669">-(SUM(PTI4:PTI9)-PTI35-PTI40)</f>
        <v>0</v>
      </c>
      <c r="PTK10" s="967">
        <f t="shared" ref="PTK10" si="5670">-(SUM(PTK4:PTK9)-PTK35-PTK40)</f>
        <v>0</v>
      </c>
      <c r="PTM10" s="967">
        <f t="shared" ref="PTM10" si="5671">-(SUM(PTM4:PTM9)-PTM35-PTM40)</f>
        <v>0</v>
      </c>
      <c r="PTO10" s="967">
        <f t="shared" ref="PTO10" si="5672">-(SUM(PTO4:PTO9)-PTO35-PTO40)</f>
        <v>0</v>
      </c>
      <c r="PTQ10" s="967">
        <f t="shared" ref="PTQ10" si="5673">-(SUM(PTQ4:PTQ9)-PTQ35-PTQ40)</f>
        <v>0</v>
      </c>
      <c r="PTS10" s="967">
        <f t="shared" ref="PTS10" si="5674">-(SUM(PTS4:PTS9)-PTS35-PTS40)</f>
        <v>0</v>
      </c>
      <c r="PTU10" s="967">
        <f t="shared" ref="PTU10" si="5675">-(SUM(PTU4:PTU9)-PTU35-PTU40)</f>
        <v>0</v>
      </c>
      <c r="PTW10" s="967">
        <f t="shared" ref="PTW10" si="5676">-(SUM(PTW4:PTW9)-PTW35-PTW40)</f>
        <v>0</v>
      </c>
      <c r="PTY10" s="967">
        <f t="shared" ref="PTY10" si="5677">-(SUM(PTY4:PTY9)-PTY35-PTY40)</f>
        <v>0</v>
      </c>
      <c r="PUA10" s="967">
        <f t="shared" ref="PUA10" si="5678">-(SUM(PUA4:PUA9)-PUA35-PUA40)</f>
        <v>0</v>
      </c>
      <c r="PUC10" s="967">
        <f t="shared" ref="PUC10" si="5679">-(SUM(PUC4:PUC9)-PUC35-PUC40)</f>
        <v>0</v>
      </c>
      <c r="PUE10" s="967">
        <f t="shared" ref="PUE10" si="5680">-(SUM(PUE4:PUE9)-PUE35-PUE40)</f>
        <v>0</v>
      </c>
      <c r="PUG10" s="967">
        <f t="shared" ref="PUG10" si="5681">-(SUM(PUG4:PUG9)-PUG35-PUG40)</f>
        <v>0</v>
      </c>
      <c r="PUI10" s="967">
        <f t="shared" ref="PUI10" si="5682">-(SUM(PUI4:PUI9)-PUI35-PUI40)</f>
        <v>0</v>
      </c>
      <c r="PUK10" s="967">
        <f t="shared" ref="PUK10" si="5683">-(SUM(PUK4:PUK9)-PUK35-PUK40)</f>
        <v>0</v>
      </c>
      <c r="PUM10" s="967">
        <f t="shared" ref="PUM10" si="5684">-(SUM(PUM4:PUM9)-PUM35-PUM40)</f>
        <v>0</v>
      </c>
      <c r="PUO10" s="967">
        <f t="shared" ref="PUO10" si="5685">-(SUM(PUO4:PUO9)-PUO35-PUO40)</f>
        <v>0</v>
      </c>
      <c r="PUQ10" s="967">
        <f t="shared" ref="PUQ10" si="5686">-(SUM(PUQ4:PUQ9)-PUQ35-PUQ40)</f>
        <v>0</v>
      </c>
      <c r="PUS10" s="967">
        <f t="shared" ref="PUS10" si="5687">-(SUM(PUS4:PUS9)-PUS35-PUS40)</f>
        <v>0</v>
      </c>
      <c r="PUU10" s="967">
        <f t="shared" ref="PUU10" si="5688">-(SUM(PUU4:PUU9)-PUU35-PUU40)</f>
        <v>0</v>
      </c>
      <c r="PUW10" s="967">
        <f t="shared" ref="PUW10" si="5689">-(SUM(PUW4:PUW9)-PUW35-PUW40)</f>
        <v>0</v>
      </c>
      <c r="PUY10" s="967">
        <f t="shared" ref="PUY10" si="5690">-(SUM(PUY4:PUY9)-PUY35-PUY40)</f>
        <v>0</v>
      </c>
      <c r="PVA10" s="967">
        <f t="shared" ref="PVA10" si="5691">-(SUM(PVA4:PVA9)-PVA35-PVA40)</f>
        <v>0</v>
      </c>
      <c r="PVC10" s="967">
        <f t="shared" ref="PVC10" si="5692">-(SUM(PVC4:PVC9)-PVC35-PVC40)</f>
        <v>0</v>
      </c>
      <c r="PVE10" s="967">
        <f t="shared" ref="PVE10" si="5693">-(SUM(PVE4:PVE9)-PVE35-PVE40)</f>
        <v>0</v>
      </c>
      <c r="PVG10" s="967">
        <f t="shared" ref="PVG10" si="5694">-(SUM(PVG4:PVG9)-PVG35-PVG40)</f>
        <v>0</v>
      </c>
      <c r="PVI10" s="967">
        <f t="shared" ref="PVI10" si="5695">-(SUM(PVI4:PVI9)-PVI35-PVI40)</f>
        <v>0</v>
      </c>
      <c r="PVK10" s="967">
        <f t="shared" ref="PVK10" si="5696">-(SUM(PVK4:PVK9)-PVK35-PVK40)</f>
        <v>0</v>
      </c>
      <c r="PVM10" s="967">
        <f t="shared" ref="PVM10" si="5697">-(SUM(PVM4:PVM9)-PVM35-PVM40)</f>
        <v>0</v>
      </c>
      <c r="PVO10" s="967">
        <f t="shared" ref="PVO10" si="5698">-(SUM(PVO4:PVO9)-PVO35-PVO40)</f>
        <v>0</v>
      </c>
      <c r="PVQ10" s="967">
        <f t="shared" ref="PVQ10" si="5699">-(SUM(PVQ4:PVQ9)-PVQ35-PVQ40)</f>
        <v>0</v>
      </c>
      <c r="PVS10" s="967">
        <f t="shared" ref="PVS10" si="5700">-(SUM(PVS4:PVS9)-PVS35-PVS40)</f>
        <v>0</v>
      </c>
      <c r="PVU10" s="967">
        <f t="shared" ref="PVU10" si="5701">-(SUM(PVU4:PVU9)-PVU35-PVU40)</f>
        <v>0</v>
      </c>
      <c r="PVW10" s="967">
        <f t="shared" ref="PVW10" si="5702">-(SUM(PVW4:PVW9)-PVW35-PVW40)</f>
        <v>0</v>
      </c>
      <c r="PVY10" s="967">
        <f t="shared" ref="PVY10" si="5703">-(SUM(PVY4:PVY9)-PVY35-PVY40)</f>
        <v>0</v>
      </c>
      <c r="PWA10" s="967">
        <f t="shared" ref="PWA10" si="5704">-(SUM(PWA4:PWA9)-PWA35-PWA40)</f>
        <v>0</v>
      </c>
      <c r="PWC10" s="967">
        <f t="shared" ref="PWC10" si="5705">-(SUM(PWC4:PWC9)-PWC35-PWC40)</f>
        <v>0</v>
      </c>
      <c r="PWE10" s="967">
        <f t="shared" ref="PWE10" si="5706">-(SUM(PWE4:PWE9)-PWE35-PWE40)</f>
        <v>0</v>
      </c>
      <c r="PWG10" s="967">
        <f t="shared" ref="PWG10" si="5707">-(SUM(PWG4:PWG9)-PWG35-PWG40)</f>
        <v>0</v>
      </c>
      <c r="PWI10" s="967">
        <f t="shared" ref="PWI10" si="5708">-(SUM(PWI4:PWI9)-PWI35-PWI40)</f>
        <v>0</v>
      </c>
      <c r="PWK10" s="967">
        <f t="shared" ref="PWK10" si="5709">-(SUM(PWK4:PWK9)-PWK35-PWK40)</f>
        <v>0</v>
      </c>
      <c r="PWM10" s="967">
        <f t="shared" ref="PWM10" si="5710">-(SUM(PWM4:PWM9)-PWM35-PWM40)</f>
        <v>0</v>
      </c>
      <c r="PWO10" s="967">
        <f t="shared" ref="PWO10" si="5711">-(SUM(PWO4:PWO9)-PWO35-PWO40)</f>
        <v>0</v>
      </c>
      <c r="PWQ10" s="967">
        <f t="shared" ref="PWQ10" si="5712">-(SUM(PWQ4:PWQ9)-PWQ35-PWQ40)</f>
        <v>0</v>
      </c>
      <c r="PWS10" s="967">
        <f t="shared" ref="PWS10" si="5713">-(SUM(PWS4:PWS9)-PWS35-PWS40)</f>
        <v>0</v>
      </c>
      <c r="PWU10" s="967">
        <f t="shared" ref="PWU10" si="5714">-(SUM(PWU4:PWU9)-PWU35-PWU40)</f>
        <v>0</v>
      </c>
      <c r="PWW10" s="967">
        <f t="shared" ref="PWW10" si="5715">-(SUM(PWW4:PWW9)-PWW35-PWW40)</f>
        <v>0</v>
      </c>
      <c r="PWY10" s="967">
        <f t="shared" ref="PWY10" si="5716">-(SUM(PWY4:PWY9)-PWY35-PWY40)</f>
        <v>0</v>
      </c>
      <c r="PXA10" s="967">
        <f t="shared" ref="PXA10" si="5717">-(SUM(PXA4:PXA9)-PXA35-PXA40)</f>
        <v>0</v>
      </c>
      <c r="PXC10" s="967">
        <f t="shared" ref="PXC10" si="5718">-(SUM(PXC4:PXC9)-PXC35-PXC40)</f>
        <v>0</v>
      </c>
      <c r="PXE10" s="967">
        <f t="shared" ref="PXE10" si="5719">-(SUM(PXE4:PXE9)-PXE35-PXE40)</f>
        <v>0</v>
      </c>
      <c r="PXG10" s="967">
        <f t="shared" ref="PXG10" si="5720">-(SUM(PXG4:PXG9)-PXG35-PXG40)</f>
        <v>0</v>
      </c>
      <c r="PXI10" s="967">
        <f t="shared" ref="PXI10" si="5721">-(SUM(PXI4:PXI9)-PXI35-PXI40)</f>
        <v>0</v>
      </c>
      <c r="PXK10" s="967">
        <f t="shared" ref="PXK10" si="5722">-(SUM(PXK4:PXK9)-PXK35-PXK40)</f>
        <v>0</v>
      </c>
      <c r="PXM10" s="967">
        <f t="shared" ref="PXM10" si="5723">-(SUM(PXM4:PXM9)-PXM35-PXM40)</f>
        <v>0</v>
      </c>
      <c r="PXO10" s="967">
        <f t="shared" ref="PXO10" si="5724">-(SUM(PXO4:PXO9)-PXO35-PXO40)</f>
        <v>0</v>
      </c>
      <c r="PXQ10" s="967">
        <f t="shared" ref="PXQ10" si="5725">-(SUM(PXQ4:PXQ9)-PXQ35-PXQ40)</f>
        <v>0</v>
      </c>
      <c r="PXS10" s="967">
        <f t="shared" ref="PXS10" si="5726">-(SUM(PXS4:PXS9)-PXS35-PXS40)</f>
        <v>0</v>
      </c>
      <c r="PXU10" s="967">
        <f t="shared" ref="PXU10" si="5727">-(SUM(PXU4:PXU9)-PXU35-PXU40)</f>
        <v>0</v>
      </c>
      <c r="PXW10" s="967">
        <f t="shared" ref="PXW10" si="5728">-(SUM(PXW4:PXW9)-PXW35-PXW40)</f>
        <v>0</v>
      </c>
      <c r="PXY10" s="967">
        <f t="shared" ref="PXY10" si="5729">-(SUM(PXY4:PXY9)-PXY35-PXY40)</f>
        <v>0</v>
      </c>
      <c r="PYA10" s="967">
        <f t="shared" ref="PYA10" si="5730">-(SUM(PYA4:PYA9)-PYA35-PYA40)</f>
        <v>0</v>
      </c>
      <c r="PYC10" s="967">
        <f t="shared" ref="PYC10" si="5731">-(SUM(PYC4:PYC9)-PYC35-PYC40)</f>
        <v>0</v>
      </c>
      <c r="PYE10" s="967">
        <f t="shared" ref="PYE10" si="5732">-(SUM(PYE4:PYE9)-PYE35-PYE40)</f>
        <v>0</v>
      </c>
      <c r="PYG10" s="967">
        <f t="shared" ref="PYG10" si="5733">-(SUM(PYG4:PYG9)-PYG35-PYG40)</f>
        <v>0</v>
      </c>
      <c r="PYI10" s="967">
        <f t="shared" ref="PYI10" si="5734">-(SUM(PYI4:PYI9)-PYI35-PYI40)</f>
        <v>0</v>
      </c>
      <c r="PYK10" s="967">
        <f t="shared" ref="PYK10" si="5735">-(SUM(PYK4:PYK9)-PYK35-PYK40)</f>
        <v>0</v>
      </c>
      <c r="PYM10" s="967">
        <f t="shared" ref="PYM10" si="5736">-(SUM(PYM4:PYM9)-PYM35-PYM40)</f>
        <v>0</v>
      </c>
      <c r="PYO10" s="967">
        <f t="shared" ref="PYO10" si="5737">-(SUM(PYO4:PYO9)-PYO35-PYO40)</f>
        <v>0</v>
      </c>
      <c r="PYQ10" s="967">
        <f t="shared" ref="PYQ10" si="5738">-(SUM(PYQ4:PYQ9)-PYQ35-PYQ40)</f>
        <v>0</v>
      </c>
      <c r="PYS10" s="967">
        <f t="shared" ref="PYS10" si="5739">-(SUM(PYS4:PYS9)-PYS35-PYS40)</f>
        <v>0</v>
      </c>
      <c r="PYU10" s="967">
        <f t="shared" ref="PYU10" si="5740">-(SUM(PYU4:PYU9)-PYU35-PYU40)</f>
        <v>0</v>
      </c>
      <c r="PYW10" s="967">
        <f t="shared" ref="PYW10" si="5741">-(SUM(PYW4:PYW9)-PYW35-PYW40)</f>
        <v>0</v>
      </c>
      <c r="PYY10" s="967">
        <f t="shared" ref="PYY10" si="5742">-(SUM(PYY4:PYY9)-PYY35-PYY40)</f>
        <v>0</v>
      </c>
      <c r="PZA10" s="967">
        <f t="shared" ref="PZA10" si="5743">-(SUM(PZA4:PZA9)-PZA35-PZA40)</f>
        <v>0</v>
      </c>
      <c r="PZC10" s="967">
        <f t="shared" ref="PZC10" si="5744">-(SUM(PZC4:PZC9)-PZC35-PZC40)</f>
        <v>0</v>
      </c>
      <c r="PZE10" s="967">
        <f t="shared" ref="PZE10" si="5745">-(SUM(PZE4:PZE9)-PZE35-PZE40)</f>
        <v>0</v>
      </c>
      <c r="PZG10" s="967">
        <f t="shared" ref="PZG10" si="5746">-(SUM(PZG4:PZG9)-PZG35-PZG40)</f>
        <v>0</v>
      </c>
      <c r="PZI10" s="967">
        <f t="shared" ref="PZI10" si="5747">-(SUM(PZI4:PZI9)-PZI35-PZI40)</f>
        <v>0</v>
      </c>
      <c r="PZK10" s="967">
        <f t="shared" ref="PZK10" si="5748">-(SUM(PZK4:PZK9)-PZK35-PZK40)</f>
        <v>0</v>
      </c>
      <c r="PZM10" s="967">
        <f t="shared" ref="PZM10" si="5749">-(SUM(PZM4:PZM9)-PZM35-PZM40)</f>
        <v>0</v>
      </c>
      <c r="PZO10" s="967">
        <f t="shared" ref="PZO10" si="5750">-(SUM(PZO4:PZO9)-PZO35-PZO40)</f>
        <v>0</v>
      </c>
      <c r="PZQ10" s="967">
        <f t="shared" ref="PZQ10" si="5751">-(SUM(PZQ4:PZQ9)-PZQ35-PZQ40)</f>
        <v>0</v>
      </c>
      <c r="PZS10" s="967">
        <f t="shared" ref="PZS10" si="5752">-(SUM(PZS4:PZS9)-PZS35-PZS40)</f>
        <v>0</v>
      </c>
      <c r="PZU10" s="967">
        <f t="shared" ref="PZU10" si="5753">-(SUM(PZU4:PZU9)-PZU35-PZU40)</f>
        <v>0</v>
      </c>
      <c r="PZW10" s="967">
        <f t="shared" ref="PZW10" si="5754">-(SUM(PZW4:PZW9)-PZW35-PZW40)</f>
        <v>0</v>
      </c>
      <c r="PZY10" s="967">
        <f t="shared" ref="PZY10" si="5755">-(SUM(PZY4:PZY9)-PZY35-PZY40)</f>
        <v>0</v>
      </c>
      <c r="QAA10" s="967">
        <f t="shared" ref="QAA10" si="5756">-(SUM(QAA4:QAA9)-QAA35-QAA40)</f>
        <v>0</v>
      </c>
      <c r="QAC10" s="967">
        <f t="shared" ref="QAC10" si="5757">-(SUM(QAC4:QAC9)-QAC35-QAC40)</f>
        <v>0</v>
      </c>
      <c r="QAE10" s="967">
        <f t="shared" ref="QAE10" si="5758">-(SUM(QAE4:QAE9)-QAE35-QAE40)</f>
        <v>0</v>
      </c>
      <c r="QAG10" s="967">
        <f t="shared" ref="QAG10" si="5759">-(SUM(QAG4:QAG9)-QAG35-QAG40)</f>
        <v>0</v>
      </c>
      <c r="QAI10" s="967">
        <f t="shared" ref="QAI10" si="5760">-(SUM(QAI4:QAI9)-QAI35-QAI40)</f>
        <v>0</v>
      </c>
      <c r="QAK10" s="967">
        <f t="shared" ref="QAK10" si="5761">-(SUM(QAK4:QAK9)-QAK35-QAK40)</f>
        <v>0</v>
      </c>
      <c r="QAM10" s="967">
        <f t="shared" ref="QAM10" si="5762">-(SUM(QAM4:QAM9)-QAM35-QAM40)</f>
        <v>0</v>
      </c>
      <c r="QAO10" s="967">
        <f t="shared" ref="QAO10" si="5763">-(SUM(QAO4:QAO9)-QAO35-QAO40)</f>
        <v>0</v>
      </c>
      <c r="QAQ10" s="967">
        <f t="shared" ref="QAQ10" si="5764">-(SUM(QAQ4:QAQ9)-QAQ35-QAQ40)</f>
        <v>0</v>
      </c>
      <c r="QAS10" s="967">
        <f t="shared" ref="QAS10" si="5765">-(SUM(QAS4:QAS9)-QAS35-QAS40)</f>
        <v>0</v>
      </c>
      <c r="QAU10" s="967">
        <f t="shared" ref="QAU10" si="5766">-(SUM(QAU4:QAU9)-QAU35-QAU40)</f>
        <v>0</v>
      </c>
      <c r="QAW10" s="967">
        <f t="shared" ref="QAW10" si="5767">-(SUM(QAW4:QAW9)-QAW35-QAW40)</f>
        <v>0</v>
      </c>
      <c r="QAY10" s="967">
        <f t="shared" ref="QAY10" si="5768">-(SUM(QAY4:QAY9)-QAY35-QAY40)</f>
        <v>0</v>
      </c>
      <c r="QBA10" s="967">
        <f t="shared" ref="QBA10" si="5769">-(SUM(QBA4:QBA9)-QBA35-QBA40)</f>
        <v>0</v>
      </c>
      <c r="QBC10" s="967">
        <f t="shared" ref="QBC10" si="5770">-(SUM(QBC4:QBC9)-QBC35-QBC40)</f>
        <v>0</v>
      </c>
      <c r="QBE10" s="967">
        <f t="shared" ref="QBE10" si="5771">-(SUM(QBE4:QBE9)-QBE35-QBE40)</f>
        <v>0</v>
      </c>
      <c r="QBG10" s="967">
        <f t="shared" ref="QBG10" si="5772">-(SUM(QBG4:QBG9)-QBG35-QBG40)</f>
        <v>0</v>
      </c>
      <c r="QBI10" s="967">
        <f t="shared" ref="QBI10" si="5773">-(SUM(QBI4:QBI9)-QBI35-QBI40)</f>
        <v>0</v>
      </c>
      <c r="QBK10" s="967">
        <f t="shared" ref="QBK10" si="5774">-(SUM(QBK4:QBK9)-QBK35-QBK40)</f>
        <v>0</v>
      </c>
      <c r="QBM10" s="967">
        <f t="shared" ref="QBM10" si="5775">-(SUM(QBM4:QBM9)-QBM35-QBM40)</f>
        <v>0</v>
      </c>
      <c r="QBO10" s="967">
        <f t="shared" ref="QBO10" si="5776">-(SUM(QBO4:QBO9)-QBO35-QBO40)</f>
        <v>0</v>
      </c>
      <c r="QBQ10" s="967">
        <f t="shared" ref="QBQ10" si="5777">-(SUM(QBQ4:QBQ9)-QBQ35-QBQ40)</f>
        <v>0</v>
      </c>
      <c r="QBS10" s="967">
        <f t="shared" ref="QBS10" si="5778">-(SUM(QBS4:QBS9)-QBS35-QBS40)</f>
        <v>0</v>
      </c>
      <c r="QBU10" s="967">
        <f t="shared" ref="QBU10" si="5779">-(SUM(QBU4:QBU9)-QBU35-QBU40)</f>
        <v>0</v>
      </c>
      <c r="QBW10" s="967">
        <f t="shared" ref="QBW10" si="5780">-(SUM(QBW4:QBW9)-QBW35-QBW40)</f>
        <v>0</v>
      </c>
      <c r="QBY10" s="967">
        <f t="shared" ref="QBY10" si="5781">-(SUM(QBY4:QBY9)-QBY35-QBY40)</f>
        <v>0</v>
      </c>
      <c r="QCA10" s="967">
        <f t="shared" ref="QCA10" si="5782">-(SUM(QCA4:QCA9)-QCA35-QCA40)</f>
        <v>0</v>
      </c>
      <c r="QCC10" s="967">
        <f t="shared" ref="QCC10" si="5783">-(SUM(QCC4:QCC9)-QCC35-QCC40)</f>
        <v>0</v>
      </c>
      <c r="QCE10" s="967">
        <f t="shared" ref="QCE10" si="5784">-(SUM(QCE4:QCE9)-QCE35-QCE40)</f>
        <v>0</v>
      </c>
      <c r="QCG10" s="967">
        <f t="shared" ref="QCG10" si="5785">-(SUM(QCG4:QCG9)-QCG35-QCG40)</f>
        <v>0</v>
      </c>
      <c r="QCI10" s="967">
        <f t="shared" ref="QCI10" si="5786">-(SUM(QCI4:QCI9)-QCI35-QCI40)</f>
        <v>0</v>
      </c>
      <c r="QCK10" s="967">
        <f t="shared" ref="QCK10" si="5787">-(SUM(QCK4:QCK9)-QCK35-QCK40)</f>
        <v>0</v>
      </c>
      <c r="QCM10" s="967">
        <f t="shared" ref="QCM10" si="5788">-(SUM(QCM4:QCM9)-QCM35-QCM40)</f>
        <v>0</v>
      </c>
      <c r="QCO10" s="967">
        <f t="shared" ref="QCO10" si="5789">-(SUM(QCO4:QCO9)-QCO35-QCO40)</f>
        <v>0</v>
      </c>
      <c r="QCQ10" s="967">
        <f t="shared" ref="QCQ10" si="5790">-(SUM(QCQ4:QCQ9)-QCQ35-QCQ40)</f>
        <v>0</v>
      </c>
      <c r="QCS10" s="967">
        <f t="shared" ref="QCS10" si="5791">-(SUM(QCS4:QCS9)-QCS35-QCS40)</f>
        <v>0</v>
      </c>
      <c r="QCU10" s="967">
        <f t="shared" ref="QCU10" si="5792">-(SUM(QCU4:QCU9)-QCU35-QCU40)</f>
        <v>0</v>
      </c>
      <c r="QCW10" s="967">
        <f t="shared" ref="QCW10" si="5793">-(SUM(QCW4:QCW9)-QCW35-QCW40)</f>
        <v>0</v>
      </c>
      <c r="QCY10" s="967">
        <f t="shared" ref="QCY10" si="5794">-(SUM(QCY4:QCY9)-QCY35-QCY40)</f>
        <v>0</v>
      </c>
      <c r="QDA10" s="967">
        <f t="shared" ref="QDA10" si="5795">-(SUM(QDA4:QDA9)-QDA35-QDA40)</f>
        <v>0</v>
      </c>
      <c r="QDC10" s="967">
        <f t="shared" ref="QDC10" si="5796">-(SUM(QDC4:QDC9)-QDC35-QDC40)</f>
        <v>0</v>
      </c>
      <c r="QDE10" s="967">
        <f t="shared" ref="QDE10" si="5797">-(SUM(QDE4:QDE9)-QDE35-QDE40)</f>
        <v>0</v>
      </c>
      <c r="QDG10" s="967">
        <f t="shared" ref="QDG10" si="5798">-(SUM(QDG4:QDG9)-QDG35-QDG40)</f>
        <v>0</v>
      </c>
      <c r="QDI10" s="967">
        <f t="shared" ref="QDI10" si="5799">-(SUM(QDI4:QDI9)-QDI35-QDI40)</f>
        <v>0</v>
      </c>
      <c r="QDK10" s="967">
        <f t="shared" ref="QDK10" si="5800">-(SUM(QDK4:QDK9)-QDK35-QDK40)</f>
        <v>0</v>
      </c>
      <c r="QDM10" s="967">
        <f t="shared" ref="QDM10" si="5801">-(SUM(QDM4:QDM9)-QDM35-QDM40)</f>
        <v>0</v>
      </c>
      <c r="QDO10" s="967">
        <f t="shared" ref="QDO10" si="5802">-(SUM(QDO4:QDO9)-QDO35-QDO40)</f>
        <v>0</v>
      </c>
      <c r="QDQ10" s="967">
        <f t="shared" ref="QDQ10" si="5803">-(SUM(QDQ4:QDQ9)-QDQ35-QDQ40)</f>
        <v>0</v>
      </c>
      <c r="QDS10" s="967">
        <f t="shared" ref="QDS10" si="5804">-(SUM(QDS4:QDS9)-QDS35-QDS40)</f>
        <v>0</v>
      </c>
      <c r="QDU10" s="967">
        <f t="shared" ref="QDU10" si="5805">-(SUM(QDU4:QDU9)-QDU35-QDU40)</f>
        <v>0</v>
      </c>
      <c r="QDW10" s="967">
        <f t="shared" ref="QDW10" si="5806">-(SUM(QDW4:QDW9)-QDW35-QDW40)</f>
        <v>0</v>
      </c>
      <c r="QDY10" s="967">
        <f t="shared" ref="QDY10" si="5807">-(SUM(QDY4:QDY9)-QDY35-QDY40)</f>
        <v>0</v>
      </c>
      <c r="QEA10" s="967">
        <f t="shared" ref="QEA10" si="5808">-(SUM(QEA4:QEA9)-QEA35-QEA40)</f>
        <v>0</v>
      </c>
      <c r="QEC10" s="967">
        <f t="shared" ref="QEC10" si="5809">-(SUM(QEC4:QEC9)-QEC35-QEC40)</f>
        <v>0</v>
      </c>
      <c r="QEE10" s="967">
        <f t="shared" ref="QEE10" si="5810">-(SUM(QEE4:QEE9)-QEE35-QEE40)</f>
        <v>0</v>
      </c>
      <c r="QEG10" s="967">
        <f t="shared" ref="QEG10" si="5811">-(SUM(QEG4:QEG9)-QEG35-QEG40)</f>
        <v>0</v>
      </c>
      <c r="QEI10" s="967">
        <f t="shared" ref="QEI10" si="5812">-(SUM(QEI4:QEI9)-QEI35-QEI40)</f>
        <v>0</v>
      </c>
      <c r="QEK10" s="967">
        <f t="shared" ref="QEK10" si="5813">-(SUM(QEK4:QEK9)-QEK35-QEK40)</f>
        <v>0</v>
      </c>
      <c r="QEM10" s="967">
        <f t="shared" ref="QEM10" si="5814">-(SUM(QEM4:QEM9)-QEM35-QEM40)</f>
        <v>0</v>
      </c>
      <c r="QEO10" s="967">
        <f t="shared" ref="QEO10" si="5815">-(SUM(QEO4:QEO9)-QEO35-QEO40)</f>
        <v>0</v>
      </c>
      <c r="QEQ10" s="967">
        <f t="shared" ref="QEQ10" si="5816">-(SUM(QEQ4:QEQ9)-QEQ35-QEQ40)</f>
        <v>0</v>
      </c>
      <c r="QES10" s="967">
        <f t="shared" ref="QES10" si="5817">-(SUM(QES4:QES9)-QES35-QES40)</f>
        <v>0</v>
      </c>
      <c r="QEU10" s="967">
        <f t="shared" ref="QEU10" si="5818">-(SUM(QEU4:QEU9)-QEU35-QEU40)</f>
        <v>0</v>
      </c>
      <c r="QEW10" s="967">
        <f t="shared" ref="QEW10" si="5819">-(SUM(QEW4:QEW9)-QEW35-QEW40)</f>
        <v>0</v>
      </c>
      <c r="QEY10" s="967">
        <f t="shared" ref="QEY10" si="5820">-(SUM(QEY4:QEY9)-QEY35-QEY40)</f>
        <v>0</v>
      </c>
      <c r="QFA10" s="967">
        <f t="shared" ref="QFA10" si="5821">-(SUM(QFA4:QFA9)-QFA35-QFA40)</f>
        <v>0</v>
      </c>
      <c r="QFC10" s="967">
        <f t="shared" ref="QFC10" si="5822">-(SUM(QFC4:QFC9)-QFC35-QFC40)</f>
        <v>0</v>
      </c>
      <c r="QFE10" s="967">
        <f t="shared" ref="QFE10" si="5823">-(SUM(QFE4:QFE9)-QFE35-QFE40)</f>
        <v>0</v>
      </c>
      <c r="QFG10" s="967">
        <f t="shared" ref="QFG10" si="5824">-(SUM(QFG4:QFG9)-QFG35-QFG40)</f>
        <v>0</v>
      </c>
      <c r="QFI10" s="967">
        <f t="shared" ref="QFI10" si="5825">-(SUM(QFI4:QFI9)-QFI35-QFI40)</f>
        <v>0</v>
      </c>
      <c r="QFK10" s="967">
        <f t="shared" ref="QFK10" si="5826">-(SUM(QFK4:QFK9)-QFK35-QFK40)</f>
        <v>0</v>
      </c>
      <c r="QFM10" s="967">
        <f t="shared" ref="QFM10" si="5827">-(SUM(QFM4:QFM9)-QFM35-QFM40)</f>
        <v>0</v>
      </c>
      <c r="QFO10" s="967">
        <f t="shared" ref="QFO10" si="5828">-(SUM(QFO4:QFO9)-QFO35-QFO40)</f>
        <v>0</v>
      </c>
      <c r="QFQ10" s="967">
        <f t="shared" ref="QFQ10" si="5829">-(SUM(QFQ4:QFQ9)-QFQ35-QFQ40)</f>
        <v>0</v>
      </c>
      <c r="QFS10" s="967">
        <f t="shared" ref="QFS10" si="5830">-(SUM(QFS4:QFS9)-QFS35-QFS40)</f>
        <v>0</v>
      </c>
      <c r="QFU10" s="967">
        <f t="shared" ref="QFU10" si="5831">-(SUM(QFU4:QFU9)-QFU35-QFU40)</f>
        <v>0</v>
      </c>
      <c r="QFW10" s="967">
        <f t="shared" ref="QFW10" si="5832">-(SUM(QFW4:QFW9)-QFW35-QFW40)</f>
        <v>0</v>
      </c>
      <c r="QFY10" s="967">
        <f t="shared" ref="QFY10" si="5833">-(SUM(QFY4:QFY9)-QFY35-QFY40)</f>
        <v>0</v>
      </c>
      <c r="QGA10" s="967">
        <f t="shared" ref="QGA10" si="5834">-(SUM(QGA4:QGA9)-QGA35-QGA40)</f>
        <v>0</v>
      </c>
      <c r="QGC10" s="967">
        <f t="shared" ref="QGC10" si="5835">-(SUM(QGC4:QGC9)-QGC35-QGC40)</f>
        <v>0</v>
      </c>
      <c r="QGE10" s="967">
        <f t="shared" ref="QGE10" si="5836">-(SUM(QGE4:QGE9)-QGE35-QGE40)</f>
        <v>0</v>
      </c>
      <c r="QGG10" s="967">
        <f t="shared" ref="QGG10" si="5837">-(SUM(QGG4:QGG9)-QGG35-QGG40)</f>
        <v>0</v>
      </c>
      <c r="QGI10" s="967">
        <f t="shared" ref="QGI10" si="5838">-(SUM(QGI4:QGI9)-QGI35-QGI40)</f>
        <v>0</v>
      </c>
      <c r="QGK10" s="967">
        <f t="shared" ref="QGK10" si="5839">-(SUM(QGK4:QGK9)-QGK35-QGK40)</f>
        <v>0</v>
      </c>
      <c r="QGM10" s="967">
        <f t="shared" ref="QGM10" si="5840">-(SUM(QGM4:QGM9)-QGM35-QGM40)</f>
        <v>0</v>
      </c>
      <c r="QGO10" s="967">
        <f t="shared" ref="QGO10" si="5841">-(SUM(QGO4:QGO9)-QGO35-QGO40)</f>
        <v>0</v>
      </c>
      <c r="QGQ10" s="967">
        <f t="shared" ref="QGQ10" si="5842">-(SUM(QGQ4:QGQ9)-QGQ35-QGQ40)</f>
        <v>0</v>
      </c>
      <c r="QGS10" s="967">
        <f t="shared" ref="QGS10" si="5843">-(SUM(QGS4:QGS9)-QGS35-QGS40)</f>
        <v>0</v>
      </c>
      <c r="QGU10" s="967">
        <f t="shared" ref="QGU10" si="5844">-(SUM(QGU4:QGU9)-QGU35-QGU40)</f>
        <v>0</v>
      </c>
      <c r="QGW10" s="967">
        <f t="shared" ref="QGW10" si="5845">-(SUM(QGW4:QGW9)-QGW35-QGW40)</f>
        <v>0</v>
      </c>
      <c r="QGY10" s="967">
        <f t="shared" ref="QGY10" si="5846">-(SUM(QGY4:QGY9)-QGY35-QGY40)</f>
        <v>0</v>
      </c>
      <c r="QHA10" s="967">
        <f t="shared" ref="QHA10" si="5847">-(SUM(QHA4:QHA9)-QHA35-QHA40)</f>
        <v>0</v>
      </c>
      <c r="QHC10" s="967">
        <f t="shared" ref="QHC10" si="5848">-(SUM(QHC4:QHC9)-QHC35-QHC40)</f>
        <v>0</v>
      </c>
      <c r="QHE10" s="967">
        <f t="shared" ref="QHE10" si="5849">-(SUM(QHE4:QHE9)-QHE35-QHE40)</f>
        <v>0</v>
      </c>
      <c r="QHG10" s="967">
        <f t="shared" ref="QHG10" si="5850">-(SUM(QHG4:QHG9)-QHG35-QHG40)</f>
        <v>0</v>
      </c>
      <c r="QHI10" s="967">
        <f t="shared" ref="QHI10" si="5851">-(SUM(QHI4:QHI9)-QHI35-QHI40)</f>
        <v>0</v>
      </c>
      <c r="QHK10" s="967">
        <f t="shared" ref="QHK10" si="5852">-(SUM(QHK4:QHK9)-QHK35-QHK40)</f>
        <v>0</v>
      </c>
      <c r="QHM10" s="967">
        <f t="shared" ref="QHM10" si="5853">-(SUM(QHM4:QHM9)-QHM35-QHM40)</f>
        <v>0</v>
      </c>
      <c r="QHO10" s="967">
        <f t="shared" ref="QHO10" si="5854">-(SUM(QHO4:QHO9)-QHO35-QHO40)</f>
        <v>0</v>
      </c>
      <c r="QHQ10" s="967">
        <f t="shared" ref="QHQ10" si="5855">-(SUM(QHQ4:QHQ9)-QHQ35-QHQ40)</f>
        <v>0</v>
      </c>
      <c r="QHS10" s="967">
        <f t="shared" ref="QHS10" si="5856">-(SUM(QHS4:QHS9)-QHS35-QHS40)</f>
        <v>0</v>
      </c>
      <c r="QHU10" s="967">
        <f t="shared" ref="QHU10" si="5857">-(SUM(QHU4:QHU9)-QHU35-QHU40)</f>
        <v>0</v>
      </c>
      <c r="QHW10" s="967">
        <f t="shared" ref="QHW10" si="5858">-(SUM(QHW4:QHW9)-QHW35-QHW40)</f>
        <v>0</v>
      </c>
      <c r="QHY10" s="967">
        <f t="shared" ref="QHY10" si="5859">-(SUM(QHY4:QHY9)-QHY35-QHY40)</f>
        <v>0</v>
      </c>
      <c r="QIA10" s="967">
        <f t="shared" ref="QIA10" si="5860">-(SUM(QIA4:QIA9)-QIA35-QIA40)</f>
        <v>0</v>
      </c>
      <c r="QIC10" s="967">
        <f t="shared" ref="QIC10" si="5861">-(SUM(QIC4:QIC9)-QIC35-QIC40)</f>
        <v>0</v>
      </c>
      <c r="QIE10" s="967">
        <f t="shared" ref="QIE10" si="5862">-(SUM(QIE4:QIE9)-QIE35-QIE40)</f>
        <v>0</v>
      </c>
      <c r="QIG10" s="967">
        <f t="shared" ref="QIG10" si="5863">-(SUM(QIG4:QIG9)-QIG35-QIG40)</f>
        <v>0</v>
      </c>
      <c r="QII10" s="967">
        <f t="shared" ref="QII10" si="5864">-(SUM(QII4:QII9)-QII35-QII40)</f>
        <v>0</v>
      </c>
      <c r="QIK10" s="967">
        <f t="shared" ref="QIK10" si="5865">-(SUM(QIK4:QIK9)-QIK35-QIK40)</f>
        <v>0</v>
      </c>
      <c r="QIM10" s="967">
        <f t="shared" ref="QIM10" si="5866">-(SUM(QIM4:QIM9)-QIM35-QIM40)</f>
        <v>0</v>
      </c>
      <c r="QIO10" s="967">
        <f t="shared" ref="QIO10" si="5867">-(SUM(QIO4:QIO9)-QIO35-QIO40)</f>
        <v>0</v>
      </c>
      <c r="QIQ10" s="967">
        <f t="shared" ref="QIQ10" si="5868">-(SUM(QIQ4:QIQ9)-QIQ35-QIQ40)</f>
        <v>0</v>
      </c>
      <c r="QIS10" s="967">
        <f t="shared" ref="QIS10" si="5869">-(SUM(QIS4:QIS9)-QIS35-QIS40)</f>
        <v>0</v>
      </c>
      <c r="QIU10" s="967">
        <f t="shared" ref="QIU10" si="5870">-(SUM(QIU4:QIU9)-QIU35-QIU40)</f>
        <v>0</v>
      </c>
      <c r="QIW10" s="967">
        <f t="shared" ref="QIW10" si="5871">-(SUM(QIW4:QIW9)-QIW35-QIW40)</f>
        <v>0</v>
      </c>
      <c r="QIY10" s="967">
        <f t="shared" ref="QIY10" si="5872">-(SUM(QIY4:QIY9)-QIY35-QIY40)</f>
        <v>0</v>
      </c>
      <c r="QJA10" s="967">
        <f t="shared" ref="QJA10" si="5873">-(SUM(QJA4:QJA9)-QJA35-QJA40)</f>
        <v>0</v>
      </c>
      <c r="QJC10" s="967">
        <f t="shared" ref="QJC10" si="5874">-(SUM(QJC4:QJC9)-QJC35-QJC40)</f>
        <v>0</v>
      </c>
      <c r="QJE10" s="967">
        <f t="shared" ref="QJE10" si="5875">-(SUM(QJE4:QJE9)-QJE35-QJE40)</f>
        <v>0</v>
      </c>
      <c r="QJG10" s="967">
        <f t="shared" ref="QJG10" si="5876">-(SUM(QJG4:QJG9)-QJG35-QJG40)</f>
        <v>0</v>
      </c>
      <c r="QJI10" s="967">
        <f t="shared" ref="QJI10" si="5877">-(SUM(QJI4:QJI9)-QJI35-QJI40)</f>
        <v>0</v>
      </c>
      <c r="QJK10" s="967">
        <f t="shared" ref="QJK10" si="5878">-(SUM(QJK4:QJK9)-QJK35-QJK40)</f>
        <v>0</v>
      </c>
      <c r="QJM10" s="967">
        <f t="shared" ref="QJM10" si="5879">-(SUM(QJM4:QJM9)-QJM35-QJM40)</f>
        <v>0</v>
      </c>
      <c r="QJO10" s="967">
        <f t="shared" ref="QJO10" si="5880">-(SUM(QJO4:QJO9)-QJO35-QJO40)</f>
        <v>0</v>
      </c>
      <c r="QJQ10" s="967">
        <f t="shared" ref="QJQ10" si="5881">-(SUM(QJQ4:QJQ9)-QJQ35-QJQ40)</f>
        <v>0</v>
      </c>
      <c r="QJS10" s="967">
        <f t="shared" ref="QJS10" si="5882">-(SUM(QJS4:QJS9)-QJS35-QJS40)</f>
        <v>0</v>
      </c>
      <c r="QJU10" s="967">
        <f t="shared" ref="QJU10" si="5883">-(SUM(QJU4:QJU9)-QJU35-QJU40)</f>
        <v>0</v>
      </c>
      <c r="QJW10" s="967">
        <f t="shared" ref="QJW10" si="5884">-(SUM(QJW4:QJW9)-QJW35-QJW40)</f>
        <v>0</v>
      </c>
      <c r="QJY10" s="967">
        <f t="shared" ref="QJY10" si="5885">-(SUM(QJY4:QJY9)-QJY35-QJY40)</f>
        <v>0</v>
      </c>
      <c r="QKA10" s="967">
        <f t="shared" ref="QKA10" si="5886">-(SUM(QKA4:QKA9)-QKA35-QKA40)</f>
        <v>0</v>
      </c>
      <c r="QKC10" s="967">
        <f t="shared" ref="QKC10" si="5887">-(SUM(QKC4:QKC9)-QKC35-QKC40)</f>
        <v>0</v>
      </c>
      <c r="QKE10" s="967">
        <f t="shared" ref="QKE10" si="5888">-(SUM(QKE4:QKE9)-QKE35-QKE40)</f>
        <v>0</v>
      </c>
      <c r="QKG10" s="967">
        <f t="shared" ref="QKG10" si="5889">-(SUM(QKG4:QKG9)-QKG35-QKG40)</f>
        <v>0</v>
      </c>
      <c r="QKI10" s="967">
        <f t="shared" ref="QKI10" si="5890">-(SUM(QKI4:QKI9)-QKI35-QKI40)</f>
        <v>0</v>
      </c>
      <c r="QKK10" s="967">
        <f t="shared" ref="QKK10" si="5891">-(SUM(QKK4:QKK9)-QKK35-QKK40)</f>
        <v>0</v>
      </c>
      <c r="QKM10" s="967">
        <f t="shared" ref="QKM10" si="5892">-(SUM(QKM4:QKM9)-QKM35-QKM40)</f>
        <v>0</v>
      </c>
      <c r="QKO10" s="967">
        <f t="shared" ref="QKO10" si="5893">-(SUM(QKO4:QKO9)-QKO35-QKO40)</f>
        <v>0</v>
      </c>
      <c r="QKQ10" s="967">
        <f t="shared" ref="QKQ10" si="5894">-(SUM(QKQ4:QKQ9)-QKQ35-QKQ40)</f>
        <v>0</v>
      </c>
      <c r="QKS10" s="967">
        <f t="shared" ref="QKS10" si="5895">-(SUM(QKS4:QKS9)-QKS35-QKS40)</f>
        <v>0</v>
      </c>
      <c r="QKU10" s="967">
        <f t="shared" ref="QKU10" si="5896">-(SUM(QKU4:QKU9)-QKU35-QKU40)</f>
        <v>0</v>
      </c>
      <c r="QKW10" s="967">
        <f t="shared" ref="QKW10" si="5897">-(SUM(QKW4:QKW9)-QKW35-QKW40)</f>
        <v>0</v>
      </c>
      <c r="QKY10" s="967">
        <f t="shared" ref="QKY10" si="5898">-(SUM(QKY4:QKY9)-QKY35-QKY40)</f>
        <v>0</v>
      </c>
      <c r="QLA10" s="967">
        <f t="shared" ref="QLA10" si="5899">-(SUM(QLA4:QLA9)-QLA35-QLA40)</f>
        <v>0</v>
      </c>
      <c r="QLC10" s="967">
        <f t="shared" ref="QLC10" si="5900">-(SUM(QLC4:QLC9)-QLC35-QLC40)</f>
        <v>0</v>
      </c>
      <c r="QLE10" s="967">
        <f t="shared" ref="QLE10" si="5901">-(SUM(QLE4:QLE9)-QLE35-QLE40)</f>
        <v>0</v>
      </c>
      <c r="QLG10" s="967">
        <f t="shared" ref="QLG10" si="5902">-(SUM(QLG4:QLG9)-QLG35-QLG40)</f>
        <v>0</v>
      </c>
      <c r="QLI10" s="967">
        <f t="shared" ref="QLI10" si="5903">-(SUM(QLI4:QLI9)-QLI35-QLI40)</f>
        <v>0</v>
      </c>
      <c r="QLK10" s="967">
        <f t="shared" ref="QLK10" si="5904">-(SUM(QLK4:QLK9)-QLK35-QLK40)</f>
        <v>0</v>
      </c>
      <c r="QLM10" s="967">
        <f t="shared" ref="QLM10" si="5905">-(SUM(QLM4:QLM9)-QLM35-QLM40)</f>
        <v>0</v>
      </c>
      <c r="QLO10" s="967">
        <f t="shared" ref="QLO10" si="5906">-(SUM(QLO4:QLO9)-QLO35-QLO40)</f>
        <v>0</v>
      </c>
      <c r="QLQ10" s="967">
        <f t="shared" ref="QLQ10" si="5907">-(SUM(QLQ4:QLQ9)-QLQ35-QLQ40)</f>
        <v>0</v>
      </c>
      <c r="QLS10" s="967">
        <f t="shared" ref="QLS10" si="5908">-(SUM(QLS4:QLS9)-QLS35-QLS40)</f>
        <v>0</v>
      </c>
      <c r="QLU10" s="967">
        <f t="shared" ref="QLU10" si="5909">-(SUM(QLU4:QLU9)-QLU35-QLU40)</f>
        <v>0</v>
      </c>
      <c r="QLW10" s="967">
        <f t="shared" ref="QLW10" si="5910">-(SUM(QLW4:QLW9)-QLW35-QLW40)</f>
        <v>0</v>
      </c>
      <c r="QLY10" s="967">
        <f t="shared" ref="QLY10" si="5911">-(SUM(QLY4:QLY9)-QLY35-QLY40)</f>
        <v>0</v>
      </c>
      <c r="QMA10" s="967">
        <f t="shared" ref="QMA10" si="5912">-(SUM(QMA4:QMA9)-QMA35-QMA40)</f>
        <v>0</v>
      </c>
      <c r="QMC10" s="967">
        <f t="shared" ref="QMC10" si="5913">-(SUM(QMC4:QMC9)-QMC35-QMC40)</f>
        <v>0</v>
      </c>
      <c r="QME10" s="967">
        <f t="shared" ref="QME10" si="5914">-(SUM(QME4:QME9)-QME35-QME40)</f>
        <v>0</v>
      </c>
      <c r="QMG10" s="967">
        <f t="shared" ref="QMG10" si="5915">-(SUM(QMG4:QMG9)-QMG35-QMG40)</f>
        <v>0</v>
      </c>
      <c r="QMI10" s="967">
        <f t="shared" ref="QMI10" si="5916">-(SUM(QMI4:QMI9)-QMI35-QMI40)</f>
        <v>0</v>
      </c>
      <c r="QMK10" s="967">
        <f t="shared" ref="QMK10" si="5917">-(SUM(QMK4:QMK9)-QMK35-QMK40)</f>
        <v>0</v>
      </c>
      <c r="QMM10" s="967">
        <f t="shared" ref="QMM10" si="5918">-(SUM(QMM4:QMM9)-QMM35-QMM40)</f>
        <v>0</v>
      </c>
      <c r="QMO10" s="967">
        <f t="shared" ref="QMO10" si="5919">-(SUM(QMO4:QMO9)-QMO35-QMO40)</f>
        <v>0</v>
      </c>
      <c r="QMQ10" s="967">
        <f t="shared" ref="QMQ10" si="5920">-(SUM(QMQ4:QMQ9)-QMQ35-QMQ40)</f>
        <v>0</v>
      </c>
      <c r="QMS10" s="967">
        <f t="shared" ref="QMS10" si="5921">-(SUM(QMS4:QMS9)-QMS35-QMS40)</f>
        <v>0</v>
      </c>
      <c r="QMU10" s="967">
        <f t="shared" ref="QMU10" si="5922">-(SUM(QMU4:QMU9)-QMU35-QMU40)</f>
        <v>0</v>
      </c>
      <c r="QMW10" s="967">
        <f t="shared" ref="QMW10" si="5923">-(SUM(QMW4:QMW9)-QMW35-QMW40)</f>
        <v>0</v>
      </c>
      <c r="QMY10" s="967">
        <f t="shared" ref="QMY10" si="5924">-(SUM(QMY4:QMY9)-QMY35-QMY40)</f>
        <v>0</v>
      </c>
      <c r="QNA10" s="967">
        <f t="shared" ref="QNA10" si="5925">-(SUM(QNA4:QNA9)-QNA35-QNA40)</f>
        <v>0</v>
      </c>
      <c r="QNC10" s="967">
        <f t="shared" ref="QNC10" si="5926">-(SUM(QNC4:QNC9)-QNC35-QNC40)</f>
        <v>0</v>
      </c>
      <c r="QNE10" s="967">
        <f t="shared" ref="QNE10" si="5927">-(SUM(QNE4:QNE9)-QNE35-QNE40)</f>
        <v>0</v>
      </c>
      <c r="QNG10" s="967">
        <f t="shared" ref="QNG10" si="5928">-(SUM(QNG4:QNG9)-QNG35-QNG40)</f>
        <v>0</v>
      </c>
      <c r="QNI10" s="967">
        <f t="shared" ref="QNI10" si="5929">-(SUM(QNI4:QNI9)-QNI35-QNI40)</f>
        <v>0</v>
      </c>
      <c r="QNK10" s="967">
        <f t="shared" ref="QNK10" si="5930">-(SUM(QNK4:QNK9)-QNK35-QNK40)</f>
        <v>0</v>
      </c>
      <c r="QNM10" s="967">
        <f t="shared" ref="QNM10" si="5931">-(SUM(QNM4:QNM9)-QNM35-QNM40)</f>
        <v>0</v>
      </c>
      <c r="QNO10" s="967">
        <f t="shared" ref="QNO10" si="5932">-(SUM(QNO4:QNO9)-QNO35-QNO40)</f>
        <v>0</v>
      </c>
      <c r="QNQ10" s="967">
        <f t="shared" ref="QNQ10" si="5933">-(SUM(QNQ4:QNQ9)-QNQ35-QNQ40)</f>
        <v>0</v>
      </c>
      <c r="QNS10" s="967">
        <f t="shared" ref="QNS10" si="5934">-(SUM(QNS4:QNS9)-QNS35-QNS40)</f>
        <v>0</v>
      </c>
      <c r="QNU10" s="967">
        <f t="shared" ref="QNU10" si="5935">-(SUM(QNU4:QNU9)-QNU35-QNU40)</f>
        <v>0</v>
      </c>
      <c r="QNW10" s="967">
        <f t="shared" ref="QNW10" si="5936">-(SUM(QNW4:QNW9)-QNW35-QNW40)</f>
        <v>0</v>
      </c>
      <c r="QNY10" s="967">
        <f t="shared" ref="QNY10" si="5937">-(SUM(QNY4:QNY9)-QNY35-QNY40)</f>
        <v>0</v>
      </c>
      <c r="QOA10" s="967">
        <f t="shared" ref="QOA10" si="5938">-(SUM(QOA4:QOA9)-QOA35-QOA40)</f>
        <v>0</v>
      </c>
      <c r="QOC10" s="967">
        <f t="shared" ref="QOC10" si="5939">-(SUM(QOC4:QOC9)-QOC35-QOC40)</f>
        <v>0</v>
      </c>
      <c r="QOE10" s="967">
        <f t="shared" ref="QOE10" si="5940">-(SUM(QOE4:QOE9)-QOE35-QOE40)</f>
        <v>0</v>
      </c>
      <c r="QOG10" s="967">
        <f t="shared" ref="QOG10" si="5941">-(SUM(QOG4:QOG9)-QOG35-QOG40)</f>
        <v>0</v>
      </c>
      <c r="QOI10" s="967">
        <f t="shared" ref="QOI10" si="5942">-(SUM(QOI4:QOI9)-QOI35-QOI40)</f>
        <v>0</v>
      </c>
      <c r="QOK10" s="967">
        <f t="shared" ref="QOK10" si="5943">-(SUM(QOK4:QOK9)-QOK35-QOK40)</f>
        <v>0</v>
      </c>
      <c r="QOM10" s="967">
        <f t="shared" ref="QOM10" si="5944">-(SUM(QOM4:QOM9)-QOM35-QOM40)</f>
        <v>0</v>
      </c>
      <c r="QOO10" s="967">
        <f t="shared" ref="QOO10" si="5945">-(SUM(QOO4:QOO9)-QOO35-QOO40)</f>
        <v>0</v>
      </c>
      <c r="QOQ10" s="967">
        <f t="shared" ref="QOQ10" si="5946">-(SUM(QOQ4:QOQ9)-QOQ35-QOQ40)</f>
        <v>0</v>
      </c>
      <c r="QOS10" s="967">
        <f t="shared" ref="QOS10" si="5947">-(SUM(QOS4:QOS9)-QOS35-QOS40)</f>
        <v>0</v>
      </c>
      <c r="QOU10" s="967">
        <f t="shared" ref="QOU10" si="5948">-(SUM(QOU4:QOU9)-QOU35-QOU40)</f>
        <v>0</v>
      </c>
      <c r="QOW10" s="967">
        <f t="shared" ref="QOW10" si="5949">-(SUM(QOW4:QOW9)-QOW35-QOW40)</f>
        <v>0</v>
      </c>
      <c r="QOY10" s="967">
        <f t="shared" ref="QOY10" si="5950">-(SUM(QOY4:QOY9)-QOY35-QOY40)</f>
        <v>0</v>
      </c>
      <c r="QPA10" s="967">
        <f t="shared" ref="QPA10" si="5951">-(SUM(QPA4:QPA9)-QPA35-QPA40)</f>
        <v>0</v>
      </c>
      <c r="QPC10" s="967">
        <f t="shared" ref="QPC10" si="5952">-(SUM(QPC4:QPC9)-QPC35-QPC40)</f>
        <v>0</v>
      </c>
      <c r="QPE10" s="967">
        <f t="shared" ref="QPE10" si="5953">-(SUM(QPE4:QPE9)-QPE35-QPE40)</f>
        <v>0</v>
      </c>
      <c r="QPG10" s="967">
        <f t="shared" ref="QPG10" si="5954">-(SUM(QPG4:QPG9)-QPG35-QPG40)</f>
        <v>0</v>
      </c>
      <c r="QPI10" s="967">
        <f t="shared" ref="QPI10" si="5955">-(SUM(QPI4:QPI9)-QPI35-QPI40)</f>
        <v>0</v>
      </c>
      <c r="QPK10" s="967">
        <f t="shared" ref="QPK10" si="5956">-(SUM(QPK4:QPK9)-QPK35-QPK40)</f>
        <v>0</v>
      </c>
      <c r="QPM10" s="967">
        <f t="shared" ref="QPM10" si="5957">-(SUM(QPM4:QPM9)-QPM35-QPM40)</f>
        <v>0</v>
      </c>
      <c r="QPO10" s="967">
        <f t="shared" ref="QPO10" si="5958">-(SUM(QPO4:QPO9)-QPO35-QPO40)</f>
        <v>0</v>
      </c>
      <c r="QPQ10" s="967">
        <f t="shared" ref="QPQ10" si="5959">-(SUM(QPQ4:QPQ9)-QPQ35-QPQ40)</f>
        <v>0</v>
      </c>
      <c r="QPS10" s="967">
        <f t="shared" ref="QPS10" si="5960">-(SUM(QPS4:QPS9)-QPS35-QPS40)</f>
        <v>0</v>
      </c>
      <c r="QPU10" s="967">
        <f t="shared" ref="QPU10" si="5961">-(SUM(QPU4:QPU9)-QPU35-QPU40)</f>
        <v>0</v>
      </c>
      <c r="QPW10" s="967">
        <f t="shared" ref="QPW10" si="5962">-(SUM(QPW4:QPW9)-QPW35-QPW40)</f>
        <v>0</v>
      </c>
      <c r="QPY10" s="967">
        <f t="shared" ref="QPY10" si="5963">-(SUM(QPY4:QPY9)-QPY35-QPY40)</f>
        <v>0</v>
      </c>
      <c r="QQA10" s="967">
        <f t="shared" ref="QQA10" si="5964">-(SUM(QQA4:QQA9)-QQA35-QQA40)</f>
        <v>0</v>
      </c>
      <c r="QQC10" s="967">
        <f t="shared" ref="QQC10" si="5965">-(SUM(QQC4:QQC9)-QQC35-QQC40)</f>
        <v>0</v>
      </c>
      <c r="QQE10" s="967">
        <f t="shared" ref="QQE10" si="5966">-(SUM(QQE4:QQE9)-QQE35-QQE40)</f>
        <v>0</v>
      </c>
      <c r="QQG10" s="967">
        <f t="shared" ref="QQG10" si="5967">-(SUM(QQG4:QQG9)-QQG35-QQG40)</f>
        <v>0</v>
      </c>
      <c r="QQI10" s="967">
        <f t="shared" ref="QQI10" si="5968">-(SUM(QQI4:QQI9)-QQI35-QQI40)</f>
        <v>0</v>
      </c>
      <c r="QQK10" s="967">
        <f t="shared" ref="QQK10" si="5969">-(SUM(QQK4:QQK9)-QQK35-QQK40)</f>
        <v>0</v>
      </c>
      <c r="QQM10" s="967">
        <f t="shared" ref="QQM10" si="5970">-(SUM(QQM4:QQM9)-QQM35-QQM40)</f>
        <v>0</v>
      </c>
      <c r="QQO10" s="967">
        <f t="shared" ref="QQO10" si="5971">-(SUM(QQO4:QQO9)-QQO35-QQO40)</f>
        <v>0</v>
      </c>
      <c r="QQQ10" s="967">
        <f t="shared" ref="QQQ10" si="5972">-(SUM(QQQ4:QQQ9)-QQQ35-QQQ40)</f>
        <v>0</v>
      </c>
      <c r="QQS10" s="967">
        <f t="shared" ref="QQS10" si="5973">-(SUM(QQS4:QQS9)-QQS35-QQS40)</f>
        <v>0</v>
      </c>
      <c r="QQU10" s="967">
        <f t="shared" ref="QQU10" si="5974">-(SUM(QQU4:QQU9)-QQU35-QQU40)</f>
        <v>0</v>
      </c>
      <c r="QQW10" s="967">
        <f t="shared" ref="QQW10" si="5975">-(SUM(QQW4:QQW9)-QQW35-QQW40)</f>
        <v>0</v>
      </c>
      <c r="QQY10" s="967">
        <f t="shared" ref="QQY10" si="5976">-(SUM(QQY4:QQY9)-QQY35-QQY40)</f>
        <v>0</v>
      </c>
      <c r="QRA10" s="967">
        <f t="shared" ref="QRA10" si="5977">-(SUM(QRA4:QRA9)-QRA35-QRA40)</f>
        <v>0</v>
      </c>
      <c r="QRC10" s="967">
        <f t="shared" ref="QRC10" si="5978">-(SUM(QRC4:QRC9)-QRC35-QRC40)</f>
        <v>0</v>
      </c>
      <c r="QRE10" s="967">
        <f t="shared" ref="QRE10" si="5979">-(SUM(QRE4:QRE9)-QRE35-QRE40)</f>
        <v>0</v>
      </c>
      <c r="QRG10" s="967">
        <f t="shared" ref="QRG10" si="5980">-(SUM(QRG4:QRG9)-QRG35-QRG40)</f>
        <v>0</v>
      </c>
      <c r="QRI10" s="967">
        <f t="shared" ref="QRI10" si="5981">-(SUM(QRI4:QRI9)-QRI35-QRI40)</f>
        <v>0</v>
      </c>
      <c r="QRK10" s="967">
        <f t="shared" ref="QRK10" si="5982">-(SUM(QRK4:QRK9)-QRK35-QRK40)</f>
        <v>0</v>
      </c>
      <c r="QRM10" s="967">
        <f t="shared" ref="QRM10" si="5983">-(SUM(QRM4:QRM9)-QRM35-QRM40)</f>
        <v>0</v>
      </c>
      <c r="QRO10" s="967">
        <f t="shared" ref="QRO10" si="5984">-(SUM(QRO4:QRO9)-QRO35-QRO40)</f>
        <v>0</v>
      </c>
      <c r="QRQ10" s="967">
        <f t="shared" ref="QRQ10" si="5985">-(SUM(QRQ4:QRQ9)-QRQ35-QRQ40)</f>
        <v>0</v>
      </c>
      <c r="QRS10" s="967">
        <f t="shared" ref="QRS10" si="5986">-(SUM(QRS4:QRS9)-QRS35-QRS40)</f>
        <v>0</v>
      </c>
      <c r="QRU10" s="967">
        <f t="shared" ref="QRU10" si="5987">-(SUM(QRU4:QRU9)-QRU35-QRU40)</f>
        <v>0</v>
      </c>
      <c r="QRW10" s="967">
        <f t="shared" ref="QRW10" si="5988">-(SUM(QRW4:QRW9)-QRW35-QRW40)</f>
        <v>0</v>
      </c>
      <c r="QRY10" s="967">
        <f t="shared" ref="QRY10" si="5989">-(SUM(QRY4:QRY9)-QRY35-QRY40)</f>
        <v>0</v>
      </c>
      <c r="QSA10" s="967">
        <f t="shared" ref="QSA10" si="5990">-(SUM(QSA4:QSA9)-QSA35-QSA40)</f>
        <v>0</v>
      </c>
      <c r="QSC10" s="967">
        <f t="shared" ref="QSC10" si="5991">-(SUM(QSC4:QSC9)-QSC35-QSC40)</f>
        <v>0</v>
      </c>
      <c r="QSE10" s="967">
        <f t="shared" ref="QSE10" si="5992">-(SUM(QSE4:QSE9)-QSE35-QSE40)</f>
        <v>0</v>
      </c>
      <c r="QSG10" s="967">
        <f t="shared" ref="QSG10" si="5993">-(SUM(QSG4:QSG9)-QSG35-QSG40)</f>
        <v>0</v>
      </c>
      <c r="QSI10" s="967">
        <f t="shared" ref="QSI10" si="5994">-(SUM(QSI4:QSI9)-QSI35-QSI40)</f>
        <v>0</v>
      </c>
      <c r="QSK10" s="967">
        <f t="shared" ref="QSK10" si="5995">-(SUM(QSK4:QSK9)-QSK35-QSK40)</f>
        <v>0</v>
      </c>
      <c r="QSM10" s="967">
        <f t="shared" ref="QSM10" si="5996">-(SUM(QSM4:QSM9)-QSM35-QSM40)</f>
        <v>0</v>
      </c>
      <c r="QSO10" s="967">
        <f t="shared" ref="QSO10" si="5997">-(SUM(QSO4:QSO9)-QSO35-QSO40)</f>
        <v>0</v>
      </c>
      <c r="QSQ10" s="967">
        <f t="shared" ref="QSQ10" si="5998">-(SUM(QSQ4:QSQ9)-QSQ35-QSQ40)</f>
        <v>0</v>
      </c>
      <c r="QSS10" s="967">
        <f t="shared" ref="QSS10" si="5999">-(SUM(QSS4:QSS9)-QSS35-QSS40)</f>
        <v>0</v>
      </c>
      <c r="QSU10" s="967">
        <f t="shared" ref="QSU10" si="6000">-(SUM(QSU4:QSU9)-QSU35-QSU40)</f>
        <v>0</v>
      </c>
      <c r="QSW10" s="967">
        <f t="shared" ref="QSW10" si="6001">-(SUM(QSW4:QSW9)-QSW35-QSW40)</f>
        <v>0</v>
      </c>
      <c r="QSY10" s="967">
        <f t="shared" ref="QSY10" si="6002">-(SUM(QSY4:QSY9)-QSY35-QSY40)</f>
        <v>0</v>
      </c>
      <c r="QTA10" s="967">
        <f t="shared" ref="QTA10" si="6003">-(SUM(QTA4:QTA9)-QTA35-QTA40)</f>
        <v>0</v>
      </c>
      <c r="QTC10" s="967">
        <f t="shared" ref="QTC10" si="6004">-(SUM(QTC4:QTC9)-QTC35-QTC40)</f>
        <v>0</v>
      </c>
      <c r="QTE10" s="967">
        <f t="shared" ref="QTE10" si="6005">-(SUM(QTE4:QTE9)-QTE35-QTE40)</f>
        <v>0</v>
      </c>
      <c r="QTG10" s="967">
        <f t="shared" ref="QTG10" si="6006">-(SUM(QTG4:QTG9)-QTG35-QTG40)</f>
        <v>0</v>
      </c>
      <c r="QTI10" s="967">
        <f t="shared" ref="QTI10" si="6007">-(SUM(QTI4:QTI9)-QTI35-QTI40)</f>
        <v>0</v>
      </c>
      <c r="QTK10" s="967">
        <f t="shared" ref="QTK10" si="6008">-(SUM(QTK4:QTK9)-QTK35-QTK40)</f>
        <v>0</v>
      </c>
      <c r="QTM10" s="967">
        <f t="shared" ref="QTM10" si="6009">-(SUM(QTM4:QTM9)-QTM35-QTM40)</f>
        <v>0</v>
      </c>
      <c r="QTO10" s="967">
        <f t="shared" ref="QTO10" si="6010">-(SUM(QTO4:QTO9)-QTO35-QTO40)</f>
        <v>0</v>
      </c>
      <c r="QTQ10" s="967">
        <f t="shared" ref="QTQ10" si="6011">-(SUM(QTQ4:QTQ9)-QTQ35-QTQ40)</f>
        <v>0</v>
      </c>
      <c r="QTS10" s="967">
        <f t="shared" ref="QTS10" si="6012">-(SUM(QTS4:QTS9)-QTS35-QTS40)</f>
        <v>0</v>
      </c>
      <c r="QTU10" s="967">
        <f t="shared" ref="QTU10" si="6013">-(SUM(QTU4:QTU9)-QTU35-QTU40)</f>
        <v>0</v>
      </c>
      <c r="QTW10" s="967">
        <f t="shared" ref="QTW10" si="6014">-(SUM(QTW4:QTW9)-QTW35-QTW40)</f>
        <v>0</v>
      </c>
      <c r="QTY10" s="967">
        <f t="shared" ref="QTY10" si="6015">-(SUM(QTY4:QTY9)-QTY35-QTY40)</f>
        <v>0</v>
      </c>
      <c r="QUA10" s="967">
        <f t="shared" ref="QUA10" si="6016">-(SUM(QUA4:QUA9)-QUA35-QUA40)</f>
        <v>0</v>
      </c>
      <c r="QUC10" s="967">
        <f t="shared" ref="QUC10" si="6017">-(SUM(QUC4:QUC9)-QUC35-QUC40)</f>
        <v>0</v>
      </c>
      <c r="QUE10" s="967">
        <f t="shared" ref="QUE10" si="6018">-(SUM(QUE4:QUE9)-QUE35-QUE40)</f>
        <v>0</v>
      </c>
      <c r="QUG10" s="967">
        <f t="shared" ref="QUG10" si="6019">-(SUM(QUG4:QUG9)-QUG35-QUG40)</f>
        <v>0</v>
      </c>
      <c r="QUI10" s="967">
        <f t="shared" ref="QUI10" si="6020">-(SUM(QUI4:QUI9)-QUI35-QUI40)</f>
        <v>0</v>
      </c>
      <c r="QUK10" s="967">
        <f t="shared" ref="QUK10" si="6021">-(SUM(QUK4:QUK9)-QUK35-QUK40)</f>
        <v>0</v>
      </c>
      <c r="QUM10" s="967">
        <f t="shared" ref="QUM10" si="6022">-(SUM(QUM4:QUM9)-QUM35-QUM40)</f>
        <v>0</v>
      </c>
      <c r="QUO10" s="967">
        <f t="shared" ref="QUO10" si="6023">-(SUM(QUO4:QUO9)-QUO35-QUO40)</f>
        <v>0</v>
      </c>
      <c r="QUQ10" s="967">
        <f t="shared" ref="QUQ10" si="6024">-(SUM(QUQ4:QUQ9)-QUQ35-QUQ40)</f>
        <v>0</v>
      </c>
      <c r="QUS10" s="967">
        <f t="shared" ref="QUS10" si="6025">-(SUM(QUS4:QUS9)-QUS35-QUS40)</f>
        <v>0</v>
      </c>
      <c r="QUU10" s="967">
        <f t="shared" ref="QUU10" si="6026">-(SUM(QUU4:QUU9)-QUU35-QUU40)</f>
        <v>0</v>
      </c>
      <c r="QUW10" s="967">
        <f t="shared" ref="QUW10" si="6027">-(SUM(QUW4:QUW9)-QUW35-QUW40)</f>
        <v>0</v>
      </c>
      <c r="QUY10" s="967">
        <f t="shared" ref="QUY10" si="6028">-(SUM(QUY4:QUY9)-QUY35-QUY40)</f>
        <v>0</v>
      </c>
      <c r="QVA10" s="967">
        <f t="shared" ref="QVA10" si="6029">-(SUM(QVA4:QVA9)-QVA35-QVA40)</f>
        <v>0</v>
      </c>
      <c r="QVC10" s="967">
        <f t="shared" ref="QVC10" si="6030">-(SUM(QVC4:QVC9)-QVC35-QVC40)</f>
        <v>0</v>
      </c>
      <c r="QVE10" s="967">
        <f t="shared" ref="QVE10" si="6031">-(SUM(QVE4:QVE9)-QVE35-QVE40)</f>
        <v>0</v>
      </c>
      <c r="QVG10" s="967">
        <f t="shared" ref="QVG10" si="6032">-(SUM(QVG4:QVG9)-QVG35-QVG40)</f>
        <v>0</v>
      </c>
      <c r="QVI10" s="967">
        <f t="shared" ref="QVI10" si="6033">-(SUM(QVI4:QVI9)-QVI35-QVI40)</f>
        <v>0</v>
      </c>
      <c r="QVK10" s="967">
        <f t="shared" ref="QVK10" si="6034">-(SUM(QVK4:QVK9)-QVK35-QVK40)</f>
        <v>0</v>
      </c>
      <c r="QVM10" s="967">
        <f t="shared" ref="QVM10" si="6035">-(SUM(QVM4:QVM9)-QVM35-QVM40)</f>
        <v>0</v>
      </c>
      <c r="QVO10" s="967">
        <f t="shared" ref="QVO10" si="6036">-(SUM(QVO4:QVO9)-QVO35-QVO40)</f>
        <v>0</v>
      </c>
      <c r="QVQ10" s="967">
        <f t="shared" ref="QVQ10" si="6037">-(SUM(QVQ4:QVQ9)-QVQ35-QVQ40)</f>
        <v>0</v>
      </c>
      <c r="QVS10" s="967">
        <f t="shared" ref="QVS10" si="6038">-(SUM(QVS4:QVS9)-QVS35-QVS40)</f>
        <v>0</v>
      </c>
      <c r="QVU10" s="967">
        <f t="shared" ref="QVU10" si="6039">-(SUM(QVU4:QVU9)-QVU35-QVU40)</f>
        <v>0</v>
      </c>
      <c r="QVW10" s="967">
        <f t="shared" ref="QVW10" si="6040">-(SUM(QVW4:QVW9)-QVW35-QVW40)</f>
        <v>0</v>
      </c>
      <c r="QVY10" s="967">
        <f t="shared" ref="QVY10" si="6041">-(SUM(QVY4:QVY9)-QVY35-QVY40)</f>
        <v>0</v>
      </c>
      <c r="QWA10" s="967">
        <f t="shared" ref="QWA10" si="6042">-(SUM(QWA4:QWA9)-QWA35-QWA40)</f>
        <v>0</v>
      </c>
      <c r="QWC10" s="967">
        <f t="shared" ref="QWC10" si="6043">-(SUM(QWC4:QWC9)-QWC35-QWC40)</f>
        <v>0</v>
      </c>
      <c r="QWE10" s="967">
        <f t="shared" ref="QWE10" si="6044">-(SUM(QWE4:QWE9)-QWE35-QWE40)</f>
        <v>0</v>
      </c>
      <c r="QWG10" s="967">
        <f t="shared" ref="QWG10" si="6045">-(SUM(QWG4:QWG9)-QWG35-QWG40)</f>
        <v>0</v>
      </c>
      <c r="QWI10" s="967">
        <f t="shared" ref="QWI10" si="6046">-(SUM(QWI4:QWI9)-QWI35-QWI40)</f>
        <v>0</v>
      </c>
      <c r="QWK10" s="967">
        <f t="shared" ref="QWK10" si="6047">-(SUM(QWK4:QWK9)-QWK35-QWK40)</f>
        <v>0</v>
      </c>
      <c r="QWM10" s="967">
        <f t="shared" ref="QWM10" si="6048">-(SUM(QWM4:QWM9)-QWM35-QWM40)</f>
        <v>0</v>
      </c>
      <c r="QWO10" s="967">
        <f t="shared" ref="QWO10" si="6049">-(SUM(QWO4:QWO9)-QWO35-QWO40)</f>
        <v>0</v>
      </c>
      <c r="QWQ10" s="967">
        <f t="shared" ref="QWQ10" si="6050">-(SUM(QWQ4:QWQ9)-QWQ35-QWQ40)</f>
        <v>0</v>
      </c>
      <c r="QWS10" s="967">
        <f t="shared" ref="QWS10" si="6051">-(SUM(QWS4:QWS9)-QWS35-QWS40)</f>
        <v>0</v>
      </c>
      <c r="QWU10" s="967">
        <f t="shared" ref="QWU10" si="6052">-(SUM(QWU4:QWU9)-QWU35-QWU40)</f>
        <v>0</v>
      </c>
      <c r="QWW10" s="967">
        <f t="shared" ref="QWW10" si="6053">-(SUM(QWW4:QWW9)-QWW35-QWW40)</f>
        <v>0</v>
      </c>
      <c r="QWY10" s="967">
        <f t="shared" ref="QWY10" si="6054">-(SUM(QWY4:QWY9)-QWY35-QWY40)</f>
        <v>0</v>
      </c>
      <c r="QXA10" s="967">
        <f t="shared" ref="QXA10" si="6055">-(SUM(QXA4:QXA9)-QXA35-QXA40)</f>
        <v>0</v>
      </c>
      <c r="QXC10" s="967">
        <f t="shared" ref="QXC10" si="6056">-(SUM(QXC4:QXC9)-QXC35-QXC40)</f>
        <v>0</v>
      </c>
      <c r="QXE10" s="967">
        <f t="shared" ref="QXE10" si="6057">-(SUM(QXE4:QXE9)-QXE35-QXE40)</f>
        <v>0</v>
      </c>
      <c r="QXG10" s="967">
        <f t="shared" ref="QXG10" si="6058">-(SUM(QXG4:QXG9)-QXG35-QXG40)</f>
        <v>0</v>
      </c>
      <c r="QXI10" s="967">
        <f t="shared" ref="QXI10" si="6059">-(SUM(QXI4:QXI9)-QXI35-QXI40)</f>
        <v>0</v>
      </c>
      <c r="QXK10" s="967">
        <f t="shared" ref="QXK10" si="6060">-(SUM(QXK4:QXK9)-QXK35-QXK40)</f>
        <v>0</v>
      </c>
      <c r="QXM10" s="967">
        <f t="shared" ref="QXM10" si="6061">-(SUM(QXM4:QXM9)-QXM35-QXM40)</f>
        <v>0</v>
      </c>
      <c r="QXO10" s="967">
        <f t="shared" ref="QXO10" si="6062">-(SUM(QXO4:QXO9)-QXO35-QXO40)</f>
        <v>0</v>
      </c>
      <c r="QXQ10" s="967">
        <f t="shared" ref="QXQ10" si="6063">-(SUM(QXQ4:QXQ9)-QXQ35-QXQ40)</f>
        <v>0</v>
      </c>
      <c r="QXS10" s="967">
        <f t="shared" ref="QXS10" si="6064">-(SUM(QXS4:QXS9)-QXS35-QXS40)</f>
        <v>0</v>
      </c>
      <c r="QXU10" s="967">
        <f t="shared" ref="QXU10" si="6065">-(SUM(QXU4:QXU9)-QXU35-QXU40)</f>
        <v>0</v>
      </c>
      <c r="QXW10" s="967">
        <f t="shared" ref="QXW10" si="6066">-(SUM(QXW4:QXW9)-QXW35-QXW40)</f>
        <v>0</v>
      </c>
      <c r="QXY10" s="967">
        <f t="shared" ref="QXY10" si="6067">-(SUM(QXY4:QXY9)-QXY35-QXY40)</f>
        <v>0</v>
      </c>
      <c r="QYA10" s="967">
        <f t="shared" ref="QYA10" si="6068">-(SUM(QYA4:QYA9)-QYA35-QYA40)</f>
        <v>0</v>
      </c>
      <c r="QYC10" s="967">
        <f t="shared" ref="QYC10" si="6069">-(SUM(QYC4:QYC9)-QYC35-QYC40)</f>
        <v>0</v>
      </c>
      <c r="QYE10" s="967">
        <f t="shared" ref="QYE10" si="6070">-(SUM(QYE4:QYE9)-QYE35-QYE40)</f>
        <v>0</v>
      </c>
      <c r="QYG10" s="967">
        <f t="shared" ref="QYG10" si="6071">-(SUM(QYG4:QYG9)-QYG35-QYG40)</f>
        <v>0</v>
      </c>
      <c r="QYI10" s="967">
        <f t="shared" ref="QYI10" si="6072">-(SUM(QYI4:QYI9)-QYI35-QYI40)</f>
        <v>0</v>
      </c>
      <c r="QYK10" s="967">
        <f t="shared" ref="QYK10" si="6073">-(SUM(QYK4:QYK9)-QYK35-QYK40)</f>
        <v>0</v>
      </c>
      <c r="QYM10" s="967">
        <f t="shared" ref="QYM10" si="6074">-(SUM(QYM4:QYM9)-QYM35-QYM40)</f>
        <v>0</v>
      </c>
      <c r="QYO10" s="967">
        <f t="shared" ref="QYO10" si="6075">-(SUM(QYO4:QYO9)-QYO35-QYO40)</f>
        <v>0</v>
      </c>
      <c r="QYQ10" s="967">
        <f t="shared" ref="QYQ10" si="6076">-(SUM(QYQ4:QYQ9)-QYQ35-QYQ40)</f>
        <v>0</v>
      </c>
      <c r="QYS10" s="967">
        <f t="shared" ref="QYS10" si="6077">-(SUM(QYS4:QYS9)-QYS35-QYS40)</f>
        <v>0</v>
      </c>
      <c r="QYU10" s="967">
        <f t="shared" ref="QYU10" si="6078">-(SUM(QYU4:QYU9)-QYU35-QYU40)</f>
        <v>0</v>
      </c>
      <c r="QYW10" s="967">
        <f t="shared" ref="QYW10" si="6079">-(SUM(QYW4:QYW9)-QYW35-QYW40)</f>
        <v>0</v>
      </c>
      <c r="QYY10" s="967">
        <f t="shared" ref="QYY10" si="6080">-(SUM(QYY4:QYY9)-QYY35-QYY40)</f>
        <v>0</v>
      </c>
      <c r="QZA10" s="967">
        <f t="shared" ref="QZA10" si="6081">-(SUM(QZA4:QZA9)-QZA35-QZA40)</f>
        <v>0</v>
      </c>
      <c r="QZC10" s="967">
        <f t="shared" ref="QZC10" si="6082">-(SUM(QZC4:QZC9)-QZC35-QZC40)</f>
        <v>0</v>
      </c>
      <c r="QZE10" s="967">
        <f t="shared" ref="QZE10" si="6083">-(SUM(QZE4:QZE9)-QZE35-QZE40)</f>
        <v>0</v>
      </c>
      <c r="QZG10" s="967">
        <f t="shared" ref="QZG10" si="6084">-(SUM(QZG4:QZG9)-QZG35-QZG40)</f>
        <v>0</v>
      </c>
      <c r="QZI10" s="967">
        <f t="shared" ref="QZI10" si="6085">-(SUM(QZI4:QZI9)-QZI35-QZI40)</f>
        <v>0</v>
      </c>
      <c r="QZK10" s="967">
        <f t="shared" ref="QZK10" si="6086">-(SUM(QZK4:QZK9)-QZK35-QZK40)</f>
        <v>0</v>
      </c>
      <c r="QZM10" s="967">
        <f t="shared" ref="QZM10" si="6087">-(SUM(QZM4:QZM9)-QZM35-QZM40)</f>
        <v>0</v>
      </c>
      <c r="QZO10" s="967">
        <f t="shared" ref="QZO10" si="6088">-(SUM(QZO4:QZO9)-QZO35-QZO40)</f>
        <v>0</v>
      </c>
      <c r="QZQ10" s="967">
        <f t="shared" ref="QZQ10" si="6089">-(SUM(QZQ4:QZQ9)-QZQ35-QZQ40)</f>
        <v>0</v>
      </c>
      <c r="QZS10" s="967">
        <f t="shared" ref="QZS10" si="6090">-(SUM(QZS4:QZS9)-QZS35-QZS40)</f>
        <v>0</v>
      </c>
      <c r="QZU10" s="967">
        <f t="shared" ref="QZU10" si="6091">-(SUM(QZU4:QZU9)-QZU35-QZU40)</f>
        <v>0</v>
      </c>
      <c r="QZW10" s="967">
        <f t="shared" ref="QZW10" si="6092">-(SUM(QZW4:QZW9)-QZW35-QZW40)</f>
        <v>0</v>
      </c>
      <c r="QZY10" s="967">
        <f t="shared" ref="QZY10" si="6093">-(SUM(QZY4:QZY9)-QZY35-QZY40)</f>
        <v>0</v>
      </c>
      <c r="RAA10" s="967">
        <f t="shared" ref="RAA10" si="6094">-(SUM(RAA4:RAA9)-RAA35-RAA40)</f>
        <v>0</v>
      </c>
      <c r="RAC10" s="967">
        <f t="shared" ref="RAC10" si="6095">-(SUM(RAC4:RAC9)-RAC35-RAC40)</f>
        <v>0</v>
      </c>
      <c r="RAE10" s="967">
        <f t="shared" ref="RAE10" si="6096">-(SUM(RAE4:RAE9)-RAE35-RAE40)</f>
        <v>0</v>
      </c>
      <c r="RAG10" s="967">
        <f t="shared" ref="RAG10" si="6097">-(SUM(RAG4:RAG9)-RAG35-RAG40)</f>
        <v>0</v>
      </c>
      <c r="RAI10" s="967">
        <f t="shared" ref="RAI10" si="6098">-(SUM(RAI4:RAI9)-RAI35-RAI40)</f>
        <v>0</v>
      </c>
      <c r="RAK10" s="967">
        <f t="shared" ref="RAK10" si="6099">-(SUM(RAK4:RAK9)-RAK35-RAK40)</f>
        <v>0</v>
      </c>
      <c r="RAM10" s="967">
        <f t="shared" ref="RAM10" si="6100">-(SUM(RAM4:RAM9)-RAM35-RAM40)</f>
        <v>0</v>
      </c>
      <c r="RAO10" s="967">
        <f t="shared" ref="RAO10" si="6101">-(SUM(RAO4:RAO9)-RAO35-RAO40)</f>
        <v>0</v>
      </c>
      <c r="RAQ10" s="967">
        <f t="shared" ref="RAQ10" si="6102">-(SUM(RAQ4:RAQ9)-RAQ35-RAQ40)</f>
        <v>0</v>
      </c>
      <c r="RAS10" s="967">
        <f t="shared" ref="RAS10" si="6103">-(SUM(RAS4:RAS9)-RAS35-RAS40)</f>
        <v>0</v>
      </c>
      <c r="RAU10" s="967">
        <f t="shared" ref="RAU10" si="6104">-(SUM(RAU4:RAU9)-RAU35-RAU40)</f>
        <v>0</v>
      </c>
      <c r="RAW10" s="967">
        <f t="shared" ref="RAW10" si="6105">-(SUM(RAW4:RAW9)-RAW35-RAW40)</f>
        <v>0</v>
      </c>
      <c r="RAY10" s="967">
        <f t="shared" ref="RAY10" si="6106">-(SUM(RAY4:RAY9)-RAY35-RAY40)</f>
        <v>0</v>
      </c>
      <c r="RBA10" s="967">
        <f t="shared" ref="RBA10" si="6107">-(SUM(RBA4:RBA9)-RBA35-RBA40)</f>
        <v>0</v>
      </c>
      <c r="RBC10" s="967">
        <f t="shared" ref="RBC10" si="6108">-(SUM(RBC4:RBC9)-RBC35-RBC40)</f>
        <v>0</v>
      </c>
      <c r="RBE10" s="967">
        <f t="shared" ref="RBE10" si="6109">-(SUM(RBE4:RBE9)-RBE35-RBE40)</f>
        <v>0</v>
      </c>
      <c r="RBG10" s="967">
        <f t="shared" ref="RBG10" si="6110">-(SUM(RBG4:RBG9)-RBG35-RBG40)</f>
        <v>0</v>
      </c>
      <c r="RBI10" s="967">
        <f t="shared" ref="RBI10" si="6111">-(SUM(RBI4:RBI9)-RBI35-RBI40)</f>
        <v>0</v>
      </c>
      <c r="RBK10" s="967">
        <f t="shared" ref="RBK10" si="6112">-(SUM(RBK4:RBK9)-RBK35-RBK40)</f>
        <v>0</v>
      </c>
      <c r="RBM10" s="967">
        <f t="shared" ref="RBM10" si="6113">-(SUM(RBM4:RBM9)-RBM35-RBM40)</f>
        <v>0</v>
      </c>
      <c r="RBO10" s="967">
        <f t="shared" ref="RBO10" si="6114">-(SUM(RBO4:RBO9)-RBO35-RBO40)</f>
        <v>0</v>
      </c>
      <c r="RBQ10" s="967">
        <f t="shared" ref="RBQ10" si="6115">-(SUM(RBQ4:RBQ9)-RBQ35-RBQ40)</f>
        <v>0</v>
      </c>
      <c r="RBS10" s="967">
        <f t="shared" ref="RBS10" si="6116">-(SUM(RBS4:RBS9)-RBS35-RBS40)</f>
        <v>0</v>
      </c>
      <c r="RBU10" s="967">
        <f t="shared" ref="RBU10" si="6117">-(SUM(RBU4:RBU9)-RBU35-RBU40)</f>
        <v>0</v>
      </c>
      <c r="RBW10" s="967">
        <f t="shared" ref="RBW10" si="6118">-(SUM(RBW4:RBW9)-RBW35-RBW40)</f>
        <v>0</v>
      </c>
      <c r="RBY10" s="967">
        <f t="shared" ref="RBY10" si="6119">-(SUM(RBY4:RBY9)-RBY35-RBY40)</f>
        <v>0</v>
      </c>
      <c r="RCA10" s="967">
        <f t="shared" ref="RCA10" si="6120">-(SUM(RCA4:RCA9)-RCA35-RCA40)</f>
        <v>0</v>
      </c>
      <c r="RCC10" s="967">
        <f t="shared" ref="RCC10" si="6121">-(SUM(RCC4:RCC9)-RCC35-RCC40)</f>
        <v>0</v>
      </c>
      <c r="RCE10" s="967">
        <f t="shared" ref="RCE10" si="6122">-(SUM(RCE4:RCE9)-RCE35-RCE40)</f>
        <v>0</v>
      </c>
      <c r="RCG10" s="967">
        <f t="shared" ref="RCG10" si="6123">-(SUM(RCG4:RCG9)-RCG35-RCG40)</f>
        <v>0</v>
      </c>
      <c r="RCI10" s="967">
        <f t="shared" ref="RCI10" si="6124">-(SUM(RCI4:RCI9)-RCI35-RCI40)</f>
        <v>0</v>
      </c>
      <c r="RCK10" s="967">
        <f t="shared" ref="RCK10" si="6125">-(SUM(RCK4:RCK9)-RCK35-RCK40)</f>
        <v>0</v>
      </c>
      <c r="RCM10" s="967">
        <f t="shared" ref="RCM10" si="6126">-(SUM(RCM4:RCM9)-RCM35-RCM40)</f>
        <v>0</v>
      </c>
      <c r="RCO10" s="967">
        <f t="shared" ref="RCO10" si="6127">-(SUM(RCO4:RCO9)-RCO35-RCO40)</f>
        <v>0</v>
      </c>
      <c r="RCQ10" s="967">
        <f t="shared" ref="RCQ10" si="6128">-(SUM(RCQ4:RCQ9)-RCQ35-RCQ40)</f>
        <v>0</v>
      </c>
      <c r="RCS10" s="967">
        <f t="shared" ref="RCS10" si="6129">-(SUM(RCS4:RCS9)-RCS35-RCS40)</f>
        <v>0</v>
      </c>
      <c r="RCU10" s="967">
        <f t="shared" ref="RCU10" si="6130">-(SUM(RCU4:RCU9)-RCU35-RCU40)</f>
        <v>0</v>
      </c>
      <c r="RCW10" s="967">
        <f t="shared" ref="RCW10" si="6131">-(SUM(RCW4:RCW9)-RCW35-RCW40)</f>
        <v>0</v>
      </c>
      <c r="RCY10" s="967">
        <f t="shared" ref="RCY10" si="6132">-(SUM(RCY4:RCY9)-RCY35-RCY40)</f>
        <v>0</v>
      </c>
      <c r="RDA10" s="967">
        <f t="shared" ref="RDA10" si="6133">-(SUM(RDA4:RDA9)-RDA35-RDA40)</f>
        <v>0</v>
      </c>
      <c r="RDC10" s="967">
        <f t="shared" ref="RDC10" si="6134">-(SUM(RDC4:RDC9)-RDC35-RDC40)</f>
        <v>0</v>
      </c>
      <c r="RDE10" s="967">
        <f t="shared" ref="RDE10" si="6135">-(SUM(RDE4:RDE9)-RDE35-RDE40)</f>
        <v>0</v>
      </c>
      <c r="RDG10" s="967">
        <f t="shared" ref="RDG10" si="6136">-(SUM(RDG4:RDG9)-RDG35-RDG40)</f>
        <v>0</v>
      </c>
      <c r="RDI10" s="967">
        <f t="shared" ref="RDI10" si="6137">-(SUM(RDI4:RDI9)-RDI35-RDI40)</f>
        <v>0</v>
      </c>
      <c r="RDK10" s="967">
        <f t="shared" ref="RDK10" si="6138">-(SUM(RDK4:RDK9)-RDK35-RDK40)</f>
        <v>0</v>
      </c>
      <c r="RDM10" s="967">
        <f t="shared" ref="RDM10" si="6139">-(SUM(RDM4:RDM9)-RDM35-RDM40)</f>
        <v>0</v>
      </c>
      <c r="RDO10" s="967">
        <f t="shared" ref="RDO10" si="6140">-(SUM(RDO4:RDO9)-RDO35-RDO40)</f>
        <v>0</v>
      </c>
      <c r="RDQ10" s="967">
        <f t="shared" ref="RDQ10" si="6141">-(SUM(RDQ4:RDQ9)-RDQ35-RDQ40)</f>
        <v>0</v>
      </c>
      <c r="RDS10" s="967">
        <f t="shared" ref="RDS10" si="6142">-(SUM(RDS4:RDS9)-RDS35-RDS40)</f>
        <v>0</v>
      </c>
      <c r="RDU10" s="967">
        <f t="shared" ref="RDU10" si="6143">-(SUM(RDU4:RDU9)-RDU35-RDU40)</f>
        <v>0</v>
      </c>
      <c r="RDW10" s="967">
        <f t="shared" ref="RDW10" si="6144">-(SUM(RDW4:RDW9)-RDW35-RDW40)</f>
        <v>0</v>
      </c>
      <c r="RDY10" s="967">
        <f t="shared" ref="RDY10" si="6145">-(SUM(RDY4:RDY9)-RDY35-RDY40)</f>
        <v>0</v>
      </c>
      <c r="REA10" s="967">
        <f t="shared" ref="REA10" si="6146">-(SUM(REA4:REA9)-REA35-REA40)</f>
        <v>0</v>
      </c>
      <c r="REC10" s="967">
        <f t="shared" ref="REC10" si="6147">-(SUM(REC4:REC9)-REC35-REC40)</f>
        <v>0</v>
      </c>
      <c r="REE10" s="967">
        <f t="shared" ref="REE10" si="6148">-(SUM(REE4:REE9)-REE35-REE40)</f>
        <v>0</v>
      </c>
      <c r="REG10" s="967">
        <f t="shared" ref="REG10" si="6149">-(SUM(REG4:REG9)-REG35-REG40)</f>
        <v>0</v>
      </c>
      <c r="REI10" s="967">
        <f t="shared" ref="REI10" si="6150">-(SUM(REI4:REI9)-REI35-REI40)</f>
        <v>0</v>
      </c>
      <c r="REK10" s="967">
        <f t="shared" ref="REK10" si="6151">-(SUM(REK4:REK9)-REK35-REK40)</f>
        <v>0</v>
      </c>
      <c r="REM10" s="967">
        <f t="shared" ref="REM10" si="6152">-(SUM(REM4:REM9)-REM35-REM40)</f>
        <v>0</v>
      </c>
      <c r="REO10" s="967">
        <f t="shared" ref="REO10" si="6153">-(SUM(REO4:REO9)-REO35-REO40)</f>
        <v>0</v>
      </c>
      <c r="REQ10" s="967">
        <f t="shared" ref="REQ10" si="6154">-(SUM(REQ4:REQ9)-REQ35-REQ40)</f>
        <v>0</v>
      </c>
      <c r="RES10" s="967">
        <f t="shared" ref="RES10" si="6155">-(SUM(RES4:RES9)-RES35-RES40)</f>
        <v>0</v>
      </c>
      <c r="REU10" s="967">
        <f t="shared" ref="REU10" si="6156">-(SUM(REU4:REU9)-REU35-REU40)</f>
        <v>0</v>
      </c>
      <c r="REW10" s="967">
        <f t="shared" ref="REW10" si="6157">-(SUM(REW4:REW9)-REW35-REW40)</f>
        <v>0</v>
      </c>
      <c r="REY10" s="967">
        <f t="shared" ref="REY10" si="6158">-(SUM(REY4:REY9)-REY35-REY40)</f>
        <v>0</v>
      </c>
      <c r="RFA10" s="967">
        <f t="shared" ref="RFA10" si="6159">-(SUM(RFA4:RFA9)-RFA35-RFA40)</f>
        <v>0</v>
      </c>
      <c r="RFC10" s="967">
        <f t="shared" ref="RFC10" si="6160">-(SUM(RFC4:RFC9)-RFC35-RFC40)</f>
        <v>0</v>
      </c>
      <c r="RFE10" s="967">
        <f t="shared" ref="RFE10" si="6161">-(SUM(RFE4:RFE9)-RFE35-RFE40)</f>
        <v>0</v>
      </c>
      <c r="RFG10" s="967">
        <f t="shared" ref="RFG10" si="6162">-(SUM(RFG4:RFG9)-RFG35-RFG40)</f>
        <v>0</v>
      </c>
      <c r="RFI10" s="967">
        <f t="shared" ref="RFI10" si="6163">-(SUM(RFI4:RFI9)-RFI35-RFI40)</f>
        <v>0</v>
      </c>
      <c r="RFK10" s="967">
        <f t="shared" ref="RFK10" si="6164">-(SUM(RFK4:RFK9)-RFK35-RFK40)</f>
        <v>0</v>
      </c>
      <c r="RFM10" s="967">
        <f t="shared" ref="RFM10" si="6165">-(SUM(RFM4:RFM9)-RFM35-RFM40)</f>
        <v>0</v>
      </c>
      <c r="RFO10" s="967">
        <f t="shared" ref="RFO10" si="6166">-(SUM(RFO4:RFO9)-RFO35-RFO40)</f>
        <v>0</v>
      </c>
      <c r="RFQ10" s="967">
        <f t="shared" ref="RFQ10" si="6167">-(SUM(RFQ4:RFQ9)-RFQ35-RFQ40)</f>
        <v>0</v>
      </c>
      <c r="RFS10" s="967">
        <f t="shared" ref="RFS10" si="6168">-(SUM(RFS4:RFS9)-RFS35-RFS40)</f>
        <v>0</v>
      </c>
      <c r="RFU10" s="967">
        <f t="shared" ref="RFU10" si="6169">-(SUM(RFU4:RFU9)-RFU35-RFU40)</f>
        <v>0</v>
      </c>
      <c r="RFW10" s="967">
        <f t="shared" ref="RFW10" si="6170">-(SUM(RFW4:RFW9)-RFW35-RFW40)</f>
        <v>0</v>
      </c>
      <c r="RFY10" s="967">
        <f t="shared" ref="RFY10" si="6171">-(SUM(RFY4:RFY9)-RFY35-RFY40)</f>
        <v>0</v>
      </c>
      <c r="RGA10" s="967">
        <f t="shared" ref="RGA10" si="6172">-(SUM(RGA4:RGA9)-RGA35-RGA40)</f>
        <v>0</v>
      </c>
      <c r="RGC10" s="967">
        <f t="shared" ref="RGC10" si="6173">-(SUM(RGC4:RGC9)-RGC35-RGC40)</f>
        <v>0</v>
      </c>
      <c r="RGE10" s="967">
        <f t="shared" ref="RGE10" si="6174">-(SUM(RGE4:RGE9)-RGE35-RGE40)</f>
        <v>0</v>
      </c>
      <c r="RGG10" s="967">
        <f t="shared" ref="RGG10" si="6175">-(SUM(RGG4:RGG9)-RGG35-RGG40)</f>
        <v>0</v>
      </c>
      <c r="RGI10" s="967">
        <f t="shared" ref="RGI10" si="6176">-(SUM(RGI4:RGI9)-RGI35-RGI40)</f>
        <v>0</v>
      </c>
      <c r="RGK10" s="967">
        <f t="shared" ref="RGK10" si="6177">-(SUM(RGK4:RGK9)-RGK35-RGK40)</f>
        <v>0</v>
      </c>
      <c r="RGM10" s="967">
        <f t="shared" ref="RGM10" si="6178">-(SUM(RGM4:RGM9)-RGM35-RGM40)</f>
        <v>0</v>
      </c>
      <c r="RGO10" s="967">
        <f t="shared" ref="RGO10" si="6179">-(SUM(RGO4:RGO9)-RGO35-RGO40)</f>
        <v>0</v>
      </c>
      <c r="RGQ10" s="967">
        <f t="shared" ref="RGQ10" si="6180">-(SUM(RGQ4:RGQ9)-RGQ35-RGQ40)</f>
        <v>0</v>
      </c>
      <c r="RGS10" s="967">
        <f t="shared" ref="RGS10" si="6181">-(SUM(RGS4:RGS9)-RGS35-RGS40)</f>
        <v>0</v>
      </c>
      <c r="RGU10" s="967">
        <f t="shared" ref="RGU10" si="6182">-(SUM(RGU4:RGU9)-RGU35-RGU40)</f>
        <v>0</v>
      </c>
      <c r="RGW10" s="967">
        <f t="shared" ref="RGW10" si="6183">-(SUM(RGW4:RGW9)-RGW35-RGW40)</f>
        <v>0</v>
      </c>
      <c r="RGY10" s="967">
        <f t="shared" ref="RGY10" si="6184">-(SUM(RGY4:RGY9)-RGY35-RGY40)</f>
        <v>0</v>
      </c>
      <c r="RHA10" s="967">
        <f t="shared" ref="RHA10" si="6185">-(SUM(RHA4:RHA9)-RHA35-RHA40)</f>
        <v>0</v>
      </c>
      <c r="RHC10" s="967">
        <f t="shared" ref="RHC10" si="6186">-(SUM(RHC4:RHC9)-RHC35-RHC40)</f>
        <v>0</v>
      </c>
      <c r="RHE10" s="967">
        <f t="shared" ref="RHE10" si="6187">-(SUM(RHE4:RHE9)-RHE35-RHE40)</f>
        <v>0</v>
      </c>
      <c r="RHG10" s="967">
        <f t="shared" ref="RHG10" si="6188">-(SUM(RHG4:RHG9)-RHG35-RHG40)</f>
        <v>0</v>
      </c>
      <c r="RHI10" s="967">
        <f t="shared" ref="RHI10" si="6189">-(SUM(RHI4:RHI9)-RHI35-RHI40)</f>
        <v>0</v>
      </c>
      <c r="RHK10" s="967">
        <f t="shared" ref="RHK10" si="6190">-(SUM(RHK4:RHK9)-RHK35-RHK40)</f>
        <v>0</v>
      </c>
      <c r="RHM10" s="967">
        <f t="shared" ref="RHM10" si="6191">-(SUM(RHM4:RHM9)-RHM35-RHM40)</f>
        <v>0</v>
      </c>
      <c r="RHO10" s="967">
        <f t="shared" ref="RHO10" si="6192">-(SUM(RHO4:RHO9)-RHO35-RHO40)</f>
        <v>0</v>
      </c>
      <c r="RHQ10" s="967">
        <f t="shared" ref="RHQ10" si="6193">-(SUM(RHQ4:RHQ9)-RHQ35-RHQ40)</f>
        <v>0</v>
      </c>
      <c r="RHS10" s="967">
        <f t="shared" ref="RHS10" si="6194">-(SUM(RHS4:RHS9)-RHS35-RHS40)</f>
        <v>0</v>
      </c>
      <c r="RHU10" s="967">
        <f t="shared" ref="RHU10" si="6195">-(SUM(RHU4:RHU9)-RHU35-RHU40)</f>
        <v>0</v>
      </c>
      <c r="RHW10" s="967">
        <f t="shared" ref="RHW10" si="6196">-(SUM(RHW4:RHW9)-RHW35-RHW40)</f>
        <v>0</v>
      </c>
      <c r="RHY10" s="967">
        <f t="shared" ref="RHY10" si="6197">-(SUM(RHY4:RHY9)-RHY35-RHY40)</f>
        <v>0</v>
      </c>
      <c r="RIA10" s="967">
        <f t="shared" ref="RIA10" si="6198">-(SUM(RIA4:RIA9)-RIA35-RIA40)</f>
        <v>0</v>
      </c>
      <c r="RIC10" s="967">
        <f t="shared" ref="RIC10" si="6199">-(SUM(RIC4:RIC9)-RIC35-RIC40)</f>
        <v>0</v>
      </c>
      <c r="RIE10" s="967">
        <f t="shared" ref="RIE10" si="6200">-(SUM(RIE4:RIE9)-RIE35-RIE40)</f>
        <v>0</v>
      </c>
      <c r="RIG10" s="967">
        <f t="shared" ref="RIG10" si="6201">-(SUM(RIG4:RIG9)-RIG35-RIG40)</f>
        <v>0</v>
      </c>
      <c r="RII10" s="967">
        <f t="shared" ref="RII10" si="6202">-(SUM(RII4:RII9)-RII35-RII40)</f>
        <v>0</v>
      </c>
      <c r="RIK10" s="967">
        <f t="shared" ref="RIK10" si="6203">-(SUM(RIK4:RIK9)-RIK35-RIK40)</f>
        <v>0</v>
      </c>
      <c r="RIM10" s="967">
        <f t="shared" ref="RIM10" si="6204">-(SUM(RIM4:RIM9)-RIM35-RIM40)</f>
        <v>0</v>
      </c>
      <c r="RIO10" s="967">
        <f t="shared" ref="RIO10" si="6205">-(SUM(RIO4:RIO9)-RIO35-RIO40)</f>
        <v>0</v>
      </c>
      <c r="RIQ10" s="967">
        <f t="shared" ref="RIQ10" si="6206">-(SUM(RIQ4:RIQ9)-RIQ35-RIQ40)</f>
        <v>0</v>
      </c>
      <c r="RIS10" s="967">
        <f t="shared" ref="RIS10" si="6207">-(SUM(RIS4:RIS9)-RIS35-RIS40)</f>
        <v>0</v>
      </c>
      <c r="RIU10" s="967">
        <f t="shared" ref="RIU10" si="6208">-(SUM(RIU4:RIU9)-RIU35-RIU40)</f>
        <v>0</v>
      </c>
      <c r="RIW10" s="967">
        <f t="shared" ref="RIW10" si="6209">-(SUM(RIW4:RIW9)-RIW35-RIW40)</f>
        <v>0</v>
      </c>
      <c r="RIY10" s="967">
        <f t="shared" ref="RIY10" si="6210">-(SUM(RIY4:RIY9)-RIY35-RIY40)</f>
        <v>0</v>
      </c>
      <c r="RJA10" s="967">
        <f t="shared" ref="RJA10" si="6211">-(SUM(RJA4:RJA9)-RJA35-RJA40)</f>
        <v>0</v>
      </c>
      <c r="RJC10" s="967">
        <f t="shared" ref="RJC10" si="6212">-(SUM(RJC4:RJC9)-RJC35-RJC40)</f>
        <v>0</v>
      </c>
      <c r="RJE10" s="967">
        <f t="shared" ref="RJE10" si="6213">-(SUM(RJE4:RJE9)-RJE35-RJE40)</f>
        <v>0</v>
      </c>
      <c r="RJG10" s="967">
        <f t="shared" ref="RJG10" si="6214">-(SUM(RJG4:RJG9)-RJG35-RJG40)</f>
        <v>0</v>
      </c>
      <c r="RJI10" s="967">
        <f t="shared" ref="RJI10" si="6215">-(SUM(RJI4:RJI9)-RJI35-RJI40)</f>
        <v>0</v>
      </c>
      <c r="RJK10" s="967">
        <f t="shared" ref="RJK10" si="6216">-(SUM(RJK4:RJK9)-RJK35-RJK40)</f>
        <v>0</v>
      </c>
      <c r="RJM10" s="967">
        <f t="shared" ref="RJM10" si="6217">-(SUM(RJM4:RJM9)-RJM35-RJM40)</f>
        <v>0</v>
      </c>
      <c r="RJO10" s="967">
        <f t="shared" ref="RJO10" si="6218">-(SUM(RJO4:RJO9)-RJO35-RJO40)</f>
        <v>0</v>
      </c>
      <c r="RJQ10" s="967">
        <f t="shared" ref="RJQ10" si="6219">-(SUM(RJQ4:RJQ9)-RJQ35-RJQ40)</f>
        <v>0</v>
      </c>
      <c r="RJS10" s="967">
        <f t="shared" ref="RJS10" si="6220">-(SUM(RJS4:RJS9)-RJS35-RJS40)</f>
        <v>0</v>
      </c>
      <c r="RJU10" s="967">
        <f t="shared" ref="RJU10" si="6221">-(SUM(RJU4:RJU9)-RJU35-RJU40)</f>
        <v>0</v>
      </c>
      <c r="RJW10" s="967">
        <f t="shared" ref="RJW10" si="6222">-(SUM(RJW4:RJW9)-RJW35-RJW40)</f>
        <v>0</v>
      </c>
      <c r="RJY10" s="967">
        <f t="shared" ref="RJY10" si="6223">-(SUM(RJY4:RJY9)-RJY35-RJY40)</f>
        <v>0</v>
      </c>
      <c r="RKA10" s="967">
        <f t="shared" ref="RKA10" si="6224">-(SUM(RKA4:RKA9)-RKA35-RKA40)</f>
        <v>0</v>
      </c>
      <c r="RKC10" s="967">
        <f t="shared" ref="RKC10" si="6225">-(SUM(RKC4:RKC9)-RKC35-RKC40)</f>
        <v>0</v>
      </c>
      <c r="RKE10" s="967">
        <f t="shared" ref="RKE10" si="6226">-(SUM(RKE4:RKE9)-RKE35-RKE40)</f>
        <v>0</v>
      </c>
      <c r="RKG10" s="967">
        <f t="shared" ref="RKG10" si="6227">-(SUM(RKG4:RKG9)-RKG35-RKG40)</f>
        <v>0</v>
      </c>
      <c r="RKI10" s="967">
        <f t="shared" ref="RKI10" si="6228">-(SUM(RKI4:RKI9)-RKI35-RKI40)</f>
        <v>0</v>
      </c>
      <c r="RKK10" s="967">
        <f t="shared" ref="RKK10" si="6229">-(SUM(RKK4:RKK9)-RKK35-RKK40)</f>
        <v>0</v>
      </c>
      <c r="RKM10" s="967">
        <f t="shared" ref="RKM10" si="6230">-(SUM(RKM4:RKM9)-RKM35-RKM40)</f>
        <v>0</v>
      </c>
      <c r="RKO10" s="967">
        <f t="shared" ref="RKO10" si="6231">-(SUM(RKO4:RKO9)-RKO35-RKO40)</f>
        <v>0</v>
      </c>
      <c r="RKQ10" s="967">
        <f t="shared" ref="RKQ10" si="6232">-(SUM(RKQ4:RKQ9)-RKQ35-RKQ40)</f>
        <v>0</v>
      </c>
      <c r="RKS10" s="967">
        <f t="shared" ref="RKS10" si="6233">-(SUM(RKS4:RKS9)-RKS35-RKS40)</f>
        <v>0</v>
      </c>
      <c r="RKU10" s="967">
        <f t="shared" ref="RKU10" si="6234">-(SUM(RKU4:RKU9)-RKU35-RKU40)</f>
        <v>0</v>
      </c>
      <c r="RKW10" s="967">
        <f t="shared" ref="RKW10" si="6235">-(SUM(RKW4:RKW9)-RKW35-RKW40)</f>
        <v>0</v>
      </c>
      <c r="RKY10" s="967">
        <f t="shared" ref="RKY10" si="6236">-(SUM(RKY4:RKY9)-RKY35-RKY40)</f>
        <v>0</v>
      </c>
      <c r="RLA10" s="967">
        <f t="shared" ref="RLA10" si="6237">-(SUM(RLA4:RLA9)-RLA35-RLA40)</f>
        <v>0</v>
      </c>
      <c r="RLC10" s="967">
        <f t="shared" ref="RLC10" si="6238">-(SUM(RLC4:RLC9)-RLC35-RLC40)</f>
        <v>0</v>
      </c>
      <c r="RLE10" s="967">
        <f t="shared" ref="RLE10" si="6239">-(SUM(RLE4:RLE9)-RLE35-RLE40)</f>
        <v>0</v>
      </c>
      <c r="RLG10" s="967">
        <f t="shared" ref="RLG10" si="6240">-(SUM(RLG4:RLG9)-RLG35-RLG40)</f>
        <v>0</v>
      </c>
      <c r="RLI10" s="967">
        <f t="shared" ref="RLI10" si="6241">-(SUM(RLI4:RLI9)-RLI35-RLI40)</f>
        <v>0</v>
      </c>
      <c r="RLK10" s="967">
        <f t="shared" ref="RLK10" si="6242">-(SUM(RLK4:RLK9)-RLK35-RLK40)</f>
        <v>0</v>
      </c>
      <c r="RLM10" s="967">
        <f t="shared" ref="RLM10" si="6243">-(SUM(RLM4:RLM9)-RLM35-RLM40)</f>
        <v>0</v>
      </c>
      <c r="RLO10" s="967">
        <f t="shared" ref="RLO10" si="6244">-(SUM(RLO4:RLO9)-RLO35-RLO40)</f>
        <v>0</v>
      </c>
      <c r="RLQ10" s="967">
        <f t="shared" ref="RLQ10" si="6245">-(SUM(RLQ4:RLQ9)-RLQ35-RLQ40)</f>
        <v>0</v>
      </c>
      <c r="RLS10" s="967">
        <f t="shared" ref="RLS10" si="6246">-(SUM(RLS4:RLS9)-RLS35-RLS40)</f>
        <v>0</v>
      </c>
      <c r="RLU10" s="967">
        <f t="shared" ref="RLU10" si="6247">-(SUM(RLU4:RLU9)-RLU35-RLU40)</f>
        <v>0</v>
      </c>
      <c r="RLW10" s="967">
        <f t="shared" ref="RLW10" si="6248">-(SUM(RLW4:RLW9)-RLW35-RLW40)</f>
        <v>0</v>
      </c>
      <c r="RLY10" s="967">
        <f t="shared" ref="RLY10" si="6249">-(SUM(RLY4:RLY9)-RLY35-RLY40)</f>
        <v>0</v>
      </c>
      <c r="RMA10" s="967">
        <f t="shared" ref="RMA10" si="6250">-(SUM(RMA4:RMA9)-RMA35-RMA40)</f>
        <v>0</v>
      </c>
      <c r="RMC10" s="967">
        <f t="shared" ref="RMC10" si="6251">-(SUM(RMC4:RMC9)-RMC35-RMC40)</f>
        <v>0</v>
      </c>
      <c r="RME10" s="967">
        <f t="shared" ref="RME10" si="6252">-(SUM(RME4:RME9)-RME35-RME40)</f>
        <v>0</v>
      </c>
      <c r="RMG10" s="967">
        <f t="shared" ref="RMG10" si="6253">-(SUM(RMG4:RMG9)-RMG35-RMG40)</f>
        <v>0</v>
      </c>
      <c r="RMI10" s="967">
        <f t="shared" ref="RMI10" si="6254">-(SUM(RMI4:RMI9)-RMI35-RMI40)</f>
        <v>0</v>
      </c>
      <c r="RMK10" s="967">
        <f t="shared" ref="RMK10" si="6255">-(SUM(RMK4:RMK9)-RMK35-RMK40)</f>
        <v>0</v>
      </c>
      <c r="RMM10" s="967">
        <f t="shared" ref="RMM10" si="6256">-(SUM(RMM4:RMM9)-RMM35-RMM40)</f>
        <v>0</v>
      </c>
      <c r="RMO10" s="967">
        <f t="shared" ref="RMO10" si="6257">-(SUM(RMO4:RMO9)-RMO35-RMO40)</f>
        <v>0</v>
      </c>
      <c r="RMQ10" s="967">
        <f t="shared" ref="RMQ10" si="6258">-(SUM(RMQ4:RMQ9)-RMQ35-RMQ40)</f>
        <v>0</v>
      </c>
      <c r="RMS10" s="967">
        <f t="shared" ref="RMS10" si="6259">-(SUM(RMS4:RMS9)-RMS35-RMS40)</f>
        <v>0</v>
      </c>
      <c r="RMU10" s="967">
        <f t="shared" ref="RMU10" si="6260">-(SUM(RMU4:RMU9)-RMU35-RMU40)</f>
        <v>0</v>
      </c>
      <c r="RMW10" s="967">
        <f t="shared" ref="RMW10" si="6261">-(SUM(RMW4:RMW9)-RMW35-RMW40)</f>
        <v>0</v>
      </c>
      <c r="RMY10" s="967">
        <f t="shared" ref="RMY10" si="6262">-(SUM(RMY4:RMY9)-RMY35-RMY40)</f>
        <v>0</v>
      </c>
      <c r="RNA10" s="967">
        <f t="shared" ref="RNA10" si="6263">-(SUM(RNA4:RNA9)-RNA35-RNA40)</f>
        <v>0</v>
      </c>
      <c r="RNC10" s="967">
        <f t="shared" ref="RNC10" si="6264">-(SUM(RNC4:RNC9)-RNC35-RNC40)</f>
        <v>0</v>
      </c>
      <c r="RNE10" s="967">
        <f t="shared" ref="RNE10" si="6265">-(SUM(RNE4:RNE9)-RNE35-RNE40)</f>
        <v>0</v>
      </c>
      <c r="RNG10" s="967">
        <f t="shared" ref="RNG10" si="6266">-(SUM(RNG4:RNG9)-RNG35-RNG40)</f>
        <v>0</v>
      </c>
      <c r="RNI10" s="967">
        <f t="shared" ref="RNI10" si="6267">-(SUM(RNI4:RNI9)-RNI35-RNI40)</f>
        <v>0</v>
      </c>
      <c r="RNK10" s="967">
        <f t="shared" ref="RNK10" si="6268">-(SUM(RNK4:RNK9)-RNK35-RNK40)</f>
        <v>0</v>
      </c>
      <c r="RNM10" s="967">
        <f t="shared" ref="RNM10" si="6269">-(SUM(RNM4:RNM9)-RNM35-RNM40)</f>
        <v>0</v>
      </c>
      <c r="RNO10" s="967">
        <f t="shared" ref="RNO10" si="6270">-(SUM(RNO4:RNO9)-RNO35-RNO40)</f>
        <v>0</v>
      </c>
      <c r="RNQ10" s="967">
        <f t="shared" ref="RNQ10" si="6271">-(SUM(RNQ4:RNQ9)-RNQ35-RNQ40)</f>
        <v>0</v>
      </c>
      <c r="RNS10" s="967">
        <f t="shared" ref="RNS10" si="6272">-(SUM(RNS4:RNS9)-RNS35-RNS40)</f>
        <v>0</v>
      </c>
      <c r="RNU10" s="967">
        <f t="shared" ref="RNU10" si="6273">-(SUM(RNU4:RNU9)-RNU35-RNU40)</f>
        <v>0</v>
      </c>
      <c r="RNW10" s="967">
        <f t="shared" ref="RNW10" si="6274">-(SUM(RNW4:RNW9)-RNW35-RNW40)</f>
        <v>0</v>
      </c>
      <c r="RNY10" s="967">
        <f t="shared" ref="RNY10" si="6275">-(SUM(RNY4:RNY9)-RNY35-RNY40)</f>
        <v>0</v>
      </c>
      <c r="ROA10" s="967">
        <f t="shared" ref="ROA10" si="6276">-(SUM(ROA4:ROA9)-ROA35-ROA40)</f>
        <v>0</v>
      </c>
      <c r="ROC10" s="967">
        <f t="shared" ref="ROC10" si="6277">-(SUM(ROC4:ROC9)-ROC35-ROC40)</f>
        <v>0</v>
      </c>
      <c r="ROE10" s="967">
        <f t="shared" ref="ROE10" si="6278">-(SUM(ROE4:ROE9)-ROE35-ROE40)</f>
        <v>0</v>
      </c>
      <c r="ROG10" s="967">
        <f t="shared" ref="ROG10" si="6279">-(SUM(ROG4:ROG9)-ROG35-ROG40)</f>
        <v>0</v>
      </c>
      <c r="ROI10" s="967">
        <f t="shared" ref="ROI10" si="6280">-(SUM(ROI4:ROI9)-ROI35-ROI40)</f>
        <v>0</v>
      </c>
      <c r="ROK10" s="967">
        <f t="shared" ref="ROK10" si="6281">-(SUM(ROK4:ROK9)-ROK35-ROK40)</f>
        <v>0</v>
      </c>
      <c r="ROM10" s="967">
        <f t="shared" ref="ROM10" si="6282">-(SUM(ROM4:ROM9)-ROM35-ROM40)</f>
        <v>0</v>
      </c>
      <c r="ROO10" s="967">
        <f t="shared" ref="ROO10" si="6283">-(SUM(ROO4:ROO9)-ROO35-ROO40)</f>
        <v>0</v>
      </c>
      <c r="ROQ10" s="967">
        <f t="shared" ref="ROQ10" si="6284">-(SUM(ROQ4:ROQ9)-ROQ35-ROQ40)</f>
        <v>0</v>
      </c>
      <c r="ROS10" s="967">
        <f t="shared" ref="ROS10" si="6285">-(SUM(ROS4:ROS9)-ROS35-ROS40)</f>
        <v>0</v>
      </c>
      <c r="ROU10" s="967">
        <f t="shared" ref="ROU10" si="6286">-(SUM(ROU4:ROU9)-ROU35-ROU40)</f>
        <v>0</v>
      </c>
      <c r="ROW10" s="967">
        <f t="shared" ref="ROW10" si="6287">-(SUM(ROW4:ROW9)-ROW35-ROW40)</f>
        <v>0</v>
      </c>
      <c r="ROY10" s="967">
        <f t="shared" ref="ROY10" si="6288">-(SUM(ROY4:ROY9)-ROY35-ROY40)</f>
        <v>0</v>
      </c>
      <c r="RPA10" s="967">
        <f t="shared" ref="RPA10" si="6289">-(SUM(RPA4:RPA9)-RPA35-RPA40)</f>
        <v>0</v>
      </c>
      <c r="RPC10" s="967">
        <f t="shared" ref="RPC10" si="6290">-(SUM(RPC4:RPC9)-RPC35-RPC40)</f>
        <v>0</v>
      </c>
      <c r="RPE10" s="967">
        <f t="shared" ref="RPE10" si="6291">-(SUM(RPE4:RPE9)-RPE35-RPE40)</f>
        <v>0</v>
      </c>
      <c r="RPG10" s="967">
        <f t="shared" ref="RPG10" si="6292">-(SUM(RPG4:RPG9)-RPG35-RPG40)</f>
        <v>0</v>
      </c>
      <c r="RPI10" s="967">
        <f t="shared" ref="RPI10" si="6293">-(SUM(RPI4:RPI9)-RPI35-RPI40)</f>
        <v>0</v>
      </c>
      <c r="RPK10" s="967">
        <f t="shared" ref="RPK10" si="6294">-(SUM(RPK4:RPK9)-RPK35-RPK40)</f>
        <v>0</v>
      </c>
      <c r="RPM10" s="967">
        <f t="shared" ref="RPM10" si="6295">-(SUM(RPM4:RPM9)-RPM35-RPM40)</f>
        <v>0</v>
      </c>
      <c r="RPO10" s="967">
        <f t="shared" ref="RPO10" si="6296">-(SUM(RPO4:RPO9)-RPO35-RPO40)</f>
        <v>0</v>
      </c>
      <c r="RPQ10" s="967">
        <f t="shared" ref="RPQ10" si="6297">-(SUM(RPQ4:RPQ9)-RPQ35-RPQ40)</f>
        <v>0</v>
      </c>
      <c r="RPS10" s="967">
        <f t="shared" ref="RPS10" si="6298">-(SUM(RPS4:RPS9)-RPS35-RPS40)</f>
        <v>0</v>
      </c>
      <c r="RPU10" s="967">
        <f t="shared" ref="RPU10" si="6299">-(SUM(RPU4:RPU9)-RPU35-RPU40)</f>
        <v>0</v>
      </c>
      <c r="RPW10" s="967">
        <f t="shared" ref="RPW10" si="6300">-(SUM(RPW4:RPW9)-RPW35-RPW40)</f>
        <v>0</v>
      </c>
      <c r="RPY10" s="967">
        <f t="shared" ref="RPY10" si="6301">-(SUM(RPY4:RPY9)-RPY35-RPY40)</f>
        <v>0</v>
      </c>
      <c r="RQA10" s="967">
        <f t="shared" ref="RQA10" si="6302">-(SUM(RQA4:RQA9)-RQA35-RQA40)</f>
        <v>0</v>
      </c>
      <c r="RQC10" s="967">
        <f t="shared" ref="RQC10" si="6303">-(SUM(RQC4:RQC9)-RQC35-RQC40)</f>
        <v>0</v>
      </c>
      <c r="RQE10" s="967">
        <f t="shared" ref="RQE10" si="6304">-(SUM(RQE4:RQE9)-RQE35-RQE40)</f>
        <v>0</v>
      </c>
      <c r="RQG10" s="967">
        <f t="shared" ref="RQG10" si="6305">-(SUM(RQG4:RQG9)-RQG35-RQG40)</f>
        <v>0</v>
      </c>
      <c r="RQI10" s="967">
        <f t="shared" ref="RQI10" si="6306">-(SUM(RQI4:RQI9)-RQI35-RQI40)</f>
        <v>0</v>
      </c>
      <c r="RQK10" s="967">
        <f t="shared" ref="RQK10" si="6307">-(SUM(RQK4:RQK9)-RQK35-RQK40)</f>
        <v>0</v>
      </c>
      <c r="RQM10" s="967">
        <f t="shared" ref="RQM10" si="6308">-(SUM(RQM4:RQM9)-RQM35-RQM40)</f>
        <v>0</v>
      </c>
      <c r="RQO10" s="967">
        <f t="shared" ref="RQO10" si="6309">-(SUM(RQO4:RQO9)-RQO35-RQO40)</f>
        <v>0</v>
      </c>
      <c r="RQQ10" s="967">
        <f t="shared" ref="RQQ10" si="6310">-(SUM(RQQ4:RQQ9)-RQQ35-RQQ40)</f>
        <v>0</v>
      </c>
      <c r="RQS10" s="967">
        <f t="shared" ref="RQS10" si="6311">-(SUM(RQS4:RQS9)-RQS35-RQS40)</f>
        <v>0</v>
      </c>
      <c r="RQU10" s="967">
        <f t="shared" ref="RQU10" si="6312">-(SUM(RQU4:RQU9)-RQU35-RQU40)</f>
        <v>0</v>
      </c>
      <c r="RQW10" s="967">
        <f t="shared" ref="RQW10" si="6313">-(SUM(RQW4:RQW9)-RQW35-RQW40)</f>
        <v>0</v>
      </c>
      <c r="RQY10" s="967">
        <f t="shared" ref="RQY10" si="6314">-(SUM(RQY4:RQY9)-RQY35-RQY40)</f>
        <v>0</v>
      </c>
      <c r="RRA10" s="967">
        <f t="shared" ref="RRA10" si="6315">-(SUM(RRA4:RRA9)-RRA35-RRA40)</f>
        <v>0</v>
      </c>
      <c r="RRC10" s="967">
        <f t="shared" ref="RRC10" si="6316">-(SUM(RRC4:RRC9)-RRC35-RRC40)</f>
        <v>0</v>
      </c>
      <c r="RRE10" s="967">
        <f t="shared" ref="RRE10" si="6317">-(SUM(RRE4:RRE9)-RRE35-RRE40)</f>
        <v>0</v>
      </c>
      <c r="RRG10" s="967">
        <f t="shared" ref="RRG10" si="6318">-(SUM(RRG4:RRG9)-RRG35-RRG40)</f>
        <v>0</v>
      </c>
      <c r="RRI10" s="967">
        <f t="shared" ref="RRI10" si="6319">-(SUM(RRI4:RRI9)-RRI35-RRI40)</f>
        <v>0</v>
      </c>
      <c r="RRK10" s="967">
        <f t="shared" ref="RRK10" si="6320">-(SUM(RRK4:RRK9)-RRK35-RRK40)</f>
        <v>0</v>
      </c>
      <c r="RRM10" s="967">
        <f t="shared" ref="RRM10" si="6321">-(SUM(RRM4:RRM9)-RRM35-RRM40)</f>
        <v>0</v>
      </c>
      <c r="RRO10" s="967">
        <f t="shared" ref="RRO10" si="6322">-(SUM(RRO4:RRO9)-RRO35-RRO40)</f>
        <v>0</v>
      </c>
      <c r="RRQ10" s="967">
        <f t="shared" ref="RRQ10" si="6323">-(SUM(RRQ4:RRQ9)-RRQ35-RRQ40)</f>
        <v>0</v>
      </c>
      <c r="RRS10" s="967">
        <f t="shared" ref="RRS10" si="6324">-(SUM(RRS4:RRS9)-RRS35-RRS40)</f>
        <v>0</v>
      </c>
      <c r="RRU10" s="967">
        <f t="shared" ref="RRU10" si="6325">-(SUM(RRU4:RRU9)-RRU35-RRU40)</f>
        <v>0</v>
      </c>
      <c r="RRW10" s="967">
        <f t="shared" ref="RRW10" si="6326">-(SUM(RRW4:RRW9)-RRW35-RRW40)</f>
        <v>0</v>
      </c>
      <c r="RRY10" s="967">
        <f t="shared" ref="RRY10" si="6327">-(SUM(RRY4:RRY9)-RRY35-RRY40)</f>
        <v>0</v>
      </c>
      <c r="RSA10" s="967">
        <f t="shared" ref="RSA10" si="6328">-(SUM(RSA4:RSA9)-RSA35-RSA40)</f>
        <v>0</v>
      </c>
      <c r="RSC10" s="967">
        <f t="shared" ref="RSC10" si="6329">-(SUM(RSC4:RSC9)-RSC35-RSC40)</f>
        <v>0</v>
      </c>
      <c r="RSE10" s="967">
        <f t="shared" ref="RSE10" si="6330">-(SUM(RSE4:RSE9)-RSE35-RSE40)</f>
        <v>0</v>
      </c>
      <c r="RSG10" s="967">
        <f t="shared" ref="RSG10" si="6331">-(SUM(RSG4:RSG9)-RSG35-RSG40)</f>
        <v>0</v>
      </c>
      <c r="RSI10" s="967">
        <f t="shared" ref="RSI10" si="6332">-(SUM(RSI4:RSI9)-RSI35-RSI40)</f>
        <v>0</v>
      </c>
      <c r="RSK10" s="967">
        <f t="shared" ref="RSK10" si="6333">-(SUM(RSK4:RSK9)-RSK35-RSK40)</f>
        <v>0</v>
      </c>
      <c r="RSM10" s="967">
        <f t="shared" ref="RSM10" si="6334">-(SUM(RSM4:RSM9)-RSM35-RSM40)</f>
        <v>0</v>
      </c>
      <c r="RSO10" s="967">
        <f t="shared" ref="RSO10" si="6335">-(SUM(RSO4:RSO9)-RSO35-RSO40)</f>
        <v>0</v>
      </c>
      <c r="RSQ10" s="967">
        <f t="shared" ref="RSQ10" si="6336">-(SUM(RSQ4:RSQ9)-RSQ35-RSQ40)</f>
        <v>0</v>
      </c>
      <c r="RSS10" s="967">
        <f t="shared" ref="RSS10" si="6337">-(SUM(RSS4:RSS9)-RSS35-RSS40)</f>
        <v>0</v>
      </c>
      <c r="RSU10" s="967">
        <f t="shared" ref="RSU10" si="6338">-(SUM(RSU4:RSU9)-RSU35-RSU40)</f>
        <v>0</v>
      </c>
      <c r="RSW10" s="967">
        <f t="shared" ref="RSW10" si="6339">-(SUM(RSW4:RSW9)-RSW35-RSW40)</f>
        <v>0</v>
      </c>
      <c r="RSY10" s="967">
        <f t="shared" ref="RSY10" si="6340">-(SUM(RSY4:RSY9)-RSY35-RSY40)</f>
        <v>0</v>
      </c>
      <c r="RTA10" s="967">
        <f t="shared" ref="RTA10" si="6341">-(SUM(RTA4:RTA9)-RTA35-RTA40)</f>
        <v>0</v>
      </c>
      <c r="RTC10" s="967">
        <f t="shared" ref="RTC10" si="6342">-(SUM(RTC4:RTC9)-RTC35-RTC40)</f>
        <v>0</v>
      </c>
      <c r="RTE10" s="967">
        <f t="shared" ref="RTE10" si="6343">-(SUM(RTE4:RTE9)-RTE35-RTE40)</f>
        <v>0</v>
      </c>
      <c r="RTG10" s="967">
        <f t="shared" ref="RTG10" si="6344">-(SUM(RTG4:RTG9)-RTG35-RTG40)</f>
        <v>0</v>
      </c>
      <c r="RTI10" s="967">
        <f t="shared" ref="RTI10" si="6345">-(SUM(RTI4:RTI9)-RTI35-RTI40)</f>
        <v>0</v>
      </c>
      <c r="RTK10" s="967">
        <f t="shared" ref="RTK10" si="6346">-(SUM(RTK4:RTK9)-RTK35-RTK40)</f>
        <v>0</v>
      </c>
      <c r="RTM10" s="967">
        <f t="shared" ref="RTM10" si="6347">-(SUM(RTM4:RTM9)-RTM35-RTM40)</f>
        <v>0</v>
      </c>
      <c r="RTO10" s="967">
        <f t="shared" ref="RTO10" si="6348">-(SUM(RTO4:RTO9)-RTO35-RTO40)</f>
        <v>0</v>
      </c>
      <c r="RTQ10" s="967">
        <f t="shared" ref="RTQ10" si="6349">-(SUM(RTQ4:RTQ9)-RTQ35-RTQ40)</f>
        <v>0</v>
      </c>
      <c r="RTS10" s="967">
        <f t="shared" ref="RTS10" si="6350">-(SUM(RTS4:RTS9)-RTS35-RTS40)</f>
        <v>0</v>
      </c>
      <c r="RTU10" s="967">
        <f t="shared" ref="RTU10" si="6351">-(SUM(RTU4:RTU9)-RTU35-RTU40)</f>
        <v>0</v>
      </c>
      <c r="RTW10" s="967">
        <f t="shared" ref="RTW10" si="6352">-(SUM(RTW4:RTW9)-RTW35-RTW40)</f>
        <v>0</v>
      </c>
      <c r="RTY10" s="967">
        <f t="shared" ref="RTY10" si="6353">-(SUM(RTY4:RTY9)-RTY35-RTY40)</f>
        <v>0</v>
      </c>
      <c r="RUA10" s="967">
        <f t="shared" ref="RUA10" si="6354">-(SUM(RUA4:RUA9)-RUA35-RUA40)</f>
        <v>0</v>
      </c>
      <c r="RUC10" s="967">
        <f t="shared" ref="RUC10" si="6355">-(SUM(RUC4:RUC9)-RUC35-RUC40)</f>
        <v>0</v>
      </c>
      <c r="RUE10" s="967">
        <f t="shared" ref="RUE10" si="6356">-(SUM(RUE4:RUE9)-RUE35-RUE40)</f>
        <v>0</v>
      </c>
      <c r="RUG10" s="967">
        <f t="shared" ref="RUG10" si="6357">-(SUM(RUG4:RUG9)-RUG35-RUG40)</f>
        <v>0</v>
      </c>
      <c r="RUI10" s="967">
        <f t="shared" ref="RUI10" si="6358">-(SUM(RUI4:RUI9)-RUI35-RUI40)</f>
        <v>0</v>
      </c>
      <c r="RUK10" s="967">
        <f t="shared" ref="RUK10" si="6359">-(SUM(RUK4:RUK9)-RUK35-RUK40)</f>
        <v>0</v>
      </c>
      <c r="RUM10" s="967">
        <f t="shared" ref="RUM10" si="6360">-(SUM(RUM4:RUM9)-RUM35-RUM40)</f>
        <v>0</v>
      </c>
      <c r="RUO10" s="967">
        <f t="shared" ref="RUO10" si="6361">-(SUM(RUO4:RUO9)-RUO35-RUO40)</f>
        <v>0</v>
      </c>
      <c r="RUQ10" s="967">
        <f t="shared" ref="RUQ10" si="6362">-(SUM(RUQ4:RUQ9)-RUQ35-RUQ40)</f>
        <v>0</v>
      </c>
      <c r="RUS10" s="967">
        <f t="shared" ref="RUS10" si="6363">-(SUM(RUS4:RUS9)-RUS35-RUS40)</f>
        <v>0</v>
      </c>
      <c r="RUU10" s="967">
        <f t="shared" ref="RUU10" si="6364">-(SUM(RUU4:RUU9)-RUU35-RUU40)</f>
        <v>0</v>
      </c>
      <c r="RUW10" s="967">
        <f t="shared" ref="RUW10" si="6365">-(SUM(RUW4:RUW9)-RUW35-RUW40)</f>
        <v>0</v>
      </c>
      <c r="RUY10" s="967">
        <f t="shared" ref="RUY10" si="6366">-(SUM(RUY4:RUY9)-RUY35-RUY40)</f>
        <v>0</v>
      </c>
      <c r="RVA10" s="967">
        <f t="shared" ref="RVA10" si="6367">-(SUM(RVA4:RVA9)-RVA35-RVA40)</f>
        <v>0</v>
      </c>
      <c r="RVC10" s="967">
        <f t="shared" ref="RVC10" si="6368">-(SUM(RVC4:RVC9)-RVC35-RVC40)</f>
        <v>0</v>
      </c>
      <c r="RVE10" s="967">
        <f t="shared" ref="RVE10" si="6369">-(SUM(RVE4:RVE9)-RVE35-RVE40)</f>
        <v>0</v>
      </c>
      <c r="RVG10" s="967">
        <f t="shared" ref="RVG10" si="6370">-(SUM(RVG4:RVG9)-RVG35-RVG40)</f>
        <v>0</v>
      </c>
      <c r="RVI10" s="967">
        <f t="shared" ref="RVI10" si="6371">-(SUM(RVI4:RVI9)-RVI35-RVI40)</f>
        <v>0</v>
      </c>
      <c r="RVK10" s="967">
        <f t="shared" ref="RVK10" si="6372">-(SUM(RVK4:RVK9)-RVK35-RVK40)</f>
        <v>0</v>
      </c>
      <c r="RVM10" s="967">
        <f t="shared" ref="RVM10" si="6373">-(SUM(RVM4:RVM9)-RVM35-RVM40)</f>
        <v>0</v>
      </c>
      <c r="RVO10" s="967">
        <f t="shared" ref="RVO10" si="6374">-(SUM(RVO4:RVO9)-RVO35-RVO40)</f>
        <v>0</v>
      </c>
      <c r="RVQ10" s="967">
        <f t="shared" ref="RVQ10" si="6375">-(SUM(RVQ4:RVQ9)-RVQ35-RVQ40)</f>
        <v>0</v>
      </c>
      <c r="RVS10" s="967">
        <f t="shared" ref="RVS10" si="6376">-(SUM(RVS4:RVS9)-RVS35-RVS40)</f>
        <v>0</v>
      </c>
      <c r="RVU10" s="967">
        <f t="shared" ref="RVU10" si="6377">-(SUM(RVU4:RVU9)-RVU35-RVU40)</f>
        <v>0</v>
      </c>
      <c r="RVW10" s="967">
        <f t="shared" ref="RVW10" si="6378">-(SUM(RVW4:RVW9)-RVW35-RVW40)</f>
        <v>0</v>
      </c>
      <c r="RVY10" s="967">
        <f t="shared" ref="RVY10" si="6379">-(SUM(RVY4:RVY9)-RVY35-RVY40)</f>
        <v>0</v>
      </c>
      <c r="RWA10" s="967">
        <f t="shared" ref="RWA10" si="6380">-(SUM(RWA4:RWA9)-RWA35-RWA40)</f>
        <v>0</v>
      </c>
      <c r="RWC10" s="967">
        <f t="shared" ref="RWC10" si="6381">-(SUM(RWC4:RWC9)-RWC35-RWC40)</f>
        <v>0</v>
      </c>
      <c r="RWE10" s="967">
        <f t="shared" ref="RWE10" si="6382">-(SUM(RWE4:RWE9)-RWE35-RWE40)</f>
        <v>0</v>
      </c>
      <c r="RWG10" s="967">
        <f t="shared" ref="RWG10" si="6383">-(SUM(RWG4:RWG9)-RWG35-RWG40)</f>
        <v>0</v>
      </c>
      <c r="RWI10" s="967">
        <f t="shared" ref="RWI10" si="6384">-(SUM(RWI4:RWI9)-RWI35-RWI40)</f>
        <v>0</v>
      </c>
      <c r="RWK10" s="967">
        <f t="shared" ref="RWK10" si="6385">-(SUM(RWK4:RWK9)-RWK35-RWK40)</f>
        <v>0</v>
      </c>
      <c r="RWM10" s="967">
        <f t="shared" ref="RWM10" si="6386">-(SUM(RWM4:RWM9)-RWM35-RWM40)</f>
        <v>0</v>
      </c>
      <c r="RWO10" s="967">
        <f t="shared" ref="RWO10" si="6387">-(SUM(RWO4:RWO9)-RWO35-RWO40)</f>
        <v>0</v>
      </c>
      <c r="RWQ10" s="967">
        <f t="shared" ref="RWQ10" si="6388">-(SUM(RWQ4:RWQ9)-RWQ35-RWQ40)</f>
        <v>0</v>
      </c>
      <c r="RWS10" s="967">
        <f t="shared" ref="RWS10" si="6389">-(SUM(RWS4:RWS9)-RWS35-RWS40)</f>
        <v>0</v>
      </c>
      <c r="RWU10" s="967">
        <f t="shared" ref="RWU10" si="6390">-(SUM(RWU4:RWU9)-RWU35-RWU40)</f>
        <v>0</v>
      </c>
      <c r="RWW10" s="967">
        <f t="shared" ref="RWW10" si="6391">-(SUM(RWW4:RWW9)-RWW35-RWW40)</f>
        <v>0</v>
      </c>
      <c r="RWY10" s="967">
        <f t="shared" ref="RWY10" si="6392">-(SUM(RWY4:RWY9)-RWY35-RWY40)</f>
        <v>0</v>
      </c>
      <c r="RXA10" s="967">
        <f t="shared" ref="RXA10" si="6393">-(SUM(RXA4:RXA9)-RXA35-RXA40)</f>
        <v>0</v>
      </c>
      <c r="RXC10" s="967">
        <f t="shared" ref="RXC10" si="6394">-(SUM(RXC4:RXC9)-RXC35-RXC40)</f>
        <v>0</v>
      </c>
      <c r="RXE10" s="967">
        <f t="shared" ref="RXE10" si="6395">-(SUM(RXE4:RXE9)-RXE35-RXE40)</f>
        <v>0</v>
      </c>
      <c r="RXG10" s="967">
        <f t="shared" ref="RXG10" si="6396">-(SUM(RXG4:RXG9)-RXG35-RXG40)</f>
        <v>0</v>
      </c>
      <c r="RXI10" s="967">
        <f t="shared" ref="RXI10" si="6397">-(SUM(RXI4:RXI9)-RXI35-RXI40)</f>
        <v>0</v>
      </c>
      <c r="RXK10" s="967">
        <f t="shared" ref="RXK10" si="6398">-(SUM(RXK4:RXK9)-RXK35-RXK40)</f>
        <v>0</v>
      </c>
      <c r="RXM10" s="967">
        <f t="shared" ref="RXM10" si="6399">-(SUM(RXM4:RXM9)-RXM35-RXM40)</f>
        <v>0</v>
      </c>
      <c r="RXO10" s="967">
        <f t="shared" ref="RXO10" si="6400">-(SUM(RXO4:RXO9)-RXO35-RXO40)</f>
        <v>0</v>
      </c>
      <c r="RXQ10" s="967">
        <f t="shared" ref="RXQ10" si="6401">-(SUM(RXQ4:RXQ9)-RXQ35-RXQ40)</f>
        <v>0</v>
      </c>
      <c r="RXS10" s="967">
        <f t="shared" ref="RXS10" si="6402">-(SUM(RXS4:RXS9)-RXS35-RXS40)</f>
        <v>0</v>
      </c>
      <c r="RXU10" s="967">
        <f t="shared" ref="RXU10" si="6403">-(SUM(RXU4:RXU9)-RXU35-RXU40)</f>
        <v>0</v>
      </c>
      <c r="RXW10" s="967">
        <f t="shared" ref="RXW10" si="6404">-(SUM(RXW4:RXW9)-RXW35-RXW40)</f>
        <v>0</v>
      </c>
      <c r="RXY10" s="967">
        <f t="shared" ref="RXY10" si="6405">-(SUM(RXY4:RXY9)-RXY35-RXY40)</f>
        <v>0</v>
      </c>
      <c r="RYA10" s="967">
        <f t="shared" ref="RYA10" si="6406">-(SUM(RYA4:RYA9)-RYA35-RYA40)</f>
        <v>0</v>
      </c>
      <c r="RYC10" s="967">
        <f t="shared" ref="RYC10" si="6407">-(SUM(RYC4:RYC9)-RYC35-RYC40)</f>
        <v>0</v>
      </c>
      <c r="RYE10" s="967">
        <f t="shared" ref="RYE10" si="6408">-(SUM(RYE4:RYE9)-RYE35-RYE40)</f>
        <v>0</v>
      </c>
      <c r="RYG10" s="967">
        <f t="shared" ref="RYG10" si="6409">-(SUM(RYG4:RYG9)-RYG35-RYG40)</f>
        <v>0</v>
      </c>
      <c r="RYI10" s="967">
        <f t="shared" ref="RYI10" si="6410">-(SUM(RYI4:RYI9)-RYI35-RYI40)</f>
        <v>0</v>
      </c>
      <c r="RYK10" s="967">
        <f t="shared" ref="RYK10" si="6411">-(SUM(RYK4:RYK9)-RYK35-RYK40)</f>
        <v>0</v>
      </c>
      <c r="RYM10" s="967">
        <f t="shared" ref="RYM10" si="6412">-(SUM(RYM4:RYM9)-RYM35-RYM40)</f>
        <v>0</v>
      </c>
      <c r="RYO10" s="967">
        <f t="shared" ref="RYO10" si="6413">-(SUM(RYO4:RYO9)-RYO35-RYO40)</f>
        <v>0</v>
      </c>
      <c r="RYQ10" s="967">
        <f t="shared" ref="RYQ10" si="6414">-(SUM(RYQ4:RYQ9)-RYQ35-RYQ40)</f>
        <v>0</v>
      </c>
      <c r="RYS10" s="967">
        <f t="shared" ref="RYS10" si="6415">-(SUM(RYS4:RYS9)-RYS35-RYS40)</f>
        <v>0</v>
      </c>
      <c r="RYU10" s="967">
        <f t="shared" ref="RYU10" si="6416">-(SUM(RYU4:RYU9)-RYU35-RYU40)</f>
        <v>0</v>
      </c>
      <c r="RYW10" s="967">
        <f t="shared" ref="RYW10" si="6417">-(SUM(RYW4:RYW9)-RYW35-RYW40)</f>
        <v>0</v>
      </c>
      <c r="RYY10" s="967">
        <f t="shared" ref="RYY10" si="6418">-(SUM(RYY4:RYY9)-RYY35-RYY40)</f>
        <v>0</v>
      </c>
      <c r="RZA10" s="967">
        <f t="shared" ref="RZA10" si="6419">-(SUM(RZA4:RZA9)-RZA35-RZA40)</f>
        <v>0</v>
      </c>
      <c r="RZC10" s="967">
        <f t="shared" ref="RZC10" si="6420">-(SUM(RZC4:RZC9)-RZC35-RZC40)</f>
        <v>0</v>
      </c>
      <c r="RZE10" s="967">
        <f t="shared" ref="RZE10" si="6421">-(SUM(RZE4:RZE9)-RZE35-RZE40)</f>
        <v>0</v>
      </c>
      <c r="RZG10" s="967">
        <f t="shared" ref="RZG10" si="6422">-(SUM(RZG4:RZG9)-RZG35-RZG40)</f>
        <v>0</v>
      </c>
      <c r="RZI10" s="967">
        <f t="shared" ref="RZI10" si="6423">-(SUM(RZI4:RZI9)-RZI35-RZI40)</f>
        <v>0</v>
      </c>
      <c r="RZK10" s="967">
        <f t="shared" ref="RZK10" si="6424">-(SUM(RZK4:RZK9)-RZK35-RZK40)</f>
        <v>0</v>
      </c>
      <c r="RZM10" s="967">
        <f t="shared" ref="RZM10" si="6425">-(SUM(RZM4:RZM9)-RZM35-RZM40)</f>
        <v>0</v>
      </c>
      <c r="RZO10" s="967">
        <f t="shared" ref="RZO10" si="6426">-(SUM(RZO4:RZO9)-RZO35-RZO40)</f>
        <v>0</v>
      </c>
      <c r="RZQ10" s="967">
        <f t="shared" ref="RZQ10" si="6427">-(SUM(RZQ4:RZQ9)-RZQ35-RZQ40)</f>
        <v>0</v>
      </c>
      <c r="RZS10" s="967">
        <f t="shared" ref="RZS10" si="6428">-(SUM(RZS4:RZS9)-RZS35-RZS40)</f>
        <v>0</v>
      </c>
      <c r="RZU10" s="967">
        <f t="shared" ref="RZU10" si="6429">-(SUM(RZU4:RZU9)-RZU35-RZU40)</f>
        <v>0</v>
      </c>
      <c r="RZW10" s="967">
        <f t="shared" ref="RZW10" si="6430">-(SUM(RZW4:RZW9)-RZW35-RZW40)</f>
        <v>0</v>
      </c>
      <c r="RZY10" s="967">
        <f t="shared" ref="RZY10" si="6431">-(SUM(RZY4:RZY9)-RZY35-RZY40)</f>
        <v>0</v>
      </c>
      <c r="SAA10" s="967">
        <f t="shared" ref="SAA10" si="6432">-(SUM(SAA4:SAA9)-SAA35-SAA40)</f>
        <v>0</v>
      </c>
      <c r="SAC10" s="967">
        <f t="shared" ref="SAC10" si="6433">-(SUM(SAC4:SAC9)-SAC35-SAC40)</f>
        <v>0</v>
      </c>
      <c r="SAE10" s="967">
        <f t="shared" ref="SAE10" si="6434">-(SUM(SAE4:SAE9)-SAE35-SAE40)</f>
        <v>0</v>
      </c>
      <c r="SAG10" s="967">
        <f t="shared" ref="SAG10" si="6435">-(SUM(SAG4:SAG9)-SAG35-SAG40)</f>
        <v>0</v>
      </c>
      <c r="SAI10" s="967">
        <f t="shared" ref="SAI10" si="6436">-(SUM(SAI4:SAI9)-SAI35-SAI40)</f>
        <v>0</v>
      </c>
      <c r="SAK10" s="967">
        <f t="shared" ref="SAK10" si="6437">-(SUM(SAK4:SAK9)-SAK35-SAK40)</f>
        <v>0</v>
      </c>
      <c r="SAM10" s="967">
        <f t="shared" ref="SAM10" si="6438">-(SUM(SAM4:SAM9)-SAM35-SAM40)</f>
        <v>0</v>
      </c>
      <c r="SAO10" s="967">
        <f t="shared" ref="SAO10" si="6439">-(SUM(SAO4:SAO9)-SAO35-SAO40)</f>
        <v>0</v>
      </c>
      <c r="SAQ10" s="967">
        <f t="shared" ref="SAQ10" si="6440">-(SUM(SAQ4:SAQ9)-SAQ35-SAQ40)</f>
        <v>0</v>
      </c>
      <c r="SAS10" s="967">
        <f t="shared" ref="SAS10" si="6441">-(SUM(SAS4:SAS9)-SAS35-SAS40)</f>
        <v>0</v>
      </c>
      <c r="SAU10" s="967">
        <f t="shared" ref="SAU10" si="6442">-(SUM(SAU4:SAU9)-SAU35-SAU40)</f>
        <v>0</v>
      </c>
      <c r="SAW10" s="967">
        <f t="shared" ref="SAW10" si="6443">-(SUM(SAW4:SAW9)-SAW35-SAW40)</f>
        <v>0</v>
      </c>
      <c r="SAY10" s="967">
        <f t="shared" ref="SAY10" si="6444">-(SUM(SAY4:SAY9)-SAY35-SAY40)</f>
        <v>0</v>
      </c>
      <c r="SBA10" s="967">
        <f t="shared" ref="SBA10" si="6445">-(SUM(SBA4:SBA9)-SBA35-SBA40)</f>
        <v>0</v>
      </c>
      <c r="SBC10" s="967">
        <f t="shared" ref="SBC10" si="6446">-(SUM(SBC4:SBC9)-SBC35-SBC40)</f>
        <v>0</v>
      </c>
      <c r="SBE10" s="967">
        <f t="shared" ref="SBE10" si="6447">-(SUM(SBE4:SBE9)-SBE35-SBE40)</f>
        <v>0</v>
      </c>
      <c r="SBG10" s="967">
        <f t="shared" ref="SBG10" si="6448">-(SUM(SBG4:SBG9)-SBG35-SBG40)</f>
        <v>0</v>
      </c>
      <c r="SBI10" s="967">
        <f t="shared" ref="SBI10" si="6449">-(SUM(SBI4:SBI9)-SBI35-SBI40)</f>
        <v>0</v>
      </c>
      <c r="SBK10" s="967">
        <f t="shared" ref="SBK10" si="6450">-(SUM(SBK4:SBK9)-SBK35-SBK40)</f>
        <v>0</v>
      </c>
      <c r="SBM10" s="967">
        <f t="shared" ref="SBM10" si="6451">-(SUM(SBM4:SBM9)-SBM35-SBM40)</f>
        <v>0</v>
      </c>
      <c r="SBO10" s="967">
        <f t="shared" ref="SBO10" si="6452">-(SUM(SBO4:SBO9)-SBO35-SBO40)</f>
        <v>0</v>
      </c>
      <c r="SBQ10" s="967">
        <f t="shared" ref="SBQ10" si="6453">-(SUM(SBQ4:SBQ9)-SBQ35-SBQ40)</f>
        <v>0</v>
      </c>
      <c r="SBS10" s="967">
        <f t="shared" ref="SBS10" si="6454">-(SUM(SBS4:SBS9)-SBS35-SBS40)</f>
        <v>0</v>
      </c>
      <c r="SBU10" s="967">
        <f t="shared" ref="SBU10" si="6455">-(SUM(SBU4:SBU9)-SBU35-SBU40)</f>
        <v>0</v>
      </c>
      <c r="SBW10" s="967">
        <f t="shared" ref="SBW10" si="6456">-(SUM(SBW4:SBW9)-SBW35-SBW40)</f>
        <v>0</v>
      </c>
      <c r="SBY10" s="967">
        <f t="shared" ref="SBY10" si="6457">-(SUM(SBY4:SBY9)-SBY35-SBY40)</f>
        <v>0</v>
      </c>
      <c r="SCA10" s="967">
        <f t="shared" ref="SCA10" si="6458">-(SUM(SCA4:SCA9)-SCA35-SCA40)</f>
        <v>0</v>
      </c>
      <c r="SCC10" s="967">
        <f t="shared" ref="SCC10" si="6459">-(SUM(SCC4:SCC9)-SCC35-SCC40)</f>
        <v>0</v>
      </c>
      <c r="SCE10" s="967">
        <f t="shared" ref="SCE10" si="6460">-(SUM(SCE4:SCE9)-SCE35-SCE40)</f>
        <v>0</v>
      </c>
      <c r="SCG10" s="967">
        <f t="shared" ref="SCG10" si="6461">-(SUM(SCG4:SCG9)-SCG35-SCG40)</f>
        <v>0</v>
      </c>
      <c r="SCI10" s="967">
        <f t="shared" ref="SCI10" si="6462">-(SUM(SCI4:SCI9)-SCI35-SCI40)</f>
        <v>0</v>
      </c>
      <c r="SCK10" s="967">
        <f t="shared" ref="SCK10" si="6463">-(SUM(SCK4:SCK9)-SCK35-SCK40)</f>
        <v>0</v>
      </c>
      <c r="SCM10" s="967">
        <f t="shared" ref="SCM10" si="6464">-(SUM(SCM4:SCM9)-SCM35-SCM40)</f>
        <v>0</v>
      </c>
      <c r="SCO10" s="967">
        <f t="shared" ref="SCO10" si="6465">-(SUM(SCO4:SCO9)-SCO35-SCO40)</f>
        <v>0</v>
      </c>
      <c r="SCQ10" s="967">
        <f t="shared" ref="SCQ10" si="6466">-(SUM(SCQ4:SCQ9)-SCQ35-SCQ40)</f>
        <v>0</v>
      </c>
      <c r="SCS10" s="967">
        <f t="shared" ref="SCS10" si="6467">-(SUM(SCS4:SCS9)-SCS35-SCS40)</f>
        <v>0</v>
      </c>
      <c r="SCU10" s="967">
        <f t="shared" ref="SCU10" si="6468">-(SUM(SCU4:SCU9)-SCU35-SCU40)</f>
        <v>0</v>
      </c>
      <c r="SCW10" s="967">
        <f t="shared" ref="SCW10" si="6469">-(SUM(SCW4:SCW9)-SCW35-SCW40)</f>
        <v>0</v>
      </c>
      <c r="SCY10" s="967">
        <f t="shared" ref="SCY10" si="6470">-(SUM(SCY4:SCY9)-SCY35-SCY40)</f>
        <v>0</v>
      </c>
      <c r="SDA10" s="967">
        <f t="shared" ref="SDA10" si="6471">-(SUM(SDA4:SDA9)-SDA35-SDA40)</f>
        <v>0</v>
      </c>
      <c r="SDC10" s="967">
        <f t="shared" ref="SDC10" si="6472">-(SUM(SDC4:SDC9)-SDC35-SDC40)</f>
        <v>0</v>
      </c>
      <c r="SDE10" s="967">
        <f t="shared" ref="SDE10" si="6473">-(SUM(SDE4:SDE9)-SDE35-SDE40)</f>
        <v>0</v>
      </c>
      <c r="SDG10" s="967">
        <f t="shared" ref="SDG10" si="6474">-(SUM(SDG4:SDG9)-SDG35-SDG40)</f>
        <v>0</v>
      </c>
      <c r="SDI10" s="967">
        <f t="shared" ref="SDI10" si="6475">-(SUM(SDI4:SDI9)-SDI35-SDI40)</f>
        <v>0</v>
      </c>
      <c r="SDK10" s="967">
        <f t="shared" ref="SDK10" si="6476">-(SUM(SDK4:SDK9)-SDK35-SDK40)</f>
        <v>0</v>
      </c>
      <c r="SDM10" s="967">
        <f t="shared" ref="SDM10" si="6477">-(SUM(SDM4:SDM9)-SDM35-SDM40)</f>
        <v>0</v>
      </c>
      <c r="SDO10" s="967">
        <f t="shared" ref="SDO10" si="6478">-(SUM(SDO4:SDO9)-SDO35-SDO40)</f>
        <v>0</v>
      </c>
      <c r="SDQ10" s="967">
        <f t="shared" ref="SDQ10" si="6479">-(SUM(SDQ4:SDQ9)-SDQ35-SDQ40)</f>
        <v>0</v>
      </c>
      <c r="SDS10" s="967">
        <f t="shared" ref="SDS10" si="6480">-(SUM(SDS4:SDS9)-SDS35-SDS40)</f>
        <v>0</v>
      </c>
      <c r="SDU10" s="967">
        <f t="shared" ref="SDU10" si="6481">-(SUM(SDU4:SDU9)-SDU35-SDU40)</f>
        <v>0</v>
      </c>
      <c r="SDW10" s="967">
        <f t="shared" ref="SDW10" si="6482">-(SUM(SDW4:SDW9)-SDW35-SDW40)</f>
        <v>0</v>
      </c>
      <c r="SDY10" s="967">
        <f t="shared" ref="SDY10" si="6483">-(SUM(SDY4:SDY9)-SDY35-SDY40)</f>
        <v>0</v>
      </c>
      <c r="SEA10" s="967">
        <f t="shared" ref="SEA10" si="6484">-(SUM(SEA4:SEA9)-SEA35-SEA40)</f>
        <v>0</v>
      </c>
      <c r="SEC10" s="967">
        <f t="shared" ref="SEC10" si="6485">-(SUM(SEC4:SEC9)-SEC35-SEC40)</f>
        <v>0</v>
      </c>
      <c r="SEE10" s="967">
        <f t="shared" ref="SEE10" si="6486">-(SUM(SEE4:SEE9)-SEE35-SEE40)</f>
        <v>0</v>
      </c>
      <c r="SEG10" s="967">
        <f t="shared" ref="SEG10" si="6487">-(SUM(SEG4:SEG9)-SEG35-SEG40)</f>
        <v>0</v>
      </c>
      <c r="SEI10" s="967">
        <f t="shared" ref="SEI10" si="6488">-(SUM(SEI4:SEI9)-SEI35-SEI40)</f>
        <v>0</v>
      </c>
      <c r="SEK10" s="967">
        <f t="shared" ref="SEK10" si="6489">-(SUM(SEK4:SEK9)-SEK35-SEK40)</f>
        <v>0</v>
      </c>
      <c r="SEM10" s="967">
        <f t="shared" ref="SEM10" si="6490">-(SUM(SEM4:SEM9)-SEM35-SEM40)</f>
        <v>0</v>
      </c>
      <c r="SEO10" s="967">
        <f t="shared" ref="SEO10" si="6491">-(SUM(SEO4:SEO9)-SEO35-SEO40)</f>
        <v>0</v>
      </c>
      <c r="SEQ10" s="967">
        <f t="shared" ref="SEQ10" si="6492">-(SUM(SEQ4:SEQ9)-SEQ35-SEQ40)</f>
        <v>0</v>
      </c>
      <c r="SES10" s="967">
        <f t="shared" ref="SES10" si="6493">-(SUM(SES4:SES9)-SES35-SES40)</f>
        <v>0</v>
      </c>
      <c r="SEU10" s="967">
        <f t="shared" ref="SEU10" si="6494">-(SUM(SEU4:SEU9)-SEU35-SEU40)</f>
        <v>0</v>
      </c>
      <c r="SEW10" s="967">
        <f t="shared" ref="SEW10" si="6495">-(SUM(SEW4:SEW9)-SEW35-SEW40)</f>
        <v>0</v>
      </c>
      <c r="SEY10" s="967">
        <f t="shared" ref="SEY10" si="6496">-(SUM(SEY4:SEY9)-SEY35-SEY40)</f>
        <v>0</v>
      </c>
      <c r="SFA10" s="967">
        <f t="shared" ref="SFA10" si="6497">-(SUM(SFA4:SFA9)-SFA35-SFA40)</f>
        <v>0</v>
      </c>
      <c r="SFC10" s="967">
        <f t="shared" ref="SFC10" si="6498">-(SUM(SFC4:SFC9)-SFC35-SFC40)</f>
        <v>0</v>
      </c>
      <c r="SFE10" s="967">
        <f t="shared" ref="SFE10" si="6499">-(SUM(SFE4:SFE9)-SFE35-SFE40)</f>
        <v>0</v>
      </c>
      <c r="SFG10" s="967">
        <f t="shared" ref="SFG10" si="6500">-(SUM(SFG4:SFG9)-SFG35-SFG40)</f>
        <v>0</v>
      </c>
      <c r="SFI10" s="967">
        <f t="shared" ref="SFI10" si="6501">-(SUM(SFI4:SFI9)-SFI35-SFI40)</f>
        <v>0</v>
      </c>
      <c r="SFK10" s="967">
        <f t="shared" ref="SFK10" si="6502">-(SUM(SFK4:SFK9)-SFK35-SFK40)</f>
        <v>0</v>
      </c>
      <c r="SFM10" s="967">
        <f t="shared" ref="SFM10" si="6503">-(SUM(SFM4:SFM9)-SFM35-SFM40)</f>
        <v>0</v>
      </c>
      <c r="SFO10" s="967">
        <f t="shared" ref="SFO10" si="6504">-(SUM(SFO4:SFO9)-SFO35-SFO40)</f>
        <v>0</v>
      </c>
      <c r="SFQ10" s="967">
        <f t="shared" ref="SFQ10" si="6505">-(SUM(SFQ4:SFQ9)-SFQ35-SFQ40)</f>
        <v>0</v>
      </c>
      <c r="SFS10" s="967">
        <f t="shared" ref="SFS10" si="6506">-(SUM(SFS4:SFS9)-SFS35-SFS40)</f>
        <v>0</v>
      </c>
      <c r="SFU10" s="967">
        <f t="shared" ref="SFU10" si="6507">-(SUM(SFU4:SFU9)-SFU35-SFU40)</f>
        <v>0</v>
      </c>
      <c r="SFW10" s="967">
        <f t="shared" ref="SFW10" si="6508">-(SUM(SFW4:SFW9)-SFW35-SFW40)</f>
        <v>0</v>
      </c>
      <c r="SFY10" s="967">
        <f t="shared" ref="SFY10" si="6509">-(SUM(SFY4:SFY9)-SFY35-SFY40)</f>
        <v>0</v>
      </c>
      <c r="SGA10" s="967">
        <f t="shared" ref="SGA10" si="6510">-(SUM(SGA4:SGA9)-SGA35-SGA40)</f>
        <v>0</v>
      </c>
      <c r="SGC10" s="967">
        <f t="shared" ref="SGC10" si="6511">-(SUM(SGC4:SGC9)-SGC35-SGC40)</f>
        <v>0</v>
      </c>
      <c r="SGE10" s="967">
        <f t="shared" ref="SGE10" si="6512">-(SUM(SGE4:SGE9)-SGE35-SGE40)</f>
        <v>0</v>
      </c>
      <c r="SGG10" s="967">
        <f t="shared" ref="SGG10" si="6513">-(SUM(SGG4:SGG9)-SGG35-SGG40)</f>
        <v>0</v>
      </c>
      <c r="SGI10" s="967">
        <f t="shared" ref="SGI10" si="6514">-(SUM(SGI4:SGI9)-SGI35-SGI40)</f>
        <v>0</v>
      </c>
      <c r="SGK10" s="967">
        <f t="shared" ref="SGK10" si="6515">-(SUM(SGK4:SGK9)-SGK35-SGK40)</f>
        <v>0</v>
      </c>
      <c r="SGM10" s="967">
        <f t="shared" ref="SGM10" si="6516">-(SUM(SGM4:SGM9)-SGM35-SGM40)</f>
        <v>0</v>
      </c>
      <c r="SGO10" s="967">
        <f t="shared" ref="SGO10" si="6517">-(SUM(SGO4:SGO9)-SGO35-SGO40)</f>
        <v>0</v>
      </c>
      <c r="SGQ10" s="967">
        <f t="shared" ref="SGQ10" si="6518">-(SUM(SGQ4:SGQ9)-SGQ35-SGQ40)</f>
        <v>0</v>
      </c>
      <c r="SGS10" s="967">
        <f t="shared" ref="SGS10" si="6519">-(SUM(SGS4:SGS9)-SGS35-SGS40)</f>
        <v>0</v>
      </c>
      <c r="SGU10" s="967">
        <f t="shared" ref="SGU10" si="6520">-(SUM(SGU4:SGU9)-SGU35-SGU40)</f>
        <v>0</v>
      </c>
      <c r="SGW10" s="967">
        <f t="shared" ref="SGW10" si="6521">-(SUM(SGW4:SGW9)-SGW35-SGW40)</f>
        <v>0</v>
      </c>
      <c r="SGY10" s="967">
        <f t="shared" ref="SGY10" si="6522">-(SUM(SGY4:SGY9)-SGY35-SGY40)</f>
        <v>0</v>
      </c>
      <c r="SHA10" s="967">
        <f t="shared" ref="SHA10" si="6523">-(SUM(SHA4:SHA9)-SHA35-SHA40)</f>
        <v>0</v>
      </c>
      <c r="SHC10" s="967">
        <f t="shared" ref="SHC10" si="6524">-(SUM(SHC4:SHC9)-SHC35-SHC40)</f>
        <v>0</v>
      </c>
      <c r="SHE10" s="967">
        <f t="shared" ref="SHE10" si="6525">-(SUM(SHE4:SHE9)-SHE35-SHE40)</f>
        <v>0</v>
      </c>
      <c r="SHG10" s="967">
        <f t="shared" ref="SHG10" si="6526">-(SUM(SHG4:SHG9)-SHG35-SHG40)</f>
        <v>0</v>
      </c>
      <c r="SHI10" s="967">
        <f t="shared" ref="SHI10" si="6527">-(SUM(SHI4:SHI9)-SHI35-SHI40)</f>
        <v>0</v>
      </c>
      <c r="SHK10" s="967">
        <f t="shared" ref="SHK10" si="6528">-(SUM(SHK4:SHK9)-SHK35-SHK40)</f>
        <v>0</v>
      </c>
      <c r="SHM10" s="967">
        <f t="shared" ref="SHM10" si="6529">-(SUM(SHM4:SHM9)-SHM35-SHM40)</f>
        <v>0</v>
      </c>
      <c r="SHO10" s="967">
        <f t="shared" ref="SHO10" si="6530">-(SUM(SHO4:SHO9)-SHO35-SHO40)</f>
        <v>0</v>
      </c>
      <c r="SHQ10" s="967">
        <f t="shared" ref="SHQ10" si="6531">-(SUM(SHQ4:SHQ9)-SHQ35-SHQ40)</f>
        <v>0</v>
      </c>
      <c r="SHS10" s="967">
        <f t="shared" ref="SHS10" si="6532">-(SUM(SHS4:SHS9)-SHS35-SHS40)</f>
        <v>0</v>
      </c>
      <c r="SHU10" s="967">
        <f t="shared" ref="SHU10" si="6533">-(SUM(SHU4:SHU9)-SHU35-SHU40)</f>
        <v>0</v>
      </c>
      <c r="SHW10" s="967">
        <f t="shared" ref="SHW10" si="6534">-(SUM(SHW4:SHW9)-SHW35-SHW40)</f>
        <v>0</v>
      </c>
      <c r="SHY10" s="967">
        <f t="shared" ref="SHY10" si="6535">-(SUM(SHY4:SHY9)-SHY35-SHY40)</f>
        <v>0</v>
      </c>
      <c r="SIA10" s="967">
        <f t="shared" ref="SIA10" si="6536">-(SUM(SIA4:SIA9)-SIA35-SIA40)</f>
        <v>0</v>
      </c>
      <c r="SIC10" s="967">
        <f t="shared" ref="SIC10" si="6537">-(SUM(SIC4:SIC9)-SIC35-SIC40)</f>
        <v>0</v>
      </c>
      <c r="SIE10" s="967">
        <f t="shared" ref="SIE10" si="6538">-(SUM(SIE4:SIE9)-SIE35-SIE40)</f>
        <v>0</v>
      </c>
      <c r="SIG10" s="967">
        <f t="shared" ref="SIG10" si="6539">-(SUM(SIG4:SIG9)-SIG35-SIG40)</f>
        <v>0</v>
      </c>
      <c r="SII10" s="967">
        <f t="shared" ref="SII10" si="6540">-(SUM(SII4:SII9)-SII35-SII40)</f>
        <v>0</v>
      </c>
      <c r="SIK10" s="967">
        <f t="shared" ref="SIK10" si="6541">-(SUM(SIK4:SIK9)-SIK35-SIK40)</f>
        <v>0</v>
      </c>
      <c r="SIM10" s="967">
        <f t="shared" ref="SIM10" si="6542">-(SUM(SIM4:SIM9)-SIM35-SIM40)</f>
        <v>0</v>
      </c>
      <c r="SIO10" s="967">
        <f t="shared" ref="SIO10" si="6543">-(SUM(SIO4:SIO9)-SIO35-SIO40)</f>
        <v>0</v>
      </c>
      <c r="SIQ10" s="967">
        <f t="shared" ref="SIQ10" si="6544">-(SUM(SIQ4:SIQ9)-SIQ35-SIQ40)</f>
        <v>0</v>
      </c>
      <c r="SIS10" s="967">
        <f t="shared" ref="SIS10" si="6545">-(SUM(SIS4:SIS9)-SIS35-SIS40)</f>
        <v>0</v>
      </c>
      <c r="SIU10" s="967">
        <f t="shared" ref="SIU10" si="6546">-(SUM(SIU4:SIU9)-SIU35-SIU40)</f>
        <v>0</v>
      </c>
      <c r="SIW10" s="967">
        <f t="shared" ref="SIW10" si="6547">-(SUM(SIW4:SIW9)-SIW35-SIW40)</f>
        <v>0</v>
      </c>
      <c r="SIY10" s="967">
        <f t="shared" ref="SIY10" si="6548">-(SUM(SIY4:SIY9)-SIY35-SIY40)</f>
        <v>0</v>
      </c>
      <c r="SJA10" s="967">
        <f t="shared" ref="SJA10" si="6549">-(SUM(SJA4:SJA9)-SJA35-SJA40)</f>
        <v>0</v>
      </c>
      <c r="SJC10" s="967">
        <f t="shared" ref="SJC10" si="6550">-(SUM(SJC4:SJC9)-SJC35-SJC40)</f>
        <v>0</v>
      </c>
      <c r="SJE10" s="967">
        <f t="shared" ref="SJE10" si="6551">-(SUM(SJE4:SJE9)-SJE35-SJE40)</f>
        <v>0</v>
      </c>
      <c r="SJG10" s="967">
        <f t="shared" ref="SJG10" si="6552">-(SUM(SJG4:SJG9)-SJG35-SJG40)</f>
        <v>0</v>
      </c>
      <c r="SJI10" s="967">
        <f t="shared" ref="SJI10" si="6553">-(SUM(SJI4:SJI9)-SJI35-SJI40)</f>
        <v>0</v>
      </c>
      <c r="SJK10" s="967">
        <f t="shared" ref="SJK10" si="6554">-(SUM(SJK4:SJK9)-SJK35-SJK40)</f>
        <v>0</v>
      </c>
      <c r="SJM10" s="967">
        <f t="shared" ref="SJM10" si="6555">-(SUM(SJM4:SJM9)-SJM35-SJM40)</f>
        <v>0</v>
      </c>
      <c r="SJO10" s="967">
        <f t="shared" ref="SJO10" si="6556">-(SUM(SJO4:SJO9)-SJO35-SJO40)</f>
        <v>0</v>
      </c>
      <c r="SJQ10" s="967">
        <f t="shared" ref="SJQ10" si="6557">-(SUM(SJQ4:SJQ9)-SJQ35-SJQ40)</f>
        <v>0</v>
      </c>
      <c r="SJS10" s="967">
        <f t="shared" ref="SJS10" si="6558">-(SUM(SJS4:SJS9)-SJS35-SJS40)</f>
        <v>0</v>
      </c>
      <c r="SJU10" s="967">
        <f t="shared" ref="SJU10" si="6559">-(SUM(SJU4:SJU9)-SJU35-SJU40)</f>
        <v>0</v>
      </c>
      <c r="SJW10" s="967">
        <f t="shared" ref="SJW10" si="6560">-(SUM(SJW4:SJW9)-SJW35-SJW40)</f>
        <v>0</v>
      </c>
      <c r="SJY10" s="967">
        <f t="shared" ref="SJY10" si="6561">-(SUM(SJY4:SJY9)-SJY35-SJY40)</f>
        <v>0</v>
      </c>
      <c r="SKA10" s="967">
        <f t="shared" ref="SKA10" si="6562">-(SUM(SKA4:SKA9)-SKA35-SKA40)</f>
        <v>0</v>
      </c>
      <c r="SKC10" s="967">
        <f t="shared" ref="SKC10" si="6563">-(SUM(SKC4:SKC9)-SKC35-SKC40)</f>
        <v>0</v>
      </c>
      <c r="SKE10" s="967">
        <f t="shared" ref="SKE10" si="6564">-(SUM(SKE4:SKE9)-SKE35-SKE40)</f>
        <v>0</v>
      </c>
      <c r="SKG10" s="967">
        <f t="shared" ref="SKG10" si="6565">-(SUM(SKG4:SKG9)-SKG35-SKG40)</f>
        <v>0</v>
      </c>
      <c r="SKI10" s="967">
        <f t="shared" ref="SKI10" si="6566">-(SUM(SKI4:SKI9)-SKI35-SKI40)</f>
        <v>0</v>
      </c>
      <c r="SKK10" s="967">
        <f t="shared" ref="SKK10" si="6567">-(SUM(SKK4:SKK9)-SKK35-SKK40)</f>
        <v>0</v>
      </c>
      <c r="SKM10" s="967">
        <f t="shared" ref="SKM10" si="6568">-(SUM(SKM4:SKM9)-SKM35-SKM40)</f>
        <v>0</v>
      </c>
      <c r="SKO10" s="967">
        <f t="shared" ref="SKO10" si="6569">-(SUM(SKO4:SKO9)-SKO35-SKO40)</f>
        <v>0</v>
      </c>
      <c r="SKQ10" s="967">
        <f t="shared" ref="SKQ10" si="6570">-(SUM(SKQ4:SKQ9)-SKQ35-SKQ40)</f>
        <v>0</v>
      </c>
      <c r="SKS10" s="967">
        <f t="shared" ref="SKS10" si="6571">-(SUM(SKS4:SKS9)-SKS35-SKS40)</f>
        <v>0</v>
      </c>
      <c r="SKU10" s="967">
        <f t="shared" ref="SKU10" si="6572">-(SUM(SKU4:SKU9)-SKU35-SKU40)</f>
        <v>0</v>
      </c>
      <c r="SKW10" s="967">
        <f t="shared" ref="SKW10" si="6573">-(SUM(SKW4:SKW9)-SKW35-SKW40)</f>
        <v>0</v>
      </c>
      <c r="SKY10" s="967">
        <f t="shared" ref="SKY10" si="6574">-(SUM(SKY4:SKY9)-SKY35-SKY40)</f>
        <v>0</v>
      </c>
      <c r="SLA10" s="967">
        <f t="shared" ref="SLA10" si="6575">-(SUM(SLA4:SLA9)-SLA35-SLA40)</f>
        <v>0</v>
      </c>
      <c r="SLC10" s="967">
        <f t="shared" ref="SLC10" si="6576">-(SUM(SLC4:SLC9)-SLC35-SLC40)</f>
        <v>0</v>
      </c>
      <c r="SLE10" s="967">
        <f t="shared" ref="SLE10" si="6577">-(SUM(SLE4:SLE9)-SLE35-SLE40)</f>
        <v>0</v>
      </c>
      <c r="SLG10" s="967">
        <f t="shared" ref="SLG10" si="6578">-(SUM(SLG4:SLG9)-SLG35-SLG40)</f>
        <v>0</v>
      </c>
      <c r="SLI10" s="967">
        <f t="shared" ref="SLI10" si="6579">-(SUM(SLI4:SLI9)-SLI35-SLI40)</f>
        <v>0</v>
      </c>
      <c r="SLK10" s="967">
        <f t="shared" ref="SLK10" si="6580">-(SUM(SLK4:SLK9)-SLK35-SLK40)</f>
        <v>0</v>
      </c>
      <c r="SLM10" s="967">
        <f t="shared" ref="SLM10" si="6581">-(SUM(SLM4:SLM9)-SLM35-SLM40)</f>
        <v>0</v>
      </c>
      <c r="SLO10" s="967">
        <f t="shared" ref="SLO10" si="6582">-(SUM(SLO4:SLO9)-SLO35-SLO40)</f>
        <v>0</v>
      </c>
      <c r="SLQ10" s="967">
        <f t="shared" ref="SLQ10" si="6583">-(SUM(SLQ4:SLQ9)-SLQ35-SLQ40)</f>
        <v>0</v>
      </c>
      <c r="SLS10" s="967">
        <f t="shared" ref="SLS10" si="6584">-(SUM(SLS4:SLS9)-SLS35-SLS40)</f>
        <v>0</v>
      </c>
      <c r="SLU10" s="967">
        <f t="shared" ref="SLU10" si="6585">-(SUM(SLU4:SLU9)-SLU35-SLU40)</f>
        <v>0</v>
      </c>
      <c r="SLW10" s="967">
        <f t="shared" ref="SLW10" si="6586">-(SUM(SLW4:SLW9)-SLW35-SLW40)</f>
        <v>0</v>
      </c>
      <c r="SLY10" s="967">
        <f t="shared" ref="SLY10" si="6587">-(SUM(SLY4:SLY9)-SLY35-SLY40)</f>
        <v>0</v>
      </c>
      <c r="SMA10" s="967">
        <f t="shared" ref="SMA10" si="6588">-(SUM(SMA4:SMA9)-SMA35-SMA40)</f>
        <v>0</v>
      </c>
      <c r="SMC10" s="967">
        <f t="shared" ref="SMC10" si="6589">-(SUM(SMC4:SMC9)-SMC35-SMC40)</f>
        <v>0</v>
      </c>
      <c r="SME10" s="967">
        <f t="shared" ref="SME10" si="6590">-(SUM(SME4:SME9)-SME35-SME40)</f>
        <v>0</v>
      </c>
      <c r="SMG10" s="967">
        <f t="shared" ref="SMG10" si="6591">-(SUM(SMG4:SMG9)-SMG35-SMG40)</f>
        <v>0</v>
      </c>
      <c r="SMI10" s="967">
        <f t="shared" ref="SMI10" si="6592">-(SUM(SMI4:SMI9)-SMI35-SMI40)</f>
        <v>0</v>
      </c>
      <c r="SMK10" s="967">
        <f t="shared" ref="SMK10" si="6593">-(SUM(SMK4:SMK9)-SMK35-SMK40)</f>
        <v>0</v>
      </c>
      <c r="SMM10" s="967">
        <f t="shared" ref="SMM10" si="6594">-(SUM(SMM4:SMM9)-SMM35-SMM40)</f>
        <v>0</v>
      </c>
      <c r="SMO10" s="967">
        <f t="shared" ref="SMO10" si="6595">-(SUM(SMO4:SMO9)-SMO35-SMO40)</f>
        <v>0</v>
      </c>
      <c r="SMQ10" s="967">
        <f t="shared" ref="SMQ10" si="6596">-(SUM(SMQ4:SMQ9)-SMQ35-SMQ40)</f>
        <v>0</v>
      </c>
      <c r="SMS10" s="967">
        <f t="shared" ref="SMS10" si="6597">-(SUM(SMS4:SMS9)-SMS35-SMS40)</f>
        <v>0</v>
      </c>
      <c r="SMU10" s="967">
        <f t="shared" ref="SMU10" si="6598">-(SUM(SMU4:SMU9)-SMU35-SMU40)</f>
        <v>0</v>
      </c>
      <c r="SMW10" s="967">
        <f t="shared" ref="SMW10" si="6599">-(SUM(SMW4:SMW9)-SMW35-SMW40)</f>
        <v>0</v>
      </c>
      <c r="SMY10" s="967">
        <f t="shared" ref="SMY10" si="6600">-(SUM(SMY4:SMY9)-SMY35-SMY40)</f>
        <v>0</v>
      </c>
      <c r="SNA10" s="967">
        <f t="shared" ref="SNA10" si="6601">-(SUM(SNA4:SNA9)-SNA35-SNA40)</f>
        <v>0</v>
      </c>
      <c r="SNC10" s="967">
        <f t="shared" ref="SNC10" si="6602">-(SUM(SNC4:SNC9)-SNC35-SNC40)</f>
        <v>0</v>
      </c>
      <c r="SNE10" s="967">
        <f t="shared" ref="SNE10" si="6603">-(SUM(SNE4:SNE9)-SNE35-SNE40)</f>
        <v>0</v>
      </c>
      <c r="SNG10" s="967">
        <f t="shared" ref="SNG10" si="6604">-(SUM(SNG4:SNG9)-SNG35-SNG40)</f>
        <v>0</v>
      </c>
      <c r="SNI10" s="967">
        <f t="shared" ref="SNI10" si="6605">-(SUM(SNI4:SNI9)-SNI35-SNI40)</f>
        <v>0</v>
      </c>
      <c r="SNK10" s="967">
        <f t="shared" ref="SNK10" si="6606">-(SUM(SNK4:SNK9)-SNK35-SNK40)</f>
        <v>0</v>
      </c>
      <c r="SNM10" s="967">
        <f t="shared" ref="SNM10" si="6607">-(SUM(SNM4:SNM9)-SNM35-SNM40)</f>
        <v>0</v>
      </c>
      <c r="SNO10" s="967">
        <f t="shared" ref="SNO10" si="6608">-(SUM(SNO4:SNO9)-SNO35-SNO40)</f>
        <v>0</v>
      </c>
      <c r="SNQ10" s="967">
        <f t="shared" ref="SNQ10" si="6609">-(SUM(SNQ4:SNQ9)-SNQ35-SNQ40)</f>
        <v>0</v>
      </c>
      <c r="SNS10" s="967">
        <f t="shared" ref="SNS10" si="6610">-(SUM(SNS4:SNS9)-SNS35-SNS40)</f>
        <v>0</v>
      </c>
      <c r="SNU10" s="967">
        <f t="shared" ref="SNU10" si="6611">-(SUM(SNU4:SNU9)-SNU35-SNU40)</f>
        <v>0</v>
      </c>
      <c r="SNW10" s="967">
        <f t="shared" ref="SNW10" si="6612">-(SUM(SNW4:SNW9)-SNW35-SNW40)</f>
        <v>0</v>
      </c>
      <c r="SNY10" s="967">
        <f t="shared" ref="SNY10" si="6613">-(SUM(SNY4:SNY9)-SNY35-SNY40)</f>
        <v>0</v>
      </c>
      <c r="SOA10" s="967">
        <f t="shared" ref="SOA10" si="6614">-(SUM(SOA4:SOA9)-SOA35-SOA40)</f>
        <v>0</v>
      </c>
      <c r="SOC10" s="967">
        <f t="shared" ref="SOC10" si="6615">-(SUM(SOC4:SOC9)-SOC35-SOC40)</f>
        <v>0</v>
      </c>
      <c r="SOE10" s="967">
        <f t="shared" ref="SOE10" si="6616">-(SUM(SOE4:SOE9)-SOE35-SOE40)</f>
        <v>0</v>
      </c>
      <c r="SOG10" s="967">
        <f t="shared" ref="SOG10" si="6617">-(SUM(SOG4:SOG9)-SOG35-SOG40)</f>
        <v>0</v>
      </c>
      <c r="SOI10" s="967">
        <f t="shared" ref="SOI10" si="6618">-(SUM(SOI4:SOI9)-SOI35-SOI40)</f>
        <v>0</v>
      </c>
      <c r="SOK10" s="967">
        <f t="shared" ref="SOK10" si="6619">-(SUM(SOK4:SOK9)-SOK35-SOK40)</f>
        <v>0</v>
      </c>
      <c r="SOM10" s="967">
        <f t="shared" ref="SOM10" si="6620">-(SUM(SOM4:SOM9)-SOM35-SOM40)</f>
        <v>0</v>
      </c>
      <c r="SOO10" s="967">
        <f t="shared" ref="SOO10" si="6621">-(SUM(SOO4:SOO9)-SOO35-SOO40)</f>
        <v>0</v>
      </c>
      <c r="SOQ10" s="967">
        <f t="shared" ref="SOQ10" si="6622">-(SUM(SOQ4:SOQ9)-SOQ35-SOQ40)</f>
        <v>0</v>
      </c>
      <c r="SOS10" s="967">
        <f t="shared" ref="SOS10" si="6623">-(SUM(SOS4:SOS9)-SOS35-SOS40)</f>
        <v>0</v>
      </c>
      <c r="SOU10" s="967">
        <f t="shared" ref="SOU10" si="6624">-(SUM(SOU4:SOU9)-SOU35-SOU40)</f>
        <v>0</v>
      </c>
      <c r="SOW10" s="967">
        <f t="shared" ref="SOW10" si="6625">-(SUM(SOW4:SOW9)-SOW35-SOW40)</f>
        <v>0</v>
      </c>
      <c r="SOY10" s="967">
        <f t="shared" ref="SOY10" si="6626">-(SUM(SOY4:SOY9)-SOY35-SOY40)</f>
        <v>0</v>
      </c>
      <c r="SPA10" s="967">
        <f t="shared" ref="SPA10" si="6627">-(SUM(SPA4:SPA9)-SPA35-SPA40)</f>
        <v>0</v>
      </c>
      <c r="SPC10" s="967">
        <f t="shared" ref="SPC10" si="6628">-(SUM(SPC4:SPC9)-SPC35-SPC40)</f>
        <v>0</v>
      </c>
      <c r="SPE10" s="967">
        <f t="shared" ref="SPE10" si="6629">-(SUM(SPE4:SPE9)-SPE35-SPE40)</f>
        <v>0</v>
      </c>
      <c r="SPG10" s="967">
        <f t="shared" ref="SPG10" si="6630">-(SUM(SPG4:SPG9)-SPG35-SPG40)</f>
        <v>0</v>
      </c>
      <c r="SPI10" s="967">
        <f t="shared" ref="SPI10" si="6631">-(SUM(SPI4:SPI9)-SPI35-SPI40)</f>
        <v>0</v>
      </c>
      <c r="SPK10" s="967">
        <f t="shared" ref="SPK10" si="6632">-(SUM(SPK4:SPK9)-SPK35-SPK40)</f>
        <v>0</v>
      </c>
      <c r="SPM10" s="967">
        <f t="shared" ref="SPM10" si="6633">-(SUM(SPM4:SPM9)-SPM35-SPM40)</f>
        <v>0</v>
      </c>
      <c r="SPO10" s="967">
        <f t="shared" ref="SPO10" si="6634">-(SUM(SPO4:SPO9)-SPO35-SPO40)</f>
        <v>0</v>
      </c>
      <c r="SPQ10" s="967">
        <f t="shared" ref="SPQ10" si="6635">-(SUM(SPQ4:SPQ9)-SPQ35-SPQ40)</f>
        <v>0</v>
      </c>
      <c r="SPS10" s="967">
        <f t="shared" ref="SPS10" si="6636">-(SUM(SPS4:SPS9)-SPS35-SPS40)</f>
        <v>0</v>
      </c>
      <c r="SPU10" s="967">
        <f t="shared" ref="SPU10" si="6637">-(SUM(SPU4:SPU9)-SPU35-SPU40)</f>
        <v>0</v>
      </c>
      <c r="SPW10" s="967">
        <f t="shared" ref="SPW10" si="6638">-(SUM(SPW4:SPW9)-SPW35-SPW40)</f>
        <v>0</v>
      </c>
      <c r="SPY10" s="967">
        <f t="shared" ref="SPY10" si="6639">-(SUM(SPY4:SPY9)-SPY35-SPY40)</f>
        <v>0</v>
      </c>
      <c r="SQA10" s="967">
        <f t="shared" ref="SQA10" si="6640">-(SUM(SQA4:SQA9)-SQA35-SQA40)</f>
        <v>0</v>
      </c>
      <c r="SQC10" s="967">
        <f t="shared" ref="SQC10" si="6641">-(SUM(SQC4:SQC9)-SQC35-SQC40)</f>
        <v>0</v>
      </c>
      <c r="SQE10" s="967">
        <f t="shared" ref="SQE10" si="6642">-(SUM(SQE4:SQE9)-SQE35-SQE40)</f>
        <v>0</v>
      </c>
      <c r="SQG10" s="967">
        <f t="shared" ref="SQG10" si="6643">-(SUM(SQG4:SQG9)-SQG35-SQG40)</f>
        <v>0</v>
      </c>
      <c r="SQI10" s="967">
        <f t="shared" ref="SQI10" si="6644">-(SUM(SQI4:SQI9)-SQI35-SQI40)</f>
        <v>0</v>
      </c>
      <c r="SQK10" s="967">
        <f t="shared" ref="SQK10" si="6645">-(SUM(SQK4:SQK9)-SQK35-SQK40)</f>
        <v>0</v>
      </c>
      <c r="SQM10" s="967">
        <f t="shared" ref="SQM10" si="6646">-(SUM(SQM4:SQM9)-SQM35-SQM40)</f>
        <v>0</v>
      </c>
      <c r="SQO10" s="967">
        <f t="shared" ref="SQO10" si="6647">-(SUM(SQO4:SQO9)-SQO35-SQO40)</f>
        <v>0</v>
      </c>
      <c r="SQQ10" s="967">
        <f t="shared" ref="SQQ10" si="6648">-(SUM(SQQ4:SQQ9)-SQQ35-SQQ40)</f>
        <v>0</v>
      </c>
      <c r="SQS10" s="967">
        <f t="shared" ref="SQS10" si="6649">-(SUM(SQS4:SQS9)-SQS35-SQS40)</f>
        <v>0</v>
      </c>
      <c r="SQU10" s="967">
        <f t="shared" ref="SQU10" si="6650">-(SUM(SQU4:SQU9)-SQU35-SQU40)</f>
        <v>0</v>
      </c>
      <c r="SQW10" s="967">
        <f t="shared" ref="SQW10" si="6651">-(SUM(SQW4:SQW9)-SQW35-SQW40)</f>
        <v>0</v>
      </c>
      <c r="SQY10" s="967">
        <f t="shared" ref="SQY10" si="6652">-(SUM(SQY4:SQY9)-SQY35-SQY40)</f>
        <v>0</v>
      </c>
      <c r="SRA10" s="967">
        <f t="shared" ref="SRA10" si="6653">-(SUM(SRA4:SRA9)-SRA35-SRA40)</f>
        <v>0</v>
      </c>
      <c r="SRC10" s="967">
        <f t="shared" ref="SRC10" si="6654">-(SUM(SRC4:SRC9)-SRC35-SRC40)</f>
        <v>0</v>
      </c>
      <c r="SRE10" s="967">
        <f t="shared" ref="SRE10" si="6655">-(SUM(SRE4:SRE9)-SRE35-SRE40)</f>
        <v>0</v>
      </c>
      <c r="SRG10" s="967">
        <f t="shared" ref="SRG10" si="6656">-(SUM(SRG4:SRG9)-SRG35-SRG40)</f>
        <v>0</v>
      </c>
      <c r="SRI10" s="967">
        <f t="shared" ref="SRI10" si="6657">-(SUM(SRI4:SRI9)-SRI35-SRI40)</f>
        <v>0</v>
      </c>
      <c r="SRK10" s="967">
        <f t="shared" ref="SRK10" si="6658">-(SUM(SRK4:SRK9)-SRK35-SRK40)</f>
        <v>0</v>
      </c>
      <c r="SRM10" s="967">
        <f t="shared" ref="SRM10" si="6659">-(SUM(SRM4:SRM9)-SRM35-SRM40)</f>
        <v>0</v>
      </c>
      <c r="SRO10" s="967">
        <f t="shared" ref="SRO10" si="6660">-(SUM(SRO4:SRO9)-SRO35-SRO40)</f>
        <v>0</v>
      </c>
      <c r="SRQ10" s="967">
        <f t="shared" ref="SRQ10" si="6661">-(SUM(SRQ4:SRQ9)-SRQ35-SRQ40)</f>
        <v>0</v>
      </c>
      <c r="SRS10" s="967">
        <f t="shared" ref="SRS10" si="6662">-(SUM(SRS4:SRS9)-SRS35-SRS40)</f>
        <v>0</v>
      </c>
      <c r="SRU10" s="967">
        <f t="shared" ref="SRU10" si="6663">-(SUM(SRU4:SRU9)-SRU35-SRU40)</f>
        <v>0</v>
      </c>
      <c r="SRW10" s="967">
        <f t="shared" ref="SRW10" si="6664">-(SUM(SRW4:SRW9)-SRW35-SRW40)</f>
        <v>0</v>
      </c>
      <c r="SRY10" s="967">
        <f t="shared" ref="SRY10" si="6665">-(SUM(SRY4:SRY9)-SRY35-SRY40)</f>
        <v>0</v>
      </c>
      <c r="SSA10" s="967">
        <f t="shared" ref="SSA10" si="6666">-(SUM(SSA4:SSA9)-SSA35-SSA40)</f>
        <v>0</v>
      </c>
      <c r="SSC10" s="967">
        <f t="shared" ref="SSC10" si="6667">-(SUM(SSC4:SSC9)-SSC35-SSC40)</f>
        <v>0</v>
      </c>
      <c r="SSE10" s="967">
        <f t="shared" ref="SSE10" si="6668">-(SUM(SSE4:SSE9)-SSE35-SSE40)</f>
        <v>0</v>
      </c>
      <c r="SSG10" s="967">
        <f t="shared" ref="SSG10" si="6669">-(SUM(SSG4:SSG9)-SSG35-SSG40)</f>
        <v>0</v>
      </c>
      <c r="SSI10" s="967">
        <f t="shared" ref="SSI10" si="6670">-(SUM(SSI4:SSI9)-SSI35-SSI40)</f>
        <v>0</v>
      </c>
      <c r="SSK10" s="967">
        <f t="shared" ref="SSK10" si="6671">-(SUM(SSK4:SSK9)-SSK35-SSK40)</f>
        <v>0</v>
      </c>
      <c r="SSM10" s="967">
        <f t="shared" ref="SSM10" si="6672">-(SUM(SSM4:SSM9)-SSM35-SSM40)</f>
        <v>0</v>
      </c>
      <c r="SSO10" s="967">
        <f t="shared" ref="SSO10" si="6673">-(SUM(SSO4:SSO9)-SSO35-SSO40)</f>
        <v>0</v>
      </c>
      <c r="SSQ10" s="967">
        <f t="shared" ref="SSQ10" si="6674">-(SUM(SSQ4:SSQ9)-SSQ35-SSQ40)</f>
        <v>0</v>
      </c>
      <c r="SSS10" s="967">
        <f t="shared" ref="SSS10" si="6675">-(SUM(SSS4:SSS9)-SSS35-SSS40)</f>
        <v>0</v>
      </c>
      <c r="SSU10" s="967">
        <f t="shared" ref="SSU10" si="6676">-(SUM(SSU4:SSU9)-SSU35-SSU40)</f>
        <v>0</v>
      </c>
      <c r="SSW10" s="967">
        <f t="shared" ref="SSW10" si="6677">-(SUM(SSW4:SSW9)-SSW35-SSW40)</f>
        <v>0</v>
      </c>
      <c r="SSY10" s="967">
        <f t="shared" ref="SSY10" si="6678">-(SUM(SSY4:SSY9)-SSY35-SSY40)</f>
        <v>0</v>
      </c>
      <c r="STA10" s="967">
        <f t="shared" ref="STA10" si="6679">-(SUM(STA4:STA9)-STA35-STA40)</f>
        <v>0</v>
      </c>
      <c r="STC10" s="967">
        <f t="shared" ref="STC10" si="6680">-(SUM(STC4:STC9)-STC35-STC40)</f>
        <v>0</v>
      </c>
      <c r="STE10" s="967">
        <f t="shared" ref="STE10" si="6681">-(SUM(STE4:STE9)-STE35-STE40)</f>
        <v>0</v>
      </c>
      <c r="STG10" s="967">
        <f t="shared" ref="STG10" si="6682">-(SUM(STG4:STG9)-STG35-STG40)</f>
        <v>0</v>
      </c>
      <c r="STI10" s="967">
        <f t="shared" ref="STI10" si="6683">-(SUM(STI4:STI9)-STI35-STI40)</f>
        <v>0</v>
      </c>
      <c r="STK10" s="967">
        <f t="shared" ref="STK10" si="6684">-(SUM(STK4:STK9)-STK35-STK40)</f>
        <v>0</v>
      </c>
      <c r="STM10" s="967">
        <f t="shared" ref="STM10" si="6685">-(SUM(STM4:STM9)-STM35-STM40)</f>
        <v>0</v>
      </c>
      <c r="STO10" s="967">
        <f t="shared" ref="STO10" si="6686">-(SUM(STO4:STO9)-STO35-STO40)</f>
        <v>0</v>
      </c>
      <c r="STQ10" s="967">
        <f t="shared" ref="STQ10" si="6687">-(SUM(STQ4:STQ9)-STQ35-STQ40)</f>
        <v>0</v>
      </c>
      <c r="STS10" s="967">
        <f t="shared" ref="STS10" si="6688">-(SUM(STS4:STS9)-STS35-STS40)</f>
        <v>0</v>
      </c>
      <c r="STU10" s="967">
        <f t="shared" ref="STU10" si="6689">-(SUM(STU4:STU9)-STU35-STU40)</f>
        <v>0</v>
      </c>
      <c r="STW10" s="967">
        <f t="shared" ref="STW10" si="6690">-(SUM(STW4:STW9)-STW35-STW40)</f>
        <v>0</v>
      </c>
      <c r="STY10" s="967">
        <f t="shared" ref="STY10" si="6691">-(SUM(STY4:STY9)-STY35-STY40)</f>
        <v>0</v>
      </c>
      <c r="SUA10" s="967">
        <f t="shared" ref="SUA10" si="6692">-(SUM(SUA4:SUA9)-SUA35-SUA40)</f>
        <v>0</v>
      </c>
      <c r="SUC10" s="967">
        <f t="shared" ref="SUC10" si="6693">-(SUM(SUC4:SUC9)-SUC35-SUC40)</f>
        <v>0</v>
      </c>
      <c r="SUE10" s="967">
        <f t="shared" ref="SUE10" si="6694">-(SUM(SUE4:SUE9)-SUE35-SUE40)</f>
        <v>0</v>
      </c>
      <c r="SUG10" s="967">
        <f t="shared" ref="SUG10" si="6695">-(SUM(SUG4:SUG9)-SUG35-SUG40)</f>
        <v>0</v>
      </c>
      <c r="SUI10" s="967">
        <f t="shared" ref="SUI10" si="6696">-(SUM(SUI4:SUI9)-SUI35-SUI40)</f>
        <v>0</v>
      </c>
      <c r="SUK10" s="967">
        <f t="shared" ref="SUK10" si="6697">-(SUM(SUK4:SUK9)-SUK35-SUK40)</f>
        <v>0</v>
      </c>
      <c r="SUM10" s="967">
        <f t="shared" ref="SUM10" si="6698">-(SUM(SUM4:SUM9)-SUM35-SUM40)</f>
        <v>0</v>
      </c>
      <c r="SUO10" s="967">
        <f t="shared" ref="SUO10" si="6699">-(SUM(SUO4:SUO9)-SUO35-SUO40)</f>
        <v>0</v>
      </c>
      <c r="SUQ10" s="967">
        <f t="shared" ref="SUQ10" si="6700">-(SUM(SUQ4:SUQ9)-SUQ35-SUQ40)</f>
        <v>0</v>
      </c>
      <c r="SUS10" s="967">
        <f t="shared" ref="SUS10" si="6701">-(SUM(SUS4:SUS9)-SUS35-SUS40)</f>
        <v>0</v>
      </c>
      <c r="SUU10" s="967">
        <f t="shared" ref="SUU10" si="6702">-(SUM(SUU4:SUU9)-SUU35-SUU40)</f>
        <v>0</v>
      </c>
      <c r="SUW10" s="967">
        <f t="shared" ref="SUW10" si="6703">-(SUM(SUW4:SUW9)-SUW35-SUW40)</f>
        <v>0</v>
      </c>
      <c r="SUY10" s="967">
        <f t="shared" ref="SUY10" si="6704">-(SUM(SUY4:SUY9)-SUY35-SUY40)</f>
        <v>0</v>
      </c>
      <c r="SVA10" s="967">
        <f t="shared" ref="SVA10" si="6705">-(SUM(SVA4:SVA9)-SVA35-SVA40)</f>
        <v>0</v>
      </c>
      <c r="SVC10" s="967">
        <f t="shared" ref="SVC10" si="6706">-(SUM(SVC4:SVC9)-SVC35-SVC40)</f>
        <v>0</v>
      </c>
      <c r="SVE10" s="967">
        <f t="shared" ref="SVE10" si="6707">-(SUM(SVE4:SVE9)-SVE35-SVE40)</f>
        <v>0</v>
      </c>
      <c r="SVG10" s="967">
        <f t="shared" ref="SVG10" si="6708">-(SUM(SVG4:SVG9)-SVG35-SVG40)</f>
        <v>0</v>
      </c>
      <c r="SVI10" s="967">
        <f t="shared" ref="SVI10" si="6709">-(SUM(SVI4:SVI9)-SVI35-SVI40)</f>
        <v>0</v>
      </c>
      <c r="SVK10" s="967">
        <f t="shared" ref="SVK10" si="6710">-(SUM(SVK4:SVK9)-SVK35-SVK40)</f>
        <v>0</v>
      </c>
      <c r="SVM10" s="967">
        <f t="shared" ref="SVM10" si="6711">-(SUM(SVM4:SVM9)-SVM35-SVM40)</f>
        <v>0</v>
      </c>
      <c r="SVO10" s="967">
        <f t="shared" ref="SVO10" si="6712">-(SUM(SVO4:SVO9)-SVO35-SVO40)</f>
        <v>0</v>
      </c>
      <c r="SVQ10" s="967">
        <f t="shared" ref="SVQ10" si="6713">-(SUM(SVQ4:SVQ9)-SVQ35-SVQ40)</f>
        <v>0</v>
      </c>
      <c r="SVS10" s="967">
        <f t="shared" ref="SVS10" si="6714">-(SUM(SVS4:SVS9)-SVS35-SVS40)</f>
        <v>0</v>
      </c>
      <c r="SVU10" s="967">
        <f t="shared" ref="SVU10" si="6715">-(SUM(SVU4:SVU9)-SVU35-SVU40)</f>
        <v>0</v>
      </c>
      <c r="SVW10" s="967">
        <f t="shared" ref="SVW10" si="6716">-(SUM(SVW4:SVW9)-SVW35-SVW40)</f>
        <v>0</v>
      </c>
      <c r="SVY10" s="967">
        <f t="shared" ref="SVY10" si="6717">-(SUM(SVY4:SVY9)-SVY35-SVY40)</f>
        <v>0</v>
      </c>
      <c r="SWA10" s="967">
        <f t="shared" ref="SWA10" si="6718">-(SUM(SWA4:SWA9)-SWA35-SWA40)</f>
        <v>0</v>
      </c>
      <c r="SWC10" s="967">
        <f t="shared" ref="SWC10" si="6719">-(SUM(SWC4:SWC9)-SWC35-SWC40)</f>
        <v>0</v>
      </c>
      <c r="SWE10" s="967">
        <f t="shared" ref="SWE10" si="6720">-(SUM(SWE4:SWE9)-SWE35-SWE40)</f>
        <v>0</v>
      </c>
      <c r="SWG10" s="967">
        <f t="shared" ref="SWG10" si="6721">-(SUM(SWG4:SWG9)-SWG35-SWG40)</f>
        <v>0</v>
      </c>
      <c r="SWI10" s="967">
        <f t="shared" ref="SWI10" si="6722">-(SUM(SWI4:SWI9)-SWI35-SWI40)</f>
        <v>0</v>
      </c>
      <c r="SWK10" s="967">
        <f t="shared" ref="SWK10" si="6723">-(SUM(SWK4:SWK9)-SWK35-SWK40)</f>
        <v>0</v>
      </c>
      <c r="SWM10" s="967">
        <f t="shared" ref="SWM10" si="6724">-(SUM(SWM4:SWM9)-SWM35-SWM40)</f>
        <v>0</v>
      </c>
      <c r="SWO10" s="967">
        <f t="shared" ref="SWO10" si="6725">-(SUM(SWO4:SWO9)-SWO35-SWO40)</f>
        <v>0</v>
      </c>
      <c r="SWQ10" s="967">
        <f t="shared" ref="SWQ10" si="6726">-(SUM(SWQ4:SWQ9)-SWQ35-SWQ40)</f>
        <v>0</v>
      </c>
      <c r="SWS10" s="967">
        <f t="shared" ref="SWS10" si="6727">-(SUM(SWS4:SWS9)-SWS35-SWS40)</f>
        <v>0</v>
      </c>
      <c r="SWU10" s="967">
        <f t="shared" ref="SWU10" si="6728">-(SUM(SWU4:SWU9)-SWU35-SWU40)</f>
        <v>0</v>
      </c>
      <c r="SWW10" s="967">
        <f t="shared" ref="SWW10" si="6729">-(SUM(SWW4:SWW9)-SWW35-SWW40)</f>
        <v>0</v>
      </c>
      <c r="SWY10" s="967">
        <f t="shared" ref="SWY10" si="6730">-(SUM(SWY4:SWY9)-SWY35-SWY40)</f>
        <v>0</v>
      </c>
      <c r="SXA10" s="967">
        <f t="shared" ref="SXA10" si="6731">-(SUM(SXA4:SXA9)-SXA35-SXA40)</f>
        <v>0</v>
      </c>
      <c r="SXC10" s="967">
        <f t="shared" ref="SXC10" si="6732">-(SUM(SXC4:SXC9)-SXC35-SXC40)</f>
        <v>0</v>
      </c>
      <c r="SXE10" s="967">
        <f t="shared" ref="SXE10" si="6733">-(SUM(SXE4:SXE9)-SXE35-SXE40)</f>
        <v>0</v>
      </c>
      <c r="SXG10" s="967">
        <f t="shared" ref="SXG10" si="6734">-(SUM(SXG4:SXG9)-SXG35-SXG40)</f>
        <v>0</v>
      </c>
      <c r="SXI10" s="967">
        <f t="shared" ref="SXI10" si="6735">-(SUM(SXI4:SXI9)-SXI35-SXI40)</f>
        <v>0</v>
      </c>
      <c r="SXK10" s="967">
        <f t="shared" ref="SXK10" si="6736">-(SUM(SXK4:SXK9)-SXK35-SXK40)</f>
        <v>0</v>
      </c>
      <c r="SXM10" s="967">
        <f t="shared" ref="SXM10" si="6737">-(SUM(SXM4:SXM9)-SXM35-SXM40)</f>
        <v>0</v>
      </c>
      <c r="SXO10" s="967">
        <f t="shared" ref="SXO10" si="6738">-(SUM(SXO4:SXO9)-SXO35-SXO40)</f>
        <v>0</v>
      </c>
      <c r="SXQ10" s="967">
        <f t="shared" ref="SXQ10" si="6739">-(SUM(SXQ4:SXQ9)-SXQ35-SXQ40)</f>
        <v>0</v>
      </c>
      <c r="SXS10" s="967">
        <f t="shared" ref="SXS10" si="6740">-(SUM(SXS4:SXS9)-SXS35-SXS40)</f>
        <v>0</v>
      </c>
      <c r="SXU10" s="967">
        <f t="shared" ref="SXU10" si="6741">-(SUM(SXU4:SXU9)-SXU35-SXU40)</f>
        <v>0</v>
      </c>
      <c r="SXW10" s="967">
        <f t="shared" ref="SXW10" si="6742">-(SUM(SXW4:SXW9)-SXW35-SXW40)</f>
        <v>0</v>
      </c>
      <c r="SXY10" s="967">
        <f t="shared" ref="SXY10" si="6743">-(SUM(SXY4:SXY9)-SXY35-SXY40)</f>
        <v>0</v>
      </c>
      <c r="SYA10" s="967">
        <f t="shared" ref="SYA10" si="6744">-(SUM(SYA4:SYA9)-SYA35-SYA40)</f>
        <v>0</v>
      </c>
      <c r="SYC10" s="967">
        <f t="shared" ref="SYC10" si="6745">-(SUM(SYC4:SYC9)-SYC35-SYC40)</f>
        <v>0</v>
      </c>
      <c r="SYE10" s="967">
        <f t="shared" ref="SYE10" si="6746">-(SUM(SYE4:SYE9)-SYE35-SYE40)</f>
        <v>0</v>
      </c>
      <c r="SYG10" s="967">
        <f t="shared" ref="SYG10" si="6747">-(SUM(SYG4:SYG9)-SYG35-SYG40)</f>
        <v>0</v>
      </c>
      <c r="SYI10" s="967">
        <f t="shared" ref="SYI10" si="6748">-(SUM(SYI4:SYI9)-SYI35-SYI40)</f>
        <v>0</v>
      </c>
      <c r="SYK10" s="967">
        <f t="shared" ref="SYK10" si="6749">-(SUM(SYK4:SYK9)-SYK35-SYK40)</f>
        <v>0</v>
      </c>
      <c r="SYM10" s="967">
        <f t="shared" ref="SYM10" si="6750">-(SUM(SYM4:SYM9)-SYM35-SYM40)</f>
        <v>0</v>
      </c>
      <c r="SYO10" s="967">
        <f t="shared" ref="SYO10" si="6751">-(SUM(SYO4:SYO9)-SYO35-SYO40)</f>
        <v>0</v>
      </c>
      <c r="SYQ10" s="967">
        <f t="shared" ref="SYQ10" si="6752">-(SUM(SYQ4:SYQ9)-SYQ35-SYQ40)</f>
        <v>0</v>
      </c>
      <c r="SYS10" s="967">
        <f t="shared" ref="SYS10" si="6753">-(SUM(SYS4:SYS9)-SYS35-SYS40)</f>
        <v>0</v>
      </c>
      <c r="SYU10" s="967">
        <f t="shared" ref="SYU10" si="6754">-(SUM(SYU4:SYU9)-SYU35-SYU40)</f>
        <v>0</v>
      </c>
      <c r="SYW10" s="967">
        <f t="shared" ref="SYW10" si="6755">-(SUM(SYW4:SYW9)-SYW35-SYW40)</f>
        <v>0</v>
      </c>
      <c r="SYY10" s="967">
        <f t="shared" ref="SYY10" si="6756">-(SUM(SYY4:SYY9)-SYY35-SYY40)</f>
        <v>0</v>
      </c>
      <c r="SZA10" s="967">
        <f t="shared" ref="SZA10" si="6757">-(SUM(SZA4:SZA9)-SZA35-SZA40)</f>
        <v>0</v>
      </c>
      <c r="SZC10" s="967">
        <f t="shared" ref="SZC10" si="6758">-(SUM(SZC4:SZC9)-SZC35-SZC40)</f>
        <v>0</v>
      </c>
      <c r="SZE10" s="967">
        <f t="shared" ref="SZE10" si="6759">-(SUM(SZE4:SZE9)-SZE35-SZE40)</f>
        <v>0</v>
      </c>
      <c r="SZG10" s="967">
        <f t="shared" ref="SZG10" si="6760">-(SUM(SZG4:SZG9)-SZG35-SZG40)</f>
        <v>0</v>
      </c>
      <c r="SZI10" s="967">
        <f t="shared" ref="SZI10" si="6761">-(SUM(SZI4:SZI9)-SZI35-SZI40)</f>
        <v>0</v>
      </c>
      <c r="SZK10" s="967">
        <f t="shared" ref="SZK10" si="6762">-(SUM(SZK4:SZK9)-SZK35-SZK40)</f>
        <v>0</v>
      </c>
      <c r="SZM10" s="967">
        <f t="shared" ref="SZM10" si="6763">-(SUM(SZM4:SZM9)-SZM35-SZM40)</f>
        <v>0</v>
      </c>
      <c r="SZO10" s="967">
        <f t="shared" ref="SZO10" si="6764">-(SUM(SZO4:SZO9)-SZO35-SZO40)</f>
        <v>0</v>
      </c>
      <c r="SZQ10" s="967">
        <f t="shared" ref="SZQ10" si="6765">-(SUM(SZQ4:SZQ9)-SZQ35-SZQ40)</f>
        <v>0</v>
      </c>
      <c r="SZS10" s="967">
        <f t="shared" ref="SZS10" si="6766">-(SUM(SZS4:SZS9)-SZS35-SZS40)</f>
        <v>0</v>
      </c>
      <c r="SZU10" s="967">
        <f t="shared" ref="SZU10" si="6767">-(SUM(SZU4:SZU9)-SZU35-SZU40)</f>
        <v>0</v>
      </c>
      <c r="SZW10" s="967">
        <f t="shared" ref="SZW10" si="6768">-(SUM(SZW4:SZW9)-SZW35-SZW40)</f>
        <v>0</v>
      </c>
      <c r="SZY10" s="967">
        <f t="shared" ref="SZY10" si="6769">-(SUM(SZY4:SZY9)-SZY35-SZY40)</f>
        <v>0</v>
      </c>
      <c r="TAA10" s="967">
        <f t="shared" ref="TAA10" si="6770">-(SUM(TAA4:TAA9)-TAA35-TAA40)</f>
        <v>0</v>
      </c>
      <c r="TAC10" s="967">
        <f t="shared" ref="TAC10" si="6771">-(SUM(TAC4:TAC9)-TAC35-TAC40)</f>
        <v>0</v>
      </c>
      <c r="TAE10" s="967">
        <f t="shared" ref="TAE10" si="6772">-(SUM(TAE4:TAE9)-TAE35-TAE40)</f>
        <v>0</v>
      </c>
      <c r="TAG10" s="967">
        <f t="shared" ref="TAG10" si="6773">-(SUM(TAG4:TAG9)-TAG35-TAG40)</f>
        <v>0</v>
      </c>
      <c r="TAI10" s="967">
        <f t="shared" ref="TAI10" si="6774">-(SUM(TAI4:TAI9)-TAI35-TAI40)</f>
        <v>0</v>
      </c>
      <c r="TAK10" s="967">
        <f t="shared" ref="TAK10" si="6775">-(SUM(TAK4:TAK9)-TAK35-TAK40)</f>
        <v>0</v>
      </c>
      <c r="TAM10" s="967">
        <f t="shared" ref="TAM10" si="6776">-(SUM(TAM4:TAM9)-TAM35-TAM40)</f>
        <v>0</v>
      </c>
      <c r="TAO10" s="967">
        <f t="shared" ref="TAO10" si="6777">-(SUM(TAO4:TAO9)-TAO35-TAO40)</f>
        <v>0</v>
      </c>
      <c r="TAQ10" s="967">
        <f t="shared" ref="TAQ10" si="6778">-(SUM(TAQ4:TAQ9)-TAQ35-TAQ40)</f>
        <v>0</v>
      </c>
      <c r="TAS10" s="967">
        <f t="shared" ref="TAS10" si="6779">-(SUM(TAS4:TAS9)-TAS35-TAS40)</f>
        <v>0</v>
      </c>
      <c r="TAU10" s="967">
        <f t="shared" ref="TAU10" si="6780">-(SUM(TAU4:TAU9)-TAU35-TAU40)</f>
        <v>0</v>
      </c>
      <c r="TAW10" s="967">
        <f t="shared" ref="TAW10" si="6781">-(SUM(TAW4:TAW9)-TAW35-TAW40)</f>
        <v>0</v>
      </c>
      <c r="TAY10" s="967">
        <f t="shared" ref="TAY10" si="6782">-(SUM(TAY4:TAY9)-TAY35-TAY40)</f>
        <v>0</v>
      </c>
      <c r="TBA10" s="967">
        <f t="shared" ref="TBA10" si="6783">-(SUM(TBA4:TBA9)-TBA35-TBA40)</f>
        <v>0</v>
      </c>
      <c r="TBC10" s="967">
        <f t="shared" ref="TBC10" si="6784">-(SUM(TBC4:TBC9)-TBC35-TBC40)</f>
        <v>0</v>
      </c>
      <c r="TBE10" s="967">
        <f t="shared" ref="TBE10" si="6785">-(SUM(TBE4:TBE9)-TBE35-TBE40)</f>
        <v>0</v>
      </c>
      <c r="TBG10" s="967">
        <f t="shared" ref="TBG10" si="6786">-(SUM(TBG4:TBG9)-TBG35-TBG40)</f>
        <v>0</v>
      </c>
      <c r="TBI10" s="967">
        <f t="shared" ref="TBI10" si="6787">-(SUM(TBI4:TBI9)-TBI35-TBI40)</f>
        <v>0</v>
      </c>
      <c r="TBK10" s="967">
        <f t="shared" ref="TBK10" si="6788">-(SUM(TBK4:TBK9)-TBK35-TBK40)</f>
        <v>0</v>
      </c>
      <c r="TBM10" s="967">
        <f t="shared" ref="TBM10" si="6789">-(SUM(TBM4:TBM9)-TBM35-TBM40)</f>
        <v>0</v>
      </c>
      <c r="TBO10" s="967">
        <f t="shared" ref="TBO10" si="6790">-(SUM(TBO4:TBO9)-TBO35-TBO40)</f>
        <v>0</v>
      </c>
      <c r="TBQ10" s="967">
        <f t="shared" ref="TBQ10" si="6791">-(SUM(TBQ4:TBQ9)-TBQ35-TBQ40)</f>
        <v>0</v>
      </c>
      <c r="TBS10" s="967">
        <f t="shared" ref="TBS10" si="6792">-(SUM(TBS4:TBS9)-TBS35-TBS40)</f>
        <v>0</v>
      </c>
      <c r="TBU10" s="967">
        <f t="shared" ref="TBU10" si="6793">-(SUM(TBU4:TBU9)-TBU35-TBU40)</f>
        <v>0</v>
      </c>
      <c r="TBW10" s="967">
        <f t="shared" ref="TBW10" si="6794">-(SUM(TBW4:TBW9)-TBW35-TBW40)</f>
        <v>0</v>
      </c>
      <c r="TBY10" s="967">
        <f t="shared" ref="TBY10" si="6795">-(SUM(TBY4:TBY9)-TBY35-TBY40)</f>
        <v>0</v>
      </c>
      <c r="TCA10" s="967">
        <f t="shared" ref="TCA10" si="6796">-(SUM(TCA4:TCA9)-TCA35-TCA40)</f>
        <v>0</v>
      </c>
      <c r="TCC10" s="967">
        <f t="shared" ref="TCC10" si="6797">-(SUM(TCC4:TCC9)-TCC35-TCC40)</f>
        <v>0</v>
      </c>
      <c r="TCE10" s="967">
        <f t="shared" ref="TCE10" si="6798">-(SUM(TCE4:TCE9)-TCE35-TCE40)</f>
        <v>0</v>
      </c>
      <c r="TCG10" s="967">
        <f t="shared" ref="TCG10" si="6799">-(SUM(TCG4:TCG9)-TCG35-TCG40)</f>
        <v>0</v>
      </c>
      <c r="TCI10" s="967">
        <f t="shared" ref="TCI10" si="6800">-(SUM(TCI4:TCI9)-TCI35-TCI40)</f>
        <v>0</v>
      </c>
      <c r="TCK10" s="967">
        <f t="shared" ref="TCK10" si="6801">-(SUM(TCK4:TCK9)-TCK35-TCK40)</f>
        <v>0</v>
      </c>
      <c r="TCM10" s="967">
        <f t="shared" ref="TCM10" si="6802">-(SUM(TCM4:TCM9)-TCM35-TCM40)</f>
        <v>0</v>
      </c>
      <c r="TCO10" s="967">
        <f t="shared" ref="TCO10" si="6803">-(SUM(TCO4:TCO9)-TCO35-TCO40)</f>
        <v>0</v>
      </c>
      <c r="TCQ10" s="967">
        <f t="shared" ref="TCQ10" si="6804">-(SUM(TCQ4:TCQ9)-TCQ35-TCQ40)</f>
        <v>0</v>
      </c>
      <c r="TCS10" s="967">
        <f t="shared" ref="TCS10" si="6805">-(SUM(TCS4:TCS9)-TCS35-TCS40)</f>
        <v>0</v>
      </c>
      <c r="TCU10" s="967">
        <f t="shared" ref="TCU10" si="6806">-(SUM(TCU4:TCU9)-TCU35-TCU40)</f>
        <v>0</v>
      </c>
      <c r="TCW10" s="967">
        <f t="shared" ref="TCW10" si="6807">-(SUM(TCW4:TCW9)-TCW35-TCW40)</f>
        <v>0</v>
      </c>
      <c r="TCY10" s="967">
        <f t="shared" ref="TCY10" si="6808">-(SUM(TCY4:TCY9)-TCY35-TCY40)</f>
        <v>0</v>
      </c>
      <c r="TDA10" s="967">
        <f t="shared" ref="TDA10" si="6809">-(SUM(TDA4:TDA9)-TDA35-TDA40)</f>
        <v>0</v>
      </c>
      <c r="TDC10" s="967">
        <f t="shared" ref="TDC10" si="6810">-(SUM(TDC4:TDC9)-TDC35-TDC40)</f>
        <v>0</v>
      </c>
      <c r="TDE10" s="967">
        <f t="shared" ref="TDE10" si="6811">-(SUM(TDE4:TDE9)-TDE35-TDE40)</f>
        <v>0</v>
      </c>
      <c r="TDG10" s="967">
        <f t="shared" ref="TDG10" si="6812">-(SUM(TDG4:TDG9)-TDG35-TDG40)</f>
        <v>0</v>
      </c>
      <c r="TDI10" s="967">
        <f t="shared" ref="TDI10" si="6813">-(SUM(TDI4:TDI9)-TDI35-TDI40)</f>
        <v>0</v>
      </c>
      <c r="TDK10" s="967">
        <f t="shared" ref="TDK10" si="6814">-(SUM(TDK4:TDK9)-TDK35-TDK40)</f>
        <v>0</v>
      </c>
      <c r="TDM10" s="967">
        <f t="shared" ref="TDM10" si="6815">-(SUM(TDM4:TDM9)-TDM35-TDM40)</f>
        <v>0</v>
      </c>
      <c r="TDO10" s="967">
        <f t="shared" ref="TDO10" si="6816">-(SUM(TDO4:TDO9)-TDO35-TDO40)</f>
        <v>0</v>
      </c>
      <c r="TDQ10" s="967">
        <f t="shared" ref="TDQ10" si="6817">-(SUM(TDQ4:TDQ9)-TDQ35-TDQ40)</f>
        <v>0</v>
      </c>
      <c r="TDS10" s="967">
        <f t="shared" ref="TDS10" si="6818">-(SUM(TDS4:TDS9)-TDS35-TDS40)</f>
        <v>0</v>
      </c>
      <c r="TDU10" s="967">
        <f t="shared" ref="TDU10" si="6819">-(SUM(TDU4:TDU9)-TDU35-TDU40)</f>
        <v>0</v>
      </c>
      <c r="TDW10" s="967">
        <f t="shared" ref="TDW10" si="6820">-(SUM(TDW4:TDW9)-TDW35-TDW40)</f>
        <v>0</v>
      </c>
      <c r="TDY10" s="967">
        <f t="shared" ref="TDY10" si="6821">-(SUM(TDY4:TDY9)-TDY35-TDY40)</f>
        <v>0</v>
      </c>
      <c r="TEA10" s="967">
        <f t="shared" ref="TEA10" si="6822">-(SUM(TEA4:TEA9)-TEA35-TEA40)</f>
        <v>0</v>
      </c>
      <c r="TEC10" s="967">
        <f t="shared" ref="TEC10" si="6823">-(SUM(TEC4:TEC9)-TEC35-TEC40)</f>
        <v>0</v>
      </c>
      <c r="TEE10" s="967">
        <f t="shared" ref="TEE10" si="6824">-(SUM(TEE4:TEE9)-TEE35-TEE40)</f>
        <v>0</v>
      </c>
      <c r="TEG10" s="967">
        <f t="shared" ref="TEG10" si="6825">-(SUM(TEG4:TEG9)-TEG35-TEG40)</f>
        <v>0</v>
      </c>
      <c r="TEI10" s="967">
        <f t="shared" ref="TEI10" si="6826">-(SUM(TEI4:TEI9)-TEI35-TEI40)</f>
        <v>0</v>
      </c>
      <c r="TEK10" s="967">
        <f t="shared" ref="TEK10" si="6827">-(SUM(TEK4:TEK9)-TEK35-TEK40)</f>
        <v>0</v>
      </c>
      <c r="TEM10" s="967">
        <f t="shared" ref="TEM10" si="6828">-(SUM(TEM4:TEM9)-TEM35-TEM40)</f>
        <v>0</v>
      </c>
      <c r="TEO10" s="967">
        <f t="shared" ref="TEO10" si="6829">-(SUM(TEO4:TEO9)-TEO35-TEO40)</f>
        <v>0</v>
      </c>
      <c r="TEQ10" s="967">
        <f t="shared" ref="TEQ10" si="6830">-(SUM(TEQ4:TEQ9)-TEQ35-TEQ40)</f>
        <v>0</v>
      </c>
      <c r="TES10" s="967">
        <f t="shared" ref="TES10" si="6831">-(SUM(TES4:TES9)-TES35-TES40)</f>
        <v>0</v>
      </c>
      <c r="TEU10" s="967">
        <f t="shared" ref="TEU10" si="6832">-(SUM(TEU4:TEU9)-TEU35-TEU40)</f>
        <v>0</v>
      </c>
      <c r="TEW10" s="967">
        <f t="shared" ref="TEW10" si="6833">-(SUM(TEW4:TEW9)-TEW35-TEW40)</f>
        <v>0</v>
      </c>
      <c r="TEY10" s="967">
        <f t="shared" ref="TEY10" si="6834">-(SUM(TEY4:TEY9)-TEY35-TEY40)</f>
        <v>0</v>
      </c>
      <c r="TFA10" s="967">
        <f t="shared" ref="TFA10" si="6835">-(SUM(TFA4:TFA9)-TFA35-TFA40)</f>
        <v>0</v>
      </c>
      <c r="TFC10" s="967">
        <f t="shared" ref="TFC10" si="6836">-(SUM(TFC4:TFC9)-TFC35-TFC40)</f>
        <v>0</v>
      </c>
      <c r="TFE10" s="967">
        <f t="shared" ref="TFE10" si="6837">-(SUM(TFE4:TFE9)-TFE35-TFE40)</f>
        <v>0</v>
      </c>
      <c r="TFG10" s="967">
        <f t="shared" ref="TFG10" si="6838">-(SUM(TFG4:TFG9)-TFG35-TFG40)</f>
        <v>0</v>
      </c>
      <c r="TFI10" s="967">
        <f t="shared" ref="TFI10" si="6839">-(SUM(TFI4:TFI9)-TFI35-TFI40)</f>
        <v>0</v>
      </c>
      <c r="TFK10" s="967">
        <f t="shared" ref="TFK10" si="6840">-(SUM(TFK4:TFK9)-TFK35-TFK40)</f>
        <v>0</v>
      </c>
      <c r="TFM10" s="967">
        <f t="shared" ref="TFM10" si="6841">-(SUM(TFM4:TFM9)-TFM35-TFM40)</f>
        <v>0</v>
      </c>
      <c r="TFO10" s="967">
        <f t="shared" ref="TFO10" si="6842">-(SUM(TFO4:TFO9)-TFO35-TFO40)</f>
        <v>0</v>
      </c>
      <c r="TFQ10" s="967">
        <f t="shared" ref="TFQ10" si="6843">-(SUM(TFQ4:TFQ9)-TFQ35-TFQ40)</f>
        <v>0</v>
      </c>
      <c r="TFS10" s="967">
        <f t="shared" ref="TFS10" si="6844">-(SUM(TFS4:TFS9)-TFS35-TFS40)</f>
        <v>0</v>
      </c>
      <c r="TFU10" s="967">
        <f t="shared" ref="TFU10" si="6845">-(SUM(TFU4:TFU9)-TFU35-TFU40)</f>
        <v>0</v>
      </c>
      <c r="TFW10" s="967">
        <f t="shared" ref="TFW10" si="6846">-(SUM(TFW4:TFW9)-TFW35-TFW40)</f>
        <v>0</v>
      </c>
      <c r="TFY10" s="967">
        <f t="shared" ref="TFY10" si="6847">-(SUM(TFY4:TFY9)-TFY35-TFY40)</f>
        <v>0</v>
      </c>
      <c r="TGA10" s="967">
        <f t="shared" ref="TGA10" si="6848">-(SUM(TGA4:TGA9)-TGA35-TGA40)</f>
        <v>0</v>
      </c>
      <c r="TGC10" s="967">
        <f t="shared" ref="TGC10" si="6849">-(SUM(TGC4:TGC9)-TGC35-TGC40)</f>
        <v>0</v>
      </c>
      <c r="TGE10" s="967">
        <f t="shared" ref="TGE10" si="6850">-(SUM(TGE4:TGE9)-TGE35-TGE40)</f>
        <v>0</v>
      </c>
      <c r="TGG10" s="967">
        <f t="shared" ref="TGG10" si="6851">-(SUM(TGG4:TGG9)-TGG35-TGG40)</f>
        <v>0</v>
      </c>
      <c r="TGI10" s="967">
        <f t="shared" ref="TGI10" si="6852">-(SUM(TGI4:TGI9)-TGI35-TGI40)</f>
        <v>0</v>
      </c>
      <c r="TGK10" s="967">
        <f t="shared" ref="TGK10" si="6853">-(SUM(TGK4:TGK9)-TGK35-TGK40)</f>
        <v>0</v>
      </c>
      <c r="TGM10" s="967">
        <f t="shared" ref="TGM10" si="6854">-(SUM(TGM4:TGM9)-TGM35-TGM40)</f>
        <v>0</v>
      </c>
      <c r="TGO10" s="967">
        <f t="shared" ref="TGO10" si="6855">-(SUM(TGO4:TGO9)-TGO35-TGO40)</f>
        <v>0</v>
      </c>
      <c r="TGQ10" s="967">
        <f t="shared" ref="TGQ10" si="6856">-(SUM(TGQ4:TGQ9)-TGQ35-TGQ40)</f>
        <v>0</v>
      </c>
      <c r="TGS10" s="967">
        <f t="shared" ref="TGS10" si="6857">-(SUM(TGS4:TGS9)-TGS35-TGS40)</f>
        <v>0</v>
      </c>
      <c r="TGU10" s="967">
        <f t="shared" ref="TGU10" si="6858">-(SUM(TGU4:TGU9)-TGU35-TGU40)</f>
        <v>0</v>
      </c>
      <c r="TGW10" s="967">
        <f t="shared" ref="TGW10" si="6859">-(SUM(TGW4:TGW9)-TGW35-TGW40)</f>
        <v>0</v>
      </c>
      <c r="TGY10" s="967">
        <f t="shared" ref="TGY10" si="6860">-(SUM(TGY4:TGY9)-TGY35-TGY40)</f>
        <v>0</v>
      </c>
      <c r="THA10" s="967">
        <f t="shared" ref="THA10" si="6861">-(SUM(THA4:THA9)-THA35-THA40)</f>
        <v>0</v>
      </c>
      <c r="THC10" s="967">
        <f t="shared" ref="THC10" si="6862">-(SUM(THC4:THC9)-THC35-THC40)</f>
        <v>0</v>
      </c>
      <c r="THE10" s="967">
        <f t="shared" ref="THE10" si="6863">-(SUM(THE4:THE9)-THE35-THE40)</f>
        <v>0</v>
      </c>
      <c r="THG10" s="967">
        <f t="shared" ref="THG10" si="6864">-(SUM(THG4:THG9)-THG35-THG40)</f>
        <v>0</v>
      </c>
      <c r="THI10" s="967">
        <f t="shared" ref="THI10" si="6865">-(SUM(THI4:THI9)-THI35-THI40)</f>
        <v>0</v>
      </c>
      <c r="THK10" s="967">
        <f t="shared" ref="THK10" si="6866">-(SUM(THK4:THK9)-THK35-THK40)</f>
        <v>0</v>
      </c>
      <c r="THM10" s="967">
        <f t="shared" ref="THM10" si="6867">-(SUM(THM4:THM9)-THM35-THM40)</f>
        <v>0</v>
      </c>
      <c r="THO10" s="967">
        <f t="shared" ref="THO10" si="6868">-(SUM(THO4:THO9)-THO35-THO40)</f>
        <v>0</v>
      </c>
      <c r="THQ10" s="967">
        <f t="shared" ref="THQ10" si="6869">-(SUM(THQ4:THQ9)-THQ35-THQ40)</f>
        <v>0</v>
      </c>
      <c r="THS10" s="967">
        <f t="shared" ref="THS10" si="6870">-(SUM(THS4:THS9)-THS35-THS40)</f>
        <v>0</v>
      </c>
      <c r="THU10" s="967">
        <f t="shared" ref="THU10" si="6871">-(SUM(THU4:THU9)-THU35-THU40)</f>
        <v>0</v>
      </c>
      <c r="THW10" s="967">
        <f t="shared" ref="THW10" si="6872">-(SUM(THW4:THW9)-THW35-THW40)</f>
        <v>0</v>
      </c>
      <c r="THY10" s="967">
        <f t="shared" ref="THY10" si="6873">-(SUM(THY4:THY9)-THY35-THY40)</f>
        <v>0</v>
      </c>
      <c r="TIA10" s="967">
        <f t="shared" ref="TIA10" si="6874">-(SUM(TIA4:TIA9)-TIA35-TIA40)</f>
        <v>0</v>
      </c>
      <c r="TIC10" s="967">
        <f t="shared" ref="TIC10" si="6875">-(SUM(TIC4:TIC9)-TIC35-TIC40)</f>
        <v>0</v>
      </c>
      <c r="TIE10" s="967">
        <f t="shared" ref="TIE10" si="6876">-(SUM(TIE4:TIE9)-TIE35-TIE40)</f>
        <v>0</v>
      </c>
      <c r="TIG10" s="967">
        <f t="shared" ref="TIG10" si="6877">-(SUM(TIG4:TIG9)-TIG35-TIG40)</f>
        <v>0</v>
      </c>
      <c r="TII10" s="967">
        <f t="shared" ref="TII10" si="6878">-(SUM(TII4:TII9)-TII35-TII40)</f>
        <v>0</v>
      </c>
      <c r="TIK10" s="967">
        <f t="shared" ref="TIK10" si="6879">-(SUM(TIK4:TIK9)-TIK35-TIK40)</f>
        <v>0</v>
      </c>
      <c r="TIM10" s="967">
        <f t="shared" ref="TIM10" si="6880">-(SUM(TIM4:TIM9)-TIM35-TIM40)</f>
        <v>0</v>
      </c>
      <c r="TIO10" s="967">
        <f t="shared" ref="TIO10" si="6881">-(SUM(TIO4:TIO9)-TIO35-TIO40)</f>
        <v>0</v>
      </c>
      <c r="TIQ10" s="967">
        <f t="shared" ref="TIQ10" si="6882">-(SUM(TIQ4:TIQ9)-TIQ35-TIQ40)</f>
        <v>0</v>
      </c>
      <c r="TIS10" s="967">
        <f t="shared" ref="TIS10" si="6883">-(SUM(TIS4:TIS9)-TIS35-TIS40)</f>
        <v>0</v>
      </c>
      <c r="TIU10" s="967">
        <f t="shared" ref="TIU10" si="6884">-(SUM(TIU4:TIU9)-TIU35-TIU40)</f>
        <v>0</v>
      </c>
      <c r="TIW10" s="967">
        <f t="shared" ref="TIW10" si="6885">-(SUM(TIW4:TIW9)-TIW35-TIW40)</f>
        <v>0</v>
      </c>
      <c r="TIY10" s="967">
        <f t="shared" ref="TIY10" si="6886">-(SUM(TIY4:TIY9)-TIY35-TIY40)</f>
        <v>0</v>
      </c>
      <c r="TJA10" s="967">
        <f t="shared" ref="TJA10" si="6887">-(SUM(TJA4:TJA9)-TJA35-TJA40)</f>
        <v>0</v>
      </c>
      <c r="TJC10" s="967">
        <f t="shared" ref="TJC10" si="6888">-(SUM(TJC4:TJC9)-TJC35-TJC40)</f>
        <v>0</v>
      </c>
      <c r="TJE10" s="967">
        <f t="shared" ref="TJE10" si="6889">-(SUM(TJE4:TJE9)-TJE35-TJE40)</f>
        <v>0</v>
      </c>
      <c r="TJG10" s="967">
        <f t="shared" ref="TJG10" si="6890">-(SUM(TJG4:TJG9)-TJG35-TJG40)</f>
        <v>0</v>
      </c>
      <c r="TJI10" s="967">
        <f t="shared" ref="TJI10" si="6891">-(SUM(TJI4:TJI9)-TJI35-TJI40)</f>
        <v>0</v>
      </c>
      <c r="TJK10" s="967">
        <f t="shared" ref="TJK10" si="6892">-(SUM(TJK4:TJK9)-TJK35-TJK40)</f>
        <v>0</v>
      </c>
      <c r="TJM10" s="967">
        <f t="shared" ref="TJM10" si="6893">-(SUM(TJM4:TJM9)-TJM35-TJM40)</f>
        <v>0</v>
      </c>
      <c r="TJO10" s="967">
        <f t="shared" ref="TJO10" si="6894">-(SUM(TJO4:TJO9)-TJO35-TJO40)</f>
        <v>0</v>
      </c>
      <c r="TJQ10" s="967">
        <f t="shared" ref="TJQ10" si="6895">-(SUM(TJQ4:TJQ9)-TJQ35-TJQ40)</f>
        <v>0</v>
      </c>
      <c r="TJS10" s="967">
        <f t="shared" ref="TJS10" si="6896">-(SUM(TJS4:TJS9)-TJS35-TJS40)</f>
        <v>0</v>
      </c>
      <c r="TJU10" s="967">
        <f t="shared" ref="TJU10" si="6897">-(SUM(TJU4:TJU9)-TJU35-TJU40)</f>
        <v>0</v>
      </c>
      <c r="TJW10" s="967">
        <f t="shared" ref="TJW10" si="6898">-(SUM(TJW4:TJW9)-TJW35-TJW40)</f>
        <v>0</v>
      </c>
      <c r="TJY10" s="967">
        <f t="shared" ref="TJY10" si="6899">-(SUM(TJY4:TJY9)-TJY35-TJY40)</f>
        <v>0</v>
      </c>
      <c r="TKA10" s="967">
        <f t="shared" ref="TKA10" si="6900">-(SUM(TKA4:TKA9)-TKA35-TKA40)</f>
        <v>0</v>
      </c>
      <c r="TKC10" s="967">
        <f t="shared" ref="TKC10" si="6901">-(SUM(TKC4:TKC9)-TKC35-TKC40)</f>
        <v>0</v>
      </c>
      <c r="TKE10" s="967">
        <f t="shared" ref="TKE10" si="6902">-(SUM(TKE4:TKE9)-TKE35-TKE40)</f>
        <v>0</v>
      </c>
      <c r="TKG10" s="967">
        <f t="shared" ref="TKG10" si="6903">-(SUM(TKG4:TKG9)-TKG35-TKG40)</f>
        <v>0</v>
      </c>
      <c r="TKI10" s="967">
        <f t="shared" ref="TKI10" si="6904">-(SUM(TKI4:TKI9)-TKI35-TKI40)</f>
        <v>0</v>
      </c>
      <c r="TKK10" s="967">
        <f t="shared" ref="TKK10" si="6905">-(SUM(TKK4:TKK9)-TKK35-TKK40)</f>
        <v>0</v>
      </c>
      <c r="TKM10" s="967">
        <f t="shared" ref="TKM10" si="6906">-(SUM(TKM4:TKM9)-TKM35-TKM40)</f>
        <v>0</v>
      </c>
      <c r="TKO10" s="967">
        <f t="shared" ref="TKO10" si="6907">-(SUM(TKO4:TKO9)-TKO35-TKO40)</f>
        <v>0</v>
      </c>
      <c r="TKQ10" s="967">
        <f t="shared" ref="TKQ10" si="6908">-(SUM(TKQ4:TKQ9)-TKQ35-TKQ40)</f>
        <v>0</v>
      </c>
      <c r="TKS10" s="967">
        <f t="shared" ref="TKS10" si="6909">-(SUM(TKS4:TKS9)-TKS35-TKS40)</f>
        <v>0</v>
      </c>
      <c r="TKU10" s="967">
        <f t="shared" ref="TKU10" si="6910">-(SUM(TKU4:TKU9)-TKU35-TKU40)</f>
        <v>0</v>
      </c>
      <c r="TKW10" s="967">
        <f t="shared" ref="TKW10" si="6911">-(SUM(TKW4:TKW9)-TKW35-TKW40)</f>
        <v>0</v>
      </c>
      <c r="TKY10" s="967">
        <f t="shared" ref="TKY10" si="6912">-(SUM(TKY4:TKY9)-TKY35-TKY40)</f>
        <v>0</v>
      </c>
      <c r="TLA10" s="967">
        <f t="shared" ref="TLA10" si="6913">-(SUM(TLA4:TLA9)-TLA35-TLA40)</f>
        <v>0</v>
      </c>
      <c r="TLC10" s="967">
        <f t="shared" ref="TLC10" si="6914">-(SUM(TLC4:TLC9)-TLC35-TLC40)</f>
        <v>0</v>
      </c>
      <c r="TLE10" s="967">
        <f t="shared" ref="TLE10" si="6915">-(SUM(TLE4:TLE9)-TLE35-TLE40)</f>
        <v>0</v>
      </c>
      <c r="TLG10" s="967">
        <f t="shared" ref="TLG10" si="6916">-(SUM(TLG4:TLG9)-TLG35-TLG40)</f>
        <v>0</v>
      </c>
      <c r="TLI10" s="967">
        <f t="shared" ref="TLI10" si="6917">-(SUM(TLI4:TLI9)-TLI35-TLI40)</f>
        <v>0</v>
      </c>
      <c r="TLK10" s="967">
        <f t="shared" ref="TLK10" si="6918">-(SUM(TLK4:TLK9)-TLK35-TLK40)</f>
        <v>0</v>
      </c>
      <c r="TLM10" s="967">
        <f t="shared" ref="TLM10" si="6919">-(SUM(TLM4:TLM9)-TLM35-TLM40)</f>
        <v>0</v>
      </c>
      <c r="TLO10" s="967">
        <f t="shared" ref="TLO10" si="6920">-(SUM(TLO4:TLO9)-TLO35-TLO40)</f>
        <v>0</v>
      </c>
      <c r="TLQ10" s="967">
        <f t="shared" ref="TLQ10" si="6921">-(SUM(TLQ4:TLQ9)-TLQ35-TLQ40)</f>
        <v>0</v>
      </c>
      <c r="TLS10" s="967">
        <f t="shared" ref="TLS10" si="6922">-(SUM(TLS4:TLS9)-TLS35-TLS40)</f>
        <v>0</v>
      </c>
      <c r="TLU10" s="967">
        <f t="shared" ref="TLU10" si="6923">-(SUM(TLU4:TLU9)-TLU35-TLU40)</f>
        <v>0</v>
      </c>
      <c r="TLW10" s="967">
        <f t="shared" ref="TLW10" si="6924">-(SUM(TLW4:TLW9)-TLW35-TLW40)</f>
        <v>0</v>
      </c>
      <c r="TLY10" s="967">
        <f t="shared" ref="TLY10" si="6925">-(SUM(TLY4:TLY9)-TLY35-TLY40)</f>
        <v>0</v>
      </c>
      <c r="TMA10" s="967">
        <f t="shared" ref="TMA10" si="6926">-(SUM(TMA4:TMA9)-TMA35-TMA40)</f>
        <v>0</v>
      </c>
      <c r="TMC10" s="967">
        <f t="shared" ref="TMC10" si="6927">-(SUM(TMC4:TMC9)-TMC35-TMC40)</f>
        <v>0</v>
      </c>
      <c r="TME10" s="967">
        <f t="shared" ref="TME10" si="6928">-(SUM(TME4:TME9)-TME35-TME40)</f>
        <v>0</v>
      </c>
      <c r="TMG10" s="967">
        <f t="shared" ref="TMG10" si="6929">-(SUM(TMG4:TMG9)-TMG35-TMG40)</f>
        <v>0</v>
      </c>
      <c r="TMI10" s="967">
        <f t="shared" ref="TMI10" si="6930">-(SUM(TMI4:TMI9)-TMI35-TMI40)</f>
        <v>0</v>
      </c>
      <c r="TMK10" s="967">
        <f t="shared" ref="TMK10" si="6931">-(SUM(TMK4:TMK9)-TMK35-TMK40)</f>
        <v>0</v>
      </c>
      <c r="TMM10" s="967">
        <f t="shared" ref="TMM10" si="6932">-(SUM(TMM4:TMM9)-TMM35-TMM40)</f>
        <v>0</v>
      </c>
      <c r="TMO10" s="967">
        <f t="shared" ref="TMO10" si="6933">-(SUM(TMO4:TMO9)-TMO35-TMO40)</f>
        <v>0</v>
      </c>
      <c r="TMQ10" s="967">
        <f t="shared" ref="TMQ10" si="6934">-(SUM(TMQ4:TMQ9)-TMQ35-TMQ40)</f>
        <v>0</v>
      </c>
      <c r="TMS10" s="967">
        <f t="shared" ref="TMS10" si="6935">-(SUM(TMS4:TMS9)-TMS35-TMS40)</f>
        <v>0</v>
      </c>
      <c r="TMU10" s="967">
        <f t="shared" ref="TMU10" si="6936">-(SUM(TMU4:TMU9)-TMU35-TMU40)</f>
        <v>0</v>
      </c>
      <c r="TMW10" s="967">
        <f t="shared" ref="TMW10" si="6937">-(SUM(TMW4:TMW9)-TMW35-TMW40)</f>
        <v>0</v>
      </c>
      <c r="TMY10" s="967">
        <f t="shared" ref="TMY10" si="6938">-(SUM(TMY4:TMY9)-TMY35-TMY40)</f>
        <v>0</v>
      </c>
      <c r="TNA10" s="967">
        <f t="shared" ref="TNA10" si="6939">-(SUM(TNA4:TNA9)-TNA35-TNA40)</f>
        <v>0</v>
      </c>
      <c r="TNC10" s="967">
        <f t="shared" ref="TNC10" si="6940">-(SUM(TNC4:TNC9)-TNC35-TNC40)</f>
        <v>0</v>
      </c>
      <c r="TNE10" s="967">
        <f t="shared" ref="TNE10" si="6941">-(SUM(TNE4:TNE9)-TNE35-TNE40)</f>
        <v>0</v>
      </c>
      <c r="TNG10" s="967">
        <f t="shared" ref="TNG10" si="6942">-(SUM(TNG4:TNG9)-TNG35-TNG40)</f>
        <v>0</v>
      </c>
      <c r="TNI10" s="967">
        <f t="shared" ref="TNI10" si="6943">-(SUM(TNI4:TNI9)-TNI35-TNI40)</f>
        <v>0</v>
      </c>
      <c r="TNK10" s="967">
        <f t="shared" ref="TNK10" si="6944">-(SUM(TNK4:TNK9)-TNK35-TNK40)</f>
        <v>0</v>
      </c>
      <c r="TNM10" s="967">
        <f t="shared" ref="TNM10" si="6945">-(SUM(TNM4:TNM9)-TNM35-TNM40)</f>
        <v>0</v>
      </c>
      <c r="TNO10" s="967">
        <f t="shared" ref="TNO10" si="6946">-(SUM(TNO4:TNO9)-TNO35-TNO40)</f>
        <v>0</v>
      </c>
      <c r="TNQ10" s="967">
        <f t="shared" ref="TNQ10" si="6947">-(SUM(TNQ4:TNQ9)-TNQ35-TNQ40)</f>
        <v>0</v>
      </c>
      <c r="TNS10" s="967">
        <f t="shared" ref="TNS10" si="6948">-(SUM(TNS4:TNS9)-TNS35-TNS40)</f>
        <v>0</v>
      </c>
      <c r="TNU10" s="967">
        <f t="shared" ref="TNU10" si="6949">-(SUM(TNU4:TNU9)-TNU35-TNU40)</f>
        <v>0</v>
      </c>
      <c r="TNW10" s="967">
        <f t="shared" ref="TNW10" si="6950">-(SUM(TNW4:TNW9)-TNW35-TNW40)</f>
        <v>0</v>
      </c>
      <c r="TNY10" s="967">
        <f t="shared" ref="TNY10" si="6951">-(SUM(TNY4:TNY9)-TNY35-TNY40)</f>
        <v>0</v>
      </c>
      <c r="TOA10" s="967">
        <f t="shared" ref="TOA10" si="6952">-(SUM(TOA4:TOA9)-TOA35-TOA40)</f>
        <v>0</v>
      </c>
      <c r="TOC10" s="967">
        <f t="shared" ref="TOC10" si="6953">-(SUM(TOC4:TOC9)-TOC35-TOC40)</f>
        <v>0</v>
      </c>
      <c r="TOE10" s="967">
        <f t="shared" ref="TOE10" si="6954">-(SUM(TOE4:TOE9)-TOE35-TOE40)</f>
        <v>0</v>
      </c>
      <c r="TOG10" s="967">
        <f t="shared" ref="TOG10" si="6955">-(SUM(TOG4:TOG9)-TOG35-TOG40)</f>
        <v>0</v>
      </c>
      <c r="TOI10" s="967">
        <f t="shared" ref="TOI10" si="6956">-(SUM(TOI4:TOI9)-TOI35-TOI40)</f>
        <v>0</v>
      </c>
      <c r="TOK10" s="967">
        <f t="shared" ref="TOK10" si="6957">-(SUM(TOK4:TOK9)-TOK35-TOK40)</f>
        <v>0</v>
      </c>
      <c r="TOM10" s="967">
        <f t="shared" ref="TOM10" si="6958">-(SUM(TOM4:TOM9)-TOM35-TOM40)</f>
        <v>0</v>
      </c>
      <c r="TOO10" s="967">
        <f t="shared" ref="TOO10" si="6959">-(SUM(TOO4:TOO9)-TOO35-TOO40)</f>
        <v>0</v>
      </c>
      <c r="TOQ10" s="967">
        <f t="shared" ref="TOQ10" si="6960">-(SUM(TOQ4:TOQ9)-TOQ35-TOQ40)</f>
        <v>0</v>
      </c>
      <c r="TOS10" s="967">
        <f t="shared" ref="TOS10" si="6961">-(SUM(TOS4:TOS9)-TOS35-TOS40)</f>
        <v>0</v>
      </c>
      <c r="TOU10" s="967">
        <f t="shared" ref="TOU10" si="6962">-(SUM(TOU4:TOU9)-TOU35-TOU40)</f>
        <v>0</v>
      </c>
      <c r="TOW10" s="967">
        <f t="shared" ref="TOW10" si="6963">-(SUM(TOW4:TOW9)-TOW35-TOW40)</f>
        <v>0</v>
      </c>
      <c r="TOY10" s="967">
        <f t="shared" ref="TOY10" si="6964">-(SUM(TOY4:TOY9)-TOY35-TOY40)</f>
        <v>0</v>
      </c>
      <c r="TPA10" s="967">
        <f t="shared" ref="TPA10" si="6965">-(SUM(TPA4:TPA9)-TPA35-TPA40)</f>
        <v>0</v>
      </c>
      <c r="TPC10" s="967">
        <f t="shared" ref="TPC10" si="6966">-(SUM(TPC4:TPC9)-TPC35-TPC40)</f>
        <v>0</v>
      </c>
      <c r="TPE10" s="967">
        <f t="shared" ref="TPE10" si="6967">-(SUM(TPE4:TPE9)-TPE35-TPE40)</f>
        <v>0</v>
      </c>
      <c r="TPG10" s="967">
        <f t="shared" ref="TPG10" si="6968">-(SUM(TPG4:TPG9)-TPG35-TPG40)</f>
        <v>0</v>
      </c>
      <c r="TPI10" s="967">
        <f t="shared" ref="TPI10" si="6969">-(SUM(TPI4:TPI9)-TPI35-TPI40)</f>
        <v>0</v>
      </c>
      <c r="TPK10" s="967">
        <f t="shared" ref="TPK10" si="6970">-(SUM(TPK4:TPK9)-TPK35-TPK40)</f>
        <v>0</v>
      </c>
      <c r="TPM10" s="967">
        <f t="shared" ref="TPM10" si="6971">-(SUM(TPM4:TPM9)-TPM35-TPM40)</f>
        <v>0</v>
      </c>
      <c r="TPO10" s="967">
        <f t="shared" ref="TPO10" si="6972">-(SUM(TPO4:TPO9)-TPO35-TPO40)</f>
        <v>0</v>
      </c>
      <c r="TPQ10" s="967">
        <f t="shared" ref="TPQ10" si="6973">-(SUM(TPQ4:TPQ9)-TPQ35-TPQ40)</f>
        <v>0</v>
      </c>
      <c r="TPS10" s="967">
        <f t="shared" ref="TPS10" si="6974">-(SUM(TPS4:TPS9)-TPS35-TPS40)</f>
        <v>0</v>
      </c>
      <c r="TPU10" s="967">
        <f t="shared" ref="TPU10" si="6975">-(SUM(TPU4:TPU9)-TPU35-TPU40)</f>
        <v>0</v>
      </c>
      <c r="TPW10" s="967">
        <f t="shared" ref="TPW10" si="6976">-(SUM(TPW4:TPW9)-TPW35-TPW40)</f>
        <v>0</v>
      </c>
      <c r="TPY10" s="967">
        <f t="shared" ref="TPY10" si="6977">-(SUM(TPY4:TPY9)-TPY35-TPY40)</f>
        <v>0</v>
      </c>
      <c r="TQA10" s="967">
        <f t="shared" ref="TQA10" si="6978">-(SUM(TQA4:TQA9)-TQA35-TQA40)</f>
        <v>0</v>
      </c>
      <c r="TQC10" s="967">
        <f t="shared" ref="TQC10" si="6979">-(SUM(TQC4:TQC9)-TQC35-TQC40)</f>
        <v>0</v>
      </c>
      <c r="TQE10" s="967">
        <f t="shared" ref="TQE10" si="6980">-(SUM(TQE4:TQE9)-TQE35-TQE40)</f>
        <v>0</v>
      </c>
      <c r="TQG10" s="967">
        <f t="shared" ref="TQG10" si="6981">-(SUM(TQG4:TQG9)-TQG35-TQG40)</f>
        <v>0</v>
      </c>
      <c r="TQI10" s="967">
        <f t="shared" ref="TQI10" si="6982">-(SUM(TQI4:TQI9)-TQI35-TQI40)</f>
        <v>0</v>
      </c>
      <c r="TQK10" s="967">
        <f t="shared" ref="TQK10" si="6983">-(SUM(TQK4:TQK9)-TQK35-TQK40)</f>
        <v>0</v>
      </c>
      <c r="TQM10" s="967">
        <f t="shared" ref="TQM10" si="6984">-(SUM(TQM4:TQM9)-TQM35-TQM40)</f>
        <v>0</v>
      </c>
      <c r="TQO10" s="967">
        <f t="shared" ref="TQO10" si="6985">-(SUM(TQO4:TQO9)-TQO35-TQO40)</f>
        <v>0</v>
      </c>
      <c r="TQQ10" s="967">
        <f t="shared" ref="TQQ10" si="6986">-(SUM(TQQ4:TQQ9)-TQQ35-TQQ40)</f>
        <v>0</v>
      </c>
      <c r="TQS10" s="967">
        <f t="shared" ref="TQS10" si="6987">-(SUM(TQS4:TQS9)-TQS35-TQS40)</f>
        <v>0</v>
      </c>
      <c r="TQU10" s="967">
        <f t="shared" ref="TQU10" si="6988">-(SUM(TQU4:TQU9)-TQU35-TQU40)</f>
        <v>0</v>
      </c>
      <c r="TQW10" s="967">
        <f t="shared" ref="TQW10" si="6989">-(SUM(TQW4:TQW9)-TQW35-TQW40)</f>
        <v>0</v>
      </c>
      <c r="TQY10" s="967">
        <f t="shared" ref="TQY10" si="6990">-(SUM(TQY4:TQY9)-TQY35-TQY40)</f>
        <v>0</v>
      </c>
      <c r="TRA10" s="967">
        <f t="shared" ref="TRA10" si="6991">-(SUM(TRA4:TRA9)-TRA35-TRA40)</f>
        <v>0</v>
      </c>
      <c r="TRC10" s="967">
        <f t="shared" ref="TRC10" si="6992">-(SUM(TRC4:TRC9)-TRC35-TRC40)</f>
        <v>0</v>
      </c>
      <c r="TRE10" s="967">
        <f t="shared" ref="TRE10" si="6993">-(SUM(TRE4:TRE9)-TRE35-TRE40)</f>
        <v>0</v>
      </c>
      <c r="TRG10" s="967">
        <f t="shared" ref="TRG10" si="6994">-(SUM(TRG4:TRG9)-TRG35-TRG40)</f>
        <v>0</v>
      </c>
      <c r="TRI10" s="967">
        <f t="shared" ref="TRI10" si="6995">-(SUM(TRI4:TRI9)-TRI35-TRI40)</f>
        <v>0</v>
      </c>
      <c r="TRK10" s="967">
        <f t="shared" ref="TRK10" si="6996">-(SUM(TRK4:TRK9)-TRK35-TRK40)</f>
        <v>0</v>
      </c>
      <c r="TRM10" s="967">
        <f t="shared" ref="TRM10" si="6997">-(SUM(TRM4:TRM9)-TRM35-TRM40)</f>
        <v>0</v>
      </c>
      <c r="TRO10" s="967">
        <f t="shared" ref="TRO10" si="6998">-(SUM(TRO4:TRO9)-TRO35-TRO40)</f>
        <v>0</v>
      </c>
      <c r="TRQ10" s="967">
        <f t="shared" ref="TRQ10" si="6999">-(SUM(TRQ4:TRQ9)-TRQ35-TRQ40)</f>
        <v>0</v>
      </c>
      <c r="TRS10" s="967">
        <f t="shared" ref="TRS10" si="7000">-(SUM(TRS4:TRS9)-TRS35-TRS40)</f>
        <v>0</v>
      </c>
      <c r="TRU10" s="967">
        <f t="shared" ref="TRU10" si="7001">-(SUM(TRU4:TRU9)-TRU35-TRU40)</f>
        <v>0</v>
      </c>
      <c r="TRW10" s="967">
        <f t="shared" ref="TRW10" si="7002">-(SUM(TRW4:TRW9)-TRW35-TRW40)</f>
        <v>0</v>
      </c>
      <c r="TRY10" s="967">
        <f t="shared" ref="TRY10" si="7003">-(SUM(TRY4:TRY9)-TRY35-TRY40)</f>
        <v>0</v>
      </c>
      <c r="TSA10" s="967">
        <f t="shared" ref="TSA10" si="7004">-(SUM(TSA4:TSA9)-TSA35-TSA40)</f>
        <v>0</v>
      </c>
      <c r="TSC10" s="967">
        <f t="shared" ref="TSC10" si="7005">-(SUM(TSC4:TSC9)-TSC35-TSC40)</f>
        <v>0</v>
      </c>
      <c r="TSE10" s="967">
        <f t="shared" ref="TSE10" si="7006">-(SUM(TSE4:TSE9)-TSE35-TSE40)</f>
        <v>0</v>
      </c>
      <c r="TSG10" s="967">
        <f t="shared" ref="TSG10" si="7007">-(SUM(TSG4:TSG9)-TSG35-TSG40)</f>
        <v>0</v>
      </c>
      <c r="TSI10" s="967">
        <f t="shared" ref="TSI10" si="7008">-(SUM(TSI4:TSI9)-TSI35-TSI40)</f>
        <v>0</v>
      </c>
      <c r="TSK10" s="967">
        <f t="shared" ref="TSK10" si="7009">-(SUM(TSK4:TSK9)-TSK35-TSK40)</f>
        <v>0</v>
      </c>
      <c r="TSM10" s="967">
        <f t="shared" ref="TSM10" si="7010">-(SUM(TSM4:TSM9)-TSM35-TSM40)</f>
        <v>0</v>
      </c>
      <c r="TSO10" s="967">
        <f t="shared" ref="TSO10" si="7011">-(SUM(TSO4:TSO9)-TSO35-TSO40)</f>
        <v>0</v>
      </c>
      <c r="TSQ10" s="967">
        <f t="shared" ref="TSQ10" si="7012">-(SUM(TSQ4:TSQ9)-TSQ35-TSQ40)</f>
        <v>0</v>
      </c>
      <c r="TSS10" s="967">
        <f t="shared" ref="TSS10" si="7013">-(SUM(TSS4:TSS9)-TSS35-TSS40)</f>
        <v>0</v>
      </c>
      <c r="TSU10" s="967">
        <f t="shared" ref="TSU10" si="7014">-(SUM(TSU4:TSU9)-TSU35-TSU40)</f>
        <v>0</v>
      </c>
      <c r="TSW10" s="967">
        <f t="shared" ref="TSW10" si="7015">-(SUM(TSW4:TSW9)-TSW35-TSW40)</f>
        <v>0</v>
      </c>
      <c r="TSY10" s="967">
        <f t="shared" ref="TSY10" si="7016">-(SUM(TSY4:TSY9)-TSY35-TSY40)</f>
        <v>0</v>
      </c>
      <c r="TTA10" s="967">
        <f t="shared" ref="TTA10" si="7017">-(SUM(TTA4:TTA9)-TTA35-TTA40)</f>
        <v>0</v>
      </c>
      <c r="TTC10" s="967">
        <f t="shared" ref="TTC10" si="7018">-(SUM(TTC4:TTC9)-TTC35-TTC40)</f>
        <v>0</v>
      </c>
      <c r="TTE10" s="967">
        <f t="shared" ref="TTE10" si="7019">-(SUM(TTE4:TTE9)-TTE35-TTE40)</f>
        <v>0</v>
      </c>
      <c r="TTG10" s="967">
        <f t="shared" ref="TTG10" si="7020">-(SUM(TTG4:TTG9)-TTG35-TTG40)</f>
        <v>0</v>
      </c>
      <c r="TTI10" s="967">
        <f t="shared" ref="TTI10" si="7021">-(SUM(TTI4:TTI9)-TTI35-TTI40)</f>
        <v>0</v>
      </c>
      <c r="TTK10" s="967">
        <f t="shared" ref="TTK10" si="7022">-(SUM(TTK4:TTK9)-TTK35-TTK40)</f>
        <v>0</v>
      </c>
      <c r="TTM10" s="967">
        <f t="shared" ref="TTM10" si="7023">-(SUM(TTM4:TTM9)-TTM35-TTM40)</f>
        <v>0</v>
      </c>
      <c r="TTO10" s="967">
        <f t="shared" ref="TTO10" si="7024">-(SUM(TTO4:TTO9)-TTO35-TTO40)</f>
        <v>0</v>
      </c>
      <c r="TTQ10" s="967">
        <f t="shared" ref="TTQ10" si="7025">-(SUM(TTQ4:TTQ9)-TTQ35-TTQ40)</f>
        <v>0</v>
      </c>
      <c r="TTS10" s="967">
        <f t="shared" ref="TTS10" si="7026">-(SUM(TTS4:TTS9)-TTS35-TTS40)</f>
        <v>0</v>
      </c>
      <c r="TTU10" s="967">
        <f t="shared" ref="TTU10" si="7027">-(SUM(TTU4:TTU9)-TTU35-TTU40)</f>
        <v>0</v>
      </c>
      <c r="TTW10" s="967">
        <f t="shared" ref="TTW10" si="7028">-(SUM(TTW4:TTW9)-TTW35-TTW40)</f>
        <v>0</v>
      </c>
      <c r="TTY10" s="967">
        <f t="shared" ref="TTY10" si="7029">-(SUM(TTY4:TTY9)-TTY35-TTY40)</f>
        <v>0</v>
      </c>
      <c r="TUA10" s="967">
        <f t="shared" ref="TUA10" si="7030">-(SUM(TUA4:TUA9)-TUA35-TUA40)</f>
        <v>0</v>
      </c>
      <c r="TUC10" s="967">
        <f t="shared" ref="TUC10" si="7031">-(SUM(TUC4:TUC9)-TUC35-TUC40)</f>
        <v>0</v>
      </c>
      <c r="TUE10" s="967">
        <f t="shared" ref="TUE10" si="7032">-(SUM(TUE4:TUE9)-TUE35-TUE40)</f>
        <v>0</v>
      </c>
      <c r="TUG10" s="967">
        <f t="shared" ref="TUG10" si="7033">-(SUM(TUG4:TUG9)-TUG35-TUG40)</f>
        <v>0</v>
      </c>
      <c r="TUI10" s="967">
        <f t="shared" ref="TUI10" si="7034">-(SUM(TUI4:TUI9)-TUI35-TUI40)</f>
        <v>0</v>
      </c>
      <c r="TUK10" s="967">
        <f t="shared" ref="TUK10" si="7035">-(SUM(TUK4:TUK9)-TUK35-TUK40)</f>
        <v>0</v>
      </c>
      <c r="TUM10" s="967">
        <f t="shared" ref="TUM10" si="7036">-(SUM(TUM4:TUM9)-TUM35-TUM40)</f>
        <v>0</v>
      </c>
      <c r="TUO10" s="967">
        <f t="shared" ref="TUO10" si="7037">-(SUM(TUO4:TUO9)-TUO35-TUO40)</f>
        <v>0</v>
      </c>
      <c r="TUQ10" s="967">
        <f t="shared" ref="TUQ10" si="7038">-(SUM(TUQ4:TUQ9)-TUQ35-TUQ40)</f>
        <v>0</v>
      </c>
      <c r="TUS10" s="967">
        <f t="shared" ref="TUS10" si="7039">-(SUM(TUS4:TUS9)-TUS35-TUS40)</f>
        <v>0</v>
      </c>
      <c r="TUU10" s="967">
        <f t="shared" ref="TUU10" si="7040">-(SUM(TUU4:TUU9)-TUU35-TUU40)</f>
        <v>0</v>
      </c>
      <c r="TUW10" s="967">
        <f t="shared" ref="TUW10" si="7041">-(SUM(TUW4:TUW9)-TUW35-TUW40)</f>
        <v>0</v>
      </c>
      <c r="TUY10" s="967">
        <f t="shared" ref="TUY10" si="7042">-(SUM(TUY4:TUY9)-TUY35-TUY40)</f>
        <v>0</v>
      </c>
      <c r="TVA10" s="967">
        <f t="shared" ref="TVA10" si="7043">-(SUM(TVA4:TVA9)-TVA35-TVA40)</f>
        <v>0</v>
      </c>
      <c r="TVC10" s="967">
        <f t="shared" ref="TVC10" si="7044">-(SUM(TVC4:TVC9)-TVC35-TVC40)</f>
        <v>0</v>
      </c>
      <c r="TVE10" s="967">
        <f t="shared" ref="TVE10" si="7045">-(SUM(TVE4:TVE9)-TVE35-TVE40)</f>
        <v>0</v>
      </c>
      <c r="TVG10" s="967">
        <f t="shared" ref="TVG10" si="7046">-(SUM(TVG4:TVG9)-TVG35-TVG40)</f>
        <v>0</v>
      </c>
      <c r="TVI10" s="967">
        <f t="shared" ref="TVI10" si="7047">-(SUM(TVI4:TVI9)-TVI35-TVI40)</f>
        <v>0</v>
      </c>
      <c r="TVK10" s="967">
        <f t="shared" ref="TVK10" si="7048">-(SUM(TVK4:TVK9)-TVK35-TVK40)</f>
        <v>0</v>
      </c>
      <c r="TVM10" s="967">
        <f t="shared" ref="TVM10" si="7049">-(SUM(TVM4:TVM9)-TVM35-TVM40)</f>
        <v>0</v>
      </c>
      <c r="TVO10" s="967">
        <f t="shared" ref="TVO10" si="7050">-(SUM(TVO4:TVO9)-TVO35-TVO40)</f>
        <v>0</v>
      </c>
      <c r="TVQ10" s="967">
        <f t="shared" ref="TVQ10" si="7051">-(SUM(TVQ4:TVQ9)-TVQ35-TVQ40)</f>
        <v>0</v>
      </c>
      <c r="TVS10" s="967">
        <f t="shared" ref="TVS10" si="7052">-(SUM(TVS4:TVS9)-TVS35-TVS40)</f>
        <v>0</v>
      </c>
      <c r="TVU10" s="967">
        <f t="shared" ref="TVU10" si="7053">-(SUM(TVU4:TVU9)-TVU35-TVU40)</f>
        <v>0</v>
      </c>
      <c r="TVW10" s="967">
        <f t="shared" ref="TVW10" si="7054">-(SUM(TVW4:TVW9)-TVW35-TVW40)</f>
        <v>0</v>
      </c>
      <c r="TVY10" s="967">
        <f t="shared" ref="TVY10" si="7055">-(SUM(TVY4:TVY9)-TVY35-TVY40)</f>
        <v>0</v>
      </c>
      <c r="TWA10" s="967">
        <f t="shared" ref="TWA10" si="7056">-(SUM(TWA4:TWA9)-TWA35-TWA40)</f>
        <v>0</v>
      </c>
      <c r="TWC10" s="967">
        <f t="shared" ref="TWC10" si="7057">-(SUM(TWC4:TWC9)-TWC35-TWC40)</f>
        <v>0</v>
      </c>
      <c r="TWE10" s="967">
        <f t="shared" ref="TWE10" si="7058">-(SUM(TWE4:TWE9)-TWE35-TWE40)</f>
        <v>0</v>
      </c>
      <c r="TWG10" s="967">
        <f t="shared" ref="TWG10" si="7059">-(SUM(TWG4:TWG9)-TWG35-TWG40)</f>
        <v>0</v>
      </c>
      <c r="TWI10" s="967">
        <f t="shared" ref="TWI10" si="7060">-(SUM(TWI4:TWI9)-TWI35-TWI40)</f>
        <v>0</v>
      </c>
      <c r="TWK10" s="967">
        <f t="shared" ref="TWK10" si="7061">-(SUM(TWK4:TWK9)-TWK35-TWK40)</f>
        <v>0</v>
      </c>
      <c r="TWM10" s="967">
        <f t="shared" ref="TWM10" si="7062">-(SUM(TWM4:TWM9)-TWM35-TWM40)</f>
        <v>0</v>
      </c>
      <c r="TWO10" s="967">
        <f t="shared" ref="TWO10" si="7063">-(SUM(TWO4:TWO9)-TWO35-TWO40)</f>
        <v>0</v>
      </c>
      <c r="TWQ10" s="967">
        <f t="shared" ref="TWQ10" si="7064">-(SUM(TWQ4:TWQ9)-TWQ35-TWQ40)</f>
        <v>0</v>
      </c>
      <c r="TWS10" s="967">
        <f t="shared" ref="TWS10" si="7065">-(SUM(TWS4:TWS9)-TWS35-TWS40)</f>
        <v>0</v>
      </c>
      <c r="TWU10" s="967">
        <f t="shared" ref="TWU10" si="7066">-(SUM(TWU4:TWU9)-TWU35-TWU40)</f>
        <v>0</v>
      </c>
      <c r="TWW10" s="967">
        <f t="shared" ref="TWW10" si="7067">-(SUM(TWW4:TWW9)-TWW35-TWW40)</f>
        <v>0</v>
      </c>
      <c r="TWY10" s="967">
        <f t="shared" ref="TWY10" si="7068">-(SUM(TWY4:TWY9)-TWY35-TWY40)</f>
        <v>0</v>
      </c>
      <c r="TXA10" s="967">
        <f t="shared" ref="TXA10" si="7069">-(SUM(TXA4:TXA9)-TXA35-TXA40)</f>
        <v>0</v>
      </c>
      <c r="TXC10" s="967">
        <f t="shared" ref="TXC10" si="7070">-(SUM(TXC4:TXC9)-TXC35-TXC40)</f>
        <v>0</v>
      </c>
      <c r="TXE10" s="967">
        <f t="shared" ref="TXE10" si="7071">-(SUM(TXE4:TXE9)-TXE35-TXE40)</f>
        <v>0</v>
      </c>
      <c r="TXG10" s="967">
        <f t="shared" ref="TXG10" si="7072">-(SUM(TXG4:TXG9)-TXG35-TXG40)</f>
        <v>0</v>
      </c>
      <c r="TXI10" s="967">
        <f t="shared" ref="TXI10" si="7073">-(SUM(TXI4:TXI9)-TXI35-TXI40)</f>
        <v>0</v>
      </c>
      <c r="TXK10" s="967">
        <f t="shared" ref="TXK10" si="7074">-(SUM(TXK4:TXK9)-TXK35-TXK40)</f>
        <v>0</v>
      </c>
      <c r="TXM10" s="967">
        <f t="shared" ref="TXM10" si="7075">-(SUM(TXM4:TXM9)-TXM35-TXM40)</f>
        <v>0</v>
      </c>
      <c r="TXO10" s="967">
        <f t="shared" ref="TXO10" si="7076">-(SUM(TXO4:TXO9)-TXO35-TXO40)</f>
        <v>0</v>
      </c>
      <c r="TXQ10" s="967">
        <f t="shared" ref="TXQ10" si="7077">-(SUM(TXQ4:TXQ9)-TXQ35-TXQ40)</f>
        <v>0</v>
      </c>
      <c r="TXS10" s="967">
        <f t="shared" ref="TXS10" si="7078">-(SUM(TXS4:TXS9)-TXS35-TXS40)</f>
        <v>0</v>
      </c>
      <c r="TXU10" s="967">
        <f t="shared" ref="TXU10" si="7079">-(SUM(TXU4:TXU9)-TXU35-TXU40)</f>
        <v>0</v>
      </c>
      <c r="TXW10" s="967">
        <f t="shared" ref="TXW10" si="7080">-(SUM(TXW4:TXW9)-TXW35-TXW40)</f>
        <v>0</v>
      </c>
      <c r="TXY10" s="967">
        <f t="shared" ref="TXY10" si="7081">-(SUM(TXY4:TXY9)-TXY35-TXY40)</f>
        <v>0</v>
      </c>
      <c r="TYA10" s="967">
        <f t="shared" ref="TYA10" si="7082">-(SUM(TYA4:TYA9)-TYA35-TYA40)</f>
        <v>0</v>
      </c>
      <c r="TYC10" s="967">
        <f t="shared" ref="TYC10" si="7083">-(SUM(TYC4:TYC9)-TYC35-TYC40)</f>
        <v>0</v>
      </c>
      <c r="TYE10" s="967">
        <f t="shared" ref="TYE10" si="7084">-(SUM(TYE4:TYE9)-TYE35-TYE40)</f>
        <v>0</v>
      </c>
      <c r="TYG10" s="967">
        <f t="shared" ref="TYG10" si="7085">-(SUM(TYG4:TYG9)-TYG35-TYG40)</f>
        <v>0</v>
      </c>
      <c r="TYI10" s="967">
        <f t="shared" ref="TYI10" si="7086">-(SUM(TYI4:TYI9)-TYI35-TYI40)</f>
        <v>0</v>
      </c>
      <c r="TYK10" s="967">
        <f t="shared" ref="TYK10" si="7087">-(SUM(TYK4:TYK9)-TYK35-TYK40)</f>
        <v>0</v>
      </c>
      <c r="TYM10" s="967">
        <f t="shared" ref="TYM10" si="7088">-(SUM(TYM4:TYM9)-TYM35-TYM40)</f>
        <v>0</v>
      </c>
      <c r="TYO10" s="967">
        <f t="shared" ref="TYO10" si="7089">-(SUM(TYO4:TYO9)-TYO35-TYO40)</f>
        <v>0</v>
      </c>
      <c r="TYQ10" s="967">
        <f t="shared" ref="TYQ10" si="7090">-(SUM(TYQ4:TYQ9)-TYQ35-TYQ40)</f>
        <v>0</v>
      </c>
      <c r="TYS10" s="967">
        <f t="shared" ref="TYS10" si="7091">-(SUM(TYS4:TYS9)-TYS35-TYS40)</f>
        <v>0</v>
      </c>
      <c r="TYU10" s="967">
        <f t="shared" ref="TYU10" si="7092">-(SUM(TYU4:TYU9)-TYU35-TYU40)</f>
        <v>0</v>
      </c>
      <c r="TYW10" s="967">
        <f t="shared" ref="TYW10" si="7093">-(SUM(TYW4:TYW9)-TYW35-TYW40)</f>
        <v>0</v>
      </c>
      <c r="TYY10" s="967">
        <f t="shared" ref="TYY10" si="7094">-(SUM(TYY4:TYY9)-TYY35-TYY40)</f>
        <v>0</v>
      </c>
      <c r="TZA10" s="967">
        <f t="shared" ref="TZA10" si="7095">-(SUM(TZA4:TZA9)-TZA35-TZA40)</f>
        <v>0</v>
      </c>
      <c r="TZC10" s="967">
        <f t="shared" ref="TZC10" si="7096">-(SUM(TZC4:TZC9)-TZC35-TZC40)</f>
        <v>0</v>
      </c>
      <c r="TZE10" s="967">
        <f t="shared" ref="TZE10" si="7097">-(SUM(TZE4:TZE9)-TZE35-TZE40)</f>
        <v>0</v>
      </c>
      <c r="TZG10" s="967">
        <f t="shared" ref="TZG10" si="7098">-(SUM(TZG4:TZG9)-TZG35-TZG40)</f>
        <v>0</v>
      </c>
      <c r="TZI10" s="967">
        <f t="shared" ref="TZI10" si="7099">-(SUM(TZI4:TZI9)-TZI35-TZI40)</f>
        <v>0</v>
      </c>
      <c r="TZK10" s="967">
        <f t="shared" ref="TZK10" si="7100">-(SUM(TZK4:TZK9)-TZK35-TZK40)</f>
        <v>0</v>
      </c>
      <c r="TZM10" s="967">
        <f t="shared" ref="TZM10" si="7101">-(SUM(TZM4:TZM9)-TZM35-TZM40)</f>
        <v>0</v>
      </c>
      <c r="TZO10" s="967">
        <f t="shared" ref="TZO10" si="7102">-(SUM(TZO4:TZO9)-TZO35-TZO40)</f>
        <v>0</v>
      </c>
      <c r="TZQ10" s="967">
        <f t="shared" ref="TZQ10" si="7103">-(SUM(TZQ4:TZQ9)-TZQ35-TZQ40)</f>
        <v>0</v>
      </c>
      <c r="TZS10" s="967">
        <f t="shared" ref="TZS10" si="7104">-(SUM(TZS4:TZS9)-TZS35-TZS40)</f>
        <v>0</v>
      </c>
      <c r="TZU10" s="967">
        <f t="shared" ref="TZU10" si="7105">-(SUM(TZU4:TZU9)-TZU35-TZU40)</f>
        <v>0</v>
      </c>
      <c r="TZW10" s="967">
        <f t="shared" ref="TZW10" si="7106">-(SUM(TZW4:TZW9)-TZW35-TZW40)</f>
        <v>0</v>
      </c>
      <c r="TZY10" s="967">
        <f t="shared" ref="TZY10" si="7107">-(SUM(TZY4:TZY9)-TZY35-TZY40)</f>
        <v>0</v>
      </c>
      <c r="UAA10" s="967">
        <f t="shared" ref="UAA10" si="7108">-(SUM(UAA4:UAA9)-UAA35-UAA40)</f>
        <v>0</v>
      </c>
      <c r="UAC10" s="967">
        <f t="shared" ref="UAC10" si="7109">-(SUM(UAC4:UAC9)-UAC35-UAC40)</f>
        <v>0</v>
      </c>
      <c r="UAE10" s="967">
        <f t="shared" ref="UAE10" si="7110">-(SUM(UAE4:UAE9)-UAE35-UAE40)</f>
        <v>0</v>
      </c>
      <c r="UAG10" s="967">
        <f t="shared" ref="UAG10" si="7111">-(SUM(UAG4:UAG9)-UAG35-UAG40)</f>
        <v>0</v>
      </c>
      <c r="UAI10" s="967">
        <f t="shared" ref="UAI10" si="7112">-(SUM(UAI4:UAI9)-UAI35-UAI40)</f>
        <v>0</v>
      </c>
      <c r="UAK10" s="967">
        <f t="shared" ref="UAK10" si="7113">-(SUM(UAK4:UAK9)-UAK35-UAK40)</f>
        <v>0</v>
      </c>
      <c r="UAM10" s="967">
        <f t="shared" ref="UAM10" si="7114">-(SUM(UAM4:UAM9)-UAM35-UAM40)</f>
        <v>0</v>
      </c>
      <c r="UAO10" s="967">
        <f t="shared" ref="UAO10" si="7115">-(SUM(UAO4:UAO9)-UAO35-UAO40)</f>
        <v>0</v>
      </c>
      <c r="UAQ10" s="967">
        <f t="shared" ref="UAQ10" si="7116">-(SUM(UAQ4:UAQ9)-UAQ35-UAQ40)</f>
        <v>0</v>
      </c>
      <c r="UAS10" s="967">
        <f t="shared" ref="UAS10" si="7117">-(SUM(UAS4:UAS9)-UAS35-UAS40)</f>
        <v>0</v>
      </c>
      <c r="UAU10" s="967">
        <f t="shared" ref="UAU10" si="7118">-(SUM(UAU4:UAU9)-UAU35-UAU40)</f>
        <v>0</v>
      </c>
      <c r="UAW10" s="967">
        <f t="shared" ref="UAW10" si="7119">-(SUM(UAW4:UAW9)-UAW35-UAW40)</f>
        <v>0</v>
      </c>
      <c r="UAY10" s="967">
        <f t="shared" ref="UAY10" si="7120">-(SUM(UAY4:UAY9)-UAY35-UAY40)</f>
        <v>0</v>
      </c>
      <c r="UBA10" s="967">
        <f t="shared" ref="UBA10" si="7121">-(SUM(UBA4:UBA9)-UBA35-UBA40)</f>
        <v>0</v>
      </c>
      <c r="UBC10" s="967">
        <f t="shared" ref="UBC10" si="7122">-(SUM(UBC4:UBC9)-UBC35-UBC40)</f>
        <v>0</v>
      </c>
      <c r="UBE10" s="967">
        <f t="shared" ref="UBE10" si="7123">-(SUM(UBE4:UBE9)-UBE35-UBE40)</f>
        <v>0</v>
      </c>
      <c r="UBG10" s="967">
        <f t="shared" ref="UBG10" si="7124">-(SUM(UBG4:UBG9)-UBG35-UBG40)</f>
        <v>0</v>
      </c>
      <c r="UBI10" s="967">
        <f t="shared" ref="UBI10" si="7125">-(SUM(UBI4:UBI9)-UBI35-UBI40)</f>
        <v>0</v>
      </c>
      <c r="UBK10" s="967">
        <f t="shared" ref="UBK10" si="7126">-(SUM(UBK4:UBK9)-UBK35-UBK40)</f>
        <v>0</v>
      </c>
      <c r="UBM10" s="967">
        <f t="shared" ref="UBM10" si="7127">-(SUM(UBM4:UBM9)-UBM35-UBM40)</f>
        <v>0</v>
      </c>
      <c r="UBO10" s="967">
        <f t="shared" ref="UBO10" si="7128">-(SUM(UBO4:UBO9)-UBO35-UBO40)</f>
        <v>0</v>
      </c>
      <c r="UBQ10" s="967">
        <f t="shared" ref="UBQ10" si="7129">-(SUM(UBQ4:UBQ9)-UBQ35-UBQ40)</f>
        <v>0</v>
      </c>
      <c r="UBS10" s="967">
        <f t="shared" ref="UBS10" si="7130">-(SUM(UBS4:UBS9)-UBS35-UBS40)</f>
        <v>0</v>
      </c>
      <c r="UBU10" s="967">
        <f t="shared" ref="UBU10" si="7131">-(SUM(UBU4:UBU9)-UBU35-UBU40)</f>
        <v>0</v>
      </c>
      <c r="UBW10" s="967">
        <f t="shared" ref="UBW10" si="7132">-(SUM(UBW4:UBW9)-UBW35-UBW40)</f>
        <v>0</v>
      </c>
      <c r="UBY10" s="967">
        <f t="shared" ref="UBY10" si="7133">-(SUM(UBY4:UBY9)-UBY35-UBY40)</f>
        <v>0</v>
      </c>
      <c r="UCA10" s="967">
        <f t="shared" ref="UCA10" si="7134">-(SUM(UCA4:UCA9)-UCA35-UCA40)</f>
        <v>0</v>
      </c>
      <c r="UCC10" s="967">
        <f t="shared" ref="UCC10" si="7135">-(SUM(UCC4:UCC9)-UCC35-UCC40)</f>
        <v>0</v>
      </c>
      <c r="UCE10" s="967">
        <f t="shared" ref="UCE10" si="7136">-(SUM(UCE4:UCE9)-UCE35-UCE40)</f>
        <v>0</v>
      </c>
      <c r="UCG10" s="967">
        <f t="shared" ref="UCG10" si="7137">-(SUM(UCG4:UCG9)-UCG35-UCG40)</f>
        <v>0</v>
      </c>
      <c r="UCI10" s="967">
        <f t="shared" ref="UCI10" si="7138">-(SUM(UCI4:UCI9)-UCI35-UCI40)</f>
        <v>0</v>
      </c>
      <c r="UCK10" s="967">
        <f t="shared" ref="UCK10" si="7139">-(SUM(UCK4:UCK9)-UCK35-UCK40)</f>
        <v>0</v>
      </c>
      <c r="UCM10" s="967">
        <f t="shared" ref="UCM10" si="7140">-(SUM(UCM4:UCM9)-UCM35-UCM40)</f>
        <v>0</v>
      </c>
      <c r="UCO10" s="967">
        <f t="shared" ref="UCO10" si="7141">-(SUM(UCO4:UCO9)-UCO35-UCO40)</f>
        <v>0</v>
      </c>
      <c r="UCQ10" s="967">
        <f t="shared" ref="UCQ10" si="7142">-(SUM(UCQ4:UCQ9)-UCQ35-UCQ40)</f>
        <v>0</v>
      </c>
      <c r="UCS10" s="967">
        <f t="shared" ref="UCS10" si="7143">-(SUM(UCS4:UCS9)-UCS35-UCS40)</f>
        <v>0</v>
      </c>
      <c r="UCU10" s="967">
        <f t="shared" ref="UCU10" si="7144">-(SUM(UCU4:UCU9)-UCU35-UCU40)</f>
        <v>0</v>
      </c>
      <c r="UCW10" s="967">
        <f t="shared" ref="UCW10" si="7145">-(SUM(UCW4:UCW9)-UCW35-UCW40)</f>
        <v>0</v>
      </c>
      <c r="UCY10" s="967">
        <f t="shared" ref="UCY10" si="7146">-(SUM(UCY4:UCY9)-UCY35-UCY40)</f>
        <v>0</v>
      </c>
      <c r="UDA10" s="967">
        <f t="shared" ref="UDA10" si="7147">-(SUM(UDA4:UDA9)-UDA35-UDA40)</f>
        <v>0</v>
      </c>
      <c r="UDC10" s="967">
        <f t="shared" ref="UDC10" si="7148">-(SUM(UDC4:UDC9)-UDC35-UDC40)</f>
        <v>0</v>
      </c>
      <c r="UDE10" s="967">
        <f t="shared" ref="UDE10" si="7149">-(SUM(UDE4:UDE9)-UDE35-UDE40)</f>
        <v>0</v>
      </c>
      <c r="UDG10" s="967">
        <f t="shared" ref="UDG10" si="7150">-(SUM(UDG4:UDG9)-UDG35-UDG40)</f>
        <v>0</v>
      </c>
      <c r="UDI10" s="967">
        <f t="shared" ref="UDI10" si="7151">-(SUM(UDI4:UDI9)-UDI35-UDI40)</f>
        <v>0</v>
      </c>
      <c r="UDK10" s="967">
        <f t="shared" ref="UDK10" si="7152">-(SUM(UDK4:UDK9)-UDK35-UDK40)</f>
        <v>0</v>
      </c>
      <c r="UDM10" s="967">
        <f t="shared" ref="UDM10" si="7153">-(SUM(UDM4:UDM9)-UDM35-UDM40)</f>
        <v>0</v>
      </c>
      <c r="UDO10" s="967">
        <f t="shared" ref="UDO10" si="7154">-(SUM(UDO4:UDO9)-UDO35-UDO40)</f>
        <v>0</v>
      </c>
      <c r="UDQ10" s="967">
        <f t="shared" ref="UDQ10" si="7155">-(SUM(UDQ4:UDQ9)-UDQ35-UDQ40)</f>
        <v>0</v>
      </c>
      <c r="UDS10" s="967">
        <f t="shared" ref="UDS10" si="7156">-(SUM(UDS4:UDS9)-UDS35-UDS40)</f>
        <v>0</v>
      </c>
      <c r="UDU10" s="967">
        <f t="shared" ref="UDU10" si="7157">-(SUM(UDU4:UDU9)-UDU35-UDU40)</f>
        <v>0</v>
      </c>
      <c r="UDW10" s="967">
        <f t="shared" ref="UDW10" si="7158">-(SUM(UDW4:UDW9)-UDW35-UDW40)</f>
        <v>0</v>
      </c>
      <c r="UDY10" s="967">
        <f t="shared" ref="UDY10" si="7159">-(SUM(UDY4:UDY9)-UDY35-UDY40)</f>
        <v>0</v>
      </c>
      <c r="UEA10" s="967">
        <f t="shared" ref="UEA10" si="7160">-(SUM(UEA4:UEA9)-UEA35-UEA40)</f>
        <v>0</v>
      </c>
      <c r="UEC10" s="967">
        <f t="shared" ref="UEC10" si="7161">-(SUM(UEC4:UEC9)-UEC35-UEC40)</f>
        <v>0</v>
      </c>
      <c r="UEE10" s="967">
        <f t="shared" ref="UEE10" si="7162">-(SUM(UEE4:UEE9)-UEE35-UEE40)</f>
        <v>0</v>
      </c>
      <c r="UEG10" s="967">
        <f t="shared" ref="UEG10" si="7163">-(SUM(UEG4:UEG9)-UEG35-UEG40)</f>
        <v>0</v>
      </c>
      <c r="UEI10" s="967">
        <f t="shared" ref="UEI10" si="7164">-(SUM(UEI4:UEI9)-UEI35-UEI40)</f>
        <v>0</v>
      </c>
      <c r="UEK10" s="967">
        <f t="shared" ref="UEK10" si="7165">-(SUM(UEK4:UEK9)-UEK35-UEK40)</f>
        <v>0</v>
      </c>
      <c r="UEM10" s="967">
        <f t="shared" ref="UEM10" si="7166">-(SUM(UEM4:UEM9)-UEM35-UEM40)</f>
        <v>0</v>
      </c>
      <c r="UEO10" s="967">
        <f t="shared" ref="UEO10" si="7167">-(SUM(UEO4:UEO9)-UEO35-UEO40)</f>
        <v>0</v>
      </c>
      <c r="UEQ10" s="967">
        <f t="shared" ref="UEQ10" si="7168">-(SUM(UEQ4:UEQ9)-UEQ35-UEQ40)</f>
        <v>0</v>
      </c>
      <c r="UES10" s="967">
        <f t="shared" ref="UES10" si="7169">-(SUM(UES4:UES9)-UES35-UES40)</f>
        <v>0</v>
      </c>
      <c r="UEU10" s="967">
        <f t="shared" ref="UEU10" si="7170">-(SUM(UEU4:UEU9)-UEU35-UEU40)</f>
        <v>0</v>
      </c>
      <c r="UEW10" s="967">
        <f t="shared" ref="UEW10" si="7171">-(SUM(UEW4:UEW9)-UEW35-UEW40)</f>
        <v>0</v>
      </c>
      <c r="UEY10" s="967">
        <f t="shared" ref="UEY10" si="7172">-(SUM(UEY4:UEY9)-UEY35-UEY40)</f>
        <v>0</v>
      </c>
      <c r="UFA10" s="967">
        <f t="shared" ref="UFA10" si="7173">-(SUM(UFA4:UFA9)-UFA35-UFA40)</f>
        <v>0</v>
      </c>
      <c r="UFC10" s="967">
        <f t="shared" ref="UFC10" si="7174">-(SUM(UFC4:UFC9)-UFC35-UFC40)</f>
        <v>0</v>
      </c>
      <c r="UFE10" s="967">
        <f t="shared" ref="UFE10" si="7175">-(SUM(UFE4:UFE9)-UFE35-UFE40)</f>
        <v>0</v>
      </c>
      <c r="UFG10" s="967">
        <f t="shared" ref="UFG10" si="7176">-(SUM(UFG4:UFG9)-UFG35-UFG40)</f>
        <v>0</v>
      </c>
      <c r="UFI10" s="967">
        <f t="shared" ref="UFI10" si="7177">-(SUM(UFI4:UFI9)-UFI35-UFI40)</f>
        <v>0</v>
      </c>
      <c r="UFK10" s="967">
        <f t="shared" ref="UFK10" si="7178">-(SUM(UFK4:UFK9)-UFK35-UFK40)</f>
        <v>0</v>
      </c>
      <c r="UFM10" s="967">
        <f t="shared" ref="UFM10" si="7179">-(SUM(UFM4:UFM9)-UFM35-UFM40)</f>
        <v>0</v>
      </c>
      <c r="UFO10" s="967">
        <f t="shared" ref="UFO10" si="7180">-(SUM(UFO4:UFO9)-UFO35-UFO40)</f>
        <v>0</v>
      </c>
      <c r="UFQ10" s="967">
        <f t="shared" ref="UFQ10" si="7181">-(SUM(UFQ4:UFQ9)-UFQ35-UFQ40)</f>
        <v>0</v>
      </c>
      <c r="UFS10" s="967">
        <f t="shared" ref="UFS10" si="7182">-(SUM(UFS4:UFS9)-UFS35-UFS40)</f>
        <v>0</v>
      </c>
      <c r="UFU10" s="967">
        <f t="shared" ref="UFU10" si="7183">-(SUM(UFU4:UFU9)-UFU35-UFU40)</f>
        <v>0</v>
      </c>
      <c r="UFW10" s="967">
        <f t="shared" ref="UFW10" si="7184">-(SUM(UFW4:UFW9)-UFW35-UFW40)</f>
        <v>0</v>
      </c>
      <c r="UFY10" s="967">
        <f t="shared" ref="UFY10" si="7185">-(SUM(UFY4:UFY9)-UFY35-UFY40)</f>
        <v>0</v>
      </c>
      <c r="UGA10" s="967">
        <f t="shared" ref="UGA10" si="7186">-(SUM(UGA4:UGA9)-UGA35-UGA40)</f>
        <v>0</v>
      </c>
      <c r="UGC10" s="967">
        <f t="shared" ref="UGC10" si="7187">-(SUM(UGC4:UGC9)-UGC35-UGC40)</f>
        <v>0</v>
      </c>
      <c r="UGE10" s="967">
        <f t="shared" ref="UGE10" si="7188">-(SUM(UGE4:UGE9)-UGE35-UGE40)</f>
        <v>0</v>
      </c>
      <c r="UGG10" s="967">
        <f t="shared" ref="UGG10" si="7189">-(SUM(UGG4:UGG9)-UGG35-UGG40)</f>
        <v>0</v>
      </c>
      <c r="UGI10" s="967">
        <f t="shared" ref="UGI10" si="7190">-(SUM(UGI4:UGI9)-UGI35-UGI40)</f>
        <v>0</v>
      </c>
      <c r="UGK10" s="967">
        <f t="shared" ref="UGK10" si="7191">-(SUM(UGK4:UGK9)-UGK35-UGK40)</f>
        <v>0</v>
      </c>
      <c r="UGM10" s="967">
        <f t="shared" ref="UGM10" si="7192">-(SUM(UGM4:UGM9)-UGM35-UGM40)</f>
        <v>0</v>
      </c>
      <c r="UGO10" s="967">
        <f t="shared" ref="UGO10" si="7193">-(SUM(UGO4:UGO9)-UGO35-UGO40)</f>
        <v>0</v>
      </c>
      <c r="UGQ10" s="967">
        <f t="shared" ref="UGQ10" si="7194">-(SUM(UGQ4:UGQ9)-UGQ35-UGQ40)</f>
        <v>0</v>
      </c>
      <c r="UGS10" s="967">
        <f t="shared" ref="UGS10" si="7195">-(SUM(UGS4:UGS9)-UGS35-UGS40)</f>
        <v>0</v>
      </c>
      <c r="UGU10" s="967">
        <f t="shared" ref="UGU10" si="7196">-(SUM(UGU4:UGU9)-UGU35-UGU40)</f>
        <v>0</v>
      </c>
      <c r="UGW10" s="967">
        <f t="shared" ref="UGW10" si="7197">-(SUM(UGW4:UGW9)-UGW35-UGW40)</f>
        <v>0</v>
      </c>
      <c r="UGY10" s="967">
        <f t="shared" ref="UGY10" si="7198">-(SUM(UGY4:UGY9)-UGY35-UGY40)</f>
        <v>0</v>
      </c>
      <c r="UHA10" s="967">
        <f t="shared" ref="UHA10" si="7199">-(SUM(UHA4:UHA9)-UHA35-UHA40)</f>
        <v>0</v>
      </c>
      <c r="UHC10" s="967">
        <f t="shared" ref="UHC10" si="7200">-(SUM(UHC4:UHC9)-UHC35-UHC40)</f>
        <v>0</v>
      </c>
      <c r="UHE10" s="967">
        <f t="shared" ref="UHE10" si="7201">-(SUM(UHE4:UHE9)-UHE35-UHE40)</f>
        <v>0</v>
      </c>
      <c r="UHG10" s="967">
        <f t="shared" ref="UHG10" si="7202">-(SUM(UHG4:UHG9)-UHG35-UHG40)</f>
        <v>0</v>
      </c>
      <c r="UHI10" s="967">
        <f t="shared" ref="UHI10" si="7203">-(SUM(UHI4:UHI9)-UHI35-UHI40)</f>
        <v>0</v>
      </c>
      <c r="UHK10" s="967">
        <f t="shared" ref="UHK10" si="7204">-(SUM(UHK4:UHK9)-UHK35-UHK40)</f>
        <v>0</v>
      </c>
      <c r="UHM10" s="967">
        <f t="shared" ref="UHM10" si="7205">-(SUM(UHM4:UHM9)-UHM35-UHM40)</f>
        <v>0</v>
      </c>
      <c r="UHO10" s="967">
        <f t="shared" ref="UHO10" si="7206">-(SUM(UHO4:UHO9)-UHO35-UHO40)</f>
        <v>0</v>
      </c>
      <c r="UHQ10" s="967">
        <f t="shared" ref="UHQ10" si="7207">-(SUM(UHQ4:UHQ9)-UHQ35-UHQ40)</f>
        <v>0</v>
      </c>
      <c r="UHS10" s="967">
        <f t="shared" ref="UHS10" si="7208">-(SUM(UHS4:UHS9)-UHS35-UHS40)</f>
        <v>0</v>
      </c>
      <c r="UHU10" s="967">
        <f t="shared" ref="UHU10" si="7209">-(SUM(UHU4:UHU9)-UHU35-UHU40)</f>
        <v>0</v>
      </c>
      <c r="UHW10" s="967">
        <f t="shared" ref="UHW10" si="7210">-(SUM(UHW4:UHW9)-UHW35-UHW40)</f>
        <v>0</v>
      </c>
      <c r="UHY10" s="967">
        <f t="shared" ref="UHY10" si="7211">-(SUM(UHY4:UHY9)-UHY35-UHY40)</f>
        <v>0</v>
      </c>
      <c r="UIA10" s="967">
        <f t="shared" ref="UIA10" si="7212">-(SUM(UIA4:UIA9)-UIA35-UIA40)</f>
        <v>0</v>
      </c>
      <c r="UIC10" s="967">
        <f t="shared" ref="UIC10" si="7213">-(SUM(UIC4:UIC9)-UIC35-UIC40)</f>
        <v>0</v>
      </c>
      <c r="UIE10" s="967">
        <f t="shared" ref="UIE10" si="7214">-(SUM(UIE4:UIE9)-UIE35-UIE40)</f>
        <v>0</v>
      </c>
      <c r="UIG10" s="967">
        <f t="shared" ref="UIG10" si="7215">-(SUM(UIG4:UIG9)-UIG35-UIG40)</f>
        <v>0</v>
      </c>
      <c r="UII10" s="967">
        <f t="shared" ref="UII10" si="7216">-(SUM(UII4:UII9)-UII35-UII40)</f>
        <v>0</v>
      </c>
      <c r="UIK10" s="967">
        <f t="shared" ref="UIK10" si="7217">-(SUM(UIK4:UIK9)-UIK35-UIK40)</f>
        <v>0</v>
      </c>
      <c r="UIM10" s="967">
        <f t="shared" ref="UIM10" si="7218">-(SUM(UIM4:UIM9)-UIM35-UIM40)</f>
        <v>0</v>
      </c>
      <c r="UIO10" s="967">
        <f t="shared" ref="UIO10" si="7219">-(SUM(UIO4:UIO9)-UIO35-UIO40)</f>
        <v>0</v>
      </c>
      <c r="UIQ10" s="967">
        <f t="shared" ref="UIQ10" si="7220">-(SUM(UIQ4:UIQ9)-UIQ35-UIQ40)</f>
        <v>0</v>
      </c>
      <c r="UIS10" s="967">
        <f t="shared" ref="UIS10" si="7221">-(SUM(UIS4:UIS9)-UIS35-UIS40)</f>
        <v>0</v>
      </c>
      <c r="UIU10" s="967">
        <f t="shared" ref="UIU10" si="7222">-(SUM(UIU4:UIU9)-UIU35-UIU40)</f>
        <v>0</v>
      </c>
      <c r="UIW10" s="967">
        <f t="shared" ref="UIW10" si="7223">-(SUM(UIW4:UIW9)-UIW35-UIW40)</f>
        <v>0</v>
      </c>
      <c r="UIY10" s="967">
        <f t="shared" ref="UIY10" si="7224">-(SUM(UIY4:UIY9)-UIY35-UIY40)</f>
        <v>0</v>
      </c>
      <c r="UJA10" s="967">
        <f t="shared" ref="UJA10" si="7225">-(SUM(UJA4:UJA9)-UJA35-UJA40)</f>
        <v>0</v>
      </c>
      <c r="UJC10" s="967">
        <f t="shared" ref="UJC10" si="7226">-(SUM(UJC4:UJC9)-UJC35-UJC40)</f>
        <v>0</v>
      </c>
      <c r="UJE10" s="967">
        <f t="shared" ref="UJE10" si="7227">-(SUM(UJE4:UJE9)-UJE35-UJE40)</f>
        <v>0</v>
      </c>
      <c r="UJG10" s="967">
        <f t="shared" ref="UJG10" si="7228">-(SUM(UJG4:UJG9)-UJG35-UJG40)</f>
        <v>0</v>
      </c>
      <c r="UJI10" s="967">
        <f t="shared" ref="UJI10" si="7229">-(SUM(UJI4:UJI9)-UJI35-UJI40)</f>
        <v>0</v>
      </c>
      <c r="UJK10" s="967">
        <f t="shared" ref="UJK10" si="7230">-(SUM(UJK4:UJK9)-UJK35-UJK40)</f>
        <v>0</v>
      </c>
      <c r="UJM10" s="967">
        <f t="shared" ref="UJM10" si="7231">-(SUM(UJM4:UJM9)-UJM35-UJM40)</f>
        <v>0</v>
      </c>
      <c r="UJO10" s="967">
        <f t="shared" ref="UJO10" si="7232">-(SUM(UJO4:UJO9)-UJO35-UJO40)</f>
        <v>0</v>
      </c>
      <c r="UJQ10" s="967">
        <f t="shared" ref="UJQ10" si="7233">-(SUM(UJQ4:UJQ9)-UJQ35-UJQ40)</f>
        <v>0</v>
      </c>
      <c r="UJS10" s="967">
        <f t="shared" ref="UJS10" si="7234">-(SUM(UJS4:UJS9)-UJS35-UJS40)</f>
        <v>0</v>
      </c>
      <c r="UJU10" s="967">
        <f t="shared" ref="UJU10" si="7235">-(SUM(UJU4:UJU9)-UJU35-UJU40)</f>
        <v>0</v>
      </c>
      <c r="UJW10" s="967">
        <f t="shared" ref="UJW10" si="7236">-(SUM(UJW4:UJW9)-UJW35-UJW40)</f>
        <v>0</v>
      </c>
      <c r="UJY10" s="967">
        <f t="shared" ref="UJY10" si="7237">-(SUM(UJY4:UJY9)-UJY35-UJY40)</f>
        <v>0</v>
      </c>
      <c r="UKA10" s="967">
        <f t="shared" ref="UKA10" si="7238">-(SUM(UKA4:UKA9)-UKA35-UKA40)</f>
        <v>0</v>
      </c>
      <c r="UKC10" s="967">
        <f t="shared" ref="UKC10" si="7239">-(SUM(UKC4:UKC9)-UKC35-UKC40)</f>
        <v>0</v>
      </c>
      <c r="UKE10" s="967">
        <f t="shared" ref="UKE10" si="7240">-(SUM(UKE4:UKE9)-UKE35-UKE40)</f>
        <v>0</v>
      </c>
      <c r="UKG10" s="967">
        <f t="shared" ref="UKG10" si="7241">-(SUM(UKG4:UKG9)-UKG35-UKG40)</f>
        <v>0</v>
      </c>
      <c r="UKI10" s="967">
        <f t="shared" ref="UKI10" si="7242">-(SUM(UKI4:UKI9)-UKI35-UKI40)</f>
        <v>0</v>
      </c>
      <c r="UKK10" s="967">
        <f t="shared" ref="UKK10" si="7243">-(SUM(UKK4:UKK9)-UKK35-UKK40)</f>
        <v>0</v>
      </c>
      <c r="UKM10" s="967">
        <f t="shared" ref="UKM10" si="7244">-(SUM(UKM4:UKM9)-UKM35-UKM40)</f>
        <v>0</v>
      </c>
      <c r="UKO10" s="967">
        <f t="shared" ref="UKO10" si="7245">-(SUM(UKO4:UKO9)-UKO35-UKO40)</f>
        <v>0</v>
      </c>
      <c r="UKQ10" s="967">
        <f t="shared" ref="UKQ10" si="7246">-(SUM(UKQ4:UKQ9)-UKQ35-UKQ40)</f>
        <v>0</v>
      </c>
      <c r="UKS10" s="967">
        <f t="shared" ref="UKS10" si="7247">-(SUM(UKS4:UKS9)-UKS35-UKS40)</f>
        <v>0</v>
      </c>
      <c r="UKU10" s="967">
        <f t="shared" ref="UKU10" si="7248">-(SUM(UKU4:UKU9)-UKU35-UKU40)</f>
        <v>0</v>
      </c>
      <c r="UKW10" s="967">
        <f t="shared" ref="UKW10" si="7249">-(SUM(UKW4:UKW9)-UKW35-UKW40)</f>
        <v>0</v>
      </c>
      <c r="UKY10" s="967">
        <f t="shared" ref="UKY10" si="7250">-(SUM(UKY4:UKY9)-UKY35-UKY40)</f>
        <v>0</v>
      </c>
      <c r="ULA10" s="967">
        <f t="shared" ref="ULA10" si="7251">-(SUM(ULA4:ULA9)-ULA35-ULA40)</f>
        <v>0</v>
      </c>
      <c r="ULC10" s="967">
        <f t="shared" ref="ULC10" si="7252">-(SUM(ULC4:ULC9)-ULC35-ULC40)</f>
        <v>0</v>
      </c>
      <c r="ULE10" s="967">
        <f t="shared" ref="ULE10" si="7253">-(SUM(ULE4:ULE9)-ULE35-ULE40)</f>
        <v>0</v>
      </c>
      <c r="ULG10" s="967">
        <f t="shared" ref="ULG10" si="7254">-(SUM(ULG4:ULG9)-ULG35-ULG40)</f>
        <v>0</v>
      </c>
      <c r="ULI10" s="967">
        <f t="shared" ref="ULI10" si="7255">-(SUM(ULI4:ULI9)-ULI35-ULI40)</f>
        <v>0</v>
      </c>
      <c r="ULK10" s="967">
        <f t="shared" ref="ULK10" si="7256">-(SUM(ULK4:ULK9)-ULK35-ULK40)</f>
        <v>0</v>
      </c>
      <c r="ULM10" s="967">
        <f t="shared" ref="ULM10" si="7257">-(SUM(ULM4:ULM9)-ULM35-ULM40)</f>
        <v>0</v>
      </c>
      <c r="ULO10" s="967">
        <f t="shared" ref="ULO10" si="7258">-(SUM(ULO4:ULO9)-ULO35-ULO40)</f>
        <v>0</v>
      </c>
      <c r="ULQ10" s="967">
        <f t="shared" ref="ULQ10" si="7259">-(SUM(ULQ4:ULQ9)-ULQ35-ULQ40)</f>
        <v>0</v>
      </c>
      <c r="ULS10" s="967">
        <f t="shared" ref="ULS10" si="7260">-(SUM(ULS4:ULS9)-ULS35-ULS40)</f>
        <v>0</v>
      </c>
      <c r="ULU10" s="967">
        <f t="shared" ref="ULU10" si="7261">-(SUM(ULU4:ULU9)-ULU35-ULU40)</f>
        <v>0</v>
      </c>
      <c r="ULW10" s="967">
        <f t="shared" ref="ULW10" si="7262">-(SUM(ULW4:ULW9)-ULW35-ULW40)</f>
        <v>0</v>
      </c>
      <c r="ULY10" s="967">
        <f t="shared" ref="ULY10" si="7263">-(SUM(ULY4:ULY9)-ULY35-ULY40)</f>
        <v>0</v>
      </c>
      <c r="UMA10" s="967">
        <f t="shared" ref="UMA10" si="7264">-(SUM(UMA4:UMA9)-UMA35-UMA40)</f>
        <v>0</v>
      </c>
      <c r="UMC10" s="967">
        <f t="shared" ref="UMC10" si="7265">-(SUM(UMC4:UMC9)-UMC35-UMC40)</f>
        <v>0</v>
      </c>
      <c r="UME10" s="967">
        <f t="shared" ref="UME10" si="7266">-(SUM(UME4:UME9)-UME35-UME40)</f>
        <v>0</v>
      </c>
      <c r="UMG10" s="967">
        <f t="shared" ref="UMG10" si="7267">-(SUM(UMG4:UMG9)-UMG35-UMG40)</f>
        <v>0</v>
      </c>
      <c r="UMI10" s="967">
        <f t="shared" ref="UMI10" si="7268">-(SUM(UMI4:UMI9)-UMI35-UMI40)</f>
        <v>0</v>
      </c>
      <c r="UMK10" s="967">
        <f t="shared" ref="UMK10" si="7269">-(SUM(UMK4:UMK9)-UMK35-UMK40)</f>
        <v>0</v>
      </c>
      <c r="UMM10" s="967">
        <f t="shared" ref="UMM10" si="7270">-(SUM(UMM4:UMM9)-UMM35-UMM40)</f>
        <v>0</v>
      </c>
      <c r="UMO10" s="967">
        <f t="shared" ref="UMO10" si="7271">-(SUM(UMO4:UMO9)-UMO35-UMO40)</f>
        <v>0</v>
      </c>
      <c r="UMQ10" s="967">
        <f t="shared" ref="UMQ10" si="7272">-(SUM(UMQ4:UMQ9)-UMQ35-UMQ40)</f>
        <v>0</v>
      </c>
      <c r="UMS10" s="967">
        <f t="shared" ref="UMS10" si="7273">-(SUM(UMS4:UMS9)-UMS35-UMS40)</f>
        <v>0</v>
      </c>
      <c r="UMU10" s="967">
        <f t="shared" ref="UMU10" si="7274">-(SUM(UMU4:UMU9)-UMU35-UMU40)</f>
        <v>0</v>
      </c>
      <c r="UMW10" s="967">
        <f t="shared" ref="UMW10" si="7275">-(SUM(UMW4:UMW9)-UMW35-UMW40)</f>
        <v>0</v>
      </c>
      <c r="UMY10" s="967">
        <f t="shared" ref="UMY10" si="7276">-(SUM(UMY4:UMY9)-UMY35-UMY40)</f>
        <v>0</v>
      </c>
      <c r="UNA10" s="967">
        <f t="shared" ref="UNA10" si="7277">-(SUM(UNA4:UNA9)-UNA35-UNA40)</f>
        <v>0</v>
      </c>
      <c r="UNC10" s="967">
        <f t="shared" ref="UNC10" si="7278">-(SUM(UNC4:UNC9)-UNC35-UNC40)</f>
        <v>0</v>
      </c>
      <c r="UNE10" s="967">
        <f t="shared" ref="UNE10" si="7279">-(SUM(UNE4:UNE9)-UNE35-UNE40)</f>
        <v>0</v>
      </c>
      <c r="UNG10" s="967">
        <f t="shared" ref="UNG10" si="7280">-(SUM(UNG4:UNG9)-UNG35-UNG40)</f>
        <v>0</v>
      </c>
      <c r="UNI10" s="967">
        <f t="shared" ref="UNI10" si="7281">-(SUM(UNI4:UNI9)-UNI35-UNI40)</f>
        <v>0</v>
      </c>
      <c r="UNK10" s="967">
        <f t="shared" ref="UNK10" si="7282">-(SUM(UNK4:UNK9)-UNK35-UNK40)</f>
        <v>0</v>
      </c>
      <c r="UNM10" s="967">
        <f t="shared" ref="UNM10" si="7283">-(SUM(UNM4:UNM9)-UNM35-UNM40)</f>
        <v>0</v>
      </c>
      <c r="UNO10" s="967">
        <f t="shared" ref="UNO10" si="7284">-(SUM(UNO4:UNO9)-UNO35-UNO40)</f>
        <v>0</v>
      </c>
      <c r="UNQ10" s="967">
        <f t="shared" ref="UNQ10" si="7285">-(SUM(UNQ4:UNQ9)-UNQ35-UNQ40)</f>
        <v>0</v>
      </c>
      <c r="UNS10" s="967">
        <f t="shared" ref="UNS10" si="7286">-(SUM(UNS4:UNS9)-UNS35-UNS40)</f>
        <v>0</v>
      </c>
      <c r="UNU10" s="967">
        <f t="shared" ref="UNU10" si="7287">-(SUM(UNU4:UNU9)-UNU35-UNU40)</f>
        <v>0</v>
      </c>
      <c r="UNW10" s="967">
        <f t="shared" ref="UNW10" si="7288">-(SUM(UNW4:UNW9)-UNW35-UNW40)</f>
        <v>0</v>
      </c>
      <c r="UNY10" s="967">
        <f t="shared" ref="UNY10" si="7289">-(SUM(UNY4:UNY9)-UNY35-UNY40)</f>
        <v>0</v>
      </c>
      <c r="UOA10" s="967">
        <f t="shared" ref="UOA10" si="7290">-(SUM(UOA4:UOA9)-UOA35-UOA40)</f>
        <v>0</v>
      </c>
      <c r="UOC10" s="967">
        <f t="shared" ref="UOC10" si="7291">-(SUM(UOC4:UOC9)-UOC35-UOC40)</f>
        <v>0</v>
      </c>
      <c r="UOE10" s="967">
        <f t="shared" ref="UOE10" si="7292">-(SUM(UOE4:UOE9)-UOE35-UOE40)</f>
        <v>0</v>
      </c>
      <c r="UOG10" s="967">
        <f t="shared" ref="UOG10" si="7293">-(SUM(UOG4:UOG9)-UOG35-UOG40)</f>
        <v>0</v>
      </c>
      <c r="UOI10" s="967">
        <f t="shared" ref="UOI10" si="7294">-(SUM(UOI4:UOI9)-UOI35-UOI40)</f>
        <v>0</v>
      </c>
      <c r="UOK10" s="967">
        <f t="shared" ref="UOK10" si="7295">-(SUM(UOK4:UOK9)-UOK35-UOK40)</f>
        <v>0</v>
      </c>
      <c r="UOM10" s="967">
        <f t="shared" ref="UOM10" si="7296">-(SUM(UOM4:UOM9)-UOM35-UOM40)</f>
        <v>0</v>
      </c>
      <c r="UOO10" s="967">
        <f t="shared" ref="UOO10" si="7297">-(SUM(UOO4:UOO9)-UOO35-UOO40)</f>
        <v>0</v>
      </c>
      <c r="UOQ10" s="967">
        <f t="shared" ref="UOQ10" si="7298">-(SUM(UOQ4:UOQ9)-UOQ35-UOQ40)</f>
        <v>0</v>
      </c>
      <c r="UOS10" s="967">
        <f t="shared" ref="UOS10" si="7299">-(SUM(UOS4:UOS9)-UOS35-UOS40)</f>
        <v>0</v>
      </c>
      <c r="UOU10" s="967">
        <f t="shared" ref="UOU10" si="7300">-(SUM(UOU4:UOU9)-UOU35-UOU40)</f>
        <v>0</v>
      </c>
      <c r="UOW10" s="967">
        <f t="shared" ref="UOW10" si="7301">-(SUM(UOW4:UOW9)-UOW35-UOW40)</f>
        <v>0</v>
      </c>
      <c r="UOY10" s="967">
        <f t="shared" ref="UOY10" si="7302">-(SUM(UOY4:UOY9)-UOY35-UOY40)</f>
        <v>0</v>
      </c>
      <c r="UPA10" s="967">
        <f t="shared" ref="UPA10" si="7303">-(SUM(UPA4:UPA9)-UPA35-UPA40)</f>
        <v>0</v>
      </c>
      <c r="UPC10" s="967">
        <f t="shared" ref="UPC10" si="7304">-(SUM(UPC4:UPC9)-UPC35-UPC40)</f>
        <v>0</v>
      </c>
      <c r="UPE10" s="967">
        <f t="shared" ref="UPE10" si="7305">-(SUM(UPE4:UPE9)-UPE35-UPE40)</f>
        <v>0</v>
      </c>
      <c r="UPG10" s="967">
        <f t="shared" ref="UPG10" si="7306">-(SUM(UPG4:UPG9)-UPG35-UPG40)</f>
        <v>0</v>
      </c>
      <c r="UPI10" s="967">
        <f t="shared" ref="UPI10" si="7307">-(SUM(UPI4:UPI9)-UPI35-UPI40)</f>
        <v>0</v>
      </c>
      <c r="UPK10" s="967">
        <f t="shared" ref="UPK10" si="7308">-(SUM(UPK4:UPK9)-UPK35-UPK40)</f>
        <v>0</v>
      </c>
      <c r="UPM10" s="967">
        <f t="shared" ref="UPM10" si="7309">-(SUM(UPM4:UPM9)-UPM35-UPM40)</f>
        <v>0</v>
      </c>
      <c r="UPO10" s="967">
        <f t="shared" ref="UPO10" si="7310">-(SUM(UPO4:UPO9)-UPO35-UPO40)</f>
        <v>0</v>
      </c>
      <c r="UPQ10" s="967">
        <f t="shared" ref="UPQ10" si="7311">-(SUM(UPQ4:UPQ9)-UPQ35-UPQ40)</f>
        <v>0</v>
      </c>
      <c r="UPS10" s="967">
        <f t="shared" ref="UPS10" si="7312">-(SUM(UPS4:UPS9)-UPS35-UPS40)</f>
        <v>0</v>
      </c>
      <c r="UPU10" s="967">
        <f t="shared" ref="UPU10" si="7313">-(SUM(UPU4:UPU9)-UPU35-UPU40)</f>
        <v>0</v>
      </c>
      <c r="UPW10" s="967">
        <f t="shared" ref="UPW10" si="7314">-(SUM(UPW4:UPW9)-UPW35-UPW40)</f>
        <v>0</v>
      </c>
      <c r="UPY10" s="967">
        <f t="shared" ref="UPY10" si="7315">-(SUM(UPY4:UPY9)-UPY35-UPY40)</f>
        <v>0</v>
      </c>
      <c r="UQA10" s="967">
        <f t="shared" ref="UQA10" si="7316">-(SUM(UQA4:UQA9)-UQA35-UQA40)</f>
        <v>0</v>
      </c>
      <c r="UQC10" s="967">
        <f t="shared" ref="UQC10" si="7317">-(SUM(UQC4:UQC9)-UQC35-UQC40)</f>
        <v>0</v>
      </c>
      <c r="UQE10" s="967">
        <f t="shared" ref="UQE10" si="7318">-(SUM(UQE4:UQE9)-UQE35-UQE40)</f>
        <v>0</v>
      </c>
      <c r="UQG10" s="967">
        <f t="shared" ref="UQG10" si="7319">-(SUM(UQG4:UQG9)-UQG35-UQG40)</f>
        <v>0</v>
      </c>
      <c r="UQI10" s="967">
        <f t="shared" ref="UQI10" si="7320">-(SUM(UQI4:UQI9)-UQI35-UQI40)</f>
        <v>0</v>
      </c>
      <c r="UQK10" s="967">
        <f t="shared" ref="UQK10" si="7321">-(SUM(UQK4:UQK9)-UQK35-UQK40)</f>
        <v>0</v>
      </c>
      <c r="UQM10" s="967">
        <f t="shared" ref="UQM10" si="7322">-(SUM(UQM4:UQM9)-UQM35-UQM40)</f>
        <v>0</v>
      </c>
      <c r="UQO10" s="967">
        <f t="shared" ref="UQO10" si="7323">-(SUM(UQO4:UQO9)-UQO35-UQO40)</f>
        <v>0</v>
      </c>
      <c r="UQQ10" s="967">
        <f t="shared" ref="UQQ10" si="7324">-(SUM(UQQ4:UQQ9)-UQQ35-UQQ40)</f>
        <v>0</v>
      </c>
      <c r="UQS10" s="967">
        <f t="shared" ref="UQS10" si="7325">-(SUM(UQS4:UQS9)-UQS35-UQS40)</f>
        <v>0</v>
      </c>
      <c r="UQU10" s="967">
        <f t="shared" ref="UQU10" si="7326">-(SUM(UQU4:UQU9)-UQU35-UQU40)</f>
        <v>0</v>
      </c>
      <c r="UQW10" s="967">
        <f t="shared" ref="UQW10" si="7327">-(SUM(UQW4:UQW9)-UQW35-UQW40)</f>
        <v>0</v>
      </c>
      <c r="UQY10" s="967">
        <f t="shared" ref="UQY10" si="7328">-(SUM(UQY4:UQY9)-UQY35-UQY40)</f>
        <v>0</v>
      </c>
      <c r="URA10" s="967">
        <f t="shared" ref="URA10" si="7329">-(SUM(URA4:URA9)-URA35-URA40)</f>
        <v>0</v>
      </c>
      <c r="URC10" s="967">
        <f t="shared" ref="URC10" si="7330">-(SUM(URC4:URC9)-URC35-URC40)</f>
        <v>0</v>
      </c>
      <c r="URE10" s="967">
        <f t="shared" ref="URE10" si="7331">-(SUM(URE4:URE9)-URE35-URE40)</f>
        <v>0</v>
      </c>
      <c r="URG10" s="967">
        <f t="shared" ref="URG10" si="7332">-(SUM(URG4:URG9)-URG35-URG40)</f>
        <v>0</v>
      </c>
      <c r="URI10" s="967">
        <f t="shared" ref="URI10" si="7333">-(SUM(URI4:URI9)-URI35-URI40)</f>
        <v>0</v>
      </c>
      <c r="URK10" s="967">
        <f t="shared" ref="URK10" si="7334">-(SUM(URK4:URK9)-URK35-URK40)</f>
        <v>0</v>
      </c>
      <c r="URM10" s="967">
        <f t="shared" ref="URM10" si="7335">-(SUM(URM4:URM9)-URM35-URM40)</f>
        <v>0</v>
      </c>
      <c r="URO10" s="967">
        <f t="shared" ref="URO10" si="7336">-(SUM(URO4:URO9)-URO35-URO40)</f>
        <v>0</v>
      </c>
      <c r="URQ10" s="967">
        <f t="shared" ref="URQ10" si="7337">-(SUM(URQ4:URQ9)-URQ35-URQ40)</f>
        <v>0</v>
      </c>
      <c r="URS10" s="967">
        <f t="shared" ref="URS10" si="7338">-(SUM(URS4:URS9)-URS35-URS40)</f>
        <v>0</v>
      </c>
      <c r="URU10" s="967">
        <f t="shared" ref="URU10" si="7339">-(SUM(URU4:URU9)-URU35-URU40)</f>
        <v>0</v>
      </c>
      <c r="URW10" s="967">
        <f t="shared" ref="URW10" si="7340">-(SUM(URW4:URW9)-URW35-URW40)</f>
        <v>0</v>
      </c>
      <c r="URY10" s="967">
        <f t="shared" ref="URY10" si="7341">-(SUM(URY4:URY9)-URY35-URY40)</f>
        <v>0</v>
      </c>
      <c r="USA10" s="967">
        <f t="shared" ref="USA10" si="7342">-(SUM(USA4:USA9)-USA35-USA40)</f>
        <v>0</v>
      </c>
      <c r="USC10" s="967">
        <f t="shared" ref="USC10" si="7343">-(SUM(USC4:USC9)-USC35-USC40)</f>
        <v>0</v>
      </c>
      <c r="USE10" s="967">
        <f t="shared" ref="USE10" si="7344">-(SUM(USE4:USE9)-USE35-USE40)</f>
        <v>0</v>
      </c>
      <c r="USG10" s="967">
        <f t="shared" ref="USG10" si="7345">-(SUM(USG4:USG9)-USG35-USG40)</f>
        <v>0</v>
      </c>
      <c r="USI10" s="967">
        <f t="shared" ref="USI10" si="7346">-(SUM(USI4:USI9)-USI35-USI40)</f>
        <v>0</v>
      </c>
      <c r="USK10" s="967">
        <f t="shared" ref="USK10" si="7347">-(SUM(USK4:USK9)-USK35-USK40)</f>
        <v>0</v>
      </c>
      <c r="USM10" s="967">
        <f t="shared" ref="USM10" si="7348">-(SUM(USM4:USM9)-USM35-USM40)</f>
        <v>0</v>
      </c>
      <c r="USO10" s="967">
        <f t="shared" ref="USO10" si="7349">-(SUM(USO4:USO9)-USO35-USO40)</f>
        <v>0</v>
      </c>
      <c r="USQ10" s="967">
        <f t="shared" ref="USQ10" si="7350">-(SUM(USQ4:USQ9)-USQ35-USQ40)</f>
        <v>0</v>
      </c>
      <c r="USS10" s="967">
        <f t="shared" ref="USS10" si="7351">-(SUM(USS4:USS9)-USS35-USS40)</f>
        <v>0</v>
      </c>
      <c r="USU10" s="967">
        <f t="shared" ref="USU10" si="7352">-(SUM(USU4:USU9)-USU35-USU40)</f>
        <v>0</v>
      </c>
      <c r="USW10" s="967">
        <f t="shared" ref="USW10" si="7353">-(SUM(USW4:USW9)-USW35-USW40)</f>
        <v>0</v>
      </c>
      <c r="USY10" s="967">
        <f t="shared" ref="USY10" si="7354">-(SUM(USY4:USY9)-USY35-USY40)</f>
        <v>0</v>
      </c>
      <c r="UTA10" s="967">
        <f t="shared" ref="UTA10" si="7355">-(SUM(UTA4:UTA9)-UTA35-UTA40)</f>
        <v>0</v>
      </c>
      <c r="UTC10" s="967">
        <f t="shared" ref="UTC10" si="7356">-(SUM(UTC4:UTC9)-UTC35-UTC40)</f>
        <v>0</v>
      </c>
      <c r="UTE10" s="967">
        <f t="shared" ref="UTE10" si="7357">-(SUM(UTE4:UTE9)-UTE35-UTE40)</f>
        <v>0</v>
      </c>
      <c r="UTG10" s="967">
        <f t="shared" ref="UTG10" si="7358">-(SUM(UTG4:UTG9)-UTG35-UTG40)</f>
        <v>0</v>
      </c>
      <c r="UTI10" s="967">
        <f t="shared" ref="UTI10" si="7359">-(SUM(UTI4:UTI9)-UTI35-UTI40)</f>
        <v>0</v>
      </c>
      <c r="UTK10" s="967">
        <f t="shared" ref="UTK10" si="7360">-(SUM(UTK4:UTK9)-UTK35-UTK40)</f>
        <v>0</v>
      </c>
      <c r="UTM10" s="967">
        <f t="shared" ref="UTM10" si="7361">-(SUM(UTM4:UTM9)-UTM35-UTM40)</f>
        <v>0</v>
      </c>
      <c r="UTO10" s="967">
        <f t="shared" ref="UTO10" si="7362">-(SUM(UTO4:UTO9)-UTO35-UTO40)</f>
        <v>0</v>
      </c>
      <c r="UTQ10" s="967">
        <f t="shared" ref="UTQ10" si="7363">-(SUM(UTQ4:UTQ9)-UTQ35-UTQ40)</f>
        <v>0</v>
      </c>
      <c r="UTS10" s="967">
        <f t="shared" ref="UTS10" si="7364">-(SUM(UTS4:UTS9)-UTS35-UTS40)</f>
        <v>0</v>
      </c>
      <c r="UTU10" s="967">
        <f t="shared" ref="UTU10" si="7365">-(SUM(UTU4:UTU9)-UTU35-UTU40)</f>
        <v>0</v>
      </c>
      <c r="UTW10" s="967">
        <f t="shared" ref="UTW10" si="7366">-(SUM(UTW4:UTW9)-UTW35-UTW40)</f>
        <v>0</v>
      </c>
      <c r="UTY10" s="967">
        <f t="shared" ref="UTY10" si="7367">-(SUM(UTY4:UTY9)-UTY35-UTY40)</f>
        <v>0</v>
      </c>
      <c r="UUA10" s="967">
        <f t="shared" ref="UUA10" si="7368">-(SUM(UUA4:UUA9)-UUA35-UUA40)</f>
        <v>0</v>
      </c>
      <c r="UUC10" s="967">
        <f t="shared" ref="UUC10" si="7369">-(SUM(UUC4:UUC9)-UUC35-UUC40)</f>
        <v>0</v>
      </c>
      <c r="UUE10" s="967">
        <f t="shared" ref="UUE10" si="7370">-(SUM(UUE4:UUE9)-UUE35-UUE40)</f>
        <v>0</v>
      </c>
      <c r="UUG10" s="967">
        <f t="shared" ref="UUG10" si="7371">-(SUM(UUG4:UUG9)-UUG35-UUG40)</f>
        <v>0</v>
      </c>
      <c r="UUI10" s="967">
        <f t="shared" ref="UUI10" si="7372">-(SUM(UUI4:UUI9)-UUI35-UUI40)</f>
        <v>0</v>
      </c>
      <c r="UUK10" s="967">
        <f t="shared" ref="UUK10" si="7373">-(SUM(UUK4:UUK9)-UUK35-UUK40)</f>
        <v>0</v>
      </c>
      <c r="UUM10" s="967">
        <f t="shared" ref="UUM10" si="7374">-(SUM(UUM4:UUM9)-UUM35-UUM40)</f>
        <v>0</v>
      </c>
      <c r="UUO10" s="967">
        <f t="shared" ref="UUO10" si="7375">-(SUM(UUO4:UUO9)-UUO35-UUO40)</f>
        <v>0</v>
      </c>
      <c r="UUQ10" s="967">
        <f t="shared" ref="UUQ10" si="7376">-(SUM(UUQ4:UUQ9)-UUQ35-UUQ40)</f>
        <v>0</v>
      </c>
      <c r="UUS10" s="967">
        <f t="shared" ref="UUS10" si="7377">-(SUM(UUS4:UUS9)-UUS35-UUS40)</f>
        <v>0</v>
      </c>
      <c r="UUU10" s="967">
        <f t="shared" ref="UUU10" si="7378">-(SUM(UUU4:UUU9)-UUU35-UUU40)</f>
        <v>0</v>
      </c>
      <c r="UUW10" s="967">
        <f t="shared" ref="UUW10" si="7379">-(SUM(UUW4:UUW9)-UUW35-UUW40)</f>
        <v>0</v>
      </c>
      <c r="UUY10" s="967">
        <f t="shared" ref="UUY10" si="7380">-(SUM(UUY4:UUY9)-UUY35-UUY40)</f>
        <v>0</v>
      </c>
      <c r="UVA10" s="967">
        <f t="shared" ref="UVA10" si="7381">-(SUM(UVA4:UVA9)-UVA35-UVA40)</f>
        <v>0</v>
      </c>
      <c r="UVC10" s="967">
        <f t="shared" ref="UVC10" si="7382">-(SUM(UVC4:UVC9)-UVC35-UVC40)</f>
        <v>0</v>
      </c>
      <c r="UVE10" s="967">
        <f t="shared" ref="UVE10" si="7383">-(SUM(UVE4:UVE9)-UVE35-UVE40)</f>
        <v>0</v>
      </c>
      <c r="UVG10" s="967">
        <f t="shared" ref="UVG10" si="7384">-(SUM(UVG4:UVG9)-UVG35-UVG40)</f>
        <v>0</v>
      </c>
      <c r="UVI10" s="967">
        <f t="shared" ref="UVI10" si="7385">-(SUM(UVI4:UVI9)-UVI35-UVI40)</f>
        <v>0</v>
      </c>
      <c r="UVK10" s="967">
        <f t="shared" ref="UVK10" si="7386">-(SUM(UVK4:UVK9)-UVK35-UVK40)</f>
        <v>0</v>
      </c>
      <c r="UVM10" s="967">
        <f t="shared" ref="UVM10" si="7387">-(SUM(UVM4:UVM9)-UVM35-UVM40)</f>
        <v>0</v>
      </c>
      <c r="UVO10" s="967">
        <f t="shared" ref="UVO10" si="7388">-(SUM(UVO4:UVO9)-UVO35-UVO40)</f>
        <v>0</v>
      </c>
      <c r="UVQ10" s="967">
        <f t="shared" ref="UVQ10" si="7389">-(SUM(UVQ4:UVQ9)-UVQ35-UVQ40)</f>
        <v>0</v>
      </c>
      <c r="UVS10" s="967">
        <f t="shared" ref="UVS10" si="7390">-(SUM(UVS4:UVS9)-UVS35-UVS40)</f>
        <v>0</v>
      </c>
      <c r="UVU10" s="967">
        <f t="shared" ref="UVU10" si="7391">-(SUM(UVU4:UVU9)-UVU35-UVU40)</f>
        <v>0</v>
      </c>
      <c r="UVW10" s="967">
        <f t="shared" ref="UVW10" si="7392">-(SUM(UVW4:UVW9)-UVW35-UVW40)</f>
        <v>0</v>
      </c>
      <c r="UVY10" s="967">
        <f t="shared" ref="UVY10" si="7393">-(SUM(UVY4:UVY9)-UVY35-UVY40)</f>
        <v>0</v>
      </c>
      <c r="UWA10" s="967">
        <f t="shared" ref="UWA10" si="7394">-(SUM(UWA4:UWA9)-UWA35-UWA40)</f>
        <v>0</v>
      </c>
      <c r="UWC10" s="967">
        <f t="shared" ref="UWC10" si="7395">-(SUM(UWC4:UWC9)-UWC35-UWC40)</f>
        <v>0</v>
      </c>
      <c r="UWE10" s="967">
        <f t="shared" ref="UWE10" si="7396">-(SUM(UWE4:UWE9)-UWE35-UWE40)</f>
        <v>0</v>
      </c>
      <c r="UWG10" s="967">
        <f t="shared" ref="UWG10" si="7397">-(SUM(UWG4:UWG9)-UWG35-UWG40)</f>
        <v>0</v>
      </c>
      <c r="UWI10" s="967">
        <f t="shared" ref="UWI10" si="7398">-(SUM(UWI4:UWI9)-UWI35-UWI40)</f>
        <v>0</v>
      </c>
      <c r="UWK10" s="967">
        <f t="shared" ref="UWK10" si="7399">-(SUM(UWK4:UWK9)-UWK35-UWK40)</f>
        <v>0</v>
      </c>
      <c r="UWM10" s="967">
        <f t="shared" ref="UWM10" si="7400">-(SUM(UWM4:UWM9)-UWM35-UWM40)</f>
        <v>0</v>
      </c>
      <c r="UWO10" s="967">
        <f t="shared" ref="UWO10" si="7401">-(SUM(UWO4:UWO9)-UWO35-UWO40)</f>
        <v>0</v>
      </c>
      <c r="UWQ10" s="967">
        <f t="shared" ref="UWQ10" si="7402">-(SUM(UWQ4:UWQ9)-UWQ35-UWQ40)</f>
        <v>0</v>
      </c>
      <c r="UWS10" s="967">
        <f t="shared" ref="UWS10" si="7403">-(SUM(UWS4:UWS9)-UWS35-UWS40)</f>
        <v>0</v>
      </c>
      <c r="UWU10" s="967">
        <f t="shared" ref="UWU10" si="7404">-(SUM(UWU4:UWU9)-UWU35-UWU40)</f>
        <v>0</v>
      </c>
      <c r="UWW10" s="967">
        <f t="shared" ref="UWW10" si="7405">-(SUM(UWW4:UWW9)-UWW35-UWW40)</f>
        <v>0</v>
      </c>
      <c r="UWY10" s="967">
        <f t="shared" ref="UWY10" si="7406">-(SUM(UWY4:UWY9)-UWY35-UWY40)</f>
        <v>0</v>
      </c>
      <c r="UXA10" s="967">
        <f t="shared" ref="UXA10" si="7407">-(SUM(UXA4:UXA9)-UXA35-UXA40)</f>
        <v>0</v>
      </c>
      <c r="UXC10" s="967">
        <f t="shared" ref="UXC10" si="7408">-(SUM(UXC4:UXC9)-UXC35-UXC40)</f>
        <v>0</v>
      </c>
      <c r="UXE10" s="967">
        <f t="shared" ref="UXE10" si="7409">-(SUM(UXE4:UXE9)-UXE35-UXE40)</f>
        <v>0</v>
      </c>
      <c r="UXG10" s="967">
        <f t="shared" ref="UXG10" si="7410">-(SUM(UXG4:UXG9)-UXG35-UXG40)</f>
        <v>0</v>
      </c>
      <c r="UXI10" s="967">
        <f t="shared" ref="UXI10" si="7411">-(SUM(UXI4:UXI9)-UXI35-UXI40)</f>
        <v>0</v>
      </c>
      <c r="UXK10" s="967">
        <f t="shared" ref="UXK10" si="7412">-(SUM(UXK4:UXK9)-UXK35-UXK40)</f>
        <v>0</v>
      </c>
      <c r="UXM10" s="967">
        <f t="shared" ref="UXM10" si="7413">-(SUM(UXM4:UXM9)-UXM35-UXM40)</f>
        <v>0</v>
      </c>
      <c r="UXO10" s="967">
        <f t="shared" ref="UXO10" si="7414">-(SUM(UXO4:UXO9)-UXO35-UXO40)</f>
        <v>0</v>
      </c>
      <c r="UXQ10" s="967">
        <f t="shared" ref="UXQ10" si="7415">-(SUM(UXQ4:UXQ9)-UXQ35-UXQ40)</f>
        <v>0</v>
      </c>
      <c r="UXS10" s="967">
        <f t="shared" ref="UXS10" si="7416">-(SUM(UXS4:UXS9)-UXS35-UXS40)</f>
        <v>0</v>
      </c>
      <c r="UXU10" s="967">
        <f t="shared" ref="UXU10" si="7417">-(SUM(UXU4:UXU9)-UXU35-UXU40)</f>
        <v>0</v>
      </c>
      <c r="UXW10" s="967">
        <f t="shared" ref="UXW10" si="7418">-(SUM(UXW4:UXW9)-UXW35-UXW40)</f>
        <v>0</v>
      </c>
      <c r="UXY10" s="967">
        <f t="shared" ref="UXY10" si="7419">-(SUM(UXY4:UXY9)-UXY35-UXY40)</f>
        <v>0</v>
      </c>
      <c r="UYA10" s="967">
        <f t="shared" ref="UYA10" si="7420">-(SUM(UYA4:UYA9)-UYA35-UYA40)</f>
        <v>0</v>
      </c>
      <c r="UYC10" s="967">
        <f t="shared" ref="UYC10" si="7421">-(SUM(UYC4:UYC9)-UYC35-UYC40)</f>
        <v>0</v>
      </c>
      <c r="UYE10" s="967">
        <f t="shared" ref="UYE10" si="7422">-(SUM(UYE4:UYE9)-UYE35-UYE40)</f>
        <v>0</v>
      </c>
      <c r="UYG10" s="967">
        <f t="shared" ref="UYG10" si="7423">-(SUM(UYG4:UYG9)-UYG35-UYG40)</f>
        <v>0</v>
      </c>
      <c r="UYI10" s="967">
        <f t="shared" ref="UYI10" si="7424">-(SUM(UYI4:UYI9)-UYI35-UYI40)</f>
        <v>0</v>
      </c>
      <c r="UYK10" s="967">
        <f t="shared" ref="UYK10" si="7425">-(SUM(UYK4:UYK9)-UYK35-UYK40)</f>
        <v>0</v>
      </c>
      <c r="UYM10" s="967">
        <f t="shared" ref="UYM10" si="7426">-(SUM(UYM4:UYM9)-UYM35-UYM40)</f>
        <v>0</v>
      </c>
      <c r="UYO10" s="967">
        <f t="shared" ref="UYO10" si="7427">-(SUM(UYO4:UYO9)-UYO35-UYO40)</f>
        <v>0</v>
      </c>
      <c r="UYQ10" s="967">
        <f t="shared" ref="UYQ10" si="7428">-(SUM(UYQ4:UYQ9)-UYQ35-UYQ40)</f>
        <v>0</v>
      </c>
      <c r="UYS10" s="967">
        <f t="shared" ref="UYS10" si="7429">-(SUM(UYS4:UYS9)-UYS35-UYS40)</f>
        <v>0</v>
      </c>
      <c r="UYU10" s="967">
        <f t="shared" ref="UYU10" si="7430">-(SUM(UYU4:UYU9)-UYU35-UYU40)</f>
        <v>0</v>
      </c>
      <c r="UYW10" s="967">
        <f t="shared" ref="UYW10" si="7431">-(SUM(UYW4:UYW9)-UYW35-UYW40)</f>
        <v>0</v>
      </c>
      <c r="UYY10" s="967">
        <f t="shared" ref="UYY10" si="7432">-(SUM(UYY4:UYY9)-UYY35-UYY40)</f>
        <v>0</v>
      </c>
      <c r="UZA10" s="967">
        <f t="shared" ref="UZA10" si="7433">-(SUM(UZA4:UZA9)-UZA35-UZA40)</f>
        <v>0</v>
      </c>
      <c r="UZC10" s="967">
        <f t="shared" ref="UZC10" si="7434">-(SUM(UZC4:UZC9)-UZC35-UZC40)</f>
        <v>0</v>
      </c>
      <c r="UZE10" s="967">
        <f t="shared" ref="UZE10" si="7435">-(SUM(UZE4:UZE9)-UZE35-UZE40)</f>
        <v>0</v>
      </c>
      <c r="UZG10" s="967">
        <f t="shared" ref="UZG10" si="7436">-(SUM(UZG4:UZG9)-UZG35-UZG40)</f>
        <v>0</v>
      </c>
      <c r="UZI10" s="967">
        <f t="shared" ref="UZI10" si="7437">-(SUM(UZI4:UZI9)-UZI35-UZI40)</f>
        <v>0</v>
      </c>
      <c r="UZK10" s="967">
        <f t="shared" ref="UZK10" si="7438">-(SUM(UZK4:UZK9)-UZK35-UZK40)</f>
        <v>0</v>
      </c>
      <c r="UZM10" s="967">
        <f t="shared" ref="UZM10" si="7439">-(SUM(UZM4:UZM9)-UZM35-UZM40)</f>
        <v>0</v>
      </c>
      <c r="UZO10" s="967">
        <f t="shared" ref="UZO10" si="7440">-(SUM(UZO4:UZO9)-UZO35-UZO40)</f>
        <v>0</v>
      </c>
      <c r="UZQ10" s="967">
        <f t="shared" ref="UZQ10" si="7441">-(SUM(UZQ4:UZQ9)-UZQ35-UZQ40)</f>
        <v>0</v>
      </c>
      <c r="UZS10" s="967">
        <f t="shared" ref="UZS10" si="7442">-(SUM(UZS4:UZS9)-UZS35-UZS40)</f>
        <v>0</v>
      </c>
      <c r="UZU10" s="967">
        <f t="shared" ref="UZU10" si="7443">-(SUM(UZU4:UZU9)-UZU35-UZU40)</f>
        <v>0</v>
      </c>
      <c r="UZW10" s="967">
        <f t="shared" ref="UZW10" si="7444">-(SUM(UZW4:UZW9)-UZW35-UZW40)</f>
        <v>0</v>
      </c>
      <c r="UZY10" s="967">
        <f t="shared" ref="UZY10" si="7445">-(SUM(UZY4:UZY9)-UZY35-UZY40)</f>
        <v>0</v>
      </c>
      <c r="VAA10" s="967">
        <f t="shared" ref="VAA10" si="7446">-(SUM(VAA4:VAA9)-VAA35-VAA40)</f>
        <v>0</v>
      </c>
      <c r="VAC10" s="967">
        <f t="shared" ref="VAC10" si="7447">-(SUM(VAC4:VAC9)-VAC35-VAC40)</f>
        <v>0</v>
      </c>
      <c r="VAE10" s="967">
        <f t="shared" ref="VAE10" si="7448">-(SUM(VAE4:VAE9)-VAE35-VAE40)</f>
        <v>0</v>
      </c>
      <c r="VAG10" s="967">
        <f t="shared" ref="VAG10" si="7449">-(SUM(VAG4:VAG9)-VAG35-VAG40)</f>
        <v>0</v>
      </c>
      <c r="VAI10" s="967">
        <f t="shared" ref="VAI10" si="7450">-(SUM(VAI4:VAI9)-VAI35-VAI40)</f>
        <v>0</v>
      </c>
      <c r="VAK10" s="967">
        <f t="shared" ref="VAK10" si="7451">-(SUM(VAK4:VAK9)-VAK35-VAK40)</f>
        <v>0</v>
      </c>
      <c r="VAM10" s="967">
        <f t="shared" ref="VAM10" si="7452">-(SUM(VAM4:VAM9)-VAM35-VAM40)</f>
        <v>0</v>
      </c>
      <c r="VAO10" s="967">
        <f t="shared" ref="VAO10" si="7453">-(SUM(VAO4:VAO9)-VAO35-VAO40)</f>
        <v>0</v>
      </c>
      <c r="VAQ10" s="967">
        <f t="shared" ref="VAQ10" si="7454">-(SUM(VAQ4:VAQ9)-VAQ35-VAQ40)</f>
        <v>0</v>
      </c>
      <c r="VAS10" s="967">
        <f t="shared" ref="VAS10" si="7455">-(SUM(VAS4:VAS9)-VAS35-VAS40)</f>
        <v>0</v>
      </c>
      <c r="VAU10" s="967">
        <f t="shared" ref="VAU10" si="7456">-(SUM(VAU4:VAU9)-VAU35-VAU40)</f>
        <v>0</v>
      </c>
      <c r="VAW10" s="967">
        <f t="shared" ref="VAW10" si="7457">-(SUM(VAW4:VAW9)-VAW35-VAW40)</f>
        <v>0</v>
      </c>
      <c r="VAY10" s="967">
        <f t="shared" ref="VAY10" si="7458">-(SUM(VAY4:VAY9)-VAY35-VAY40)</f>
        <v>0</v>
      </c>
      <c r="VBA10" s="967">
        <f t="shared" ref="VBA10" si="7459">-(SUM(VBA4:VBA9)-VBA35-VBA40)</f>
        <v>0</v>
      </c>
      <c r="VBC10" s="967">
        <f t="shared" ref="VBC10" si="7460">-(SUM(VBC4:VBC9)-VBC35-VBC40)</f>
        <v>0</v>
      </c>
      <c r="VBE10" s="967">
        <f t="shared" ref="VBE10" si="7461">-(SUM(VBE4:VBE9)-VBE35-VBE40)</f>
        <v>0</v>
      </c>
      <c r="VBG10" s="967">
        <f t="shared" ref="VBG10" si="7462">-(SUM(VBG4:VBG9)-VBG35-VBG40)</f>
        <v>0</v>
      </c>
      <c r="VBI10" s="967">
        <f t="shared" ref="VBI10" si="7463">-(SUM(VBI4:VBI9)-VBI35-VBI40)</f>
        <v>0</v>
      </c>
      <c r="VBK10" s="967">
        <f t="shared" ref="VBK10" si="7464">-(SUM(VBK4:VBK9)-VBK35-VBK40)</f>
        <v>0</v>
      </c>
      <c r="VBM10" s="967">
        <f t="shared" ref="VBM10" si="7465">-(SUM(VBM4:VBM9)-VBM35-VBM40)</f>
        <v>0</v>
      </c>
      <c r="VBO10" s="967">
        <f t="shared" ref="VBO10" si="7466">-(SUM(VBO4:VBO9)-VBO35-VBO40)</f>
        <v>0</v>
      </c>
      <c r="VBQ10" s="967">
        <f t="shared" ref="VBQ10" si="7467">-(SUM(VBQ4:VBQ9)-VBQ35-VBQ40)</f>
        <v>0</v>
      </c>
      <c r="VBS10" s="967">
        <f t="shared" ref="VBS10" si="7468">-(SUM(VBS4:VBS9)-VBS35-VBS40)</f>
        <v>0</v>
      </c>
      <c r="VBU10" s="967">
        <f t="shared" ref="VBU10" si="7469">-(SUM(VBU4:VBU9)-VBU35-VBU40)</f>
        <v>0</v>
      </c>
      <c r="VBW10" s="967">
        <f t="shared" ref="VBW10" si="7470">-(SUM(VBW4:VBW9)-VBW35-VBW40)</f>
        <v>0</v>
      </c>
      <c r="VBY10" s="967">
        <f t="shared" ref="VBY10" si="7471">-(SUM(VBY4:VBY9)-VBY35-VBY40)</f>
        <v>0</v>
      </c>
      <c r="VCA10" s="967">
        <f t="shared" ref="VCA10" si="7472">-(SUM(VCA4:VCA9)-VCA35-VCA40)</f>
        <v>0</v>
      </c>
      <c r="VCC10" s="967">
        <f t="shared" ref="VCC10" si="7473">-(SUM(VCC4:VCC9)-VCC35-VCC40)</f>
        <v>0</v>
      </c>
      <c r="VCE10" s="967">
        <f t="shared" ref="VCE10" si="7474">-(SUM(VCE4:VCE9)-VCE35-VCE40)</f>
        <v>0</v>
      </c>
      <c r="VCG10" s="967">
        <f t="shared" ref="VCG10" si="7475">-(SUM(VCG4:VCG9)-VCG35-VCG40)</f>
        <v>0</v>
      </c>
      <c r="VCI10" s="967">
        <f t="shared" ref="VCI10" si="7476">-(SUM(VCI4:VCI9)-VCI35-VCI40)</f>
        <v>0</v>
      </c>
      <c r="VCK10" s="967">
        <f t="shared" ref="VCK10" si="7477">-(SUM(VCK4:VCK9)-VCK35-VCK40)</f>
        <v>0</v>
      </c>
      <c r="VCM10" s="967">
        <f t="shared" ref="VCM10" si="7478">-(SUM(VCM4:VCM9)-VCM35-VCM40)</f>
        <v>0</v>
      </c>
      <c r="VCO10" s="967">
        <f t="shared" ref="VCO10" si="7479">-(SUM(VCO4:VCO9)-VCO35-VCO40)</f>
        <v>0</v>
      </c>
      <c r="VCQ10" s="967">
        <f t="shared" ref="VCQ10" si="7480">-(SUM(VCQ4:VCQ9)-VCQ35-VCQ40)</f>
        <v>0</v>
      </c>
      <c r="VCS10" s="967">
        <f t="shared" ref="VCS10" si="7481">-(SUM(VCS4:VCS9)-VCS35-VCS40)</f>
        <v>0</v>
      </c>
      <c r="VCU10" s="967">
        <f t="shared" ref="VCU10" si="7482">-(SUM(VCU4:VCU9)-VCU35-VCU40)</f>
        <v>0</v>
      </c>
      <c r="VCW10" s="967">
        <f t="shared" ref="VCW10" si="7483">-(SUM(VCW4:VCW9)-VCW35-VCW40)</f>
        <v>0</v>
      </c>
      <c r="VCY10" s="967">
        <f t="shared" ref="VCY10" si="7484">-(SUM(VCY4:VCY9)-VCY35-VCY40)</f>
        <v>0</v>
      </c>
      <c r="VDA10" s="967">
        <f t="shared" ref="VDA10" si="7485">-(SUM(VDA4:VDA9)-VDA35-VDA40)</f>
        <v>0</v>
      </c>
      <c r="VDC10" s="967">
        <f t="shared" ref="VDC10" si="7486">-(SUM(VDC4:VDC9)-VDC35-VDC40)</f>
        <v>0</v>
      </c>
      <c r="VDE10" s="967">
        <f t="shared" ref="VDE10" si="7487">-(SUM(VDE4:VDE9)-VDE35-VDE40)</f>
        <v>0</v>
      </c>
      <c r="VDG10" s="967">
        <f t="shared" ref="VDG10" si="7488">-(SUM(VDG4:VDG9)-VDG35-VDG40)</f>
        <v>0</v>
      </c>
      <c r="VDI10" s="967">
        <f t="shared" ref="VDI10" si="7489">-(SUM(VDI4:VDI9)-VDI35-VDI40)</f>
        <v>0</v>
      </c>
      <c r="VDK10" s="967">
        <f t="shared" ref="VDK10" si="7490">-(SUM(VDK4:VDK9)-VDK35-VDK40)</f>
        <v>0</v>
      </c>
      <c r="VDM10" s="967">
        <f t="shared" ref="VDM10" si="7491">-(SUM(VDM4:VDM9)-VDM35-VDM40)</f>
        <v>0</v>
      </c>
      <c r="VDO10" s="967">
        <f t="shared" ref="VDO10" si="7492">-(SUM(VDO4:VDO9)-VDO35-VDO40)</f>
        <v>0</v>
      </c>
      <c r="VDQ10" s="967">
        <f t="shared" ref="VDQ10" si="7493">-(SUM(VDQ4:VDQ9)-VDQ35-VDQ40)</f>
        <v>0</v>
      </c>
      <c r="VDS10" s="967">
        <f t="shared" ref="VDS10" si="7494">-(SUM(VDS4:VDS9)-VDS35-VDS40)</f>
        <v>0</v>
      </c>
      <c r="VDU10" s="967">
        <f t="shared" ref="VDU10" si="7495">-(SUM(VDU4:VDU9)-VDU35-VDU40)</f>
        <v>0</v>
      </c>
      <c r="VDW10" s="967">
        <f t="shared" ref="VDW10" si="7496">-(SUM(VDW4:VDW9)-VDW35-VDW40)</f>
        <v>0</v>
      </c>
      <c r="VDY10" s="967">
        <f t="shared" ref="VDY10" si="7497">-(SUM(VDY4:VDY9)-VDY35-VDY40)</f>
        <v>0</v>
      </c>
      <c r="VEA10" s="967">
        <f t="shared" ref="VEA10" si="7498">-(SUM(VEA4:VEA9)-VEA35-VEA40)</f>
        <v>0</v>
      </c>
      <c r="VEC10" s="967">
        <f t="shared" ref="VEC10" si="7499">-(SUM(VEC4:VEC9)-VEC35-VEC40)</f>
        <v>0</v>
      </c>
      <c r="VEE10" s="967">
        <f t="shared" ref="VEE10" si="7500">-(SUM(VEE4:VEE9)-VEE35-VEE40)</f>
        <v>0</v>
      </c>
      <c r="VEG10" s="967">
        <f t="shared" ref="VEG10" si="7501">-(SUM(VEG4:VEG9)-VEG35-VEG40)</f>
        <v>0</v>
      </c>
      <c r="VEI10" s="967">
        <f t="shared" ref="VEI10" si="7502">-(SUM(VEI4:VEI9)-VEI35-VEI40)</f>
        <v>0</v>
      </c>
      <c r="VEK10" s="967">
        <f t="shared" ref="VEK10" si="7503">-(SUM(VEK4:VEK9)-VEK35-VEK40)</f>
        <v>0</v>
      </c>
      <c r="VEM10" s="967">
        <f t="shared" ref="VEM10" si="7504">-(SUM(VEM4:VEM9)-VEM35-VEM40)</f>
        <v>0</v>
      </c>
      <c r="VEO10" s="967">
        <f t="shared" ref="VEO10" si="7505">-(SUM(VEO4:VEO9)-VEO35-VEO40)</f>
        <v>0</v>
      </c>
      <c r="VEQ10" s="967">
        <f t="shared" ref="VEQ10" si="7506">-(SUM(VEQ4:VEQ9)-VEQ35-VEQ40)</f>
        <v>0</v>
      </c>
      <c r="VES10" s="967">
        <f t="shared" ref="VES10" si="7507">-(SUM(VES4:VES9)-VES35-VES40)</f>
        <v>0</v>
      </c>
      <c r="VEU10" s="967">
        <f t="shared" ref="VEU10" si="7508">-(SUM(VEU4:VEU9)-VEU35-VEU40)</f>
        <v>0</v>
      </c>
      <c r="VEW10" s="967">
        <f t="shared" ref="VEW10" si="7509">-(SUM(VEW4:VEW9)-VEW35-VEW40)</f>
        <v>0</v>
      </c>
      <c r="VEY10" s="967">
        <f t="shared" ref="VEY10" si="7510">-(SUM(VEY4:VEY9)-VEY35-VEY40)</f>
        <v>0</v>
      </c>
      <c r="VFA10" s="967">
        <f t="shared" ref="VFA10" si="7511">-(SUM(VFA4:VFA9)-VFA35-VFA40)</f>
        <v>0</v>
      </c>
      <c r="VFC10" s="967">
        <f t="shared" ref="VFC10" si="7512">-(SUM(VFC4:VFC9)-VFC35-VFC40)</f>
        <v>0</v>
      </c>
      <c r="VFE10" s="967">
        <f t="shared" ref="VFE10" si="7513">-(SUM(VFE4:VFE9)-VFE35-VFE40)</f>
        <v>0</v>
      </c>
      <c r="VFG10" s="967">
        <f t="shared" ref="VFG10" si="7514">-(SUM(VFG4:VFG9)-VFG35-VFG40)</f>
        <v>0</v>
      </c>
      <c r="VFI10" s="967">
        <f t="shared" ref="VFI10" si="7515">-(SUM(VFI4:VFI9)-VFI35-VFI40)</f>
        <v>0</v>
      </c>
      <c r="VFK10" s="967">
        <f t="shared" ref="VFK10" si="7516">-(SUM(VFK4:VFK9)-VFK35-VFK40)</f>
        <v>0</v>
      </c>
      <c r="VFM10" s="967">
        <f t="shared" ref="VFM10" si="7517">-(SUM(VFM4:VFM9)-VFM35-VFM40)</f>
        <v>0</v>
      </c>
      <c r="VFO10" s="967">
        <f t="shared" ref="VFO10" si="7518">-(SUM(VFO4:VFO9)-VFO35-VFO40)</f>
        <v>0</v>
      </c>
      <c r="VFQ10" s="967">
        <f t="shared" ref="VFQ10" si="7519">-(SUM(VFQ4:VFQ9)-VFQ35-VFQ40)</f>
        <v>0</v>
      </c>
      <c r="VFS10" s="967">
        <f t="shared" ref="VFS10" si="7520">-(SUM(VFS4:VFS9)-VFS35-VFS40)</f>
        <v>0</v>
      </c>
      <c r="VFU10" s="967">
        <f t="shared" ref="VFU10" si="7521">-(SUM(VFU4:VFU9)-VFU35-VFU40)</f>
        <v>0</v>
      </c>
      <c r="VFW10" s="967">
        <f t="shared" ref="VFW10" si="7522">-(SUM(VFW4:VFW9)-VFW35-VFW40)</f>
        <v>0</v>
      </c>
      <c r="VFY10" s="967">
        <f t="shared" ref="VFY10" si="7523">-(SUM(VFY4:VFY9)-VFY35-VFY40)</f>
        <v>0</v>
      </c>
      <c r="VGA10" s="967">
        <f t="shared" ref="VGA10" si="7524">-(SUM(VGA4:VGA9)-VGA35-VGA40)</f>
        <v>0</v>
      </c>
      <c r="VGC10" s="967">
        <f t="shared" ref="VGC10" si="7525">-(SUM(VGC4:VGC9)-VGC35-VGC40)</f>
        <v>0</v>
      </c>
      <c r="VGE10" s="967">
        <f t="shared" ref="VGE10" si="7526">-(SUM(VGE4:VGE9)-VGE35-VGE40)</f>
        <v>0</v>
      </c>
      <c r="VGG10" s="967">
        <f t="shared" ref="VGG10" si="7527">-(SUM(VGG4:VGG9)-VGG35-VGG40)</f>
        <v>0</v>
      </c>
      <c r="VGI10" s="967">
        <f t="shared" ref="VGI10" si="7528">-(SUM(VGI4:VGI9)-VGI35-VGI40)</f>
        <v>0</v>
      </c>
      <c r="VGK10" s="967">
        <f t="shared" ref="VGK10" si="7529">-(SUM(VGK4:VGK9)-VGK35-VGK40)</f>
        <v>0</v>
      </c>
      <c r="VGM10" s="967">
        <f t="shared" ref="VGM10" si="7530">-(SUM(VGM4:VGM9)-VGM35-VGM40)</f>
        <v>0</v>
      </c>
      <c r="VGO10" s="967">
        <f t="shared" ref="VGO10" si="7531">-(SUM(VGO4:VGO9)-VGO35-VGO40)</f>
        <v>0</v>
      </c>
      <c r="VGQ10" s="967">
        <f t="shared" ref="VGQ10" si="7532">-(SUM(VGQ4:VGQ9)-VGQ35-VGQ40)</f>
        <v>0</v>
      </c>
      <c r="VGS10" s="967">
        <f t="shared" ref="VGS10" si="7533">-(SUM(VGS4:VGS9)-VGS35-VGS40)</f>
        <v>0</v>
      </c>
      <c r="VGU10" s="967">
        <f t="shared" ref="VGU10" si="7534">-(SUM(VGU4:VGU9)-VGU35-VGU40)</f>
        <v>0</v>
      </c>
      <c r="VGW10" s="967">
        <f t="shared" ref="VGW10" si="7535">-(SUM(VGW4:VGW9)-VGW35-VGW40)</f>
        <v>0</v>
      </c>
      <c r="VGY10" s="967">
        <f t="shared" ref="VGY10" si="7536">-(SUM(VGY4:VGY9)-VGY35-VGY40)</f>
        <v>0</v>
      </c>
      <c r="VHA10" s="967">
        <f t="shared" ref="VHA10" si="7537">-(SUM(VHA4:VHA9)-VHA35-VHA40)</f>
        <v>0</v>
      </c>
      <c r="VHC10" s="967">
        <f t="shared" ref="VHC10" si="7538">-(SUM(VHC4:VHC9)-VHC35-VHC40)</f>
        <v>0</v>
      </c>
      <c r="VHE10" s="967">
        <f t="shared" ref="VHE10" si="7539">-(SUM(VHE4:VHE9)-VHE35-VHE40)</f>
        <v>0</v>
      </c>
      <c r="VHG10" s="967">
        <f t="shared" ref="VHG10" si="7540">-(SUM(VHG4:VHG9)-VHG35-VHG40)</f>
        <v>0</v>
      </c>
      <c r="VHI10" s="967">
        <f t="shared" ref="VHI10" si="7541">-(SUM(VHI4:VHI9)-VHI35-VHI40)</f>
        <v>0</v>
      </c>
      <c r="VHK10" s="967">
        <f t="shared" ref="VHK10" si="7542">-(SUM(VHK4:VHK9)-VHK35-VHK40)</f>
        <v>0</v>
      </c>
      <c r="VHM10" s="967">
        <f t="shared" ref="VHM10" si="7543">-(SUM(VHM4:VHM9)-VHM35-VHM40)</f>
        <v>0</v>
      </c>
      <c r="VHO10" s="967">
        <f t="shared" ref="VHO10" si="7544">-(SUM(VHO4:VHO9)-VHO35-VHO40)</f>
        <v>0</v>
      </c>
      <c r="VHQ10" s="967">
        <f t="shared" ref="VHQ10" si="7545">-(SUM(VHQ4:VHQ9)-VHQ35-VHQ40)</f>
        <v>0</v>
      </c>
      <c r="VHS10" s="967">
        <f t="shared" ref="VHS10" si="7546">-(SUM(VHS4:VHS9)-VHS35-VHS40)</f>
        <v>0</v>
      </c>
      <c r="VHU10" s="967">
        <f t="shared" ref="VHU10" si="7547">-(SUM(VHU4:VHU9)-VHU35-VHU40)</f>
        <v>0</v>
      </c>
      <c r="VHW10" s="967">
        <f t="shared" ref="VHW10" si="7548">-(SUM(VHW4:VHW9)-VHW35-VHW40)</f>
        <v>0</v>
      </c>
      <c r="VHY10" s="967">
        <f t="shared" ref="VHY10" si="7549">-(SUM(VHY4:VHY9)-VHY35-VHY40)</f>
        <v>0</v>
      </c>
      <c r="VIA10" s="967">
        <f t="shared" ref="VIA10" si="7550">-(SUM(VIA4:VIA9)-VIA35-VIA40)</f>
        <v>0</v>
      </c>
      <c r="VIC10" s="967">
        <f t="shared" ref="VIC10" si="7551">-(SUM(VIC4:VIC9)-VIC35-VIC40)</f>
        <v>0</v>
      </c>
      <c r="VIE10" s="967">
        <f t="shared" ref="VIE10" si="7552">-(SUM(VIE4:VIE9)-VIE35-VIE40)</f>
        <v>0</v>
      </c>
      <c r="VIG10" s="967">
        <f t="shared" ref="VIG10" si="7553">-(SUM(VIG4:VIG9)-VIG35-VIG40)</f>
        <v>0</v>
      </c>
      <c r="VII10" s="967">
        <f t="shared" ref="VII10" si="7554">-(SUM(VII4:VII9)-VII35-VII40)</f>
        <v>0</v>
      </c>
      <c r="VIK10" s="967">
        <f t="shared" ref="VIK10" si="7555">-(SUM(VIK4:VIK9)-VIK35-VIK40)</f>
        <v>0</v>
      </c>
      <c r="VIM10" s="967">
        <f t="shared" ref="VIM10" si="7556">-(SUM(VIM4:VIM9)-VIM35-VIM40)</f>
        <v>0</v>
      </c>
      <c r="VIO10" s="967">
        <f t="shared" ref="VIO10" si="7557">-(SUM(VIO4:VIO9)-VIO35-VIO40)</f>
        <v>0</v>
      </c>
      <c r="VIQ10" s="967">
        <f t="shared" ref="VIQ10" si="7558">-(SUM(VIQ4:VIQ9)-VIQ35-VIQ40)</f>
        <v>0</v>
      </c>
      <c r="VIS10" s="967">
        <f t="shared" ref="VIS10" si="7559">-(SUM(VIS4:VIS9)-VIS35-VIS40)</f>
        <v>0</v>
      </c>
      <c r="VIU10" s="967">
        <f t="shared" ref="VIU10" si="7560">-(SUM(VIU4:VIU9)-VIU35-VIU40)</f>
        <v>0</v>
      </c>
      <c r="VIW10" s="967">
        <f t="shared" ref="VIW10" si="7561">-(SUM(VIW4:VIW9)-VIW35-VIW40)</f>
        <v>0</v>
      </c>
      <c r="VIY10" s="967">
        <f t="shared" ref="VIY10" si="7562">-(SUM(VIY4:VIY9)-VIY35-VIY40)</f>
        <v>0</v>
      </c>
      <c r="VJA10" s="967">
        <f t="shared" ref="VJA10" si="7563">-(SUM(VJA4:VJA9)-VJA35-VJA40)</f>
        <v>0</v>
      </c>
      <c r="VJC10" s="967">
        <f t="shared" ref="VJC10" si="7564">-(SUM(VJC4:VJC9)-VJC35-VJC40)</f>
        <v>0</v>
      </c>
      <c r="VJE10" s="967">
        <f t="shared" ref="VJE10" si="7565">-(SUM(VJE4:VJE9)-VJE35-VJE40)</f>
        <v>0</v>
      </c>
      <c r="VJG10" s="967">
        <f t="shared" ref="VJG10" si="7566">-(SUM(VJG4:VJG9)-VJG35-VJG40)</f>
        <v>0</v>
      </c>
      <c r="VJI10" s="967">
        <f t="shared" ref="VJI10" si="7567">-(SUM(VJI4:VJI9)-VJI35-VJI40)</f>
        <v>0</v>
      </c>
      <c r="VJK10" s="967">
        <f t="shared" ref="VJK10" si="7568">-(SUM(VJK4:VJK9)-VJK35-VJK40)</f>
        <v>0</v>
      </c>
      <c r="VJM10" s="967">
        <f t="shared" ref="VJM10" si="7569">-(SUM(VJM4:VJM9)-VJM35-VJM40)</f>
        <v>0</v>
      </c>
      <c r="VJO10" s="967">
        <f t="shared" ref="VJO10" si="7570">-(SUM(VJO4:VJO9)-VJO35-VJO40)</f>
        <v>0</v>
      </c>
      <c r="VJQ10" s="967">
        <f t="shared" ref="VJQ10" si="7571">-(SUM(VJQ4:VJQ9)-VJQ35-VJQ40)</f>
        <v>0</v>
      </c>
      <c r="VJS10" s="967">
        <f t="shared" ref="VJS10" si="7572">-(SUM(VJS4:VJS9)-VJS35-VJS40)</f>
        <v>0</v>
      </c>
      <c r="VJU10" s="967">
        <f t="shared" ref="VJU10" si="7573">-(SUM(VJU4:VJU9)-VJU35-VJU40)</f>
        <v>0</v>
      </c>
      <c r="VJW10" s="967">
        <f t="shared" ref="VJW10" si="7574">-(SUM(VJW4:VJW9)-VJW35-VJW40)</f>
        <v>0</v>
      </c>
      <c r="VJY10" s="967">
        <f t="shared" ref="VJY10" si="7575">-(SUM(VJY4:VJY9)-VJY35-VJY40)</f>
        <v>0</v>
      </c>
      <c r="VKA10" s="967">
        <f t="shared" ref="VKA10" si="7576">-(SUM(VKA4:VKA9)-VKA35-VKA40)</f>
        <v>0</v>
      </c>
      <c r="VKC10" s="967">
        <f t="shared" ref="VKC10" si="7577">-(SUM(VKC4:VKC9)-VKC35-VKC40)</f>
        <v>0</v>
      </c>
      <c r="VKE10" s="967">
        <f t="shared" ref="VKE10" si="7578">-(SUM(VKE4:VKE9)-VKE35-VKE40)</f>
        <v>0</v>
      </c>
      <c r="VKG10" s="967">
        <f t="shared" ref="VKG10" si="7579">-(SUM(VKG4:VKG9)-VKG35-VKG40)</f>
        <v>0</v>
      </c>
      <c r="VKI10" s="967">
        <f t="shared" ref="VKI10" si="7580">-(SUM(VKI4:VKI9)-VKI35-VKI40)</f>
        <v>0</v>
      </c>
      <c r="VKK10" s="967">
        <f t="shared" ref="VKK10" si="7581">-(SUM(VKK4:VKK9)-VKK35-VKK40)</f>
        <v>0</v>
      </c>
      <c r="VKM10" s="967">
        <f t="shared" ref="VKM10" si="7582">-(SUM(VKM4:VKM9)-VKM35-VKM40)</f>
        <v>0</v>
      </c>
      <c r="VKO10" s="967">
        <f t="shared" ref="VKO10" si="7583">-(SUM(VKO4:VKO9)-VKO35-VKO40)</f>
        <v>0</v>
      </c>
      <c r="VKQ10" s="967">
        <f t="shared" ref="VKQ10" si="7584">-(SUM(VKQ4:VKQ9)-VKQ35-VKQ40)</f>
        <v>0</v>
      </c>
      <c r="VKS10" s="967">
        <f t="shared" ref="VKS10" si="7585">-(SUM(VKS4:VKS9)-VKS35-VKS40)</f>
        <v>0</v>
      </c>
      <c r="VKU10" s="967">
        <f t="shared" ref="VKU10" si="7586">-(SUM(VKU4:VKU9)-VKU35-VKU40)</f>
        <v>0</v>
      </c>
      <c r="VKW10" s="967">
        <f t="shared" ref="VKW10" si="7587">-(SUM(VKW4:VKW9)-VKW35-VKW40)</f>
        <v>0</v>
      </c>
      <c r="VKY10" s="967">
        <f t="shared" ref="VKY10" si="7588">-(SUM(VKY4:VKY9)-VKY35-VKY40)</f>
        <v>0</v>
      </c>
      <c r="VLA10" s="967">
        <f t="shared" ref="VLA10" si="7589">-(SUM(VLA4:VLA9)-VLA35-VLA40)</f>
        <v>0</v>
      </c>
      <c r="VLC10" s="967">
        <f t="shared" ref="VLC10" si="7590">-(SUM(VLC4:VLC9)-VLC35-VLC40)</f>
        <v>0</v>
      </c>
      <c r="VLE10" s="967">
        <f t="shared" ref="VLE10" si="7591">-(SUM(VLE4:VLE9)-VLE35-VLE40)</f>
        <v>0</v>
      </c>
      <c r="VLG10" s="967">
        <f t="shared" ref="VLG10" si="7592">-(SUM(VLG4:VLG9)-VLG35-VLG40)</f>
        <v>0</v>
      </c>
      <c r="VLI10" s="967">
        <f t="shared" ref="VLI10" si="7593">-(SUM(VLI4:VLI9)-VLI35-VLI40)</f>
        <v>0</v>
      </c>
      <c r="VLK10" s="967">
        <f t="shared" ref="VLK10" si="7594">-(SUM(VLK4:VLK9)-VLK35-VLK40)</f>
        <v>0</v>
      </c>
      <c r="VLM10" s="967">
        <f t="shared" ref="VLM10" si="7595">-(SUM(VLM4:VLM9)-VLM35-VLM40)</f>
        <v>0</v>
      </c>
      <c r="VLO10" s="967">
        <f t="shared" ref="VLO10" si="7596">-(SUM(VLO4:VLO9)-VLO35-VLO40)</f>
        <v>0</v>
      </c>
      <c r="VLQ10" s="967">
        <f t="shared" ref="VLQ10" si="7597">-(SUM(VLQ4:VLQ9)-VLQ35-VLQ40)</f>
        <v>0</v>
      </c>
      <c r="VLS10" s="967">
        <f t="shared" ref="VLS10" si="7598">-(SUM(VLS4:VLS9)-VLS35-VLS40)</f>
        <v>0</v>
      </c>
      <c r="VLU10" s="967">
        <f t="shared" ref="VLU10" si="7599">-(SUM(VLU4:VLU9)-VLU35-VLU40)</f>
        <v>0</v>
      </c>
      <c r="VLW10" s="967">
        <f t="shared" ref="VLW10" si="7600">-(SUM(VLW4:VLW9)-VLW35-VLW40)</f>
        <v>0</v>
      </c>
      <c r="VLY10" s="967">
        <f t="shared" ref="VLY10" si="7601">-(SUM(VLY4:VLY9)-VLY35-VLY40)</f>
        <v>0</v>
      </c>
      <c r="VMA10" s="967">
        <f t="shared" ref="VMA10" si="7602">-(SUM(VMA4:VMA9)-VMA35-VMA40)</f>
        <v>0</v>
      </c>
      <c r="VMC10" s="967">
        <f t="shared" ref="VMC10" si="7603">-(SUM(VMC4:VMC9)-VMC35-VMC40)</f>
        <v>0</v>
      </c>
      <c r="VME10" s="967">
        <f t="shared" ref="VME10" si="7604">-(SUM(VME4:VME9)-VME35-VME40)</f>
        <v>0</v>
      </c>
      <c r="VMG10" s="967">
        <f t="shared" ref="VMG10" si="7605">-(SUM(VMG4:VMG9)-VMG35-VMG40)</f>
        <v>0</v>
      </c>
      <c r="VMI10" s="967">
        <f t="shared" ref="VMI10" si="7606">-(SUM(VMI4:VMI9)-VMI35-VMI40)</f>
        <v>0</v>
      </c>
      <c r="VMK10" s="967">
        <f t="shared" ref="VMK10" si="7607">-(SUM(VMK4:VMK9)-VMK35-VMK40)</f>
        <v>0</v>
      </c>
      <c r="VMM10" s="967">
        <f t="shared" ref="VMM10" si="7608">-(SUM(VMM4:VMM9)-VMM35-VMM40)</f>
        <v>0</v>
      </c>
      <c r="VMO10" s="967">
        <f t="shared" ref="VMO10" si="7609">-(SUM(VMO4:VMO9)-VMO35-VMO40)</f>
        <v>0</v>
      </c>
      <c r="VMQ10" s="967">
        <f t="shared" ref="VMQ10" si="7610">-(SUM(VMQ4:VMQ9)-VMQ35-VMQ40)</f>
        <v>0</v>
      </c>
      <c r="VMS10" s="967">
        <f t="shared" ref="VMS10" si="7611">-(SUM(VMS4:VMS9)-VMS35-VMS40)</f>
        <v>0</v>
      </c>
      <c r="VMU10" s="967">
        <f t="shared" ref="VMU10" si="7612">-(SUM(VMU4:VMU9)-VMU35-VMU40)</f>
        <v>0</v>
      </c>
      <c r="VMW10" s="967">
        <f t="shared" ref="VMW10" si="7613">-(SUM(VMW4:VMW9)-VMW35-VMW40)</f>
        <v>0</v>
      </c>
      <c r="VMY10" s="967">
        <f t="shared" ref="VMY10" si="7614">-(SUM(VMY4:VMY9)-VMY35-VMY40)</f>
        <v>0</v>
      </c>
      <c r="VNA10" s="967">
        <f t="shared" ref="VNA10" si="7615">-(SUM(VNA4:VNA9)-VNA35-VNA40)</f>
        <v>0</v>
      </c>
      <c r="VNC10" s="967">
        <f t="shared" ref="VNC10" si="7616">-(SUM(VNC4:VNC9)-VNC35-VNC40)</f>
        <v>0</v>
      </c>
      <c r="VNE10" s="967">
        <f t="shared" ref="VNE10" si="7617">-(SUM(VNE4:VNE9)-VNE35-VNE40)</f>
        <v>0</v>
      </c>
      <c r="VNG10" s="967">
        <f t="shared" ref="VNG10" si="7618">-(SUM(VNG4:VNG9)-VNG35-VNG40)</f>
        <v>0</v>
      </c>
      <c r="VNI10" s="967">
        <f t="shared" ref="VNI10" si="7619">-(SUM(VNI4:VNI9)-VNI35-VNI40)</f>
        <v>0</v>
      </c>
      <c r="VNK10" s="967">
        <f t="shared" ref="VNK10" si="7620">-(SUM(VNK4:VNK9)-VNK35-VNK40)</f>
        <v>0</v>
      </c>
      <c r="VNM10" s="967">
        <f t="shared" ref="VNM10" si="7621">-(SUM(VNM4:VNM9)-VNM35-VNM40)</f>
        <v>0</v>
      </c>
      <c r="VNO10" s="967">
        <f t="shared" ref="VNO10" si="7622">-(SUM(VNO4:VNO9)-VNO35-VNO40)</f>
        <v>0</v>
      </c>
      <c r="VNQ10" s="967">
        <f t="shared" ref="VNQ10" si="7623">-(SUM(VNQ4:VNQ9)-VNQ35-VNQ40)</f>
        <v>0</v>
      </c>
      <c r="VNS10" s="967">
        <f t="shared" ref="VNS10" si="7624">-(SUM(VNS4:VNS9)-VNS35-VNS40)</f>
        <v>0</v>
      </c>
      <c r="VNU10" s="967">
        <f t="shared" ref="VNU10" si="7625">-(SUM(VNU4:VNU9)-VNU35-VNU40)</f>
        <v>0</v>
      </c>
      <c r="VNW10" s="967">
        <f t="shared" ref="VNW10" si="7626">-(SUM(VNW4:VNW9)-VNW35-VNW40)</f>
        <v>0</v>
      </c>
      <c r="VNY10" s="967">
        <f t="shared" ref="VNY10" si="7627">-(SUM(VNY4:VNY9)-VNY35-VNY40)</f>
        <v>0</v>
      </c>
      <c r="VOA10" s="967">
        <f t="shared" ref="VOA10" si="7628">-(SUM(VOA4:VOA9)-VOA35-VOA40)</f>
        <v>0</v>
      </c>
      <c r="VOC10" s="967">
        <f t="shared" ref="VOC10" si="7629">-(SUM(VOC4:VOC9)-VOC35-VOC40)</f>
        <v>0</v>
      </c>
      <c r="VOE10" s="967">
        <f t="shared" ref="VOE10" si="7630">-(SUM(VOE4:VOE9)-VOE35-VOE40)</f>
        <v>0</v>
      </c>
      <c r="VOG10" s="967">
        <f t="shared" ref="VOG10" si="7631">-(SUM(VOG4:VOG9)-VOG35-VOG40)</f>
        <v>0</v>
      </c>
      <c r="VOI10" s="967">
        <f t="shared" ref="VOI10" si="7632">-(SUM(VOI4:VOI9)-VOI35-VOI40)</f>
        <v>0</v>
      </c>
      <c r="VOK10" s="967">
        <f t="shared" ref="VOK10" si="7633">-(SUM(VOK4:VOK9)-VOK35-VOK40)</f>
        <v>0</v>
      </c>
      <c r="VOM10" s="967">
        <f t="shared" ref="VOM10" si="7634">-(SUM(VOM4:VOM9)-VOM35-VOM40)</f>
        <v>0</v>
      </c>
      <c r="VOO10" s="967">
        <f t="shared" ref="VOO10" si="7635">-(SUM(VOO4:VOO9)-VOO35-VOO40)</f>
        <v>0</v>
      </c>
      <c r="VOQ10" s="967">
        <f t="shared" ref="VOQ10" si="7636">-(SUM(VOQ4:VOQ9)-VOQ35-VOQ40)</f>
        <v>0</v>
      </c>
      <c r="VOS10" s="967">
        <f t="shared" ref="VOS10" si="7637">-(SUM(VOS4:VOS9)-VOS35-VOS40)</f>
        <v>0</v>
      </c>
      <c r="VOU10" s="967">
        <f t="shared" ref="VOU10" si="7638">-(SUM(VOU4:VOU9)-VOU35-VOU40)</f>
        <v>0</v>
      </c>
      <c r="VOW10" s="967">
        <f t="shared" ref="VOW10" si="7639">-(SUM(VOW4:VOW9)-VOW35-VOW40)</f>
        <v>0</v>
      </c>
      <c r="VOY10" s="967">
        <f t="shared" ref="VOY10" si="7640">-(SUM(VOY4:VOY9)-VOY35-VOY40)</f>
        <v>0</v>
      </c>
      <c r="VPA10" s="967">
        <f t="shared" ref="VPA10" si="7641">-(SUM(VPA4:VPA9)-VPA35-VPA40)</f>
        <v>0</v>
      </c>
      <c r="VPC10" s="967">
        <f t="shared" ref="VPC10" si="7642">-(SUM(VPC4:VPC9)-VPC35-VPC40)</f>
        <v>0</v>
      </c>
      <c r="VPE10" s="967">
        <f t="shared" ref="VPE10" si="7643">-(SUM(VPE4:VPE9)-VPE35-VPE40)</f>
        <v>0</v>
      </c>
      <c r="VPG10" s="967">
        <f t="shared" ref="VPG10" si="7644">-(SUM(VPG4:VPG9)-VPG35-VPG40)</f>
        <v>0</v>
      </c>
      <c r="VPI10" s="967">
        <f t="shared" ref="VPI10" si="7645">-(SUM(VPI4:VPI9)-VPI35-VPI40)</f>
        <v>0</v>
      </c>
      <c r="VPK10" s="967">
        <f t="shared" ref="VPK10" si="7646">-(SUM(VPK4:VPK9)-VPK35-VPK40)</f>
        <v>0</v>
      </c>
      <c r="VPM10" s="967">
        <f t="shared" ref="VPM10" si="7647">-(SUM(VPM4:VPM9)-VPM35-VPM40)</f>
        <v>0</v>
      </c>
      <c r="VPO10" s="967">
        <f t="shared" ref="VPO10" si="7648">-(SUM(VPO4:VPO9)-VPO35-VPO40)</f>
        <v>0</v>
      </c>
      <c r="VPQ10" s="967">
        <f t="shared" ref="VPQ10" si="7649">-(SUM(VPQ4:VPQ9)-VPQ35-VPQ40)</f>
        <v>0</v>
      </c>
      <c r="VPS10" s="967">
        <f t="shared" ref="VPS10" si="7650">-(SUM(VPS4:VPS9)-VPS35-VPS40)</f>
        <v>0</v>
      </c>
      <c r="VPU10" s="967">
        <f t="shared" ref="VPU10" si="7651">-(SUM(VPU4:VPU9)-VPU35-VPU40)</f>
        <v>0</v>
      </c>
      <c r="VPW10" s="967">
        <f t="shared" ref="VPW10" si="7652">-(SUM(VPW4:VPW9)-VPW35-VPW40)</f>
        <v>0</v>
      </c>
      <c r="VPY10" s="967">
        <f t="shared" ref="VPY10" si="7653">-(SUM(VPY4:VPY9)-VPY35-VPY40)</f>
        <v>0</v>
      </c>
      <c r="VQA10" s="967">
        <f t="shared" ref="VQA10" si="7654">-(SUM(VQA4:VQA9)-VQA35-VQA40)</f>
        <v>0</v>
      </c>
      <c r="VQC10" s="967">
        <f t="shared" ref="VQC10" si="7655">-(SUM(VQC4:VQC9)-VQC35-VQC40)</f>
        <v>0</v>
      </c>
      <c r="VQE10" s="967">
        <f t="shared" ref="VQE10" si="7656">-(SUM(VQE4:VQE9)-VQE35-VQE40)</f>
        <v>0</v>
      </c>
      <c r="VQG10" s="967">
        <f t="shared" ref="VQG10" si="7657">-(SUM(VQG4:VQG9)-VQG35-VQG40)</f>
        <v>0</v>
      </c>
      <c r="VQI10" s="967">
        <f t="shared" ref="VQI10" si="7658">-(SUM(VQI4:VQI9)-VQI35-VQI40)</f>
        <v>0</v>
      </c>
      <c r="VQK10" s="967">
        <f t="shared" ref="VQK10" si="7659">-(SUM(VQK4:VQK9)-VQK35-VQK40)</f>
        <v>0</v>
      </c>
      <c r="VQM10" s="967">
        <f t="shared" ref="VQM10" si="7660">-(SUM(VQM4:VQM9)-VQM35-VQM40)</f>
        <v>0</v>
      </c>
      <c r="VQO10" s="967">
        <f t="shared" ref="VQO10" si="7661">-(SUM(VQO4:VQO9)-VQO35-VQO40)</f>
        <v>0</v>
      </c>
      <c r="VQQ10" s="967">
        <f t="shared" ref="VQQ10" si="7662">-(SUM(VQQ4:VQQ9)-VQQ35-VQQ40)</f>
        <v>0</v>
      </c>
      <c r="VQS10" s="967">
        <f t="shared" ref="VQS10" si="7663">-(SUM(VQS4:VQS9)-VQS35-VQS40)</f>
        <v>0</v>
      </c>
      <c r="VQU10" s="967">
        <f t="shared" ref="VQU10" si="7664">-(SUM(VQU4:VQU9)-VQU35-VQU40)</f>
        <v>0</v>
      </c>
      <c r="VQW10" s="967">
        <f t="shared" ref="VQW10" si="7665">-(SUM(VQW4:VQW9)-VQW35-VQW40)</f>
        <v>0</v>
      </c>
      <c r="VQY10" s="967">
        <f t="shared" ref="VQY10" si="7666">-(SUM(VQY4:VQY9)-VQY35-VQY40)</f>
        <v>0</v>
      </c>
      <c r="VRA10" s="967">
        <f t="shared" ref="VRA10" si="7667">-(SUM(VRA4:VRA9)-VRA35-VRA40)</f>
        <v>0</v>
      </c>
      <c r="VRC10" s="967">
        <f t="shared" ref="VRC10" si="7668">-(SUM(VRC4:VRC9)-VRC35-VRC40)</f>
        <v>0</v>
      </c>
      <c r="VRE10" s="967">
        <f t="shared" ref="VRE10" si="7669">-(SUM(VRE4:VRE9)-VRE35-VRE40)</f>
        <v>0</v>
      </c>
      <c r="VRG10" s="967">
        <f t="shared" ref="VRG10" si="7670">-(SUM(VRG4:VRG9)-VRG35-VRG40)</f>
        <v>0</v>
      </c>
      <c r="VRI10" s="967">
        <f t="shared" ref="VRI10" si="7671">-(SUM(VRI4:VRI9)-VRI35-VRI40)</f>
        <v>0</v>
      </c>
      <c r="VRK10" s="967">
        <f t="shared" ref="VRK10" si="7672">-(SUM(VRK4:VRK9)-VRK35-VRK40)</f>
        <v>0</v>
      </c>
      <c r="VRM10" s="967">
        <f t="shared" ref="VRM10" si="7673">-(SUM(VRM4:VRM9)-VRM35-VRM40)</f>
        <v>0</v>
      </c>
      <c r="VRO10" s="967">
        <f t="shared" ref="VRO10" si="7674">-(SUM(VRO4:VRO9)-VRO35-VRO40)</f>
        <v>0</v>
      </c>
      <c r="VRQ10" s="967">
        <f t="shared" ref="VRQ10" si="7675">-(SUM(VRQ4:VRQ9)-VRQ35-VRQ40)</f>
        <v>0</v>
      </c>
      <c r="VRS10" s="967">
        <f t="shared" ref="VRS10" si="7676">-(SUM(VRS4:VRS9)-VRS35-VRS40)</f>
        <v>0</v>
      </c>
      <c r="VRU10" s="967">
        <f t="shared" ref="VRU10" si="7677">-(SUM(VRU4:VRU9)-VRU35-VRU40)</f>
        <v>0</v>
      </c>
      <c r="VRW10" s="967">
        <f t="shared" ref="VRW10" si="7678">-(SUM(VRW4:VRW9)-VRW35-VRW40)</f>
        <v>0</v>
      </c>
      <c r="VRY10" s="967">
        <f t="shared" ref="VRY10" si="7679">-(SUM(VRY4:VRY9)-VRY35-VRY40)</f>
        <v>0</v>
      </c>
      <c r="VSA10" s="967">
        <f t="shared" ref="VSA10" si="7680">-(SUM(VSA4:VSA9)-VSA35-VSA40)</f>
        <v>0</v>
      </c>
      <c r="VSC10" s="967">
        <f t="shared" ref="VSC10" si="7681">-(SUM(VSC4:VSC9)-VSC35-VSC40)</f>
        <v>0</v>
      </c>
      <c r="VSE10" s="967">
        <f t="shared" ref="VSE10" si="7682">-(SUM(VSE4:VSE9)-VSE35-VSE40)</f>
        <v>0</v>
      </c>
      <c r="VSG10" s="967">
        <f t="shared" ref="VSG10" si="7683">-(SUM(VSG4:VSG9)-VSG35-VSG40)</f>
        <v>0</v>
      </c>
      <c r="VSI10" s="967">
        <f t="shared" ref="VSI10" si="7684">-(SUM(VSI4:VSI9)-VSI35-VSI40)</f>
        <v>0</v>
      </c>
      <c r="VSK10" s="967">
        <f t="shared" ref="VSK10" si="7685">-(SUM(VSK4:VSK9)-VSK35-VSK40)</f>
        <v>0</v>
      </c>
      <c r="VSM10" s="967">
        <f t="shared" ref="VSM10" si="7686">-(SUM(VSM4:VSM9)-VSM35-VSM40)</f>
        <v>0</v>
      </c>
      <c r="VSO10" s="967">
        <f t="shared" ref="VSO10" si="7687">-(SUM(VSO4:VSO9)-VSO35-VSO40)</f>
        <v>0</v>
      </c>
      <c r="VSQ10" s="967">
        <f t="shared" ref="VSQ10" si="7688">-(SUM(VSQ4:VSQ9)-VSQ35-VSQ40)</f>
        <v>0</v>
      </c>
      <c r="VSS10" s="967">
        <f t="shared" ref="VSS10" si="7689">-(SUM(VSS4:VSS9)-VSS35-VSS40)</f>
        <v>0</v>
      </c>
      <c r="VSU10" s="967">
        <f t="shared" ref="VSU10" si="7690">-(SUM(VSU4:VSU9)-VSU35-VSU40)</f>
        <v>0</v>
      </c>
      <c r="VSW10" s="967">
        <f t="shared" ref="VSW10" si="7691">-(SUM(VSW4:VSW9)-VSW35-VSW40)</f>
        <v>0</v>
      </c>
      <c r="VSY10" s="967">
        <f t="shared" ref="VSY10" si="7692">-(SUM(VSY4:VSY9)-VSY35-VSY40)</f>
        <v>0</v>
      </c>
      <c r="VTA10" s="967">
        <f t="shared" ref="VTA10" si="7693">-(SUM(VTA4:VTA9)-VTA35-VTA40)</f>
        <v>0</v>
      </c>
      <c r="VTC10" s="967">
        <f t="shared" ref="VTC10" si="7694">-(SUM(VTC4:VTC9)-VTC35-VTC40)</f>
        <v>0</v>
      </c>
      <c r="VTE10" s="967">
        <f t="shared" ref="VTE10" si="7695">-(SUM(VTE4:VTE9)-VTE35-VTE40)</f>
        <v>0</v>
      </c>
      <c r="VTG10" s="967">
        <f t="shared" ref="VTG10" si="7696">-(SUM(VTG4:VTG9)-VTG35-VTG40)</f>
        <v>0</v>
      </c>
      <c r="VTI10" s="967">
        <f t="shared" ref="VTI10" si="7697">-(SUM(VTI4:VTI9)-VTI35-VTI40)</f>
        <v>0</v>
      </c>
      <c r="VTK10" s="967">
        <f t="shared" ref="VTK10" si="7698">-(SUM(VTK4:VTK9)-VTK35-VTK40)</f>
        <v>0</v>
      </c>
      <c r="VTM10" s="967">
        <f t="shared" ref="VTM10" si="7699">-(SUM(VTM4:VTM9)-VTM35-VTM40)</f>
        <v>0</v>
      </c>
      <c r="VTO10" s="967">
        <f t="shared" ref="VTO10" si="7700">-(SUM(VTO4:VTO9)-VTO35-VTO40)</f>
        <v>0</v>
      </c>
      <c r="VTQ10" s="967">
        <f t="shared" ref="VTQ10" si="7701">-(SUM(VTQ4:VTQ9)-VTQ35-VTQ40)</f>
        <v>0</v>
      </c>
      <c r="VTS10" s="967">
        <f t="shared" ref="VTS10" si="7702">-(SUM(VTS4:VTS9)-VTS35-VTS40)</f>
        <v>0</v>
      </c>
      <c r="VTU10" s="967">
        <f t="shared" ref="VTU10" si="7703">-(SUM(VTU4:VTU9)-VTU35-VTU40)</f>
        <v>0</v>
      </c>
      <c r="VTW10" s="967">
        <f t="shared" ref="VTW10" si="7704">-(SUM(VTW4:VTW9)-VTW35-VTW40)</f>
        <v>0</v>
      </c>
      <c r="VTY10" s="967">
        <f t="shared" ref="VTY10" si="7705">-(SUM(VTY4:VTY9)-VTY35-VTY40)</f>
        <v>0</v>
      </c>
      <c r="VUA10" s="967">
        <f t="shared" ref="VUA10" si="7706">-(SUM(VUA4:VUA9)-VUA35-VUA40)</f>
        <v>0</v>
      </c>
      <c r="VUC10" s="967">
        <f t="shared" ref="VUC10" si="7707">-(SUM(VUC4:VUC9)-VUC35-VUC40)</f>
        <v>0</v>
      </c>
      <c r="VUE10" s="967">
        <f t="shared" ref="VUE10" si="7708">-(SUM(VUE4:VUE9)-VUE35-VUE40)</f>
        <v>0</v>
      </c>
      <c r="VUG10" s="967">
        <f t="shared" ref="VUG10" si="7709">-(SUM(VUG4:VUG9)-VUG35-VUG40)</f>
        <v>0</v>
      </c>
      <c r="VUI10" s="967">
        <f t="shared" ref="VUI10" si="7710">-(SUM(VUI4:VUI9)-VUI35-VUI40)</f>
        <v>0</v>
      </c>
      <c r="VUK10" s="967">
        <f t="shared" ref="VUK10" si="7711">-(SUM(VUK4:VUK9)-VUK35-VUK40)</f>
        <v>0</v>
      </c>
      <c r="VUM10" s="967">
        <f t="shared" ref="VUM10" si="7712">-(SUM(VUM4:VUM9)-VUM35-VUM40)</f>
        <v>0</v>
      </c>
      <c r="VUO10" s="967">
        <f t="shared" ref="VUO10" si="7713">-(SUM(VUO4:VUO9)-VUO35-VUO40)</f>
        <v>0</v>
      </c>
      <c r="VUQ10" s="967">
        <f t="shared" ref="VUQ10" si="7714">-(SUM(VUQ4:VUQ9)-VUQ35-VUQ40)</f>
        <v>0</v>
      </c>
      <c r="VUS10" s="967">
        <f t="shared" ref="VUS10" si="7715">-(SUM(VUS4:VUS9)-VUS35-VUS40)</f>
        <v>0</v>
      </c>
      <c r="VUU10" s="967">
        <f t="shared" ref="VUU10" si="7716">-(SUM(VUU4:VUU9)-VUU35-VUU40)</f>
        <v>0</v>
      </c>
      <c r="VUW10" s="967">
        <f t="shared" ref="VUW10" si="7717">-(SUM(VUW4:VUW9)-VUW35-VUW40)</f>
        <v>0</v>
      </c>
      <c r="VUY10" s="967">
        <f t="shared" ref="VUY10" si="7718">-(SUM(VUY4:VUY9)-VUY35-VUY40)</f>
        <v>0</v>
      </c>
      <c r="VVA10" s="967">
        <f t="shared" ref="VVA10" si="7719">-(SUM(VVA4:VVA9)-VVA35-VVA40)</f>
        <v>0</v>
      </c>
      <c r="VVC10" s="967">
        <f t="shared" ref="VVC10" si="7720">-(SUM(VVC4:VVC9)-VVC35-VVC40)</f>
        <v>0</v>
      </c>
      <c r="VVE10" s="967">
        <f t="shared" ref="VVE10" si="7721">-(SUM(VVE4:VVE9)-VVE35-VVE40)</f>
        <v>0</v>
      </c>
      <c r="VVG10" s="967">
        <f t="shared" ref="VVG10" si="7722">-(SUM(VVG4:VVG9)-VVG35-VVG40)</f>
        <v>0</v>
      </c>
      <c r="VVI10" s="967">
        <f t="shared" ref="VVI10" si="7723">-(SUM(VVI4:VVI9)-VVI35-VVI40)</f>
        <v>0</v>
      </c>
      <c r="VVK10" s="967">
        <f t="shared" ref="VVK10" si="7724">-(SUM(VVK4:VVK9)-VVK35-VVK40)</f>
        <v>0</v>
      </c>
      <c r="VVM10" s="967">
        <f t="shared" ref="VVM10" si="7725">-(SUM(VVM4:VVM9)-VVM35-VVM40)</f>
        <v>0</v>
      </c>
      <c r="VVO10" s="967">
        <f t="shared" ref="VVO10" si="7726">-(SUM(VVO4:VVO9)-VVO35-VVO40)</f>
        <v>0</v>
      </c>
      <c r="VVQ10" s="967">
        <f t="shared" ref="VVQ10" si="7727">-(SUM(VVQ4:VVQ9)-VVQ35-VVQ40)</f>
        <v>0</v>
      </c>
      <c r="VVS10" s="967">
        <f t="shared" ref="VVS10" si="7728">-(SUM(VVS4:VVS9)-VVS35-VVS40)</f>
        <v>0</v>
      </c>
      <c r="VVU10" s="967">
        <f t="shared" ref="VVU10" si="7729">-(SUM(VVU4:VVU9)-VVU35-VVU40)</f>
        <v>0</v>
      </c>
      <c r="VVW10" s="967">
        <f t="shared" ref="VVW10" si="7730">-(SUM(VVW4:VVW9)-VVW35-VVW40)</f>
        <v>0</v>
      </c>
      <c r="VVY10" s="967">
        <f t="shared" ref="VVY10" si="7731">-(SUM(VVY4:VVY9)-VVY35-VVY40)</f>
        <v>0</v>
      </c>
      <c r="VWA10" s="967">
        <f t="shared" ref="VWA10" si="7732">-(SUM(VWA4:VWA9)-VWA35-VWA40)</f>
        <v>0</v>
      </c>
      <c r="VWC10" s="967">
        <f t="shared" ref="VWC10" si="7733">-(SUM(VWC4:VWC9)-VWC35-VWC40)</f>
        <v>0</v>
      </c>
      <c r="VWE10" s="967">
        <f t="shared" ref="VWE10" si="7734">-(SUM(VWE4:VWE9)-VWE35-VWE40)</f>
        <v>0</v>
      </c>
      <c r="VWG10" s="967">
        <f t="shared" ref="VWG10" si="7735">-(SUM(VWG4:VWG9)-VWG35-VWG40)</f>
        <v>0</v>
      </c>
      <c r="VWI10" s="967">
        <f t="shared" ref="VWI10" si="7736">-(SUM(VWI4:VWI9)-VWI35-VWI40)</f>
        <v>0</v>
      </c>
      <c r="VWK10" s="967">
        <f t="shared" ref="VWK10" si="7737">-(SUM(VWK4:VWK9)-VWK35-VWK40)</f>
        <v>0</v>
      </c>
      <c r="VWM10" s="967">
        <f t="shared" ref="VWM10" si="7738">-(SUM(VWM4:VWM9)-VWM35-VWM40)</f>
        <v>0</v>
      </c>
      <c r="VWO10" s="967">
        <f t="shared" ref="VWO10" si="7739">-(SUM(VWO4:VWO9)-VWO35-VWO40)</f>
        <v>0</v>
      </c>
      <c r="VWQ10" s="967">
        <f t="shared" ref="VWQ10" si="7740">-(SUM(VWQ4:VWQ9)-VWQ35-VWQ40)</f>
        <v>0</v>
      </c>
      <c r="VWS10" s="967">
        <f t="shared" ref="VWS10" si="7741">-(SUM(VWS4:VWS9)-VWS35-VWS40)</f>
        <v>0</v>
      </c>
      <c r="VWU10" s="967">
        <f t="shared" ref="VWU10" si="7742">-(SUM(VWU4:VWU9)-VWU35-VWU40)</f>
        <v>0</v>
      </c>
      <c r="VWW10" s="967">
        <f t="shared" ref="VWW10" si="7743">-(SUM(VWW4:VWW9)-VWW35-VWW40)</f>
        <v>0</v>
      </c>
      <c r="VWY10" s="967">
        <f t="shared" ref="VWY10" si="7744">-(SUM(VWY4:VWY9)-VWY35-VWY40)</f>
        <v>0</v>
      </c>
      <c r="VXA10" s="967">
        <f t="shared" ref="VXA10" si="7745">-(SUM(VXA4:VXA9)-VXA35-VXA40)</f>
        <v>0</v>
      </c>
      <c r="VXC10" s="967">
        <f t="shared" ref="VXC10" si="7746">-(SUM(VXC4:VXC9)-VXC35-VXC40)</f>
        <v>0</v>
      </c>
      <c r="VXE10" s="967">
        <f t="shared" ref="VXE10" si="7747">-(SUM(VXE4:VXE9)-VXE35-VXE40)</f>
        <v>0</v>
      </c>
      <c r="VXG10" s="967">
        <f t="shared" ref="VXG10" si="7748">-(SUM(VXG4:VXG9)-VXG35-VXG40)</f>
        <v>0</v>
      </c>
      <c r="VXI10" s="967">
        <f t="shared" ref="VXI10" si="7749">-(SUM(VXI4:VXI9)-VXI35-VXI40)</f>
        <v>0</v>
      </c>
      <c r="VXK10" s="967">
        <f t="shared" ref="VXK10" si="7750">-(SUM(VXK4:VXK9)-VXK35-VXK40)</f>
        <v>0</v>
      </c>
      <c r="VXM10" s="967">
        <f t="shared" ref="VXM10" si="7751">-(SUM(VXM4:VXM9)-VXM35-VXM40)</f>
        <v>0</v>
      </c>
      <c r="VXO10" s="967">
        <f t="shared" ref="VXO10" si="7752">-(SUM(VXO4:VXO9)-VXO35-VXO40)</f>
        <v>0</v>
      </c>
      <c r="VXQ10" s="967">
        <f t="shared" ref="VXQ10" si="7753">-(SUM(VXQ4:VXQ9)-VXQ35-VXQ40)</f>
        <v>0</v>
      </c>
      <c r="VXS10" s="967">
        <f t="shared" ref="VXS10" si="7754">-(SUM(VXS4:VXS9)-VXS35-VXS40)</f>
        <v>0</v>
      </c>
      <c r="VXU10" s="967">
        <f t="shared" ref="VXU10" si="7755">-(SUM(VXU4:VXU9)-VXU35-VXU40)</f>
        <v>0</v>
      </c>
      <c r="VXW10" s="967">
        <f t="shared" ref="VXW10" si="7756">-(SUM(VXW4:VXW9)-VXW35-VXW40)</f>
        <v>0</v>
      </c>
      <c r="VXY10" s="967">
        <f t="shared" ref="VXY10" si="7757">-(SUM(VXY4:VXY9)-VXY35-VXY40)</f>
        <v>0</v>
      </c>
      <c r="VYA10" s="967">
        <f t="shared" ref="VYA10" si="7758">-(SUM(VYA4:VYA9)-VYA35-VYA40)</f>
        <v>0</v>
      </c>
      <c r="VYC10" s="967">
        <f t="shared" ref="VYC10" si="7759">-(SUM(VYC4:VYC9)-VYC35-VYC40)</f>
        <v>0</v>
      </c>
      <c r="VYE10" s="967">
        <f t="shared" ref="VYE10" si="7760">-(SUM(VYE4:VYE9)-VYE35-VYE40)</f>
        <v>0</v>
      </c>
      <c r="VYG10" s="967">
        <f t="shared" ref="VYG10" si="7761">-(SUM(VYG4:VYG9)-VYG35-VYG40)</f>
        <v>0</v>
      </c>
      <c r="VYI10" s="967">
        <f t="shared" ref="VYI10" si="7762">-(SUM(VYI4:VYI9)-VYI35-VYI40)</f>
        <v>0</v>
      </c>
      <c r="VYK10" s="967">
        <f t="shared" ref="VYK10" si="7763">-(SUM(VYK4:VYK9)-VYK35-VYK40)</f>
        <v>0</v>
      </c>
      <c r="VYM10" s="967">
        <f t="shared" ref="VYM10" si="7764">-(SUM(VYM4:VYM9)-VYM35-VYM40)</f>
        <v>0</v>
      </c>
      <c r="VYO10" s="967">
        <f t="shared" ref="VYO10" si="7765">-(SUM(VYO4:VYO9)-VYO35-VYO40)</f>
        <v>0</v>
      </c>
      <c r="VYQ10" s="967">
        <f t="shared" ref="VYQ10" si="7766">-(SUM(VYQ4:VYQ9)-VYQ35-VYQ40)</f>
        <v>0</v>
      </c>
      <c r="VYS10" s="967">
        <f t="shared" ref="VYS10" si="7767">-(SUM(VYS4:VYS9)-VYS35-VYS40)</f>
        <v>0</v>
      </c>
      <c r="VYU10" s="967">
        <f t="shared" ref="VYU10" si="7768">-(SUM(VYU4:VYU9)-VYU35-VYU40)</f>
        <v>0</v>
      </c>
      <c r="VYW10" s="967">
        <f t="shared" ref="VYW10" si="7769">-(SUM(VYW4:VYW9)-VYW35-VYW40)</f>
        <v>0</v>
      </c>
      <c r="VYY10" s="967">
        <f t="shared" ref="VYY10" si="7770">-(SUM(VYY4:VYY9)-VYY35-VYY40)</f>
        <v>0</v>
      </c>
      <c r="VZA10" s="967">
        <f t="shared" ref="VZA10" si="7771">-(SUM(VZA4:VZA9)-VZA35-VZA40)</f>
        <v>0</v>
      </c>
      <c r="VZC10" s="967">
        <f t="shared" ref="VZC10" si="7772">-(SUM(VZC4:VZC9)-VZC35-VZC40)</f>
        <v>0</v>
      </c>
      <c r="VZE10" s="967">
        <f t="shared" ref="VZE10" si="7773">-(SUM(VZE4:VZE9)-VZE35-VZE40)</f>
        <v>0</v>
      </c>
      <c r="VZG10" s="967">
        <f t="shared" ref="VZG10" si="7774">-(SUM(VZG4:VZG9)-VZG35-VZG40)</f>
        <v>0</v>
      </c>
      <c r="VZI10" s="967">
        <f t="shared" ref="VZI10" si="7775">-(SUM(VZI4:VZI9)-VZI35-VZI40)</f>
        <v>0</v>
      </c>
      <c r="VZK10" s="967">
        <f t="shared" ref="VZK10" si="7776">-(SUM(VZK4:VZK9)-VZK35-VZK40)</f>
        <v>0</v>
      </c>
      <c r="VZM10" s="967">
        <f t="shared" ref="VZM10" si="7777">-(SUM(VZM4:VZM9)-VZM35-VZM40)</f>
        <v>0</v>
      </c>
      <c r="VZO10" s="967">
        <f t="shared" ref="VZO10" si="7778">-(SUM(VZO4:VZO9)-VZO35-VZO40)</f>
        <v>0</v>
      </c>
      <c r="VZQ10" s="967">
        <f t="shared" ref="VZQ10" si="7779">-(SUM(VZQ4:VZQ9)-VZQ35-VZQ40)</f>
        <v>0</v>
      </c>
      <c r="VZS10" s="967">
        <f t="shared" ref="VZS10" si="7780">-(SUM(VZS4:VZS9)-VZS35-VZS40)</f>
        <v>0</v>
      </c>
      <c r="VZU10" s="967">
        <f t="shared" ref="VZU10" si="7781">-(SUM(VZU4:VZU9)-VZU35-VZU40)</f>
        <v>0</v>
      </c>
      <c r="VZW10" s="967">
        <f t="shared" ref="VZW10" si="7782">-(SUM(VZW4:VZW9)-VZW35-VZW40)</f>
        <v>0</v>
      </c>
      <c r="VZY10" s="967">
        <f t="shared" ref="VZY10" si="7783">-(SUM(VZY4:VZY9)-VZY35-VZY40)</f>
        <v>0</v>
      </c>
      <c r="WAA10" s="967">
        <f t="shared" ref="WAA10" si="7784">-(SUM(WAA4:WAA9)-WAA35-WAA40)</f>
        <v>0</v>
      </c>
      <c r="WAC10" s="967">
        <f t="shared" ref="WAC10" si="7785">-(SUM(WAC4:WAC9)-WAC35-WAC40)</f>
        <v>0</v>
      </c>
      <c r="WAE10" s="967">
        <f t="shared" ref="WAE10" si="7786">-(SUM(WAE4:WAE9)-WAE35-WAE40)</f>
        <v>0</v>
      </c>
      <c r="WAG10" s="967">
        <f t="shared" ref="WAG10" si="7787">-(SUM(WAG4:WAG9)-WAG35-WAG40)</f>
        <v>0</v>
      </c>
      <c r="WAI10" s="967">
        <f t="shared" ref="WAI10" si="7788">-(SUM(WAI4:WAI9)-WAI35-WAI40)</f>
        <v>0</v>
      </c>
      <c r="WAK10" s="967">
        <f t="shared" ref="WAK10" si="7789">-(SUM(WAK4:WAK9)-WAK35-WAK40)</f>
        <v>0</v>
      </c>
      <c r="WAM10" s="967">
        <f t="shared" ref="WAM10" si="7790">-(SUM(WAM4:WAM9)-WAM35-WAM40)</f>
        <v>0</v>
      </c>
      <c r="WAO10" s="967">
        <f t="shared" ref="WAO10" si="7791">-(SUM(WAO4:WAO9)-WAO35-WAO40)</f>
        <v>0</v>
      </c>
      <c r="WAQ10" s="967">
        <f t="shared" ref="WAQ10" si="7792">-(SUM(WAQ4:WAQ9)-WAQ35-WAQ40)</f>
        <v>0</v>
      </c>
      <c r="WAS10" s="967">
        <f t="shared" ref="WAS10" si="7793">-(SUM(WAS4:WAS9)-WAS35-WAS40)</f>
        <v>0</v>
      </c>
      <c r="WAU10" s="967">
        <f t="shared" ref="WAU10" si="7794">-(SUM(WAU4:WAU9)-WAU35-WAU40)</f>
        <v>0</v>
      </c>
      <c r="WAW10" s="967">
        <f t="shared" ref="WAW10" si="7795">-(SUM(WAW4:WAW9)-WAW35-WAW40)</f>
        <v>0</v>
      </c>
      <c r="WAY10" s="967">
        <f t="shared" ref="WAY10" si="7796">-(SUM(WAY4:WAY9)-WAY35-WAY40)</f>
        <v>0</v>
      </c>
      <c r="WBA10" s="967">
        <f t="shared" ref="WBA10" si="7797">-(SUM(WBA4:WBA9)-WBA35-WBA40)</f>
        <v>0</v>
      </c>
      <c r="WBC10" s="967">
        <f t="shared" ref="WBC10" si="7798">-(SUM(WBC4:WBC9)-WBC35-WBC40)</f>
        <v>0</v>
      </c>
      <c r="WBE10" s="967">
        <f t="shared" ref="WBE10" si="7799">-(SUM(WBE4:WBE9)-WBE35-WBE40)</f>
        <v>0</v>
      </c>
      <c r="WBG10" s="967">
        <f t="shared" ref="WBG10" si="7800">-(SUM(WBG4:WBG9)-WBG35-WBG40)</f>
        <v>0</v>
      </c>
      <c r="WBI10" s="967">
        <f t="shared" ref="WBI10" si="7801">-(SUM(WBI4:WBI9)-WBI35-WBI40)</f>
        <v>0</v>
      </c>
      <c r="WBK10" s="967">
        <f t="shared" ref="WBK10" si="7802">-(SUM(WBK4:WBK9)-WBK35-WBK40)</f>
        <v>0</v>
      </c>
      <c r="WBM10" s="967">
        <f t="shared" ref="WBM10" si="7803">-(SUM(WBM4:WBM9)-WBM35-WBM40)</f>
        <v>0</v>
      </c>
      <c r="WBO10" s="967">
        <f t="shared" ref="WBO10" si="7804">-(SUM(WBO4:WBO9)-WBO35-WBO40)</f>
        <v>0</v>
      </c>
      <c r="WBQ10" s="967">
        <f t="shared" ref="WBQ10" si="7805">-(SUM(WBQ4:WBQ9)-WBQ35-WBQ40)</f>
        <v>0</v>
      </c>
      <c r="WBS10" s="967">
        <f t="shared" ref="WBS10" si="7806">-(SUM(WBS4:WBS9)-WBS35-WBS40)</f>
        <v>0</v>
      </c>
      <c r="WBU10" s="967">
        <f t="shared" ref="WBU10" si="7807">-(SUM(WBU4:WBU9)-WBU35-WBU40)</f>
        <v>0</v>
      </c>
      <c r="WBW10" s="967">
        <f t="shared" ref="WBW10" si="7808">-(SUM(WBW4:WBW9)-WBW35-WBW40)</f>
        <v>0</v>
      </c>
      <c r="WBY10" s="967">
        <f t="shared" ref="WBY10" si="7809">-(SUM(WBY4:WBY9)-WBY35-WBY40)</f>
        <v>0</v>
      </c>
      <c r="WCA10" s="967">
        <f t="shared" ref="WCA10" si="7810">-(SUM(WCA4:WCA9)-WCA35-WCA40)</f>
        <v>0</v>
      </c>
      <c r="WCC10" s="967">
        <f t="shared" ref="WCC10" si="7811">-(SUM(WCC4:WCC9)-WCC35-WCC40)</f>
        <v>0</v>
      </c>
      <c r="WCE10" s="967">
        <f t="shared" ref="WCE10" si="7812">-(SUM(WCE4:WCE9)-WCE35-WCE40)</f>
        <v>0</v>
      </c>
      <c r="WCG10" s="967">
        <f t="shared" ref="WCG10" si="7813">-(SUM(WCG4:WCG9)-WCG35-WCG40)</f>
        <v>0</v>
      </c>
      <c r="WCI10" s="967">
        <f t="shared" ref="WCI10" si="7814">-(SUM(WCI4:WCI9)-WCI35-WCI40)</f>
        <v>0</v>
      </c>
      <c r="WCK10" s="967">
        <f t="shared" ref="WCK10" si="7815">-(SUM(WCK4:WCK9)-WCK35-WCK40)</f>
        <v>0</v>
      </c>
      <c r="WCM10" s="967">
        <f t="shared" ref="WCM10" si="7816">-(SUM(WCM4:WCM9)-WCM35-WCM40)</f>
        <v>0</v>
      </c>
      <c r="WCO10" s="967">
        <f t="shared" ref="WCO10" si="7817">-(SUM(WCO4:WCO9)-WCO35-WCO40)</f>
        <v>0</v>
      </c>
      <c r="WCQ10" s="967">
        <f t="shared" ref="WCQ10" si="7818">-(SUM(WCQ4:WCQ9)-WCQ35-WCQ40)</f>
        <v>0</v>
      </c>
      <c r="WCS10" s="967">
        <f t="shared" ref="WCS10" si="7819">-(SUM(WCS4:WCS9)-WCS35-WCS40)</f>
        <v>0</v>
      </c>
      <c r="WCU10" s="967">
        <f t="shared" ref="WCU10" si="7820">-(SUM(WCU4:WCU9)-WCU35-WCU40)</f>
        <v>0</v>
      </c>
      <c r="WCW10" s="967">
        <f t="shared" ref="WCW10" si="7821">-(SUM(WCW4:WCW9)-WCW35-WCW40)</f>
        <v>0</v>
      </c>
      <c r="WCY10" s="967">
        <f t="shared" ref="WCY10" si="7822">-(SUM(WCY4:WCY9)-WCY35-WCY40)</f>
        <v>0</v>
      </c>
      <c r="WDA10" s="967">
        <f t="shared" ref="WDA10" si="7823">-(SUM(WDA4:WDA9)-WDA35-WDA40)</f>
        <v>0</v>
      </c>
      <c r="WDC10" s="967">
        <f t="shared" ref="WDC10" si="7824">-(SUM(WDC4:WDC9)-WDC35-WDC40)</f>
        <v>0</v>
      </c>
      <c r="WDE10" s="967">
        <f t="shared" ref="WDE10" si="7825">-(SUM(WDE4:WDE9)-WDE35-WDE40)</f>
        <v>0</v>
      </c>
      <c r="WDG10" s="967">
        <f t="shared" ref="WDG10" si="7826">-(SUM(WDG4:WDG9)-WDG35-WDG40)</f>
        <v>0</v>
      </c>
      <c r="WDI10" s="967">
        <f t="shared" ref="WDI10" si="7827">-(SUM(WDI4:WDI9)-WDI35-WDI40)</f>
        <v>0</v>
      </c>
      <c r="WDK10" s="967">
        <f t="shared" ref="WDK10" si="7828">-(SUM(WDK4:WDK9)-WDK35-WDK40)</f>
        <v>0</v>
      </c>
      <c r="WDM10" s="967">
        <f t="shared" ref="WDM10" si="7829">-(SUM(WDM4:WDM9)-WDM35-WDM40)</f>
        <v>0</v>
      </c>
      <c r="WDO10" s="967">
        <f t="shared" ref="WDO10" si="7830">-(SUM(WDO4:WDO9)-WDO35-WDO40)</f>
        <v>0</v>
      </c>
      <c r="WDQ10" s="967">
        <f t="shared" ref="WDQ10" si="7831">-(SUM(WDQ4:WDQ9)-WDQ35-WDQ40)</f>
        <v>0</v>
      </c>
      <c r="WDS10" s="967">
        <f t="shared" ref="WDS10" si="7832">-(SUM(WDS4:WDS9)-WDS35-WDS40)</f>
        <v>0</v>
      </c>
      <c r="WDU10" s="967">
        <f t="shared" ref="WDU10" si="7833">-(SUM(WDU4:WDU9)-WDU35-WDU40)</f>
        <v>0</v>
      </c>
      <c r="WDW10" s="967">
        <f t="shared" ref="WDW10" si="7834">-(SUM(WDW4:WDW9)-WDW35-WDW40)</f>
        <v>0</v>
      </c>
      <c r="WDY10" s="967">
        <f t="shared" ref="WDY10" si="7835">-(SUM(WDY4:WDY9)-WDY35-WDY40)</f>
        <v>0</v>
      </c>
      <c r="WEA10" s="967">
        <f t="shared" ref="WEA10" si="7836">-(SUM(WEA4:WEA9)-WEA35-WEA40)</f>
        <v>0</v>
      </c>
      <c r="WEC10" s="967">
        <f t="shared" ref="WEC10" si="7837">-(SUM(WEC4:WEC9)-WEC35-WEC40)</f>
        <v>0</v>
      </c>
      <c r="WEE10" s="967">
        <f t="shared" ref="WEE10" si="7838">-(SUM(WEE4:WEE9)-WEE35-WEE40)</f>
        <v>0</v>
      </c>
      <c r="WEG10" s="967">
        <f t="shared" ref="WEG10" si="7839">-(SUM(WEG4:WEG9)-WEG35-WEG40)</f>
        <v>0</v>
      </c>
      <c r="WEI10" s="967">
        <f t="shared" ref="WEI10" si="7840">-(SUM(WEI4:WEI9)-WEI35-WEI40)</f>
        <v>0</v>
      </c>
      <c r="WEK10" s="967">
        <f t="shared" ref="WEK10" si="7841">-(SUM(WEK4:WEK9)-WEK35-WEK40)</f>
        <v>0</v>
      </c>
      <c r="WEM10" s="967">
        <f t="shared" ref="WEM10" si="7842">-(SUM(WEM4:WEM9)-WEM35-WEM40)</f>
        <v>0</v>
      </c>
      <c r="WEO10" s="967">
        <f t="shared" ref="WEO10" si="7843">-(SUM(WEO4:WEO9)-WEO35-WEO40)</f>
        <v>0</v>
      </c>
      <c r="WEQ10" s="967">
        <f t="shared" ref="WEQ10" si="7844">-(SUM(WEQ4:WEQ9)-WEQ35-WEQ40)</f>
        <v>0</v>
      </c>
      <c r="WES10" s="967">
        <f t="shared" ref="WES10" si="7845">-(SUM(WES4:WES9)-WES35-WES40)</f>
        <v>0</v>
      </c>
      <c r="WEU10" s="967">
        <f t="shared" ref="WEU10" si="7846">-(SUM(WEU4:WEU9)-WEU35-WEU40)</f>
        <v>0</v>
      </c>
      <c r="WEW10" s="967">
        <f t="shared" ref="WEW10" si="7847">-(SUM(WEW4:WEW9)-WEW35-WEW40)</f>
        <v>0</v>
      </c>
      <c r="WEY10" s="967">
        <f t="shared" ref="WEY10" si="7848">-(SUM(WEY4:WEY9)-WEY35-WEY40)</f>
        <v>0</v>
      </c>
      <c r="WFA10" s="967">
        <f t="shared" ref="WFA10" si="7849">-(SUM(WFA4:WFA9)-WFA35-WFA40)</f>
        <v>0</v>
      </c>
      <c r="WFC10" s="967">
        <f t="shared" ref="WFC10" si="7850">-(SUM(WFC4:WFC9)-WFC35-WFC40)</f>
        <v>0</v>
      </c>
      <c r="WFE10" s="967">
        <f t="shared" ref="WFE10" si="7851">-(SUM(WFE4:WFE9)-WFE35-WFE40)</f>
        <v>0</v>
      </c>
      <c r="WFG10" s="967">
        <f t="shared" ref="WFG10" si="7852">-(SUM(WFG4:WFG9)-WFG35-WFG40)</f>
        <v>0</v>
      </c>
      <c r="WFI10" s="967">
        <f t="shared" ref="WFI10" si="7853">-(SUM(WFI4:WFI9)-WFI35-WFI40)</f>
        <v>0</v>
      </c>
      <c r="WFK10" s="967">
        <f t="shared" ref="WFK10" si="7854">-(SUM(WFK4:WFK9)-WFK35-WFK40)</f>
        <v>0</v>
      </c>
      <c r="WFM10" s="967">
        <f t="shared" ref="WFM10" si="7855">-(SUM(WFM4:WFM9)-WFM35-WFM40)</f>
        <v>0</v>
      </c>
      <c r="WFO10" s="967">
        <f t="shared" ref="WFO10" si="7856">-(SUM(WFO4:WFO9)-WFO35-WFO40)</f>
        <v>0</v>
      </c>
      <c r="WFQ10" s="967">
        <f t="shared" ref="WFQ10" si="7857">-(SUM(WFQ4:WFQ9)-WFQ35-WFQ40)</f>
        <v>0</v>
      </c>
      <c r="WFS10" s="967">
        <f t="shared" ref="WFS10" si="7858">-(SUM(WFS4:WFS9)-WFS35-WFS40)</f>
        <v>0</v>
      </c>
      <c r="WFU10" s="967">
        <f t="shared" ref="WFU10" si="7859">-(SUM(WFU4:WFU9)-WFU35-WFU40)</f>
        <v>0</v>
      </c>
      <c r="WFW10" s="967">
        <f t="shared" ref="WFW10" si="7860">-(SUM(WFW4:WFW9)-WFW35-WFW40)</f>
        <v>0</v>
      </c>
      <c r="WFY10" s="967">
        <f t="shared" ref="WFY10" si="7861">-(SUM(WFY4:WFY9)-WFY35-WFY40)</f>
        <v>0</v>
      </c>
      <c r="WGA10" s="967">
        <f t="shared" ref="WGA10" si="7862">-(SUM(WGA4:WGA9)-WGA35-WGA40)</f>
        <v>0</v>
      </c>
      <c r="WGC10" s="967">
        <f t="shared" ref="WGC10" si="7863">-(SUM(WGC4:WGC9)-WGC35-WGC40)</f>
        <v>0</v>
      </c>
      <c r="WGE10" s="967">
        <f t="shared" ref="WGE10" si="7864">-(SUM(WGE4:WGE9)-WGE35-WGE40)</f>
        <v>0</v>
      </c>
      <c r="WGG10" s="967">
        <f t="shared" ref="WGG10" si="7865">-(SUM(WGG4:WGG9)-WGG35-WGG40)</f>
        <v>0</v>
      </c>
      <c r="WGI10" s="967">
        <f t="shared" ref="WGI10" si="7866">-(SUM(WGI4:WGI9)-WGI35-WGI40)</f>
        <v>0</v>
      </c>
      <c r="WGK10" s="967">
        <f t="shared" ref="WGK10" si="7867">-(SUM(WGK4:WGK9)-WGK35-WGK40)</f>
        <v>0</v>
      </c>
      <c r="WGM10" s="967">
        <f t="shared" ref="WGM10" si="7868">-(SUM(WGM4:WGM9)-WGM35-WGM40)</f>
        <v>0</v>
      </c>
      <c r="WGO10" s="967">
        <f t="shared" ref="WGO10" si="7869">-(SUM(WGO4:WGO9)-WGO35-WGO40)</f>
        <v>0</v>
      </c>
      <c r="WGQ10" s="967">
        <f t="shared" ref="WGQ10" si="7870">-(SUM(WGQ4:WGQ9)-WGQ35-WGQ40)</f>
        <v>0</v>
      </c>
      <c r="WGS10" s="967">
        <f t="shared" ref="WGS10" si="7871">-(SUM(WGS4:WGS9)-WGS35-WGS40)</f>
        <v>0</v>
      </c>
      <c r="WGU10" s="967">
        <f t="shared" ref="WGU10" si="7872">-(SUM(WGU4:WGU9)-WGU35-WGU40)</f>
        <v>0</v>
      </c>
      <c r="WGW10" s="967">
        <f t="shared" ref="WGW10" si="7873">-(SUM(WGW4:WGW9)-WGW35-WGW40)</f>
        <v>0</v>
      </c>
      <c r="WGY10" s="967">
        <f t="shared" ref="WGY10" si="7874">-(SUM(WGY4:WGY9)-WGY35-WGY40)</f>
        <v>0</v>
      </c>
      <c r="WHA10" s="967">
        <f t="shared" ref="WHA10" si="7875">-(SUM(WHA4:WHA9)-WHA35-WHA40)</f>
        <v>0</v>
      </c>
      <c r="WHC10" s="967">
        <f t="shared" ref="WHC10" si="7876">-(SUM(WHC4:WHC9)-WHC35-WHC40)</f>
        <v>0</v>
      </c>
      <c r="WHE10" s="967">
        <f t="shared" ref="WHE10" si="7877">-(SUM(WHE4:WHE9)-WHE35-WHE40)</f>
        <v>0</v>
      </c>
      <c r="WHG10" s="967">
        <f t="shared" ref="WHG10" si="7878">-(SUM(WHG4:WHG9)-WHG35-WHG40)</f>
        <v>0</v>
      </c>
      <c r="WHI10" s="967">
        <f t="shared" ref="WHI10" si="7879">-(SUM(WHI4:WHI9)-WHI35-WHI40)</f>
        <v>0</v>
      </c>
      <c r="WHK10" s="967">
        <f t="shared" ref="WHK10" si="7880">-(SUM(WHK4:WHK9)-WHK35-WHK40)</f>
        <v>0</v>
      </c>
      <c r="WHM10" s="967">
        <f t="shared" ref="WHM10" si="7881">-(SUM(WHM4:WHM9)-WHM35-WHM40)</f>
        <v>0</v>
      </c>
      <c r="WHO10" s="967">
        <f t="shared" ref="WHO10" si="7882">-(SUM(WHO4:WHO9)-WHO35-WHO40)</f>
        <v>0</v>
      </c>
      <c r="WHQ10" s="967">
        <f t="shared" ref="WHQ10" si="7883">-(SUM(WHQ4:WHQ9)-WHQ35-WHQ40)</f>
        <v>0</v>
      </c>
      <c r="WHS10" s="967">
        <f t="shared" ref="WHS10" si="7884">-(SUM(WHS4:WHS9)-WHS35-WHS40)</f>
        <v>0</v>
      </c>
      <c r="WHU10" s="967">
        <f t="shared" ref="WHU10" si="7885">-(SUM(WHU4:WHU9)-WHU35-WHU40)</f>
        <v>0</v>
      </c>
      <c r="WHW10" s="967">
        <f t="shared" ref="WHW10" si="7886">-(SUM(WHW4:WHW9)-WHW35-WHW40)</f>
        <v>0</v>
      </c>
      <c r="WHY10" s="967">
        <f t="shared" ref="WHY10" si="7887">-(SUM(WHY4:WHY9)-WHY35-WHY40)</f>
        <v>0</v>
      </c>
      <c r="WIA10" s="967">
        <f t="shared" ref="WIA10" si="7888">-(SUM(WIA4:WIA9)-WIA35-WIA40)</f>
        <v>0</v>
      </c>
      <c r="WIC10" s="967">
        <f t="shared" ref="WIC10" si="7889">-(SUM(WIC4:WIC9)-WIC35-WIC40)</f>
        <v>0</v>
      </c>
      <c r="WIE10" s="967">
        <f t="shared" ref="WIE10" si="7890">-(SUM(WIE4:WIE9)-WIE35-WIE40)</f>
        <v>0</v>
      </c>
      <c r="WIG10" s="967">
        <f t="shared" ref="WIG10" si="7891">-(SUM(WIG4:WIG9)-WIG35-WIG40)</f>
        <v>0</v>
      </c>
      <c r="WII10" s="967">
        <f t="shared" ref="WII10" si="7892">-(SUM(WII4:WII9)-WII35-WII40)</f>
        <v>0</v>
      </c>
      <c r="WIK10" s="967">
        <f t="shared" ref="WIK10" si="7893">-(SUM(WIK4:WIK9)-WIK35-WIK40)</f>
        <v>0</v>
      </c>
      <c r="WIM10" s="967">
        <f t="shared" ref="WIM10" si="7894">-(SUM(WIM4:WIM9)-WIM35-WIM40)</f>
        <v>0</v>
      </c>
      <c r="WIO10" s="967">
        <f t="shared" ref="WIO10" si="7895">-(SUM(WIO4:WIO9)-WIO35-WIO40)</f>
        <v>0</v>
      </c>
      <c r="WIQ10" s="967">
        <f t="shared" ref="WIQ10" si="7896">-(SUM(WIQ4:WIQ9)-WIQ35-WIQ40)</f>
        <v>0</v>
      </c>
      <c r="WIS10" s="967">
        <f t="shared" ref="WIS10" si="7897">-(SUM(WIS4:WIS9)-WIS35-WIS40)</f>
        <v>0</v>
      </c>
      <c r="WIU10" s="967">
        <f t="shared" ref="WIU10" si="7898">-(SUM(WIU4:WIU9)-WIU35-WIU40)</f>
        <v>0</v>
      </c>
      <c r="WIW10" s="967">
        <f t="shared" ref="WIW10" si="7899">-(SUM(WIW4:WIW9)-WIW35-WIW40)</f>
        <v>0</v>
      </c>
      <c r="WIY10" s="967">
        <f t="shared" ref="WIY10" si="7900">-(SUM(WIY4:WIY9)-WIY35-WIY40)</f>
        <v>0</v>
      </c>
      <c r="WJA10" s="967">
        <f t="shared" ref="WJA10" si="7901">-(SUM(WJA4:WJA9)-WJA35-WJA40)</f>
        <v>0</v>
      </c>
      <c r="WJC10" s="967">
        <f t="shared" ref="WJC10" si="7902">-(SUM(WJC4:WJC9)-WJC35-WJC40)</f>
        <v>0</v>
      </c>
      <c r="WJE10" s="967">
        <f t="shared" ref="WJE10" si="7903">-(SUM(WJE4:WJE9)-WJE35-WJE40)</f>
        <v>0</v>
      </c>
      <c r="WJG10" s="967">
        <f t="shared" ref="WJG10" si="7904">-(SUM(WJG4:WJG9)-WJG35-WJG40)</f>
        <v>0</v>
      </c>
      <c r="WJI10" s="967">
        <f t="shared" ref="WJI10" si="7905">-(SUM(WJI4:WJI9)-WJI35-WJI40)</f>
        <v>0</v>
      </c>
      <c r="WJK10" s="967">
        <f t="shared" ref="WJK10" si="7906">-(SUM(WJK4:WJK9)-WJK35-WJK40)</f>
        <v>0</v>
      </c>
      <c r="WJM10" s="967">
        <f t="shared" ref="WJM10" si="7907">-(SUM(WJM4:WJM9)-WJM35-WJM40)</f>
        <v>0</v>
      </c>
      <c r="WJO10" s="967">
        <f t="shared" ref="WJO10" si="7908">-(SUM(WJO4:WJO9)-WJO35-WJO40)</f>
        <v>0</v>
      </c>
      <c r="WJQ10" s="967">
        <f t="shared" ref="WJQ10" si="7909">-(SUM(WJQ4:WJQ9)-WJQ35-WJQ40)</f>
        <v>0</v>
      </c>
      <c r="WJS10" s="967">
        <f t="shared" ref="WJS10" si="7910">-(SUM(WJS4:WJS9)-WJS35-WJS40)</f>
        <v>0</v>
      </c>
      <c r="WJU10" s="967">
        <f t="shared" ref="WJU10" si="7911">-(SUM(WJU4:WJU9)-WJU35-WJU40)</f>
        <v>0</v>
      </c>
      <c r="WJW10" s="967">
        <f t="shared" ref="WJW10" si="7912">-(SUM(WJW4:WJW9)-WJW35-WJW40)</f>
        <v>0</v>
      </c>
      <c r="WJY10" s="967">
        <f t="shared" ref="WJY10" si="7913">-(SUM(WJY4:WJY9)-WJY35-WJY40)</f>
        <v>0</v>
      </c>
      <c r="WKA10" s="967">
        <f t="shared" ref="WKA10" si="7914">-(SUM(WKA4:WKA9)-WKA35-WKA40)</f>
        <v>0</v>
      </c>
      <c r="WKC10" s="967">
        <f t="shared" ref="WKC10" si="7915">-(SUM(WKC4:WKC9)-WKC35-WKC40)</f>
        <v>0</v>
      </c>
      <c r="WKE10" s="967">
        <f t="shared" ref="WKE10" si="7916">-(SUM(WKE4:WKE9)-WKE35-WKE40)</f>
        <v>0</v>
      </c>
      <c r="WKG10" s="967">
        <f t="shared" ref="WKG10" si="7917">-(SUM(WKG4:WKG9)-WKG35-WKG40)</f>
        <v>0</v>
      </c>
      <c r="WKI10" s="967">
        <f t="shared" ref="WKI10" si="7918">-(SUM(WKI4:WKI9)-WKI35-WKI40)</f>
        <v>0</v>
      </c>
      <c r="WKK10" s="967">
        <f t="shared" ref="WKK10" si="7919">-(SUM(WKK4:WKK9)-WKK35-WKK40)</f>
        <v>0</v>
      </c>
      <c r="WKM10" s="967">
        <f t="shared" ref="WKM10" si="7920">-(SUM(WKM4:WKM9)-WKM35-WKM40)</f>
        <v>0</v>
      </c>
      <c r="WKO10" s="967">
        <f t="shared" ref="WKO10" si="7921">-(SUM(WKO4:WKO9)-WKO35-WKO40)</f>
        <v>0</v>
      </c>
      <c r="WKQ10" s="967">
        <f t="shared" ref="WKQ10" si="7922">-(SUM(WKQ4:WKQ9)-WKQ35-WKQ40)</f>
        <v>0</v>
      </c>
      <c r="WKS10" s="967">
        <f t="shared" ref="WKS10" si="7923">-(SUM(WKS4:WKS9)-WKS35-WKS40)</f>
        <v>0</v>
      </c>
      <c r="WKU10" s="967">
        <f t="shared" ref="WKU10" si="7924">-(SUM(WKU4:WKU9)-WKU35-WKU40)</f>
        <v>0</v>
      </c>
      <c r="WKW10" s="967">
        <f t="shared" ref="WKW10" si="7925">-(SUM(WKW4:WKW9)-WKW35-WKW40)</f>
        <v>0</v>
      </c>
      <c r="WKY10" s="967">
        <f t="shared" ref="WKY10" si="7926">-(SUM(WKY4:WKY9)-WKY35-WKY40)</f>
        <v>0</v>
      </c>
      <c r="WLA10" s="967">
        <f t="shared" ref="WLA10" si="7927">-(SUM(WLA4:WLA9)-WLA35-WLA40)</f>
        <v>0</v>
      </c>
      <c r="WLC10" s="967">
        <f t="shared" ref="WLC10" si="7928">-(SUM(WLC4:WLC9)-WLC35-WLC40)</f>
        <v>0</v>
      </c>
      <c r="WLE10" s="967">
        <f t="shared" ref="WLE10" si="7929">-(SUM(WLE4:WLE9)-WLE35-WLE40)</f>
        <v>0</v>
      </c>
      <c r="WLG10" s="967">
        <f t="shared" ref="WLG10" si="7930">-(SUM(WLG4:WLG9)-WLG35-WLG40)</f>
        <v>0</v>
      </c>
      <c r="WLI10" s="967">
        <f t="shared" ref="WLI10" si="7931">-(SUM(WLI4:WLI9)-WLI35-WLI40)</f>
        <v>0</v>
      </c>
      <c r="WLK10" s="967">
        <f t="shared" ref="WLK10" si="7932">-(SUM(WLK4:WLK9)-WLK35-WLK40)</f>
        <v>0</v>
      </c>
      <c r="WLM10" s="967">
        <f t="shared" ref="WLM10" si="7933">-(SUM(WLM4:WLM9)-WLM35-WLM40)</f>
        <v>0</v>
      </c>
      <c r="WLO10" s="967">
        <f t="shared" ref="WLO10" si="7934">-(SUM(WLO4:WLO9)-WLO35-WLO40)</f>
        <v>0</v>
      </c>
      <c r="WLQ10" s="967">
        <f t="shared" ref="WLQ10" si="7935">-(SUM(WLQ4:WLQ9)-WLQ35-WLQ40)</f>
        <v>0</v>
      </c>
      <c r="WLS10" s="967">
        <f t="shared" ref="WLS10" si="7936">-(SUM(WLS4:WLS9)-WLS35-WLS40)</f>
        <v>0</v>
      </c>
      <c r="WLU10" s="967">
        <f t="shared" ref="WLU10" si="7937">-(SUM(WLU4:WLU9)-WLU35-WLU40)</f>
        <v>0</v>
      </c>
      <c r="WLW10" s="967">
        <f t="shared" ref="WLW10" si="7938">-(SUM(WLW4:WLW9)-WLW35-WLW40)</f>
        <v>0</v>
      </c>
      <c r="WLY10" s="967">
        <f t="shared" ref="WLY10" si="7939">-(SUM(WLY4:WLY9)-WLY35-WLY40)</f>
        <v>0</v>
      </c>
      <c r="WMA10" s="967">
        <f t="shared" ref="WMA10" si="7940">-(SUM(WMA4:WMA9)-WMA35-WMA40)</f>
        <v>0</v>
      </c>
      <c r="WMC10" s="967">
        <f t="shared" ref="WMC10" si="7941">-(SUM(WMC4:WMC9)-WMC35-WMC40)</f>
        <v>0</v>
      </c>
      <c r="WME10" s="967">
        <f t="shared" ref="WME10" si="7942">-(SUM(WME4:WME9)-WME35-WME40)</f>
        <v>0</v>
      </c>
      <c r="WMG10" s="967">
        <f t="shared" ref="WMG10" si="7943">-(SUM(WMG4:WMG9)-WMG35-WMG40)</f>
        <v>0</v>
      </c>
      <c r="WMI10" s="967">
        <f t="shared" ref="WMI10" si="7944">-(SUM(WMI4:WMI9)-WMI35-WMI40)</f>
        <v>0</v>
      </c>
      <c r="WMK10" s="967">
        <f t="shared" ref="WMK10" si="7945">-(SUM(WMK4:WMK9)-WMK35-WMK40)</f>
        <v>0</v>
      </c>
      <c r="WMM10" s="967">
        <f t="shared" ref="WMM10" si="7946">-(SUM(WMM4:WMM9)-WMM35-WMM40)</f>
        <v>0</v>
      </c>
      <c r="WMO10" s="967">
        <f t="shared" ref="WMO10" si="7947">-(SUM(WMO4:WMO9)-WMO35-WMO40)</f>
        <v>0</v>
      </c>
      <c r="WMQ10" s="967">
        <f t="shared" ref="WMQ10" si="7948">-(SUM(WMQ4:WMQ9)-WMQ35-WMQ40)</f>
        <v>0</v>
      </c>
      <c r="WMS10" s="967">
        <f t="shared" ref="WMS10" si="7949">-(SUM(WMS4:WMS9)-WMS35-WMS40)</f>
        <v>0</v>
      </c>
      <c r="WMU10" s="967">
        <f t="shared" ref="WMU10" si="7950">-(SUM(WMU4:WMU9)-WMU35-WMU40)</f>
        <v>0</v>
      </c>
      <c r="WMW10" s="967">
        <f t="shared" ref="WMW10" si="7951">-(SUM(WMW4:WMW9)-WMW35-WMW40)</f>
        <v>0</v>
      </c>
      <c r="WMY10" s="967">
        <f t="shared" ref="WMY10" si="7952">-(SUM(WMY4:WMY9)-WMY35-WMY40)</f>
        <v>0</v>
      </c>
      <c r="WNA10" s="967">
        <f t="shared" ref="WNA10" si="7953">-(SUM(WNA4:WNA9)-WNA35-WNA40)</f>
        <v>0</v>
      </c>
      <c r="WNC10" s="967">
        <f t="shared" ref="WNC10" si="7954">-(SUM(WNC4:WNC9)-WNC35-WNC40)</f>
        <v>0</v>
      </c>
      <c r="WNE10" s="967">
        <f t="shared" ref="WNE10" si="7955">-(SUM(WNE4:WNE9)-WNE35-WNE40)</f>
        <v>0</v>
      </c>
      <c r="WNG10" s="967">
        <f t="shared" ref="WNG10" si="7956">-(SUM(WNG4:WNG9)-WNG35-WNG40)</f>
        <v>0</v>
      </c>
      <c r="WNI10" s="967">
        <f t="shared" ref="WNI10" si="7957">-(SUM(WNI4:WNI9)-WNI35-WNI40)</f>
        <v>0</v>
      </c>
      <c r="WNK10" s="967">
        <f t="shared" ref="WNK10" si="7958">-(SUM(WNK4:WNK9)-WNK35-WNK40)</f>
        <v>0</v>
      </c>
      <c r="WNM10" s="967">
        <f t="shared" ref="WNM10" si="7959">-(SUM(WNM4:WNM9)-WNM35-WNM40)</f>
        <v>0</v>
      </c>
      <c r="WNO10" s="967">
        <f t="shared" ref="WNO10" si="7960">-(SUM(WNO4:WNO9)-WNO35-WNO40)</f>
        <v>0</v>
      </c>
      <c r="WNQ10" s="967">
        <f t="shared" ref="WNQ10" si="7961">-(SUM(WNQ4:WNQ9)-WNQ35-WNQ40)</f>
        <v>0</v>
      </c>
      <c r="WNS10" s="967">
        <f t="shared" ref="WNS10" si="7962">-(SUM(WNS4:WNS9)-WNS35-WNS40)</f>
        <v>0</v>
      </c>
      <c r="WNU10" s="967">
        <f t="shared" ref="WNU10" si="7963">-(SUM(WNU4:WNU9)-WNU35-WNU40)</f>
        <v>0</v>
      </c>
      <c r="WNW10" s="967">
        <f t="shared" ref="WNW10" si="7964">-(SUM(WNW4:WNW9)-WNW35-WNW40)</f>
        <v>0</v>
      </c>
      <c r="WNY10" s="967">
        <f t="shared" ref="WNY10" si="7965">-(SUM(WNY4:WNY9)-WNY35-WNY40)</f>
        <v>0</v>
      </c>
      <c r="WOA10" s="967">
        <f t="shared" ref="WOA10" si="7966">-(SUM(WOA4:WOA9)-WOA35-WOA40)</f>
        <v>0</v>
      </c>
      <c r="WOC10" s="967">
        <f t="shared" ref="WOC10" si="7967">-(SUM(WOC4:WOC9)-WOC35-WOC40)</f>
        <v>0</v>
      </c>
      <c r="WOE10" s="967">
        <f t="shared" ref="WOE10" si="7968">-(SUM(WOE4:WOE9)-WOE35-WOE40)</f>
        <v>0</v>
      </c>
      <c r="WOG10" s="967">
        <f t="shared" ref="WOG10" si="7969">-(SUM(WOG4:WOG9)-WOG35-WOG40)</f>
        <v>0</v>
      </c>
      <c r="WOI10" s="967">
        <f t="shared" ref="WOI10" si="7970">-(SUM(WOI4:WOI9)-WOI35-WOI40)</f>
        <v>0</v>
      </c>
      <c r="WOK10" s="967">
        <f t="shared" ref="WOK10" si="7971">-(SUM(WOK4:WOK9)-WOK35-WOK40)</f>
        <v>0</v>
      </c>
      <c r="WOM10" s="967">
        <f t="shared" ref="WOM10" si="7972">-(SUM(WOM4:WOM9)-WOM35-WOM40)</f>
        <v>0</v>
      </c>
      <c r="WOO10" s="967">
        <f t="shared" ref="WOO10" si="7973">-(SUM(WOO4:WOO9)-WOO35-WOO40)</f>
        <v>0</v>
      </c>
      <c r="WOQ10" s="967">
        <f t="shared" ref="WOQ10" si="7974">-(SUM(WOQ4:WOQ9)-WOQ35-WOQ40)</f>
        <v>0</v>
      </c>
      <c r="WOS10" s="967">
        <f t="shared" ref="WOS10" si="7975">-(SUM(WOS4:WOS9)-WOS35-WOS40)</f>
        <v>0</v>
      </c>
      <c r="WOU10" s="967">
        <f t="shared" ref="WOU10" si="7976">-(SUM(WOU4:WOU9)-WOU35-WOU40)</f>
        <v>0</v>
      </c>
      <c r="WOW10" s="967">
        <f t="shared" ref="WOW10" si="7977">-(SUM(WOW4:WOW9)-WOW35-WOW40)</f>
        <v>0</v>
      </c>
      <c r="WOY10" s="967">
        <f t="shared" ref="WOY10" si="7978">-(SUM(WOY4:WOY9)-WOY35-WOY40)</f>
        <v>0</v>
      </c>
      <c r="WPA10" s="967">
        <f t="shared" ref="WPA10" si="7979">-(SUM(WPA4:WPA9)-WPA35-WPA40)</f>
        <v>0</v>
      </c>
      <c r="WPC10" s="967">
        <f t="shared" ref="WPC10" si="7980">-(SUM(WPC4:WPC9)-WPC35-WPC40)</f>
        <v>0</v>
      </c>
      <c r="WPE10" s="967">
        <f t="shared" ref="WPE10" si="7981">-(SUM(WPE4:WPE9)-WPE35-WPE40)</f>
        <v>0</v>
      </c>
      <c r="WPG10" s="967">
        <f t="shared" ref="WPG10" si="7982">-(SUM(WPG4:WPG9)-WPG35-WPG40)</f>
        <v>0</v>
      </c>
      <c r="WPI10" s="967">
        <f t="shared" ref="WPI10" si="7983">-(SUM(WPI4:WPI9)-WPI35-WPI40)</f>
        <v>0</v>
      </c>
      <c r="WPK10" s="967">
        <f t="shared" ref="WPK10" si="7984">-(SUM(WPK4:WPK9)-WPK35-WPK40)</f>
        <v>0</v>
      </c>
      <c r="WPM10" s="967">
        <f t="shared" ref="WPM10" si="7985">-(SUM(WPM4:WPM9)-WPM35-WPM40)</f>
        <v>0</v>
      </c>
      <c r="WPO10" s="967">
        <f t="shared" ref="WPO10" si="7986">-(SUM(WPO4:WPO9)-WPO35-WPO40)</f>
        <v>0</v>
      </c>
      <c r="WPQ10" s="967">
        <f t="shared" ref="WPQ10" si="7987">-(SUM(WPQ4:WPQ9)-WPQ35-WPQ40)</f>
        <v>0</v>
      </c>
      <c r="WPS10" s="967">
        <f t="shared" ref="WPS10" si="7988">-(SUM(WPS4:WPS9)-WPS35-WPS40)</f>
        <v>0</v>
      </c>
      <c r="WPU10" s="967">
        <f t="shared" ref="WPU10" si="7989">-(SUM(WPU4:WPU9)-WPU35-WPU40)</f>
        <v>0</v>
      </c>
      <c r="WPW10" s="967">
        <f t="shared" ref="WPW10" si="7990">-(SUM(WPW4:WPW9)-WPW35-WPW40)</f>
        <v>0</v>
      </c>
      <c r="WPY10" s="967">
        <f t="shared" ref="WPY10" si="7991">-(SUM(WPY4:WPY9)-WPY35-WPY40)</f>
        <v>0</v>
      </c>
      <c r="WQA10" s="967">
        <f t="shared" ref="WQA10" si="7992">-(SUM(WQA4:WQA9)-WQA35-WQA40)</f>
        <v>0</v>
      </c>
      <c r="WQC10" s="967">
        <f t="shared" ref="WQC10" si="7993">-(SUM(WQC4:WQC9)-WQC35-WQC40)</f>
        <v>0</v>
      </c>
      <c r="WQE10" s="967">
        <f t="shared" ref="WQE10" si="7994">-(SUM(WQE4:WQE9)-WQE35-WQE40)</f>
        <v>0</v>
      </c>
      <c r="WQG10" s="967">
        <f t="shared" ref="WQG10" si="7995">-(SUM(WQG4:WQG9)-WQG35-WQG40)</f>
        <v>0</v>
      </c>
      <c r="WQI10" s="967">
        <f t="shared" ref="WQI10" si="7996">-(SUM(WQI4:WQI9)-WQI35-WQI40)</f>
        <v>0</v>
      </c>
      <c r="WQK10" s="967">
        <f t="shared" ref="WQK10" si="7997">-(SUM(WQK4:WQK9)-WQK35-WQK40)</f>
        <v>0</v>
      </c>
      <c r="WQM10" s="967">
        <f t="shared" ref="WQM10" si="7998">-(SUM(WQM4:WQM9)-WQM35-WQM40)</f>
        <v>0</v>
      </c>
      <c r="WQO10" s="967">
        <f t="shared" ref="WQO10" si="7999">-(SUM(WQO4:WQO9)-WQO35-WQO40)</f>
        <v>0</v>
      </c>
      <c r="WQQ10" s="967">
        <f t="shared" ref="WQQ10" si="8000">-(SUM(WQQ4:WQQ9)-WQQ35-WQQ40)</f>
        <v>0</v>
      </c>
      <c r="WQS10" s="967">
        <f t="shared" ref="WQS10" si="8001">-(SUM(WQS4:WQS9)-WQS35-WQS40)</f>
        <v>0</v>
      </c>
      <c r="WQU10" s="967">
        <f t="shared" ref="WQU10" si="8002">-(SUM(WQU4:WQU9)-WQU35-WQU40)</f>
        <v>0</v>
      </c>
      <c r="WQW10" s="967">
        <f t="shared" ref="WQW10" si="8003">-(SUM(WQW4:WQW9)-WQW35-WQW40)</f>
        <v>0</v>
      </c>
      <c r="WQY10" s="967">
        <f t="shared" ref="WQY10" si="8004">-(SUM(WQY4:WQY9)-WQY35-WQY40)</f>
        <v>0</v>
      </c>
      <c r="WRA10" s="967">
        <f t="shared" ref="WRA10" si="8005">-(SUM(WRA4:WRA9)-WRA35-WRA40)</f>
        <v>0</v>
      </c>
      <c r="WRC10" s="967">
        <f t="shared" ref="WRC10" si="8006">-(SUM(WRC4:WRC9)-WRC35-WRC40)</f>
        <v>0</v>
      </c>
      <c r="WRE10" s="967">
        <f t="shared" ref="WRE10" si="8007">-(SUM(WRE4:WRE9)-WRE35-WRE40)</f>
        <v>0</v>
      </c>
      <c r="WRG10" s="967">
        <f t="shared" ref="WRG10" si="8008">-(SUM(WRG4:WRG9)-WRG35-WRG40)</f>
        <v>0</v>
      </c>
      <c r="WRI10" s="967">
        <f t="shared" ref="WRI10" si="8009">-(SUM(WRI4:WRI9)-WRI35-WRI40)</f>
        <v>0</v>
      </c>
      <c r="WRK10" s="967">
        <f t="shared" ref="WRK10" si="8010">-(SUM(WRK4:WRK9)-WRK35-WRK40)</f>
        <v>0</v>
      </c>
      <c r="WRM10" s="967">
        <f t="shared" ref="WRM10" si="8011">-(SUM(WRM4:WRM9)-WRM35-WRM40)</f>
        <v>0</v>
      </c>
      <c r="WRO10" s="967">
        <f t="shared" ref="WRO10" si="8012">-(SUM(WRO4:WRO9)-WRO35-WRO40)</f>
        <v>0</v>
      </c>
      <c r="WRQ10" s="967">
        <f t="shared" ref="WRQ10" si="8013">-(SUM(WRQ4:WRQ9)-WRQ35-WRQ40)</f>
        <v>0</v>
      </c>
      <c r="WRS10" s="967">
        <f t="shared" ref="WRS10" si="8014">-(SUM(WRS4:WRS9)-WRS35-WRS40)</f>
        <v>0</v>
      </c>
      <c r="WRU10" s="967">
        <f t="shared" ref="WRU10" si="8015">-(SUM(WRU4:WRU9)-WRU35-WRU40)</f>
        <v>0</v>
      </c>
      <c r="WRW10" s="967">
        <f t="shared" ref="WRW10" si="8016">-(SUM(WRW4:WRW9)-WRW35-WRW40)</f>
        <v>0</v>
      </c>
      <c r="WRY10" s="967">
        <f t="shared" ref="WRY10" si="8017">-(SUM(WRY4:WRY9)-WRY35-WRY40)</f>
        <v>0</v>
      </c>
      <c r="WSA10" s="967">
        <f t="shared" ref="WSA10" si="8018">-(SUM(WSA4:WSA9)-WSA35-WSA40)</f>
        <v>0</v>
      </c>
      <c r="WSC10" s="967">
        <f t="shared" ref="WSC10" si="8019">-(SUM(WSC4:WSC9)-WSC35-WSC40)</f>
        <v>0</v>
      </c>
      <c r="WSE10" s="967">
        <f t="shared" ref="WSE10" si="8020">-(SUM(WSE4:WSE9)-WSE35-WSE40)</f>
        <v>0</v>
      </c>
      <c r="WSG10" s="967">
        <f t="shared" ref="WSG10" si="8021">-(SUM(WSG4:WSG9)-WSG35-WSG40)</f>
        <v>0</v>
      </c>
      <c r="WSI10" s="967">
        <f t="shared" ref="WSI10" si="8022">-(SUM(WSI4:WSI9)-WSI35-WSI40)</f>
        <v>0</v>
      </c>
      <c r="WSK10" s="967">
        <f t="shared" ref="WSK10" si="8023">-(SUM(WSK4:WSK9)-WSK35-WSK40)</f>
        <v>0</v>
      </c>
      <c r="WSM10" s="967">
        <f t="shared" ref="WSM10" si="8024">-(SUM(WSM4:WSM9)-WSM35-WSM40)</f>
        <v>0</v>
      </c>
      <c r="WSO10" s="967">
        <f t="shared" ref="WSO10" si="8025">-(SUM(WSO4:WSO9)-WSO35-WSO40)</f>
        <v>0</v>
      </c>
      <c r="WSQ10" s="967">
        <f t="shared" ref="WSQ10" si="8026">-(SUM(WSQ4:WSQ9)-WSQ35-WSQ40)</f>
        <v>0</v>
      </c>
      <c r="WSS10" s="967">
        <f t="shared" ref="WSS10" si="8027">-(SUM(WSS4:WSS9)-WSS35-WSS40)</f>
        <v>0</v>
      </c>
      <c r="WSU10" s="967">
        <f t="shared" ref="WSU10" si="8028">-(SUM(WSU4:WSU9)-WSU35-WSU40)</f>
        <v>0</v>
      </c>
      <c r="WSW10" s="967">
        <f t="shared" ref="WSW10" si="8029">-(SUM(WSW4:WSW9)-WSW35-WSW40)</f>
        <v>0</v>
      </c>
      <c r="WSY10" s="967">
        <f t="shared" ref="WSY10" si="8030">-(SUM(WSY4:WSY9)-WSY35-WSY40)</f>
        <v>0</v>
      </c>
      <c r="WTA10" s="967">
        <f t="shared" ref="WTA10" si="8031">-(SUM(WTA4:WTA9)-WTA35-WTA40)</f>
        <v>0</v>
      </c>
      <c r="WTC10" s="967">
        <f t="shared" ref="WTC10" si="8032">-(SUM(WTC4:WTC9)-WTC35-WTC40)</f>
        <v>0</v>
      </c>
      <c r="WTE10" s="967">
        <f t="shared" ref="WTE10" si="8033">-(SUM(WTE4:WTE9)-WTE35-WTE40)</f>
        <v>0</v>
      </c>
      <c r="WTG10" s="967">
        <f t="shared" ref="WTG10" si="8034">-(SUM(WTG4:WTG9)-WTG35-WTG40)</f>
        <v>0</v>
      </c>
      <c r="WTI10" s="967">
        <f t="shared" ref="WTI10" si="8035">-(SUM(WTI4:WTI9)-WTI35-WTI40)</f>
        <v>0</v>
      </c>
      <c r="WTK10" s="967">
        <f t="shared" ref="WTK10" si="8036">-(SUM(WTK4:WTK9)-WTK35-WTK40)</f>
        <v>0</v>
      </c>
      <c r="WTM10" s="967">
        <f t="shared" ref="WTM10" si="8037">-(SUM(WTM4:WTM9)-WTM35-WTM40)</f>
        <v>0</v>
      </c>
      <c r="WTO10" s="967">
        <f t="shared" ref="WTO10" si="8038">-(SUM(WTO4:WTO9)-WTO35-WTO40)</f>
        <v>0</v>
      </c>
      <c r="WTQ10" s="967">
        <f t="shared" ref="WTQ10" si="8039">-(SUM(WTQ4:WTQ9)-WTQ35-WTQ40)</f>
        <v>0</v>
      </c>
      <c r="WTS10" s="967">
        <f t="shared" ref="WTS10" si="8040">-(SUM(WTS4:WTS9)-WTS35-WTS40)</f>
        <v>0</v>
      </c>
      <c r="WTU10" s="967">
        <f t="shared" ref="WTU10" si="8041">-(SUM(WTU4:WTU9)-WTU35-WTU40)</f>
        <v>0</v>
      </c>
      <c r="WTW10" s="967">
        <f t="shared" ref="WTW10" si="8042">-(SUM(WTW4:WTW9)-WTW35-WTW40)</f>
        <v>0</v>
      </c>
      <c r="WTY10" s="967">
        <f t="shared" ref="WTY10" si="8043">-(SUM(WTY4:WTY9)-WTY35-WTY40)</f>
        <v>0</v>
      </c>
      <c r="WUA10" s="967">
        <f t="shared" ref="WUA10" si="8044">-(SUM(WUA4:WUA9)-WUA35-WUA40)</f>
        <v>0</v>
      </c>
      <c r="WUC10" s="967">
        <f t="shared" ref="WUC10" si="8045">-(SUM(WUC4:WUC9)-WUC35-WUC40)</f>
        <v>0</v>
      </c>
      <c r="WUE10" s="967">
        <f t="shared" ref="WUE10" si="8046">-(SUM(WUE4:WUE9)-WUE35-WUE40)</f>
        <v>0</v>
      </c>
      <c r="WUG10" s="967">
        <f t="shared" ref="WUG10" si="8047">-(SUM(WUG4:WUG9)-WUG35-WUG40)</f>
        <v>0</v>
      </c>
      <c r="WUI10" s="967">
        <f t="shared" ref="WUI10" si="8048">-(SUM(WUI4:WUI9)-WUI35-WUI40)</f>
        <v>0</v>
      </c>
      <c r="WUK10" s="967">
        <f t="shared" ref="WUK10" si="8049">-(SUM(WUK4:WUK9)-WUK35-WUK40)</f>
        <v>0</v>
      </c>
      <c r="WUM10" s="967">
        <f t="shared" ref="WUM10" si="8050">-(SUM(WUM4:WUM9)-WUM35-WUM40)</f>
        <v>0</v>
      </c>
      <c r="WUO10" s="967">
        <f t="shared" ref="WUO10" si="8051">-(SUM(WUO4:WUO9)-WUO35-WUO40)</f>
        <v>0</v>
      </c>
      <c r="WUQ10" s="967">
        <f t="shared" ref="WUQ10" si="8052">-(SUM(WUQ4:WUQ9)-WUQ35-WUQ40)</f>
        <v>0</v>
      </c>
      <c r="WUS10" s="967">
        <f t="shared" ref="WUS10" si="8053">-(SUM(WUS4:WUS9)-WUS35-WUS40)</f>
        <v>0</v>
      </c>
      <c r="WUU10" s="967">
        <f t="shared" ref="WUU10" si="8054">-(SUM(WUU4:WUU9)-WUU35-WUU40)</f>
        <v>0</v>
      </c>
      <c r="WUW10" s="967">
        <f t="shared" ref="WUW10" si="8055">-(SUM(WUW4:WUW9)-WUW35-WUW40)</f>
        <v>0</v>
      </c>
      <c r="WUY10" s="967">
        <f t="shared" ref="WUY10" si="8056">-(SUM(WUY4:WUY9)-WUY35-WUY40)</f>
        <v>0</v>
      </c>
      <c r="WVA10" s="967">
        <f t="shared" ref="WVA10" si="8057">-(SUM(WVA4:WVA9)-WVA35-WVA40)</f>
        <v>0</v>
      </c>
      <c r="WVC10" s="967">
        <f t="shared" ref="WVC10" si="8058">-(SUM(WVC4:WVC9)-WVC35-WVC40)</f>
        <v>0</v>
      </c>
      <c r="WVE10" s="967">
        <f t="shared" ref="WVE10" si="8059">-(SUM(WVE4:WVE9)-WVE35-WVE40)</f>
        <v>0</v>
      </c>
      <c r="WVG10" s="967">
        <f t="shared" ref="WVG10" si="8060">-(SUM(WVG4:WVG9)-WVG35-WVG40)</f>
        <v>0</v>
      </c>
      <c r="WVI10" s="967">
        <f t="shared" ref="WVI10" si="8061">-(SUM(WVI4:WVI9)-WVI35-WVI40)</f>
        <v>0</v>
      </c>
      <c r="WVK10" s="967">
        <f t="shared" ref="WVK10" si="8062">-(SUM(WVK4:WVK9)-WVK35-WVK40)</f>
        <v>0</v>
      </c>
      <c r="WVM10" s="967">
        <f t="shared" ref="WVM10" si="8063">-(SUM(WVM4:WVM9)-WVM35-WVM40)</f>
        <v>0</v>
      </c>
      <c r="WVO10" s="967">
        <f t="shared" ref="WVO10" si="8064">-(SUM(WVO4:WVO9)-WVO35-WVO40)</f>
        <v>0</v>
      </c>
      <c r="WVQ10" s="967">
        <f t="shared" ref="WVQ10" si="8065">-(SUM(WVQ4:WVQ9)-WVQ35-WVQ40)</f>
        <v>0</v>
      </c>
      <c r="WVS10" s="967">
        <f t="shared" ref="WVS10" si="8066">-(SUM(WVS4:WVS9)-WVS35-WVS40)</f>
        <v>0</v>
      </c>
      <c r="WVU10" s="967">
        <f t="shared" ref="WVU10" si="8067">-(SUM(WVU4:WVU9)-WVU35-WVU40)</f>
        <v>0</v>
      </c>
      <c r="WVW10" s="967">
        <f t="shared" ref="WVW10" si="8068">-(SUM(WVW4:WVW9)-WVW35-WVW40)</f>
        <v>0</v>
      </c>
      <c r="WVY10" s="967">
        <f t="shared" ref="WVY10" si="8069">-(SUM(WVY4:WVY9)-WVY35-WVY40)</f>
        <v>0</v>
      </c>
      <c r="WWA10" s="967">
        <f t="shared" ref="WWA10" si="8070">-(SUM(WWA4:WWA9)-WWA35-WWA40)</f>
        <v>0</v>
      </c>
      <c r="WWC10" s="967">
        <f t="shared" ref="WWC10" si="8071">-(SUM(WWC4:WWC9)-WWC35-WWC40)</f>
        <v>0</v>
      </c>
      <c r="WWE10" s="967">
        <f t="shared" ref="WWE10" si="8072">-(SUM(WWE4:WWE9)-WWE35-WWE40)</f>
        <v>0</v>
      </c>
      <c r="WWG10" s="967">
        <f t="shared" ref="WWG10" si="8073">-(SUM(WWG4:WWG9)-WWG35-WWG40)</f>
        <v>0</v>
      </c>
      <c r="WWI10" s="967">
        <f t="shared" ref="WWI10" si="8074">-(SUM(WWI4:WWI9)-WWI35-WWI40)</f>
        <v>0</v>
      </c>
      <c r="WWK10" s="967">
        <f t="shared" ref="WWK10" si="8075">-(SUM(WWK4:WWK9)-WWK35-WWK40)</f>
        <v>0</v>
      </c>
      <c r="WWM10" s="967">
        <f t="shared" ref="WWM10" si="8076">-(SUM(WWM4:WWM9)-WWM35-WWM40)</f>
        <v>0</v>
      </c>
      <c r="WWO10" s="967">
        <f t="shared" ref="WWO10" si="8077">-(SUM(WWO4:WWO9)-WWO35-WWO40)</f>
        <v>0</v>
      </c>
      <c r="WWQ10" s="967">
        <f t="shared" ref="WWQ10" si="8078">-(SUM(WWQ4:WWQ9)-WWQ35-WWQ40)</f>
        <v>0</v>
      </c>
      <c r="WWS10" s="967">
        <f t="shared" ref="WWS10" si="8079">-(SUM(WWS4:WWS9)-WWS35-WWS40)</f>
        <v>0</v>
      </c>
      <c r="WWU10" s="967">
        <f t="shared" ref="WWU10" si="8080">-(SUM(WWU4:WWU9)-WWU35-WWU40)</f>
        <v>0</v>
      </c>
      <c r="WWW10" s="967">
        <f t="shared" ref="WWW10" si="8081">-(SUM(WWW4:WWW9)-WWW35-WWW40)</f>
        <v>0</v>
      </c>
      <c r="WWY10" s="967">
        <f t="shared" ref="WWY10" si="8082">-(SUM(WWY4:WWY9)-WWY35-WWY40)</f>
        <v>0</v>
      </c>
      <c r="WXA10" s="967">
        <f t="shared" ref="WXA10" si="8083">-(SUM(WXA4:WXA9)-WXA35-WXA40)</f>
        <v>0</v>
      </c>
      <c r="WXC10" s="967">
        <f t="shared" ref="WXC10" si="8084">-(SUM(WXC4:WXC9)-WXC35-WXC40)</f>
        <v>0</v>
      </c>
      <c r="WXE10" s="967">
        <f t="shared" ref="WXE10" si="8085">-(SUM(WXE4:WXE9)-WXE35-WXE40)</f>
        <v>0</v>
      </c>
      <c r="WXG10" s="967">
        <f t="shared" ref="WXG10" si="8086">-(SUM(WXG4:WXG9)-WXG35-WXG40)</f>
        <v>0</v>
      </c>
      <c r="WXI10" s="967">
        <f t="shared" ref="WXI10" si="8087">-(SUM(WXI4:WXI9)-WXI35-WXI40)</f>
        <v>0</v>
      </c>
      <c r="WXK10" s="967">
        <f t="shared" ref="WXK10" si="8088">-(SUM(WXK4:WXK9)-WXK35-WXK40)</f>
        <v>0</v>
      </c>
      <c r="WXM10" s="967">
        <f t="shared" ref="WXM10" si="8089">-(SUM(WXM4:WXM9)-WXM35-WXM40)</f>
        <v>0</v>
      </c>
      <c r="WXO10" s="967">
        <f t="shared" ref="WXO10" si="8090">-(SUM(WXO4:WXO9)-WXO35-WXO40)</f>
        <v>0</v>
      </c>
      <c r="WXQ10" s="967">
        <f t="shared" ref="WXQ10" si="8091">-(SUM(WXQ4:WXQ9)-WXQ35-WXQ40)</f>
        <v>0</v>
      </c>
      <c r="WXS10" s="967">
        <f t="shared" ref="WXS10" si="8092">-(SUM(WXS4:WXS9)-WXS35-WXS40)</f>
        <v>0</v>
      </c>
      <c r="WXU10" s="967">
        <f t="shared" ref="WXU10" si="8093">-(SUM(WXU4:WXU9)-WXU35-WXU40)</f>
        <v>0</v>
      </c>
      <c r="WXW10" s="967">
        <f t="shared" ref="WXW10" si="8094">-(SUM(WXW4:WXW9)-WXW35-WXW40)</f>
        <v>0</v>
      </c>
      <c r="WXY10" s="967">
        <f t="shared" ref="WXY10" si="8095">-(SUM(WXY4:WXY9)-WXY35-WXY40)</f>
        <v>0</v>
      </c>
      <c r="WYA10" s="967">
        <f t="shared" ref="WYA10" si="8096">-(SUM(WYA4:WYA9)-WYA35-WYA40)</f>
        <v>0</v>
      </c>
      <c r="WYC10" s="967">
        <f t="shared" ref="WYC10" si="8097">-(SUM(WYC4:WYC9)-WYC35-WYC40)</f>
        <v>0</v>
      </c>
      <c r="WYE10" s="967">
        <f t="shared" ref="WYE10" si="8098">-(SUM(WYE4:WYE9)-WYE35-WYE40)</f>
        <v>0</v>
      </c>
      <c r="WYG10" s="967">
        <f t="shared" ref="WYG10" si="8099">-(SUM(WYG4:WYG9)-WYG35-WYG40)</f>
        <v>0</v>
      </c>
      <c r="WYI10" s="967">
        <f t="shared" ref="WYI10" si="8100">-(SUM(WYI4:WYI9)-WYI35-WYI40)</f>
        <v>0</v>
      </c>
      <c r="WYK10" s="967">
        <f t="shared" ref="WYK10" si="8101">-(SUM(WYK4:WYK9)-WYK35-WYK40)</f>
        <v>0</v>
      </c>
      <c r="WYM10" s="967">
        <f t="shared" ref="WYM10" si="8102">-(SUM(WYM4:WYM9)-WYM35-WYM40)</f>
        <v>0</v>
      </c>
      <c r="WYO10" s="967">
        <f t="shared" ref="WYO10" si="8103">-(SUM(WYO4:WYO9)-WYO35-WYO40)</f>
        <v>0</v>
      </c>
      <c r="WYQ10" s="967">
        <f t="shared" ref="WYQ10" si="8104">-(SUM(WYQ4:WYQ9)-WYQ35-WYQ40)</f>
        <v>0</v>
      </c>
      <c r="WYS10" s="967">
        <f t="shared" ref="WYS10" si="8105">-(SUM(WYS4:WYS9)-WYS35-WYS40)</f>
        <v>0</v>
      </c>
      <c r="WYU10" s="967">
        <f t="shared" ref="WYU10" si="8106">-(SUM(WYU4:WYU9)-WYU35-WYU40)</f>
        <v>0</v>
      </c>
      <c r="WYW10" s="967">
        <f t="shared" ref="WYW10" si="8107">-(SUM(WYW4:WYW9)-WYW35-WYW40)</f>
        <v>0</v>
      </c>
      <c r="WYY10" s="967">
        <f t="shared" ref="WYY10" si="8108">-(SUM(WYY4:WYY9)-WYY35-WYY40)</f>
        <v>0</v>
      </c>
      <c r="WZA10" s="967">
        <f t="shared" ref="WZA10" si="8109">-(SUM(WZA4:WZA9)-WZA35-WZA40)</f>
        <v>0</v>
      </c>
      <c r="WZC10" s="967">
        <f t="shared" ref="WZC10" si="8110">-(SUM(WZC4:WZC9)-WZC35-WZC40)</f>
        <v>0</v>
      </c>
      <c r="WZE10" s="967">
        <f t="shared" ref="WZE10" si="8111">-(SUM(WZE4:WZE9)-WZE35-WZE40)</f>
        <v>0</v>
      </c>
      <c r="WZG10" s="967">
        <f t="shared" ref="WZG10" si="8112">-(SUM(WZG4:WZG9)-WZG35-WZG40)</f>
        <v>0</v>
      </c>
      <c r="WZI10" s="967">
        <f t="shared" ref="WZI10" si="8113">-(SUM(WZI4:WZI9)-WZI35-WZI40)</f>
        <v>0</v>
      </c>
      <c r="WZK10" s="967">
        <f t="shared" ref="WZK10" si="8114">-(SUM(WZK4:WZK9)-WZK35-WZK40)</f>
        <v>0</v>
      </c>
      <c r="WZM10" s="967">
        <f t="shared" ref="WZM10" si="8115">-(SUM(WZM4:WZM9)-WZM35-WZM40)</f>
        <v>0</v>
      </c>
      <c r="WZO10" s="967">
        <f t="shared" ref="WZO10" si="8116">-(SUM(WZO4:WZO9)-WZO35-WZO40)</f>
        <v>0</v>
      </c>
      <c r="WZQ10" s="967">
        <f t="shared" ref="WZQ10" si="8117">-(SUM(WZQ4:WZQ9)-WZQ35-WZQ40)</f>
        <v>0</v>
      </c>
      <c r="WZS10" s="967">
        <f t="shared" ref="WZS10" si="8118">-(SUM(WZS4:WZS9)-WZS35-WZS40)</f>
        <v>0</v>
      </c>
      <c r="WZU10" s="967">
        <f t="shared" ref="WZU10" si="8119">-(SUM(WZU4:WZU9)-WZU35-WZU40)</f>
        <v>0</v>
      </c>
      <c r="WZW10" s="967">
        <f t="shared" ref="WZW10" si="8120">-(SUM(WZW4:WZW9)-WZW35-WZW40)</f>
        <v>0</v>
      </c>
      <c r="WZY10" s="967">
        <f t="shared" ref="WZY10" si="8121">-(SUM(WZY4:WZY9)-WZY35-WZY40)</f>
        <v>0</v>
      </c>
      <c r="XAA10" s="967">
        <f t="shared" ref="XAA10" si="8122">-(SUM(XAA4:XAA9)-XAA35-XAA40)</f>
        <v>0</v>
      </c>
      <c r="XAC10" s="967">
        <f t="shared" ref="XAC10" si="8123">-(SUM(XAC4:XAC9)-XAC35-XAC40)</f>
        <v>0</v>
      </c>
      <c r="XAE10" s="967">
        <f t="shared" ref="XAE10" si="8124">-(SUM(XAE4:XAE9)-XAE35-XAE40)</f>
        <v>0</v>
      </c>
      <c r="XAG10" s="967">
        <f t="shared" ref="XAG10" si="8125">-(SUM(XAG4:XAG9)-XAG35-XAG40)</f>
        <v>0</v>
      </c>
      <c r="XAI10" s="967">
        <f t="shared" ref="XAI10" si="8126">-(SUM(XAI4:XAI9)-XAI35-XAI40)</f>
        <v>0</v>
      </c>
      <c r="XAK10" s="967">
        <f t="shared" ref="XAK10" si="8127">-(SUM(XAK4:XAK9)-XAK35-XAK40)</f>
        <v>0</v>
      </c>
      <c r="XAM10" s="967">
        <f t="shared" ref="XAM10" si="8128">-(SUM(XAM4:XAM9)-XAM35-XAM40)</f>
        <v>0</v>
      </c>
      <c r="XAO10" s="967">
        <f t="shared" ref="XAO10" si="8129">-(SUM(XAO4:XAO9)-XAO35-XAO40)</f>
        <v>0</v>
      </c>
      <c r="XAQ10" s="967">
        <f t="shared" ref="XAQ10" si="8130">-(SUM(XAQ4:XAQ9)-XAQ35-XAQ40)</f>
        <v>0</v>
      </c>
      <c r="XAS10" s="967">
        <f t="shared" ref="XAS10" si="8131">-(SUM(XAS4:XAS9)-XAS35-XAS40)</f>
        <v>0</v>
      </c>
      <c r="XAU10" s="967">
        <f t="shared" ref="XAU10" si="8132">-(SUM(XAU4:XAU9)-XAU35-XAU40)</f>
        <v>0</v>
      </c>
      <c r="XAW10" s="967">
        <f t="shared" ref="XAW10" si="8133">-(SUM(XAW4:XAW9)-XAW35-XAW40)</f>
        <v>0</v>
      </c>
      <c r="XAY10" s="967">
        <f t="shared" ref="XAY10" si="8134">-(SUM(XAY4:XAY9)-XAY35-XAY40)</f>
        <v>0</v>
      </c>
      <c r="XBA10" s="967">
        <f t="shared" ref="XBA10" si="8135">-(SUM(XBA4:XBA9)-XBA35-XBA40)</f>
        <v>0</v>
      </c>
      <c r="XBC10" s="967">
        <f t="shared" ref="XBC10" si="8136">-(SUM(XBC4:XBC9)-XBC35-XBC40)</f>
        <v>0</v>
      </c>
      <c r="XBE10" s="967">
        <f t="shared" ref="XBE10" si="8137">-(SUM(XBE4:XBE9)-XBE35-XBE40)</f>
        <v>0</v>
      </c>
      <c r="XBG10" s="967">
        <f t="shared" ref="XBG10" si="8138">-(SUM(XBG4:XBG9)-XBG35-XBG40)</f>
        <v>0</v>
      </c>
      <c r="XBI10" s="967">
        <f t="shared" ref="XBI10" si="8139">-(SUM(XBI4:XBI9)-XBI35-XBI40)</f>
        <v>0</v>
      </c>
      <c r="XBK10" s="967">
        <f t="shared" ref="XBK10" si="8140">-(SUM(XBK4:XBK9)-XBK35-XBK40)</f>
        <v>0</v>
      </c>
      <c r="XBM10" s="967">
        <f t="shared" ref="XBM10" si="8141">-(SUM(XBM4:XBM9)-XBM35-XBM40)</f>
        <v>0</v>
      </c>
      <c r="XBO10" s="967">
        <f t="shared" ref="XBO10" si="8142">-(SUM(XBO4:XBO9)-XBO35-XBO40)</f>
        <v>0</v>
      </c>
      <c r="XBQ10" s="967">
        <f t="shared" ref="XBQ10" si="8143">-(SUM(XBQ4:XBQ9)-XBQ35-XBQ40)</f>
        <v>0</v>
      </c>
      <c r="XBS10" s="967">
        <f t="shared" ref="XBS10" si="8144">-(SUM(XBS4:XBS9)-XBS35-XBS40)</f>
        <v>0</v>
      </c>
      <c r="XBU10" s="967">
        <f t="shared" ref="XBU10" si="8145">-(SUM(XBU4:XBU9)-XBU35-XBU40)</f>
        <v>0</v>
      </c>
      <c r="XBW10" s="967">
        <f t="shared" ref="XBW10" si="8146">-(SUM(XBW4:XBW9)-XBW35-XBW40)</f>
        <v>0</v>
      </c>
      <c r="XBY10" s="967">
        <f t="shared" ref="XBY10" si="8147">-(SUM(XBY4:XBY9)-XBY35-XBY40)</f>
        <v>0</v>
      </c>
      <c r="XCA10" s="967">
        <f t="shared" ref="XCA10" si="8148">-(SUM(XCA4:XCA9)-XCA35-XCA40)</f>
        <v>0</v>
      </c>
      <c r="XCC10" s="967">
        <f t="shared" ref="XCC10" si="8149">-(SUM(XCC4:XCC9)-XCC35-XCC40)</f>
        <v>0</v>
      </c>
      <c r="XCE10" s="967">
        <f t="shared" ref="XCE10" si="8150">-(SUM(XCE4:XCE9)-XCE35-XCE40)</f>
        <v>0</v>
      </c>
      <c r="XCG10" s="967">
        <f t="shared" ref="XCG10" si="8151">-(SUM(XCG4:XCG9)-XCG35-XCG40)</f>
        <v>0</v>
      </c>
      <c r="XCI10" s="967">
        <f t="shared" ref="XCI10" si="8152">-(SUM(XCI4:XCI9)-XCI35-XCI40)</f>
        <v>0</v>
      </c>
      <c r="XCK10" s="967">
        <f t="shared" ref="XCK10" si="8153">-(SUM(XCK4:XCK9)-XCK35-XCK40)</f>
        <v>0</v>
      </c>
      <c r="XCM10" s="967">
        <f t="shared" ref="XCM10" si="8154">-(SUM(XCM4:XCM9)-XCM35-XCM40)</f>
        <v>0</v>
      </c>
      <c r="XCO10" s="967">
        <f t="shared" ref="XCO10" si="8155">-(SUM(XCO4:XCO9)-XCO35-XCO40)</f>
        <v>0</v>
      </c>
      <c r="XCQ10" s="967">
        <f t="shared" ref="XCQ10" si="8156">-(SUM(XCQ4:XCQ9)-XCQ35-XCQ40)</f>
        <v>0</v>
      </c>
      <c r="XCS10" s="967">
        <f t="shared" ref="XCS10" si="8157">-(SUM(XCS4:XCS9)-XCS35-XCS40)</f>
        <v>0</v>
      </c>
      <c r="XCU10" s="967">
        <f t="shared" ref="XCU10" si="8158">-(SUM(XCU4:XCU9)-XCU35-XCU40)</f>
        <v>0</v>
      </c>
      <c r="XCW10" s="967">
        <f t="shared" ref="XCW10" si="8159">-(SUM(XCW4:XCW9)-XCW35-XCW40)</f>
        <v>0</v>
      </c>
      <c r="XCY10" s="967">
        <f t="shared" ref="XCY10" si="8160">-(SUM(XCY4:XCY9)-XCY35-XCY40)</f>
        <v>0</v>
      </c>
      <c r="XDA10" s="967">
        <f t="shared" ref="XDA10" si="8161">-(SUM(XDA4:XDA9)-XDA35-XDA40)</f>
        <v>0</v>
      </c>
      <c r="XDC10" s="967">
        <f t="shared" ref="XDC10" si="8162">-(SUM(XDC4:XDC9)-XDC35-XDC40)</f>
        <v>0</v>
      </c>
      <c r="XDE10" s="967">
        <f t="shared" ref="XDE10" si="8163">-(SUM(XDE4:XDE9)-XDE35-XDE40)</f>
        <v>0</v>
      </c>
      <c r="XDG10" s="967">
        <f t="shared" ref="XDG10" si="8164">-(SUM(XDG4:XDG9)-XDG35-XDG40)</f>
        <v>0</v>
      </c>
      <c r="XDI10" s="967">
        <f t="shared" ref="XDI10" si="8165">-(SUM(XDI4:XDI9)-XDI35-XDI40)</f>
        <v>0</v>
      </c>
      <c r="XDK10" s="967">
        <f t="shared" ref="XDK10" si="8166">-(SUM(XDK4:XDK9)-XDK35-XDK40)</f>
        <v>0</v>
      </c>
      <c r="XDM10" s="967">
        <f t="shared" ref="XDM10" si="8167">-(SUM(XDM4:XDM9)-XDM35-XDM40)</f>
        <v>0</v>
      </c>
      <c r="XDO10" s="967">
        <f t="shared" ref="XDO10" si="8168">-(SUM(XDO4:XDO9)-XDO35-XDO40)</f>
        <v>0</v>
      </c>
      <c r="XDQ10" s="967">
        <f t="shared" ref="XDQ10" si="8169">-(SUM(XDQ4:XDQ9)-XDQ35-XDQ40)</f>
        <v>0</v>
      </c>
      <c r="XDS10" s="967">
        <f t="shared" ref="XDS10" si="8170">-(SUM(XDS4:XDS9)-XDS35-XDS40)</f>
        <v>0</v>
      </c>
      <c r="XDU10" s="967">
        <f t="shared" ref="XDU10" si="8171">-(SUM(XDU4:XDU9)-XDU35-XDU40)</f>
        <v>0</v>
      </c>
      <c r="XDW10" s="967">
        <f t="shared" ref="XDW10" si="8172">-(SUM(XDW4:XDW9)-XDW35-XDW40)</f>
        <v>0</v>
      </c>
      <c r="XDY10" s="967">
        <f t="shared" ref="XDY10" si="8173">-(SUM(XDY4:XDY9)-XDY35-XDY40)</f>
        <v>0</v>
      </c>
      <c r="XEA10" s="967">
        <f t="shared" ref="XEA10" si="8174">-(SUM(XEA4:XEA9)-XEA35-XEA40)</f>
        <v>0</v>
      </c>
      <c r="XEC10" s="967">
        <f t="shared" ref="XEC10" si="8175">-(SUM(XEC4:XEC9)-XEC35-XEC40)</f>
        <v>0</v>
      </c>
      <c r="XEE10" s="967">
        <f t="shared" ref="XEE10" si="8176">-(SUM(XEE4:XEE9)-XEE35-XEE40)</f>
        <v>0</v>
      </c>
      <c r="XEG10" s="967">
        <f t="shared" ref="XEG10" si="8177">-(SUM(XEG4:XEG9)-XEG35-XEG40)</f>
        <v>0</v>
      </c>
      <c r="XEI10" s="967">
        <f t="shared" ref="XEI10" si="8178">-(SUM(XEI4:XEI9)-XEI35-XEI40)</f>
        <v>0</v>
      </c>
      <c r="XEK10" s="967">
        <f t="shared" ref="XEK10" si="8179">-(SUM(XEK4:XEK9)-XEK35-XEK40)</f>
        <v>0</v>
      </c>
      <c r="XEM10" s="967">
        <f t="shared" ref="XEM10" si="8180">-(SUM(XEM4:XEM9)-XEM35-XEM40)</f>
        <v>0</v>
      </c>
      <c r="XEO10" s="967">
        <f t="shared" ref="XEO10" si="8181">-(SUM(XEO4:XEO9)-XEO35-XEO40)</f>
        <v>0</v>
      </c>
      <c r="XEQ10" s="967">
        <f t="shared" ref="XEQ10" si="8182">-(SUM(XEQ4:XEQ9)-XEQ35-XEQ40)</f>
        <v>0</v>
      </c>
      <c r="XES10" s="967">
        <f t="shared" ref="XES10" si="8183">-(SUM(XES4:XES9)-XES35-XES40)</f>
        <v>0</v>
      </c>
      <c r="XEU10" s="967">
        <f t="shared" ref="XEU10" si="8184">-(SUM(XEU4:XEU9)-XEU35-XEU40)</f>
        <v>0</v>
      </c>
      <c r="XEW10" s="967">
        <f t="shared" ref="XEW10" si="8185">-(SUM(XEW4:XEW9)-XEW35-XEW40)</f>
        <v>0</v>
      </c>
      <c r="XEY10" s="967">
        <f t="shared" ref="XEY10" si="8186">-(SUM(XEY4:XEY9)-XEY35-XEY40)</f>
        <v>0</v>
      </c>
      <c r="XFA10" s="967">
        <f t="shared" ref="XFA10" si="8187">-(SUM(XFA4:XFA9)-XFA35-XFA40)</f>
        <v>0</v>
      </c>
      <c r="XFC10" s="967">
        <f t="shared" ref="XFC10" si="8188">-(SUM(XFC4:XFC9)-XFC35-XFC40)</f>
        <v>0</v>
      </c>
    </row>
    <row r="11" spans="1:1023 1025:2047 2049:3071 3073:4095 4097:5119 5121:6143 6145:7167 7169:8191 8193:9215 9217:10239 10241:11263 11265:12287 12289:13311 13313:14335 14337:15359 15361:16383" ht="14">
      <c r="A11" s="388" t="s">
        <v>1075</v>
      </c>
      <c r="B11" s="388"/>
      <c r="C11" s="381"/>
      <c r="D11" s="388"/>
      <c r="E11" s="388">
        <f>SUM(E4:E10)</f>
        <v>893435.85717903264</v>
      </c>
      <c r="F11" s="388"/>
      <c r="G11" s="388">
        <f>SUM(G4:G10)</f>
        <v>915771.75360850838</v>
      </c>
      <c r="H11" s="388"/>
      <c r="I11" s="388">
        <f>SUM(I4:I10)</f>
        <v>938666.04744872102</v>
      </c>
      <c r="J11" s="388"/>
      <c r="K11" s="388">
        <f>SUM(K4:K10)</f>
        <v>962132.69863493892</v>
      </c>
      <c r="L11" s="388"/>
      <c r="M11" s="388">
        <f>SUM(M4:M10)</f>
        <v>986901.86238539976</v>
      </c>
      <c r="N11" s="388"/>
      <c r="O11" s="388">
        <f>SUM(O4:O10)</f>
        <v>1016809.0658368886</v>
      </c>
      <c r="P11" s="388"/>
      <c r="Q11" s="388">
        <f>SUM(Q4:Q10)</f>
        <v>1047763.0214091795</v>
      </c>
      <c r="R11" s="388"/>
      <c r="S11" s="388">
        <f>SUM(S4:S10)</f>
        <v>1079800.365426501</v>
      </c>
      <c r="T11" s="388"/>
      <c r="U11" s="388">
        <f>SUM(U4:U10)</f>
        <v>1112959.0164844282</v>
      </c>
      <c r="V11" s="388"/>
      <c r="W11" s="388">
        <f>SUM(W4:W10)</f>
        <v>1147278.2203293834</v>
      </c>
      <c r="X11" s="388"/>
      <c r="Y11" s="388">
        <f>SUM(Y4:Y10)</f>
        <v>1182798.5963089117</v>
      </c>
      <c r="Z11" s="388"/>
      <c r="AA11" s="388">
        <f>SUM(AA4:AA10)</f>
        <v>1219562.1854477236</v>
      </c>
      <c r="AB11" s="388"/>
      <c r="AC11" s="388">
        <f>SUM(AC4:AC10)</f>
        <v>1257612.5002063937</v>
      </c>
      <c r="AD11" s="388"/>
      <c r="AE11" s="388">
        <f>SUM(AE4:AE10)</f>
        <v>1296994.5759816174</v>
      </c>
      <c r="AF11" s="388"/>
      <c r="AG11" s="388">
        <f>SUM(AG4:AG10)</f>
        <v>1337755.024408974</v>
      </c>
      <c r="AH11" s="388"/>
    </row>
    <row r="12" spans="1:1023 1025:2047 2049:3071 3073:4095 4097:5119 5121:6143 6145:7167 7169:8191 8193:9215 9217:10239 10241:11263 11265:12287 12289:13311 13313:14335 14337:15359 15361:16383">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1023 1025:2047 2049:3071 3073:4095 4097:5119 5121:6143 6145:7167 7169:8191 8193:9215 9217:10239 10241:11263 11265:12287 12289:13311 13313:14335 14337:15359 15361:16383" ht="1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1023 1025:2047 2049:3071 3073:4095 4097:5119 5121:6143 6145:7167 7169:8191 8193:9215 9217:10239 10241:11263 11265:12287 12289:13311 13313:14335 14337:15359 15361:16383"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1023 1025:2047 2049:3071 3073:4095 4097:5119 5121:6143 6145:7167 7169:8191 8193:9215 9217:10239 10241:11263 11265:12287 12289:13311 13313:14335 14337:15359 15361:16383" ht="14">
      <c r="A15" s="384" t="s">
        <v>1078</v>
      </c>
      <c r="B15" s="384"/>
      <c r="C15" s="399"/>
      <c r="D15" s="384"/>
      <c r="E15" s="384">
        <f>Application!W826</f>
        <v>55400</v>
      </c>
      <c r="F15" s="384"/>
      <c r="G15" s="384">
        <f t="shared" ref="G15:G21" si="8189">E15*$C$14</f>
        <v>57338.999999999993</v>
      </c>
      <c r="H15" s="384"/>
      <c r="I15" s="384">
        <f t="shared" ref="I15:I21" si="8190">G15*$C$14</f>
        <v>59345.864999999991</v>
      </c>
      <c r="J15" s="384"/>
      <c r="K15" s="384">
        <f t="shared" ref="K15:K21" si="8191">I15*$C$14</f>
        <v>61422.970274999985</v>
      </c>
      <c r="L15" s="384"/>
      <c r="M15" s="384">
        <f t="shared" ref="M15:M21" si="8192">K15*$C$14</f>
        <v>63572.77423462498</v>
      </c>
      <c r="N15" s="384"/>
      <c r="O15" s="384">
        <f t="shared" ref="O15:O21" si="8193">M15*$C$14</f>
        <v>65797.821332836844</v>
      </c>
      <c r="P15" s="384"/>
      <c r="Q15" s="384">
        <f t="shared" ref="Q15:Q21" si="8194">O15*$C$14</f>
        <v>68100.745079486122</v>
      </c>
      <c r="R15" s="384"/>
      <c r="S15" s="384">
        <f t="shared" ref="S15:S21" si="8195">Q15*$C$14</f>
        <v>70484.271157268129</v>
      </c>
      <c r="T15" s="384"/>
      <c r="U15" s="384">
        <f t="shared" ref="U15:U21" si="8196">S15*$C$14</f>
        <v>72951.220647772512</v>
      </c>
      <c r="V15" s="384"/>
      <c r="W15" s="384">
        <f t="shared" ref="W15:W21" si="8197">U15*$C$14</f>
        <v>75504.513370444547</v>
      </c>
      <c r="X15" s="384"/>
      <c r="Y15" s="384">
        <f t="shared" ref="Y15:Y21" si="8198">W15*$C$14</f>
        <v>78147.171338410102</v>
      </c>
      <c r="Z15" s="384"/>
      <c r="AA15" s="384">
        <f t="shared" ref="AA15:AA21" si="8199">Y15*$C$14</f>
        <v>80882.322335254445</v>
      </c>
      <c r="AB15" s="384"/>
      <c r="AC15" s="384">
        <f t="shared" ref="AC15:AC21" si="8200">AA15*$C$14</f>
        <v>83713.20361698835</v>
      </c>
      <c r="AD15" s="384"/>
      <c r="AE15" s="384">
        <f t="shared" ref="AE15:AE21" si="8201">AC15*$C$14</f>
        <v>86643.16574358294</v>
      </c>
      <c r="AF15" s="384"/>
      <c r="AG15" s="384">
        <f t="shared" ref="AG15:AG21" si="8202">AE15*$C$14</f>
        <v>89675.67654460833</v>
      </c>
      <c r="AH15" s="384"/>
    </row>
    <row r="16" spans="1:1023 1025:2047 2049:3071 3073:4095 4097:5119 5121:6143 6145:7167 7169:8191 8193:9215 9217:10239 10241:11263 11265:12287 12289:13311 13313:14335 14337:15359 15361:16383" ht="14">
      <c r="A16" s="376" t="s">
        <v>468</v>
      </c>
      <c r="B16" s="376"/>
      <c r="C16" s="398"/>
      <c r="D16" s="376"/>
      <c r="E16" s="387">
        <f>Application!W828</f>
        <v>82000</v>
      </c>
      <c r="F16" s="387"/>
      <c r="G16" s="387">
        <f t="shared" si="8189"/>
        <v>84870</v>
      </c>
      <c r="H16" s="387"/>
      <c r="I16" s="387">
        <f t="shared" si="8190"/>
        <v>87840.45</v>
      </c>
      <c r="J16" s="387"/>
      <c r="K16" s="387">
        <f t="shared" si="8191"/>
        <v>90914.865749999997</v>
      </c>
      <c r="L16" s="387"/>
      <c r="M16" s="387">
        <f t="shared" si="8192"/>
        <v>94096.886051249996</v>
      </c>
      <c r="N16" s="387"/>
      <c r="O16" s="387">
        <f t="shared" si="8193"/>
        <v>97390.277063043744</v>
      </c>
      <c r="P16" s="387"/>
      <c r="Q16" s="387">
        <f t="shared" si="8194"/>
        <v>100798.93676025026</v>
      </c>
      <c r="R16" s="387"/>
      <c r="S16" s="387">
        <f t="shared" si="8195"/>
        <v>104326.89954685901</v>
      </c>
      <c r="T16" s="387"/>
      <c r="U16" s="387">
        <f t="shared" si="8196"/>
        <v>107978.34103099907</v>
      </c>
      <c r="V16" s="387"/>
      <c r="W16" s="387">
        <f t="shared" si="8197"/>
        <v>111757.58296708403</v>
      </c>
      <c r="X16" s="387"/>
      <c r="Y16" s="387">
        <f t="shared" si="8198"/>
        <v>115669.09837093197</v>
      </c>
      <c r="Z16" s="387"/>
      <c r="AA16" s="387">
        <f t="shared" si="8199"/>
        <v>119717.51681391458</v>
      </c>
      <c r="AB16" s="387"/>
      <c r="AC16" s="387">
        <f t="shared" si="8200"/>
        <v>123907.62990240159</v>
      </c>
      <c r="AD16" s="387"/>
      <c r="AE16" s="387">
        <f t="shared" si="8201"/>
        <v>128244.39694898564</v>
      </c>
      <c r="AF16" s="387"/>
      <c r="AG16" s="387">
        <f t="shared" si="8202"/>
        <v>132732.95084220014</v>
      </c>
      <c r="AH16" s="376"/>
    </row>
    <row r="17" spans="1:34" ht="14">
      <c r="A17" s="376" t="s">
        <v>734</v>
      </c>
      <c r="B17" s="376"/>
      <c r="C17" s="398"/>
      <c r="D17" s="376"/>
      <c r="E17" s="387">
        <f>Application!W834</f>
        <v>97677</v>
      </c>
      <c r="F17" s="387"/>
      <c r="G17" s="387">
        <f t="shared" si="8189"/>
        <v>101095.69499999999</v>
      </c>
      <c r="H17" s="387"/>
      <c r="I17" s="387">
        <f t="shared" si="8190"/>
        <v>104634.04432499998</v>
      </c>
      <c r="J17" s="387"/>
      <c r="K17" s="387">
        <f t="shared" si="8191"/>
        <v>108296.23587637497</v>
      </c>
      <c r="L17" s="387"/>
      <c r="M17" s="387">
        <f t="shared" si="8192"/>
        <v>112086.60413204809</v>
      </c>
      <c r="N17" s="387"/>
      <c r="O17" s="387">
        <f t="shared" si="8193"/>
        <v>116009.63527666977</v>
      </c>
      <c r="P17" s="387"/>
      <c r="Q17" s="387">
        <f t="shared" si="8194"/>
        <v>120069.9725113532</v>
      </c>
      <c r="R17" s="387"/>
      <c r="S17" s="387">
        <f t="shared" si="8195"/>
        <v>124272.42154925056</v>
      </c>
      <c r="T17" s="387"/>
      <c r="U17" s="387">
        <f t="shared" si="8196"/>
        <v>128621.95630347432</v>
      </c>
      <c r="V17" s="387"/>
      <c r="W17" s="387">
        <f t="shared" si="8197"/>
        <v>133123.7247740959</v>
      </c>
      <c r="X17" s="387"/>
      <c r="Y17" s="387">
        <f t="shared" si="8198"/>
        <v>137783.05514118925</v>
      </c>
      <c r="Z17" s="387"/>
      <c r="AA17" s="387">
        <f t="shared" si="8199"/>
        <v>142605.46207113087</v>
      </c>
      <c r="AB17" s="387"/>
      <c r="AC17" s="387">
        <f t="shared" si="8200"/>
        <v>147596.65324362044</v>
      </c>
      <c r="AD17" s="387"/>
      <c r="AE17" s="387">
        <f t="shared" si="8201"/>
        <v>152762.53610714714</v>
      </c>
      <c r="AF17" s="387"/>
      <c r="AG17" s="387">
        <f t="shared" si="8202"/>
        <v>158109.22487089728</v>
      </c>
      <c r="AH17" s="376"/>
    </row>
    <row r="18" spans="1:34" ht="14">
      <c r="A18" s="376" t="s">
        <v>1079</v>
      </c>
      <c r="B18" s="376"/>
      <c r="C18" s="398"/>
      <c r="D18" s="376"/>
      <c r="E18" s="387">
        <f>Application!W841</f>
        <v>124000</v>
      </c>
      <c r="F18" s="387"/>
      <c r="G18" s="387">
        <f t="shared" si="8189"/>
        <v>128339.99999999999</v>
      </c>
      <c r="H18" s="387"/>
      <c r="I18" s="387">
        <f t="shared" si="8190"/>
        <v>132831.89999999997</v>
      </c>
      <c r="J18" s="387"/>
      <c r="K18" s="387">
        <f t="shared" si="8191"/>
        <v>137481.01649999994</v>
      </c>
      <c r="L18" s="387"/>
      <c r="M18" s="387">
        <f t="shared" si="8192"/>
        <v>142292.85207749993</v>
      </c>
      <c r="N18" s="387"/>
      <c r="O18" s="387">
        <f t="shared" si="8193"/>
        <v>147273.10190021241</v>
      </c>
      <c r="P18" s="387"/>
      <c r="Q18" s="387">
        <f t="shared" si="8194"/>
        <v>152427.66046671983</v>
      </c>
      <c r="R18" s="387"/>
      <c r="S18" s="387">
        <f t="shared" si="8195"/>
        <v>157762.62858305502</v>
      </c>
      <c r="T18" s="387"/>
      <c r="U18" s="387">
        <f t="shared" si="8196"/>
        <v>163284.32058346193</v>
      </c>
      <c r="V18" s="387"/>
      <c r="W18" s="387">
        <f t="shared" si="8197"/>
        <v>168999.27180388308</v>
      </c>
      <c r="X18" s="387"/>
      <c r="Y18" s="387">
        <f t="shared" si="8198"/>
        <v>174914.24631701899</v>
      </c>
      <c r="Z18" s="387"/>
      <c r="AA18" s="387">
        <f t="shared" si="8199"/>
        <v>181036.24493811463</v>
      </c>
      <c r="AB18" s="387"/>
      <c r="AC18" s="387">
        <f t="shared" si="8200"/>
        <v>187372.51351094863</v>
      </c>
      <c r="AD18" s="387"/>
      <c r="AE18" s="387">
        <f t="shared" si="8201"/>
        <v>193930.5514838318</v>
      </c>
      <c r="AF18" s="387"/>
      <c r="AG18" s="387">
        <f t="shared" si="8202"/>
        <v>200718.1207857659</v>
      </c>
    </row>
    <row r="19" spans="1:34" ht="14">
      <c r="A19" s="376" t="s">
        <v>931</v>
      </c>
      <c r="B19" s="376"/>
      <c r="C19" s="398"/>
      <c r="D19" s="376"/>
      <c r="E19" s="387">
        <f>Application!W842</f>
        <v>45000</v>
      </c>
      <c r="F19" s="387"/>
      <c r="G19" s="387">
        <f t="shared" si="8189"/>
        <v>46575</v>
      </c>
      <c r="H19" s="387"/>
      <c r="I19" s="387">
        <f t="shared" si="8190"/>
        <v>48205.124999999993</v>
      </c>
      <c r="J19" s="387"/>
      <c r="K19" s="387">
        <f t="shared" si="8191"/>
        <v>49892.304374999985</v>
      </c>
      <c r="L19" s="387"/>
      <c r="M19" s="387">
        <f t="shared" si="8192"/>
        <v>51638.535028124978</v>
      </c>
      <c r="N19" s="387"/>
      <c r="O19" s="387">
        <f t="shared" si="8193"/>
        <v>53445.883754109345</v>
      </c>
      <c r="P19" s="387"/>
      <c r="Q19" s="387">
        <f t="shared" si="8194"/>
        <v>55316.489685503169</v>
      </c>
      <c r="R19" s="387"/>
      <c r="S19" s="387">
        <f t="shared" si="8195"/>
        <v>57252.566824495778</v>
      </c>
      <c r="T19" s="387"/>
      <c r="U19" s="387">
        <f t="shared" si="8196"/>
        <v>59256.406663353126</v>
      </c>
      <c r="V19" s="387"/>
      <c r="W19" s="387">
        <f t="shared" si="8197"/>
        <v>61330.380896570481</v>
      </c>
      <c r="X19" s="387"/>
      <c r="Y19" s="387">
        <f t="shared" si="8198"/>
        <v>63476.944227950444</v>
      </c>
      <c r="Z19" s="387"/>
      <c r="AA19" s="387">
        <f t="shared" si="8199"/>
        <v>65698.637275928704</v>
      </c>
      <c r="AB19" s="387"/>
      <c r="AC19" s="387">
        <f t="shared" si="8200"/>
        <v>67998.089580586209</v>
      </c>
      <c r="AD19" s="387"/>
      <c r="AE19" s="387">
        <f t="shared" si="8201"/>
        <v>70378.022715906714</v>
      </c>
      <c r="AF19" s="387"/>
      <c r="AG19" s="387">
        <f t="shared" si="8202"/>
        <v>72841.253510963448</v>
      </c>
    </row>
    <row r="20" spans="1:34" ht="14">
      <c r="A20" s="376" t="s">
        <v>55</v>
      </c>
      <c r="B20" s="376"/>
      <c r="C20" s="398"/>
      <c r="D20" s="376"/>
      <c r="E20" s="387">
        <f>Application!W851</f>
        <v>255563</v>
      </c>
      <c r="F20" s="387"/>
      <c r="G20" s="387">
        <f t="shared" si="8189"/>
        <v>264507.70499999996</v>
      </c>
      <c r="H20" s="387"/>
      <c r="I20" s="387">
        <f t="shared" si="8190"/>
        <v>273765.47467499995</v>
      </c>
      <c r="J20" s="387"/>
      <c r="K20" s="387">
        <f t="shared" si="8191"/>
        <v>283347.2662886249</v>
      </c>
      <c r="L20" s="387"/>
      <c r="M20" s="387">
        <f t="shared" si="8192"/>
        <v>293264.42060872674</v>
      </c>
      <c r="N20" s="387"/>
      <c r="O20" s="387">
        <f t="shared" si="8193"/>
        <v>303528.67533003213</v>
      </c>
      <c r="P20" s="387"/>
      <c r="Q20" s="387">
        <f t="shared" si="8194"/>
        <v>314152.17896658322</v>
      </c>
      <c r="R20" s="387"/>
      <c r="S20" s="387">
        <f t="shared" si="8195"/>
        <v>325147.50523041363</v>
      </c>
      <c r="T20" s="387"/>
      <c r="U20" s="387">
        <f t="shared" si="8196"/>
        <v>336527.6679134781</v>
      </c>
      <c r="V20" s="387"/>
      <c r="W20" s="387">
        <f t="shared" si="8197"/>
        <v>348306.13629044982</v>
      </c>
      <c r="X20" s="387"/>
      <c r="Y20" s="387">
        <f t="shared" si="8198"/>
        <v>360496.85106061556</v>
      </c>
      <c r="Z20" s="387"/>
      <c r="AA20" s="387">
        <f t="shared" si="8199"/>
        <v>373114.24084773706</v>
      </c>
      <c r="AB20" s="387"/>
      <c r="AC20" s="387">
        <f t="shared" si="8200"/>
        <v>386173.23927740782</v>
      </c>
      <c r="AD20" s="387"/>
      <c r="AE20" s="387">
        <f t="shared" si="8201"/>
        <v>399689.30265211704</v>
      </c>
      <c r="AF20" s="387"/>
      <c r="AG20" s="387">
        <f t="shared" si="8202"/>
        <v>413678.42824494111</v>
      </c>
    </row>
    <row r="21" spans="1:34" ht="14">
      <c r="A21" s="599" t="s">
        <v>1219</v>
      </c>
      <c r="B21" s="599"/>
      <c r="C21" s="398"/>
      <c r="D21" s="376"/>
      <c r="E21" s="397">
        <f>Application!W858</f>
        <v>0</v>
      </c>
      <c r="F21" s="387"/>
      <c r="G21" s="397">
        <f t="shared" si="8189"/>
        <v>0</v>
      </c>
      <c r="H21" s="387"/>
      <c r="I21" s="397">
        <f t="shared" si="8190"/>
        <v>0</v>
      </c>
      <c r="J21" s="387"/>
      <c r="K21" s="397">
        <f t="shared" si="8191"/>
        <v>0</v>
      </c>
      <c r="L21" s="387"/>
      <c r="M21" s="397">
        <f t="shared" si="8192"/>
        <v>0</v>
      </c>
      <c r="N21" s="387"/>
      <c r="O21" s="397">
        <f t="shared" si="8193"/>
        <v>0</v>
      </c>
      <c r="P21" s="387"/>
      <c r="Q21" s="397">
        <f t="shared" si="8194"/>
        <v>0</v>
      </c>
      <c r="R21" s="387"/>
      <c r="S21" s="397">
        <f t="shared" si="8195"/>
        <v>0</v>
      </c>
      <c r="T21" s="387"/>
      <c r="U21" s="397">
        <f t="shared" si="8196"/>
        <v>0</v>
      </c>
      <c r="V21" s="387"/>
      <c r="W21" s="397">
        <f t="shared" si="8197"/>
        <v>0</v>
      </c>
      <c r="X21" s="387"/>
      <c r="Y21" s="397">
        <f t="shared" si="8198"/>
        <v>0</v>
      </c>
      <c r="Z21" s="387"/>
      <c r="AA21" s="397">
        <f t="shared" si="8199"/>
        <v>0</v>
      </c>
      <c r="AB21" s="387"/>
      <c r="AC21" s="397">
        <f t="shared" si="8200"/>
        <v>0</v>
      </c>
      <c r="AD21" s="387"/>
      <c r="AE21" s="397">
        <f t="shared" si="8201"/>
        <v>0</v>
      </c>
      <c r="AF21" s="387"/>
      <c r="AG21" s="397">
        <f t="shared" si="8202"/>
        <v>0</v>
      </c>
    </row>
    <row r="22" spans="1:34" ht="14">
      <c r="A22" s="388" t="s">
        <v>1080</v>
      </c>
      <c r="B22" s="388"/>
      <c r="C22" s="398"/>
      <c r="D22" s="388"/>
      <c r="E22" s="388">
        <f>SUM(E15:E21)</f>
        <v>659640</v>
      </c>
      <c r="F22" s="388"/>
      <c r="G22" s="388">
        <f>SUM(G15:G21)</f>
        <v>682727.39999999991</v>
      </c>
      <c r="H22" s="388"/>
      <c r="I22" s="388">
        <f>SUM(I15:I21)</f>
        <v>706622.85899999994</v>
      </c>
      <c r="J22" s="388"/>
      <c r="K22" s="388">
        <f>SUM(K15:K21)</f>
        <v>731354.65906499978</v>
      </c>
      <c r="L22" s="388"/>
      <c r="M22" s="388">
        <f>SUM(M15:M21)</f>
        <v>756952.07213227474</v>
      </c>
      <c r="N22" s="388"/>
      <c r="O22" s="388">
        <f>SUM(O15:O21)</f>
        <v>783445.39465690427</v>
      </c>
      <c r="P22" s="388"/>
      <c r="Q22" s="388">
        <f>SUM(Q15:Q21)</f>
        <v>810865.98346989579</v>
      </c>
      <c r="R22" s="388"/>
      <c r="S22" s="388">
        <f>SUM(S15:S21)</f>
        <v>839246.29289134219</v>
      </c>
      <c r="T22" s="388"/>
      <c r="U22" s="388">
        <f>SUM(U15:U21)</f>
        <v>868619.91314253898</v>
      </c>
      <c r="V22" s="388"/>
      <c r="W22" s="388">
        <f>SUM(W15:W21)</f>
        <v>899021.61010252777</v>
      </c>
      <c r="X22" s="388"/>
      <c r="Y22" s="388">
        <f>SUM(Y15:Y21)</f>
        <v>930487.36645611632</v>
      </c>
      <c r="Z22" s="388"/>
      <c r="AA22" s="388">
        <f>SUM(AA15:AA21)</f>
        <v>963054.42428208038</v>
      </c>
      <c r="AB22" s="388"/>
      <c r="AC22" s="388">
        <f>SUM(AC15:AC21)</f>
        <v>996761.32913195295</v>
      </c>
      <c r="AD22" s="388"/>
      <c r="AE22" s="388">
        <f>SUM(AE15:AE21)</f>
        <v>1031647.9756515713</v>
      </c>
      <c r="AF22" s="388"/>
      <c r="AG22" s="388">
        <f>SUM(AG15:AG21)</f>
        <v>1067755.6547993761</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407">
        <v>1.0349999999999999</v>
      </c>
      <c r="D27" s="376"/>
      <c r="E27" s="387">
        <f>Application!AC867</f>
        <v>85000</v>
      </c>
      <c r="F27" s="387"/>
      <c r="G27" s="387">
        <f>E27*$C$27</f>
        <v>87975</v>
      </c>
      <c r="H27" s="387"/>
      <c r="I27" s="387">
        <f>G27*$C$27</f>
        <v>91054.125</v>
      </c>
      <c r="J27" s="387"/>
      <c r="K27" s="387">
        <f>I27*$C$27</f>
        <v>94241.019374999989</v>
      </c>
      <c r="L27" s="387"/>
      <c r="M27" s="387">
        <f>K27*$C$27</f>
        <v>97539.455053124984</v>
      </c>
      <c r="N27" s="387"/>
      <c r="O27" s="387">
        <f>M27*$C$27</f>
        <v>100953.33597998435</v>
      </c>
      <c r="P27" s="387"/>
      <c r="Q27" s="387">
        <f>O27*$C$27</f>
        <v>104486.70273928379</v>
      </c>
      <c r="R27" s="387"/>
      <c r="S27" s="387">
        <f>Q27*$C$27</f>
        <v>108143.73733515872</v>
      </c>
      <c r="T27" s="387"/>
      <c r="U27" s="387">
        <f>S27*$C$27</f>
        <v>111928.76814188926</v>
      </c>
      <c r="V27" s="387"/>
      <c r="W27" s="387">
        <f>U27*$C$27</f>
        <v>115846.27502685538</v>
      </c>
      <c r="X27" s="387"/>
      <c r="Y27" s="387">
        <f>W27*$C$27</f>
        <v>119900.89465279531</v>
      </c>
      <c r="Z27" s="387"/>
      <c r="AA27" s="387">
        <f>Y27*$C$27</f>
        <v>124097.42596564314</v>
      </c>
      <c r="AB27" s="387"/>
      <c r="AC27" s="387">
        <f>AA27*$C$27</f>
        <v>128440.83587444064</v>
      </c>
      <c r="AD27" s="387"/>
      <c r="AE27" s="387">
        <f>AC27*$C$27</f>
        <v>132936.26513004606</v>
      </c>
      <c r="AF27" s="387"/>
      <c r="AG27" s="387">
        <f>AE27*$C$27</f>
        <v>137589.03440959766</v>
      </c>
    </row>
    <row r="28" spans="1:34" ht="14">
      <c r="A28" s="599" t="s">
        <v>1082</v>
      </c>
      <c r="B28" s="376"/>
      <c r="C28" s="407"/>
      <c r="D28" s="376"/>
      <c r="E28" s="387">
        <f>Application!AC868</f>
        <v>60000</v>
      </c>
      <c r="F28" s="387"/>
      <c r="G28" s="387">
        <f>$E$28</f>
        <v>60000</v>
      </c>
      <c r="H28" s="387"/>
      <c r="I28" s="387">
        <f>$E$28</f>
        <v>60000</v>
      </c>
      <c r="J28" s="387"/>
      <c r="K28" s="387">
        <f>$E$28</f>
        <v>60000</v>
      </c>
      <c r="L28" s="387"/>
      <c r="M28" s="387">
        <f>$E$28</f>
        <v>60000</v>
      </c>
      <c r="N28" s="387"/>
      <c r="O28" s="387">
        <f>$E$28</f>
        <v>60000</v>
      </c>
      <c r="P28" s="387"/>
      <c r="Q28" s="387">
        <f>$E$28</f>
        <v>60000</v>
      </c>
      <c r="R28" s="387"/>
      <c r="S28" s="387">
        <f>$E$28</f>
        <v>60000</v>
      </c>
      <c r="T28" s="387"/>
      <c r="U28" s="387">
        <f>$E$28</f>
        <v>60000</v>
      </c>
      <c r="V28" s="387"/>
      <c r="W28" s="387">
        <f>$E$28</f>
        <v>60000</v>
      </c>
      <c r="X28" s="387"/>
      <c r="Y28" s="387">
        <f>$E$28</f>
        <v>60000</v>
      </c>
      <c r="Z28" s="387"/>
      <c r="AA28" s="387">
        <f>$E$28</f>
        <v>60000</v>
      </c>
      <c r="AB28" s="387"/>
      <c r="AC28" s="387">
        <f>$E$28</f>
        <v>60000</v>
      </c>
      <c r="AD28" s="387"/>
      <c r="AE28" s="387">
        <f>$E$28</f>
        <v>60000</v>
      </c>
      <c r="AF28" s="387"/>
      <c r="AG28" s="387">
        <f>$E$28</f>
        <v>60000</v>
      </c>
    </row>
    <row r="29" spans="1:34" ht="14">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804640</v>
      </c>
      <c r="F35" s="388"/>
      <c r="G35" s="388">
        <f>SUM(G22:G33)</f>
        <v>830702.39999999991</v>
      </c>
      <c r="H35" s="388"/>
      <c r="I35" s="388">
        <f>SUM(I22:I33)</f>
        <v>857676.98399999994</v>
      </c>
      <c r="J35" s="388"/>
      <c r="K35" s="388">
        <f>SUM(K22:K33)</f>
        <v>885595.67843999981</v>
      </c>
      <c r="L35" s="388"/>
      <c r="M35" s="388">
        <f>SUM(M22:M33)</f>
        <v>914491.52718539978</v>
      </c>
      <c r="N35" s="388"/>
      <c r="O35" s="388">
        <f>SUM(O22:O33)</f>
        <v>944398.73063688865</v>
      </c>
      <c r="P35" s="388"/>
      <c r="Q35" s="388">
        <f>SUM(Q22:Q33)</f>
        <v>975352.68620917958</v>
      </c>
      <c r="R35" s="388"/>
      <c r="S35" s="388">
        <f>SUM(S22:S33)</f>
        <v>1007390.0302265009</v>
      </c>
      <c r="T35" s="388"/>
      <c r="U35" s="388">
        <f>SUM(U22:U33)</f>
        <v>1040548.6812844282</v>
      </c>
      <c r="V35" s="388"/>
      <c r="W35" s="388">
        <f>SUM(W22:W33)</f>
        <v>1074867.8851293833</v>
      </c>
      <c r="X35" s="388"/>
      <c r="Y35" s="388">
        <f>SUM(Y22:Y33)</f>
        <v>1110388.2611089116</v>
      </c>
      <c r="Z35" s="388"/>
      <c r="AA35" s="388">
        <f>SUM(AA22:AA33)</f>
        <v>1147151.8502477235</v>
      </c>
      <c r="AB35" s="388"/>
      <c r="AC35" s="388">
        <f>SUM(AC22:AC33)</f>
        <v>1185202.1650063936</v>
      </c>
      <c r="AD35" s="388"/>
      <c r="AE35" s="388">
        <f>SUM(AE22:AE33)</f>
        <v>1224584.2407816174</v>
      </c>
      <c r="AF35" s="388"/>
      <c r="AG35" s="388">
        <f>SUM(AG22:AG33)</f>
        <v>1265344.6892089739</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88795.857179032639</v>
      </c>
      <c r="F37" s="388"/>
      <c r="G37" s="388">
        <f>G11-G35</f>
        <v>85069.353608508478</v>
      </c>
      <c r="H37" s="388"/>
      <c r="I37" s="388">
        <f>I11-I35</f>
        <v>80989.063448721077</v>
      </c>
      <c r="J37" s="388"/>
      <c r="K37" s="388">
        <f>K11-K35</f>
        <v>76537.020194939105</v>
      </c>
      <c r="L37" s="388"/>
      <c r="M37" s="388">
        <f>M11-M35</f>
        <v>72410.335199999972</v>
      </c>
      <c r="N37" s="388"/>
      <c r="O37" s="388">
        <f>O11-O35</f>
        <v>72410.335199999972</v>
      </c>
      <c r="P37" s="388"/>
      <c r="Q37" s="388">
        <f>Q11-Q35</f>
        <v>72410.335199999972</v>
      </c>
      <c r="R37" s="388"/>
      <c r="S37" s="388">
        <f>S11-S35</f>
        <v>72410.335200000089</v>
      </c>
      <c r="T37" s="388"/>
      <c r="U37" s="388">
        <f>U11-U35</f>
        <v>72410.335199999972</v>
      </c>
      <c r="V37" s="388"/>
      <c r="W37" s="388">
        <f>W11-W35</f>
        <v>72410.335200000089</v>
      </c>
      <c r="X37" s="388"/>
      <c r="Y37" s="388">
        <f>Y11-Y35</f>
        <v>72410.335200000089</v>
      </c>
      <c r="Z37" s="388"/>
      <c r="AA37" s="388">
        <f>AA11-AA35</f>
        <v>72410.335200000089</v>
      </c>
      <c r="AB37" s="388"/>
      <c r="AC37" s="388">
        <f>AC11-AC35</f>
        <v>72410.335200000089</v>
      </c>
      <c r="AD37" s="388"/>
      <c r="AE37" s="388">
        <f>AE11-AE35</f>
        <v>72410.335200000089</v>
      </c>
      <c r="AF37" s="388"/>
      <c r="AG37" s="388">
        <f>AG11-AG35</f>
        <v>72410.335200000089</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
        <v>2423</v>
      </c>
      <c r="B40" s="391"/>
      <c r="C40" s="385"/>
      <c r="D40" s="376"/>
      <c r="E40" s="384">
        <f>[1]EVERYTHING!$AB$54</f>
        <v>72410.335200000001</v>
      </c>
      <c r="F40" s="384"/>
      <c r="G40" s="384">
        <f>$E$40</f>
        <v>72410.335200000001</v>
      </c>
      <c r="H40" s="384"/>
      <c r="I40" s="384">
        <f>$E$40</f>
        <v>72410.335200000001</v>
      </c>
      <c r="J40" s="384"/>
      <c r="K40" s="384">
        <f>$E$40</f>
        <v>72410.335200000001</v>
      </c>
      <c r="L40" s="384"/>
      <c r="M40" s="384">
        <f>$E$40</f>
        <v>72410.335200000001</v>
      </c>
      <c r="N40" s="384"/>
      <c r="O40" s="384">
        <f>$E$40</f>
        <v>72410.335200000001</v>
      </c>
      <c r="P40" s="384"/>
      <c r="Q40" s="384">
        <f>$E$40</f>
        <v>72410.335200000001</v>
      </c>
      <c r="R40" s="384"/>
      <c r="S40" s="384">
        <f>$E$40</f>
        <v>72410.335200000001</v>
      </c>
      <c r="T40" s="384"/>
      <c r="U40" s="384">
        <f>$E$40</f>
        <v>72410.335200000001</v>
      </c>
      <c r="V40" s="384"/>
      <c r="W40" s="384">
        <f>$E$40</f>
        <v>72410.335200000001</v>
      </c>
      <c r="X40" s="384"/>
      <c r="Y40" s="384">
        <f>$E$40</f>
        <v>72410.335200000001</v>
      </c>
      <c r="Z40" s="384"/>
      <c r="AA40" s="384">
        <f>$E$40</f>
        <v>72410.335200000001</v>
      </c>
      <c r="AB40" s="384"/>
      <c r="AC40" s="384">
        <f>$E$40</f>
        <v>72410.335200000001</v>
      </c>
      <c r="AD40" s="384"/>
      <c r="AE40" s="384">
        <f>$E$40</f>
        <v>72410.335200000001</v>
      </c>
      <c r="AF40" s="384"/>
      <c r="AG40" s="384">
        <f>$E$40</f>
        <v>72410.335200000001</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72410.335200000001</v>
      </c>
      <c r="F43" s="388"/>
      <c r="G43" s="388">
        <f>SUM(G40:G42)</f>
        <v>72410.335200000001</v>
      </c>
      <c r="H43" s="388"/>
      <c r="I43" s="388">
        <f>SUM(I40:I42)</f>
        <v>72410.335200000001</v>
      </c>
      <c r="J43" s="388"/>
      <c r="K43" s="388">
        <f>SUM(K40:K42)</f>
        <v>72410.335200000001</v>
      </c>
      <c r="L43" s="388"/>
      <c r="M43" s="388">
        <f>SUM(M40:M42)</f>
        <v>72410.335200000001</v>
      </c>
      <c r="N43" s="388"/>
      <c r="O43" s="388">
        <f>SUM(O40:O42)</f>
        <v>72410.335200000001</v>
      </c>
      <c r="P43" s="388"/>
      <c r="Q43" s="388">
        <f>SUM(Q40:Q42)</f>
        <v>72410.335200000001</v>
      </c>
      <c r="R43" s="388"/>
      <c r="S43" s="388">
        <f>SUM(S40:S42)</f>
        <v>72410.335200000001</v>
      </c>
      <c r="T43" s="388"/>
      <c r="U43" s="388">
        <f>SUM(U40:U42)</f>
        <v>72410.335200000001</v>
      </c>
      <c r="V43" s="388"/>
      <c r="W43" s="388">
        <f>SUM(W40:W42)</f>
        <v>72410.335200000001</v>
      </c>
      <c r="X43" s="388"/>
      <c r="Y43" s="388">
        <f>SUM(Y40:Y42)</f>
        <v>72410.335200000001</v>
      </c>
      <c r="Z43" s="388"/>
      <c r="AA43" s="388">
        <f>SUM(AA40:AA42)</f>
        <v>72410.335200000001</v>
      </c>
      <c r="AB43" s="388"/>
      <c r="AC43" s="388">
        <f>SUM(AC40:AC42)</f>
        <v>72410.335200000001</v>
      </c>
      <c r="AD43" s="388"/>
      <c r="AE43" s="388">
        <f>SUM(AE40:AE42)</f>
        <v>72410.335200000001</v>
      </c>
      <c r="AF43" s="388"/>
      <c r="AG43" s="388">
        <f>SUM(AG40:AG42)</f>
        <v>72410.335200000001</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16385.521979032637</v>
      </c>
      <c r="F45" s="388"/>
      <c r="G45" s="388">
        <f>G37-G43</f>
        <v>12659.018408508477</v>
      </c>
      <c r="H45" s="388"/>
      <c r="I45" s="388">
        <f>I37-I43</f>
        <v>8578.7282487210759</v>
      </c>
      <c r="J45" s="388"/>
      <c r="K45" s="388">
        <f>K37-K43</f>
        <v>4126.6849949391035</v>
      </c>
      <c r="L45" s="388"/>
      <c r="M45" s="388">
        <f>M37-M43</f>
        <v>0</v>
      </c>
      <c r="N45" s="388"/>
      <c r="O45" s="388">
        <f>O37-O43</f>
        <v>0</v>
      </c>
      <c r="P45" s="388"/>
      <c r="Q45" s="388">
        <f>Q37-Q43</f>
        <v>0</v>
      </c>
      <c r="R45" s="388"/>
      <c r="S45" s="388">
        <f>S37-S43</f>
        <v>0</v>
      </c>
      <c r="T45" s="388"/>
      <c r="U45" s="388">
        <f>U37-U43</f>
        <v>0</v>
      </c>
      <c r="V45" s="388"/>
      <c r="W45" s="388">
        <f>W37-W43</f>
        <v>0</v>
      </c>
      <c r="X45" s="388"/>
      <c r="Y45" s="388">
        <f>Y37-Y43</f>
        <v>0</v>
      </c>
      <c r="Z45" s="388"/>
      <c r="AA45" s="388">
        <f>AA37-AA43</f>
        <v>0</v>
      </c>
      <c r="AB45" s="388"/>
      <c r="AC45" s="388">
        <f>AC37-AC43</f>
        <v>0</v>
      </c>
      <c r="AD45" s="388"/>
      <c r="AE45" s="388">
        <f>AE37-AE43</f>
        <v>0</v>
      </c>
      <c r="AF45" s="388"/>
      <c r="AG45" s="388">
        <f>AG37-AG43</f>
        <v>0</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1.717559955873442E-2</v>
      </c>
      <c r="F47" s="392"/>
      <c r="G47" s="392">
        <f>G45/(G4+G6+G8)</f>
        <v>1.2945767150900934E-2</v>
      </c>
      <c r="H47" s="392"/>
      <c r="I47" s="392">
        <f>I45/(I4+I6+I8)</f>
        <v>8.5590744739602459E-3</v>
      </c>
      <c r="J47" s="392"/>
      <c r="K47" s="392">
        <f>K45/(K4+K6+K8)</f>
        <v>4.0168105402010679E-3</v>
      </c>
      <c r="L47" s="392"/>
      <c r="M47" s="392">
        <f>M45/(M4+M6+M8)</f>
        <v>0</v>
      </c>
      <c r="N47" s="392"/>
      <c r="O47" s="392">
        <f>O45/(O4+O6+O8)</f>
        <v>0</v>
      </c>
      <c r="P47" s="392"/>
      <c r="Q47" s="392">
        <f>Q45/(Q4+Q6+Q8)</f>
        <v>0</v>
      </c>
      <c r="R47" s="392"/>
      <c r="S47" s="392">
        <f>S45/(S4+S6+S8)</f>
        <v>0</v>
      </c>
      <c r="T47" s="392"/>
      <c r="U47" s="392">
        <f>U45/(U4+U6+U8)</f>
        <v>0</v>
      </c>
      <c r="V47" s="392"/>
      <c r="W47" s="392">
        <f>W45/(W4+W6+W8)</f>
        <v>0</v>
      </c>
      <c r="X47" s="392"/>
      <c r="Y47" s="392">
        <f>Y45/(Y4+Y6+Y8)</f>
        <v>0</v>
      </c>
      <c r="Z47" s="392"/>
      <c r="AA47" s="392">
        <f>AA45/(AA4+AA6+AA8)</f>
        <v>0</v>
      </c>
      <c r="AB47" s="392"/>
      <c r="AC47" s="392">
        <f>AC45/(AC4+AC6+AC8)</f>
        <v>0</v>
      </c>
      <c r="AD47" s="392"/>
      <c r="AE47" s="392">
        <f>AE45/(AE4+AE6+AE8)</f>
        <v>0</v>
      </c>
      <c r="AF47" s="392"/>
      <c r="AG47" s="392">
        <f>AG45/(AG4+AG6+AG8)</f>
        <v>0</v>
      </c>
      <c r="AH47" s="392"/>
      <c r="AI47" s="392"/>
    </row>
    <row r="48" spans="1:35" ht="14">
      <c r="A48" s="392" t="s">
        <v>1089</v>
      </c>
      <c r="B48" s="392"/>
      <c r="C48" s="385"/>
      <c r="D48" s="392"/>
      <c r="E48" s="392">
        <f>E45/E43</f>
        <v>0.22628706156069053</v>
      </c>
      <c r="F48" s="392"/>
      <c r="G48" s="392">
        <f>G45/G43</f>
        <v>0.17482336428278925</v>
      </c>
      <c r="H48" s="392"/>
      <c r="I48" s="392">
        <f>I45/I43</f>
        <v>0.1184738093674931</v>
      </c>
      <c r="J48" s="392"/>
      <c r="K48" s="392">
        <f>K45/K43</f>
        <v>5.6990276091680121E-2</v>
      </c>
      <c r="L48" s="392"/>
      <c r="M48" s="392">
        <f>M45/M43</f>
        <v>0</v>
      </c>
      <c r="N48" s="392"/>
      <c r="O48" s="392">
        <f>O45/O43</f>
        <v>0</v>
      </c>
      <c r="P48" s="392"/>
      <c r="Q48" s="392">
        <f>Q45/Q43</f>
        <v>0</v>
      </c>
      <c r="R48" s="392"/>
      <c r="S48" s="392">
        <f>S45/S43</f>
        <v>0</v>
      </c>
      <c r="T48" s="392"/>
      <c r="U48" s="392">
        <f>U45/U43</f>
        <v>0</v>
      </c>
      <c r="V48" s="392"/>
      <c r="W48" s="392">
        <f>W45/W43</f>
        <v>0</v>
      </c>
      <c r="X48" s="392"/>
      <c r="Y48" s="392">
        <f>Y45/Y43</f>
        <v>0</v>
      </c>
      <c r="Z48" s="392"/>
      <c r="AA48" s="392">
        <f>AA45/AA43</f>
        <v>0</v>
      </c>
      <c r="AB48" s="392"/>
      <c r="AC48" s="392">
        <f>AC45/AC43</f>
        <v>0</v>
      </c>
      <c r="AD48" s="392"/>
      <c r="AE48" s="392">
        <f>AE45/AE43</f>
        <v>0</v>
      </c>
      <c r="AF48" s="392"/>
      <c r="AG48" s="392">
        <f>AG45/AG43</f>
        <v>0</v>
      </c>
      <c r="AH48" s="392"/>
      <c r="AI48" s="392"/>
    </row>
    <row r="49" spans="1:35" ht="14">
      <c r="A49" s="393" t="s">
        <v>1090</v>
      </c>
      <c r="B49" s="393"/>
      <c r="C49" s="394"/>
      <c r="D49" s="393"/>
      <c r="E49" s="393">
        <f>E37/E43</f>
        <v>1.2262870615606905</v>
      </c>
      <c r="F49" s="393"/>
      <c r="G49" s="393">
        <f>G37/G43</f>
        <v>1.1748233642827892</v>
      </c>
      <c r="H49" s="393"/>
      <c r="I49" s="393">
        <f>I37/I43</f>
        <v>1.1184738093674931</v>
      </c>
      <c r="J49" s="393"/>
      <c r="K49" s="393">
        <f>K37/K43</f>
        <v>1.0569902760916801</v>
      </c>
      <c r="L49" s="393"/>
      <c r="M49" s="393">
        <f>M37/M43</f>
        <v>0.99999999999999956</v>
      </c>
      <c r="N49" s="393"/>
      <c r="O49" s="393">
        <f>O37/O43</f>
        <v>0.99999999999999956</v>
      </c>
      <c r="P49" s="393"/>
      <c r="Q49" s="393">
        <f>Q37/Q43</f>
        <v>0.99999999999999956</v>
      </c>
      <c r="R49" s="393"/>
      <c r="S49" s="393">
        <f>S37/S43</f>
        <v>1.0000000000000011</v>
      </c>
      <c r="T49" s="393"/>
      <c r="U49" s="393">
        <f>U37/U43</f>
        <v>0.99999999999999956</v>
      </c>
      <c r="V49" s="393"/>
      <c r="W49" s="393">
        <f>W37/W43</f>
        <v>1.0000000000000011</v>
      </c>
      <c r="X49" s="393"/>
      <c r="Y49" s="393">
        <f>Y37/Y43</f>
        <v>1.0000000000000011</v>
      </c>
      <c r="Z49" s="393"/>
      <c r="AA49" s="393">
        <f>AA37/AA43</f>
        <v>1.0000000000000011</v>
      </c>
      <c r="AB49" s="393"/>
      <c r="AC49" s="393">
        <f>AC37/AC43</f>
        <v>1.0000000000000011</v>
      </c>
      <c r="AD49" s="393"/>
      <c r="AE49" s="393">
        <f>AE37/AE43</f>
        <v>1.0000000000000011</v>
      </c>
      <c r="AF49" s="393"/>
      <c r="AG49" s="393">
        <f>AG37/AG43</f>
        <v>1.0000000000000011</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8203">E54*$C$53</f>
        <v>0</v>
      </c>
      <c r="H54" s="818"/>
      <c r="I54" s="818">
        <f t="shared" si="8203"/>
        <v>0</v>
      </c>
      <c r="J54" s="818"/>
      <c r="K54" s="818">
        <f t="shared" si="8203"/>
        <v>0</v>
      </c>
      <c r="L54" s="818"/>
      <c r="M54" s="818">
        <f t="shared" si="8203"/>
        <v>0</v>
      </c>
      <c r="N54" s="818"/>
      <c r="O54" s="818">
        <f t="shared" si="8203"/>
        <v>0</v>
      </c>
      <c r="P54" s="818"/>
      <c r="Q54" s="818">
        <f t="shared" si="8203"/>
        <v>0</v>
      </c>
      <c r="R54" s="818"/>
      <c r="S54" s="818">
        <f t="shared" si="8203"/>
        <v>0</v>
      </c>
      <c r="T54" s="818"/>
      <c r="U54" s="818">
        <f t="shared" si="8203"/>
        <v>0</v>
      </c>
      <c r="V54" s="818"/>
      <c r="W54" s="818">
        <f t="shared" si="8203"/>
        <v>0</v>
      </c>
      <c r="X54" s="818"/>
      <c r="Y54" s="818">
        <f t="shared" si="8203"/>
        <v>0</v>
      </c>
      <c r="Z54" s="818"/>
      <c r="AA54" s="818">
        <f t="shared" si="8203"/>
        <v>0</v>
      </c>
      <c r="AB54" s="818"/>
      <c r="AC54" s="818">
        <f t="shared" si="8203"/>
        <v>0</v>
      </c>
      <c r="AD54" s="818"/>
      <c r="AE54" s="818">
        <f t="shared" si="8203"/>
        <v>0</v>
      </c>
      <c r="AF54" s="818"/>
      <c r="AG54" s="818">
        <f t="shared" si="8203"/>
        <v>0</v>
      </c>
      <c r="AH54" s="380"/>
      <c r="AI54" s="380"/>
    </row>
    <row r="55" spans="1:35">
      <c r="A55" s="361" t="s">
        <v>1094</v>
      </c>
      <c r="B55" s="361"/>
      <c r="C55" s="409"/>
      <c r="D55" s="361"/>
      <c r="E55" s="402"/>
      <c r="F55" s="380"/>
      <c r="G55" s="818">
        <f t="shared" si="8203"/>
        <v>0</v>
      </c>
      <c r="H55" s="818"/>
      <c r="I55" s="818">
        <f t="shared" si="8203"/>
        <v>0</v>
      </c>
      <c r="J55" s="818"/>
      <c r="K55" s="818">
        <f t="shared" si="8203"/>
        <v>0</v>
      </c>
      <c r="L55" s="818"/>
      <c r="M55" s="818">
        <f t="shared" si="8203"/>
        <v>0</v>
      </c>
      <c r="N55" s="818"/>
      <c r="O55" s="818">
        <f t="shared" si="8203"/>
        <v>0</v>
      </c>
      <c r="P55" s="818"/>
      <c r="Q55" s="818">
        <f t="shared" si="8203"/>
        <v>0</v>
      </c>
      <c r="R55" s="818"/>
      <c r="S55" s="818">
        <f t="shared" si="8203"/>
        <v>0</v>
      </c>
      <c r="T55" s="818"/>
      <c r="U55" s="818">
        <f t="shared" si="8203"/>
        <v>0</v>
      </c>
      <c r="V55" s="818"/>
      <c r="W55" s="818">
        <f t="shared" si="8203"/>
        <v>0</v>
      </c>
      <c r="X55" s="818"/>
      <c r="Y55" s="818">
        <f t="shared" si="8203"/>
        <v>0</v>
      </c>
      <c r="Z55" s="818"/>
      <c r="AA55" s="818">
        <f t="shared" si="8203"/>
        <v>0</v>
      </c>
      <c r="AB55" s="818"/>
      <c r="AC55" s="818">
        <f t="shared" si="8203"/>
        <v>0</v>
      </c>
      <c r="AD55" s="818"/>
      <c r="AE55" s="818">
        <f t="shared" si="8203"/>
        <v>0</v>
      </c>
      <c r="AF55" s="818"/>
      <c r="AG55" s="818">
        <f t="shared" si="8203"/>
        <v>0</v>
      </c>
      <c r="AH55" s="380"/>
      <c r="AI55" s="380"/>
    </row>
    <row r="56" spans="1:35">
      <c r="A56" s="400"/>
      <c r="B56" s="400"/>
      <c r="C56" s="409"/>
      <c r="D56" s="361"/>
      <c r="E56" s="402"/>
      <c r="F56" s="380"/>
      <c r="G56" s="818">
        <f t="shared" si="8203"/>
        <v>0</v>
      </c>
      <c r="H56" s="818"/>
      <c r="I56" s="818">
        <f t="shared" si="8203"/>
        <v>0</v>
      </c>
      <c r="J56" s="818"/>
      <c r="K56" s="818">
        <f t="shared" si="8203"/>
        <v>0</v>
      </c>
      <c r="L56" s="818"/>
      <c r="M56" s="818">
        <f t="shared" si="8203"/>
        <v>0</v>
      </c>
      <c r="N56" s="818"/>
      <c r="O56" s="818">
        <f t="shared" si="8203"/>
        <v>0</v>
      </c>
      <c r="P56" s="818"/>
      <c r="Q56" s="818">
        <f t="shared" si="8203"/>
        <v>0</v>
      </c>
      <c r="R56" s="818"/>
      <c r="S56" s="818">
        <f t="shared" si="8203"/>
        <v>0</v>
      </c>
      <c r="T56" s="818"/>
      <c r="U56" s="818">
        <f t="shared" si="8203"/>
        <v>0</v>
      </c>
      <c r="V56" s="818"/>
      <c r="W56" s="818">
        <f t="shared" si="8203"/>
        <v>0</v>
      </c>
      <c r="X56" s="818"/>
      <c r="Y56" s="818">
        <f t="shared" si="8203"/>
        <v>0</v>
      </c>
      <c r="Z56" s="818"/>
      <c r="AA56" s="818">
        <f t="shared" si="8203"/>
        <v>0</v>
      </c>
      <c r="AB56" s="818"/>
      <c r="AC56" s="818">
        <f t="shared" si="8203"/>
        <v>0</v>
      </c>
      <c r="AD56" s="818"/>
      <c r="AE56" s="818">
        <f t="shared" si="8203"/>
        <v>0</v>
      </c>
      <c r="AF56" s="818"/>
      <c r="AG56" s="818">
        <f t="shared" si="8203"/>
        <v>0</v>
      </c>
      <c r="AH56" s="380"/>
      <c r="AI56" s="380"/>
    </row>
    <row r="57" spans="1:35">
      <c r="A57" s="400"/>
      <c r="B57" s="400"/>
      <c r="C57" s="409"/>
      <c r="D57" s="361"/>
      <c r="E57" s="406"/>
      <c r="F57" s="380"/>
      <c r="G57" s="820">
        <f t="shared" si="8203"/>
        <v>0</v>
      </c>
      <c r="H57" s="818"/>
      <c r="I57" s="820">
        <f t="shared" si="8203"/>
        <v>0</v>
      </c>
      <c r="J57" s="818"/>
      <c r="K57" s="820">
        <f t="shared" si="8203"/>
        <v>0</v>
      </c>
      <c r="L57" s="818"/>
      <c r="M57" s="820">
        <f t="shared" si="8203"/>
        <v>0</v>
      </c>
      <c r="N57" s="818"/>
      <c r="O57" s="820">
        <f t="shared" si="8203"/>
        <v>0</v>
      </c>
      <c r="P57" s="818"/>
      <c r="Q57" s="820">
        <f t="shared" si="8203"/>
        <v>0</v>
      </c>
      <c r="R57" s="818"/>
      <c r="S57" s="820">
        <f t="shared" si="8203"/>
        <v>0</v>
      </c>
      <c r="T57" s="818"/>
      <c r="U57" s="820">
        <f t="shared" si="8203"/>
        <v>0</v>
      </c>
      <c r="V57" s="818"/>
      <c r="W57" s="820">
        <f t="shared" si="8203"/>
        <v>0</v>
      </c>
      <c r="X57" s="818"/>
      <c r="Y57" s="820">
        <f t="shared" si="8203"/>
        <v>0</v>
      </c>
      <c r="Z57" s="818"/>
      <c r="AA57" s="820">
        <f t="shared" si="8203"/>
        <v>0</v>
      </c>
      <c r="AB57" s="818"/>
      <c r="AC57" s="820">
        <f t="shared" si="8203"/>
        <v>0</v>
      </c>
      <c r="AD57" s="818"/>
      <c r="AE57" s="820">
        <f t="shared" si="8203"/>
        <v>0</v>
      </c>
      <c r="AF57" s="818"/>
      <c r="AG57" s="820">
        <f t="shared" si="8203"/>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16385.521979032637</v>
      </c>
      <c r="F60" s="374"/>
      <c r="G60" s="374">
        <f>G45-G58</f>
        <v>12659.018408508477</v>
      </c>
      <c r="H60" s="374"/>
      <c r="I60" s="374">
        <f>I45-I58</f>
        <v>8578.7282487210759</v>
      </c>
      <c r="J60" s="374"/>
      <c r="K60" s="374">
        <f>K45-K58</f>
        <v>4126.6849949391035</v>
      </c>
      <c r="L60" s="374"/>
      <c r="M60" s="374">
        <f>M45-M58</f>
        <v>0</v>
      </c>
      <c r="N60" s="374"/>
      <c r="O60" s="374">
        <f>O45-O58</f>
        <v>0</v>
      </c>
      <c r="P60" s="374"/>
      <c r="Q60" s="374">
        <f>Q45-Q58</f>
        <v>0</v>
      </c>
      <c r="R60" s="374"/>
      <c r="S60" s="374">
        <f>S45-S58</f>
        <v>0</v>
      </c>
      <c r="T60" s="374"/>
      <c r="U60" s="374">
        <f>U45-U58</f>
        <v>0</v>
      </c>
      <c r="V60" s="374"/>
      <c r="W60" s="374">
        <f>W45-W58</f>
        <v>0</v>
      </c>
      <c r="X60" s="374"/>
      <c r="Y60" s="374">
        <f>Y45-Y58</f>
        <v>0</v>
      </c>
      <c r="Z60" s="374"/>
      <c r="AA60" s="374">
        <f>AA45-AA58</f>
        <v>0</v>
      </c>
      <c r="AB60" s="374"/>
      <c r="AC60" s="374">
        <f>AC45-AC58</f>
        <v>0</v>
      </c>
      <c r="AD60" s="374"/>
      <c r="AE60" s="374">
        <f>AE45-AE58</f>
        <v>0</v>
      </c>
      <c r="AF60" s="374"/>
      <c r="AG60" s="374">
        <f>AG45-AG58</f>
        <v>0</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16385.521979032637</v>
      </c>
      <c r="F72" s="380"/>
      <c r="G72" s="374">
        <f>G60-G62-G70</f>
        <v>12659.018408508477</v>
      </c>
      <c r="H72" s="380"/>
      <c r="I72" s="374">
        <f>I60-I62-I70</f>
        <v>8578.7282487210759</v>
      </c>
      <c r="J72" s="380"/>
      <c r="K72" s="374">
        <f>K60-K62-K70</f>
        <v>4126.6849949391035</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1099</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6"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baseColWidth="10" defaultColWidth="9.1640625" defaultRowHeight="14" zeroHeight="1"/>
  <cols>
    <col min="1" max="3" width="15.5" style="288" customWidth="1"/>
    <col min="4" max="4" width="3.5" style="288" customWidth="1"/>
    <col min="5" max="6" width="15.5" style="288" customWidth="1"/>
    <col min="7" max="7" width="3.5" style="288" customWidth="1"/>
    <col min="8" max="9" width="15.5" style="288" customWidth="1"/>
    <col min="10" max="16383" width="9.1640625" style="288"/>
    <col min="16384" max="16384" width="0.5" style="288" customWidth="1"/>
  </cols>
  <sheetData>
    <row r="1" spans="1:9">
      <c r="A1" s="1963" t="s">
        <v>1170</v>
      </c>
      <c r="B1" s="1963"/>
      <c r="C1" s="1963"/>
      <c r="D1" s="1963"/>
      <c r="E1" s="1963"/>
      <c r="F1" s="1963"/>
      <c r="G1" s="1963"/>
      <c r="H1" s="1963"/>
      <c r="I1" s="1963"/>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3">
        <f>Application!$G695</f>
        <v>45</v>
      </c>
      <c r="C4" s="602">
        <f>Application!$O695</f>
        <v>355</v>
      </c>
      <c r="D4" s="603"/>
      <c r="E4" s="941"/>
      <c r="F4" s="602">
        <f>$E4*$B4</f>
        <v>0</v>
      </c>
      <c r="G4" s="603"/>
      <c r="H4" s="602">
        <f>IF($E4=0,0,MAX($E4-$C4,0))</f>
        <v>0</v>
      </c>
      <c r="I4" s="602">
        <f>IF($H4=0,0,($H4*$B4))</f>
        <v>0</v>
      </c>
    </row>
    <row r="5" spans="1:9">
      <c r="A5" s="602" t="str">
        <f>Application!$B696</f>
        <v>1 Bedroom</v>
      </c>
      <c r="B5" s="942">
        <f>Application!$G696</f>
        <v>35</v>
      </c>
      <c r="C5" s="602">
        <f>Application!$O696</f>
        <v>904</v>
      </c>
      <c r="D5" s="603"/>
      <c r="E5" s="941"/>
      <c r="F5" s="602">
        <f t="shared" ref="F5:F38" si="0">$E5*$B5</f>
        <v>0</v>
      </c>
      <c r="G5" s="603"/>
      <c r="H5" s="602">
        <f t="shared" ref="H5:H38" si="1">IF($E5=0,0,MAX($E5-$C5,0))</f>
        <v>0</v>
      </c>
      <c r="I5" s="602">
        <f t="shared" ref="I5:I38" si="2">IF($H5=0,0,($H5*$B5))</f>
        <v>0</v>
      </c>
    </row>
    <row r="6" spans="1:9">
      <c r="A6" s="602" t="str">
        <f>Application!$B697</f>
        <v>1 Bedroom</v>
      </c>
      <c r="B6" s="942">
        <f>Application!$G697</f>
        <v>12</v>
      </c>
      <c r="C6" s="602">
        <f>Application!$O697</f>
        <v>1085</v>
      </c>
      <c r="D6" s="603"/>
      <c r="E6" s="941"/>
      <c r="F6" s="602">
        <f t="shared" si="0"/>
        <v>0</v>
      </c>
      <c r="G6" s="603"/>
      <c r="H6" s="602">
        <f t="shared" si="1"/>
        <v>0</v>
      </c>
      <c r="I6" s="602">
        <f t="shared" si="2"/>
        <v>0</v>
      </c>
    </row>
    <row r="7" spans="1:9">
      <c r="A7" s="602" t="str">
        <f>Application!$B698</f>
        <v>2 Bedrooms</v>
      </c>
      <c r="B7" s="942">
        <f>Application!$G698</f>
        <v>15</v>
      </c>
      <c r="C7" s="602">
        <f>Application!$O698</f>
        <v>355</v>
      </c>
      <c r="D7" s="603"/>
      <c r="E7" s="941"/>
      <c r="F7" s="602">
        <f t="shared" si="0"/>
        <v>0</v>
      </c>
      <c r="G7" s="603"/>
      <c r="H7" s="602">
        <f t="shared" si="1"/>
        <v>0</v>
      </c>
      <c r="I7" s="602">
        <f t="shared" si="2"/>
        <v>0</v>
      </c>
    </row>
    <row r="8" spans="1:9">
      <c r="A8" s="602" t="str">
        <f>Application!$B699</f>
        <v>2 Bedrooms</v>
      </c>
      <c r="B8" s="942">
        <f>Application!$G699</f>
        <v>12</v>
      </c>
      <c r="C8" s="602">
        <f>Application!$O699</f>
        <v>1085</v>
      </c>
      <c r="D8" s="603"/>
      <c r="E8" s="941"/>
      <c r="F8" s="602">
        <f t="shared" si="0"/>
        <v>0</v>
      </c>
      <c r="G8" s="603"/>
      <c r="H8" s="602">
        <f t="shared" si="1"/>
        <v>0</v>
      </c>
      <c r="I8" s="602">
        <f t="shared" si="2"/>
        <v>0</v>
      </c>
    </row>
    <row r="9" spans="1:9">
      <c r="A9" s="602">
        <f>Application!$B700</f>
        <v>0</v>
      </c>
      <c r="B9" s="942">
        <f>Application!$G700</f>
        <v>0</v>
      </c>
      <c r="C9" s="602">
        <f>Application!$O700</f>
        <v>0</v>
      </c>
      <c r="D9" s="603"/>
      <c r="E9" s="941"/>
      <c r="F9" s="602">
        <f t="shared" si="0"/>
        <v>0</v>
      </c>
      <c r="G9" s="603"/>
      <c r="H9" s="602">
        <f t="shared" si="1"/>
        <v>0</v>
      </c>
      <c r="I9" s="602">
        <f t="shared" si="2"/>
        <v>0</v>
      </c>
    </row>
    <row r="10" spans="1:9">
      <c r="A10" s="602">
        <f>Application!$B701</f>
        <v>0</v>
      </c>
      <c r="B10" s="942">
        <f>Application!$G701</f>
        <v>0</v>
      </c>
      <c r="C10" s="602">
        <f>Application!$O701</f>
        <v>0</v>
      </c>
      <c r="D10" s="603"/>
      <c r="E10" s="941"/>
      <c r="F10" s="602">
        <f t="shared" si="0"/>
        <v>0</v>
      </c>
      <c r="G10" s="603"/>
      <c r="H10" s="602">
        <f t="shared" si="1"/>
        <v>0</v>
      </c>
      <c r="I10" s="602">
        <f t="shared" si="2"/>
        <v>0</v>
      </c>
    </row>
    <row r="11" spans="1:9">
      <c r="A11" s="602">
        <f>Application!$B702</f>
        <v>0</v>
      </c>
      <c r="B11" s="942">
        <f>Application!$G702</f>
        <v>0</v>
      </c>
      <c r="C11" s="602">
        <f>Application!$O702</f>
        <v>0</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f>Application!$B704</f>
        <v>0</v>
      </c>
      <c r="B13" s="942">
        <f>Application!$G704</f>
        <v>0</v>
      </c>
      <c r="C13" s="602">
        <f>Application!$O704</f>
        <v>0</v>
      </c>
      <c r="D13" s="603"/>
      <c r="E13" s="941"/>
      <c r="F13" s="602">
        <f t="shared" si="0"/>
        <v>0</v>
      </c>
      <c r="G13" s="603"/>
      <c r="H13" s="602">
        <f t="shared" si="1"/>
        <v>0</v>
      </c>
      <c r="I13" s="602">
        <f t="shared" si="2"/>
        <v>0</v>
      </c>
    </row>
    <row r="14" spans="1:9">
      <c r="A14" s="602">
        <f>Application!$B705</f>
        <v>0</v>
      </c>
      <c r="B14" s="942">
        <f>Application!$G705</f>
        <v>0</v>
      </c>
      <c r="C14" s="602">
        <f>Application!$O705</f>
        <v>0</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947760</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302" customFormat="1" ht="45" customHeight="1">
      <c r="A1" s="487" t="s">
        <v>1229</v>
      </c>
    </row>
    <row r="2" spans="1:1" ht="16">
      <c r="A2" s="485"/>
    </row>
    <row r="3" spans="1:1" ht="16">
      <c r="A3" s="486" t="s">
        <v>1224</v>
      </c>
    </row>
    <row r="4" spans="1:1" ht="16">
      <c r="A4" s="486" t="s">
        <v>1225</v>
      </c>
    </row>
    <row r="5" spans="1:1" ht="16">
      <c r="A5" s="486" t="s">
        <v>1226</v>
      </c>
    </row>
    <row r="6" spans="1:1" ht="16">
      <c r="A6" s="486" t="s">
        <v>1227</v>
      </c>
    </row>
    <row r="7" spans="1:1" ht="16">
      <c r="A7" s="486" t="s">
        <v>1228</v>
      </c>
    </row>
    <row r="8" spans="1:1" ht="16">
      <c r="A8" s="564" t="s">
        <v>1344</v>
      </c>
    </row>
    <row r="9" spans="1:1" ht="1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24" t="s">
        <v>1100</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0" t="s">
        <v>1606</v>
      </c>
      <c r="U7" s="1610"/>
      <c r="V7" s="1610"/>
      <c r="W7" s="1610"/>
      <c r="X7" s="1610"/>
      <c r="Y7" s="1610" t="s">
        <v>1748</v>
      </c>
      <c r="Z7" s="1610"/>
      <c r="AA7" s="1610"/>
      <c r="AB7" s="1610"/>
      <c r="AC7" s="1610"/>
      <c r="AD7" s="1610" t="s">
        <v>1360</v>
      </c>
      <c r="AE7" s="1610"/>
      <c r="AF7" s="1610"/>
      <c r="AG7" s="1610"/>
      <c r="AH7" s="1610"/>
      <c r="AI7" s="1610" t="s">
        <v>1749</v>
      </c>
      <c r="AJ7" s="1610"/>
      <c r="AK7" s="1610"/>
      <c r="AL7" s="1610"/>
      <c r="AM7" s="1610"/>
    </row>
    <row r="8" spans="1:40" ht="13"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3"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52931023.204331368</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3" customHeight="1">
      <c r="B12" s="1612" t="s">
        <v>447</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 customHeight="1">
      <c r="B13" s="8"/>
      <c r="C13" s="1614" t="s">
        <v>1712</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3" customHeight="1">
      <c r="B14" s="8"/>
      <c r="C14" s="1615" t="s">
        <v>768</v>
      </c>
      <c r="D14" s="1615"/>
      <c r="E14" s="1615"/>
      <c r="F14" s="1615"/>
      <c r="G14" s="1615"/>
      <c r="H14" s="1615"/>
      <c r="I14" s="1615"/>
      <c r="J14" s="1615"/>
      <c r="K14" s="1615"/>
      <c r="L14" s="1615"/>
      <c r="M14" s="1615"/>
      <c r="N14" s="1615"/>
      <c r="O14" s="1615"/>
      <c r="P14" s="1615"/>
      <c r="Q14" s="1615"/>
      <c r="R14" s="1615"/>
      <c r="S14" s="1616"/>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 customHeight="1">
      <c r="B15" s="8"/>
      <c r="C15" s="1615" t="s">
        <v>769</v>
      </c>
      <c r="D15" s="1615"/>
      <c r="E15" s="1615"/>
      <c r="F15" s="1615"/>
      <c r="G15" s="1615"/>
      <c r="H15" s="1615"/>
      <c r="I15" s="1615"/>
      <c r="J15" s="1615"/>
      <c r="K15" s="1615"/>
      <c r="L15" s="1615"/>
      <c r="M15" s="1615"/>
      <c r="N15" s="1615"/>
      <c r="O15" s="1615"/>
      <c r="P15" s="1615"/>
      <c r="Q15" s="1615"/>
      <c r="R15" s="1615"/>
      <c r="S15" s="1616"/>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 customHeight="1">
      <c r="B16" s="8"/>
      <c r="C16" s="1614" t="s">
        <v>1012</v>
      </c>
      <c r="D16" s="1614"/>
      <c r="E16" s="1614"/>
      <c r="F16" s="1614"/>
      <c r="G16" s="1614"/>
      <c r="H16" s="1614"/>
      <c r="I16" s="1614"/>
      <c r="J16" s="1614"/>
      <c r="K16" s="1614"/>
      <c r="L16" s="1614"/>
      <c r="M16" s="1614"/>
      <c r="N16" s="1614"/>
      <c r="O16" s="1614"/>
      <c r="P16" s="1614"/>
      <c r="Q16" s="1614"/>
      <c r="R16" s="1614"/>
      <c r="S16" s="1617"/>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 customHeight="1">
      <c r="B17" s="8"/>
      <c r="C17" s="1615" t="s">
        <v>770</v>
      </c>
      <c r="D17" s="1615"/>
      <c r="E17" s="1615"/>
      <c r="F17" s="1615"/>
      <c r="G17" s="1615"/>
      <c r="H17" s="1615"/>
      <c r="I17" s="1615"/>
      <c r="J17" s="1615"/>
      <c r="K17" s="1615"/>
      <c r="L17" s="1615"/>
      <c r="M17" s="1615"/>
      <c r="N17" s="1615"/>
      <c r="O17" s="1615"/>
      <c r="P17" s="1615"/>
      <c r="Q17" s="1615"/>
      <c r="R17" s="1615"/>
      <c r="S17" s="1616"/>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 customHeight="1">
      <c r="B18" s="593"/>
      <c r="C18" s="1614" t="s">
        <v>1364</v>
      </c>
      <c r="D18" s="1615"/>
      <c r="E18" s="1615"/>
      <c r="F18" s="1615"/>
      <c r="G18" s="1615"/>
      <c r="H18" s="1615"/>
      <c r="I18" s="1615"/>
      <c r="J18" s="1615"/>
      <c r="K18" s="1615"/>
      <c r="L18" s="1615"/>
      <c r="M18" s="1615"/>
      <c r="N18" s="1615"/>
      <c r="O18" s="1615"/>
      <c r="P18" s="1615"/>
      <c r="Q18" s="1615"/>
      <c r="R18" s="1615"/>
      <c r="S18" s="1616"/>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1711</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f>'Basis &amp; Credits'!T21</f>
        <v>9500000</v>
      </c>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4">
        <f>(T20+T21)*-1</f>
        <v>0</v>
      </c>
      <c r="U22" s="1605"/>
      <c r="V22" s="1605"/>
      <c r="W22" s="1605"/>
      <c r="X22" s="1605"/>
      <c r="Y22" s="1604">
        <f>(Y20+Y21)*-1</f>
        <v>0</v>
      </c>
      <c r="Z22" s="1605"/>
      <c r="AA22" s="1605"/>
      <c r="AB22" s="1605"/>
      <c r="AC22" s="1605"/>
      <c r="AD22" s="1604">
        <f>(AD20+AD21)*-1</f>
        <v>0</v>
      </c>
      <c r="AE22" s="1605"/>
      <c r="AF22" s="1605"/>
      <c r="AG22" s="1605"/>
      <c r="AH22" s="1605"/>
      <c r="AI22" s="1604">
        <f>(AI20+AI21)*-1</f>
        <v>-9500000</v>
      </c>
      <c r="AJ22" s="1605"/>
      <c r="AK22" s="1605"/>
      <c r="AL22" s="1605"/>
      <c r="AM22" s="1605"/>
    </row>
    <row r="23" spans="1:39" ht="13" customHeight="1">
      <c r="B23" s="1182" t="s">
        <v>773</v>
      </c>
      <c r="C23" s="1183"/>
      <c r="D23" s="1183"/>
      <c r="E23" s="1183"/>
      <c r="F23" s="1183"/>
      <c r="G23" s="1183"/>
      <c r="H23" s="1183"/>
      <c r="I23" s="1183"/>
      <c r="J23" s="1183"/>
      <c r="K23" s="1183"/>
      <c r="L23" s="1183"/>
      <c r="M23" s="1183"/>
      <c r="N23" s="1183"/>
      <c r="O23" s="1183"/>
      <c r="P23" s="1183"/>
      <c r="Q23" s="1183"/>
      <c r="R23" s="1183"/>
      <c r="S23" s="1184"/>
      <c r="T23" s="1603">
        <f>T11+T22</f>
        <v>52931023.204331368</v>
      </c>
      <c r="U23" s="1202"/>
      <c r="V23" s="1202"/>
      <c r="W23" s="1202"/>
      <c r="X23" s="1202"/>
      <c r="Y23" s="1603">
        <f>Y11+Y22</f>
        <v>0</v>
      </c>
      <c r="Z23" s="1202"/>
      <c r="AA23" s="1202"/>
      <c r="AB23" s="1202"/>
      <c r="AC23" s="1202"/>
      <c r="AD23" s="1603">
        <f>AD11+AD22</f>
        <v>0</v>
      </c>
      <c r="AE23" s="1202"/>
      <c r="AF23" s="1202"/>
      <c r="AG23" s="1202"/>
      <c r="AH23" s="1202"/>
      <c r="AI23" s="1603">
        <f>AI11+AI22</f>
        <v>-9500000</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 customHeight="1">
      <c r="B25" s="1593" t="s">
        <v>1747</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9"/>
      <c r="Y25" s="1607">
        <v>1</v>
      </c>
      <c r="Z25" s="1608"/>
      <c r="AA25" s="1608"/>
      <c r="AB25" s="1608"/>
      <c r="AC25" s="1609"/>
      <c r="AD25" s="1607">
        <v>1</v>
      </c>
      <c r="AE25" s="1608"/>
      <c r="AF25" s="1608"/>
      <c r="AG25" s="1608"/>
      <c r="AH25" s="1609"/>
      <c r="AI25" s="1607">
        <v>1</v>
      </c>
      <c r="AJ25" s="1608"/>
      <c r="AK25" s="1608"/>
      <c r="AL25" s="1608"/>
      <c r="AM25" s="1609"/>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52931023.204331368</v>
      </c>
      <c r="U26" s="1606"/>
      <c r="V26" s="1606"/>
      <c r="W26" s="1606"/>
      <c r="X26" s="1606"/>
      <c r="Y26" s="1226">
        <f>Y23*Y25</f>
        <v>0</v>
      </c>
      <c r="Z26" s="1606"/>
      <c r="AA26" s="1606"/>
      <c r="AB26" s="1606"/>
      <c r="AC26" s="1606"/>
      <c r="AD26" s="1226">
        <f>AD23*AD25</f>
        <v>0</v>
      </c>
      <c r="AE26" s="1606"/>
      <c r="AF26" s="1606"/>
      <c r="AG26" s="1606"/>
      <c r="AH26" s="1606"/>
      <c r="AI26" s="1226">
        <f>AI23*AI25</f>
        <v>-9500000</v>
      </c>
      <c r="AJ26" s="1606"/>
      <c r="AK26" s="1606"/>
      <c r="AL26" s="1606"/>
      <c r="AM26" s="1606"/>
    </row>
    <row r="27" spans="1:39" ht="13"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52931023.204331368</v>
      </c>
      <c r="U28" s="1606"/>
      <c r="V28" s="1606"/>
      <c r="W28" s="1606"/>
      <c r="X28" s="1606"/>
      <c r="Y28" s="1226">
        <f>IF(ISERROR((Y26*Y27)),0,(Y26*Y27))</f>
        <v>0</v>
      </c>
      <c r="Z28" s="1606"/>
      <c r="AA28" s="1606"/>
      <c r="AB28" s="1606"/>
      <c r="AC28" s="1606"/>
      <c r="AD28" s="1226">
        <f>IF(ISERROR((AD26*AD27)),0,(AD26*AD27))</f>
        <v>0</v>
      </c>
      <c r="AE28" s="1606"/>
      <c r="AF28" s="1606"/>
      <c r="AG28" s="1606"/>
      <c r="AH28" s="1606"/>
      <c r="AI28" s="1226">
        <f>IF(ISERROR((AI26*AI27)),0,(AI26*AI27))</f>
        <v>-9500000</v>
      </c>
      <c r="AJ28" s="1606"/>
      <c r="AK28" s="1606"/>
      <c r="AL28" s="1606"/>
      <c r="AM28" s="1606"/>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601">
        <f>T28+Y28+AD28+AI28</f>
        <v>43431023.204331368</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7" t="s">
        <v>41</v>
      </c>
      <c r="AE35" s="1497"/>
      <c r="AF35" s="1497"/>
      <c r="AG35" s="1497"/>
      <c r="AH35" s="1497"/>
    </row>
    <row r="36" spans="1:40" ht="13" customHeight="1">
      <c r="B36" s="204"/>
      <c r="X36" s="71"/>
      <c r="Y36" s="1610"/>
      <c r="Z36" s="1610"/>
      <c r="AA36" s="1610"/>
      <c r="AB36" s="1610"/>
      <c r="AC36" s="1610"/>
      <c r="AD36" s="1497"/>
      <c r="AE36" s="1497"/>
      <c r="AF36" s="1497"/>
      <c r="AG36" s="1497"/>
      <c r="AH36" s="149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7"/>
      <c r="AE37" s="1497"/>
      <c r="AF37" s="1497"/>
      <c r="AG37" s="1497"/>
      <c r="AH37" s="1497"/>
    </row>
    <row r="38" spans="1:40"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3"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4">
        <v>0.09</v>
      </c>
      <c r="Z39" s="1964"/>
      <c r="AA39" s="1964"/>
      <c r="AB39" s="1964"/>
      <c r="AC39" s="1964"/>
      <c r="AD39" s="1641">
        <v>0.04</v>
      </c>
      <c r="AE39" s="1641"/>
      <c r="AF39" s="1641"/>
      <c r="AG39" s="1641"/>
      <c r="AH39" s="1641"/>
    </row>
    <row r="40" spans="1:40"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3">
        <f>ROUND(AD38*AD39,0)</f>
        <v>0</v>
      </c>
      <c r="AE40" s="1202"/>
      <c r="AF40" s="1202"/>
      <c r="AG40" s="1202"/>
      <c r="AH40" s="1202"/>
    </row>
    <row r="41" spans="1:40"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IF((Y40+AD40)&gt;2500000,2500000,Y40+AD40)</f>
        <v>0</v>
      </c>
      <c r="Z41" s="1602"/>
      <c r="AA41" s="1602"/>
      <c r="AB41" s="1602"/>
      <c r="AC41" s="1602"/>
      <c r="AD41" s="1602"/>
      <c r="AE41" s="1602"/>
      <c r="AF41" s="1602"/>
      <c r="AG41" s="1602"/>
      <c r="AH41" s="1603"/>
    </row>
    <row r="42" spans="1:40" ht="13" customHeight="1">
      <c r="A42" s="3"/>
      <c r="B42" s="1635" t="s">
        <v>1162</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3">
        <f>'Sources and Uses Budget'!B104-'Sources and Uses Budget'!$B$15</f>
        <v>58538447.142193615</v>
      </c>
      <c r="AC46" s="1194"/>
      <c r="AD46" s="1194"/>
      <c r="AE46" s="1194"/>
      <c r="AF46" s="1195"/>
    </row>
    <row r="47" spans="1:40" ht="13" customHeight="1">
      <c r="D47" s="3" t="s">
        <v>837</v>
      </c>
      <c r="AB47" s="1193">
        <f>Application!AG633-MIN('Sources and Uses Budget'!B15,Application!AG385)</f>
        <v>0</v>
      </c>
      <c r="AC47" s="1194"/>
      <c r="AD47" s="1194"/>
      <c r="AE47" s="1194"/>
      <c r="AF47" s="1195"/>
    </row>
    <row r="48" spans="1:40" ht="13" customHeight="1">
      <c r="D48" s="3" t="s">
        <v>378</v>
      </c>
      <c r="AB48" s="1193">
        <f>AB46-AB47</f>
        <v>58538447.142193615</v>
      </c>
      <c r="AC48" s="1194"/>
      <c r="AD48" s="1194"/>
      <c r="AE48" s="1194"/>
      <c r="AF48" s="1195"/>
    </row>
    <row r="49" spans="1:40" ht="13" customHeight="1">
      <c r="D49" s="3" t="s">
        <v>872</v>
      </c>
      <c r="AA49" s="34"/>
      <c r="AB49" s="1630"/>
      <c r="AC49" s="1631"/>
      <c r="AD49" s="1631"/>
      <c r="AE49" s="1631"/>
      <c r="AF49" s="1632"/>
    </row>
    <row r="50" spans="1:40" s="323" customFormat="1" ht="13" customHeight="1">
      <c r="A50"/>
      <c r="B50"/>
      <c r="C50"/>
      <c r="D50"/>
      <c r="E50" s="1636" t="s">
        <v>1353</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0</v>
      </c>
      <c r="AC53" s="1194"/>
      <c r="AD53" s="1194"/>
      <c r="AE53" s="1194"/>
      <c r="AF53" s="1195"/>
    </row>
    <row r="54" spans="1:40" ht="13" customHeight="1">
      <c r="D54" s="3" t="s">
        <v>561</v>
      </c>
      <c r="AB54" s="1193">
        <f>(AB53/10)</f>
        <v>0</v>
      </c>
      <c r="AC54" s="1194"/>
      <c r="AD54" s="1194"/>
      <c r="AE54" s="1194"/>
      <c r="AF54" s="1195"/>
    </row>
    <row r="55" spans="1:40" ht="13" customHeight="1">
      <c r="D55" s="3" t="s">
        <v>341</v>
      </c>
      <c r="AB55" s="1193">
        <f>(IF((Y41&lt;AB54),Y41,AB54))</f>
        <v>0</v>
      </c>
      <c r="AC55" s="1194"/>
      <c r="AD55" s="1194"/>
      <c r="AE55" s="1194"/>
      <c r="AF55" s="1195"/>
    </row>
    <row r="56" spans="1:40" ht="13" customHeight="1">
      <c r="D56" s="3" t="s">
        <v>107</v>
      </c>
      <c r="AB56" s="1193">
        <f>ROUND((10*AB55*AB49),0)</f>
        <v>0</v>
      </c>
      <c r="AC56" s="1194"/>
      <c r="AD56" s="1194"/>
      <c r="AE56" s="1194"/>
      <c r="AF56" s="1195"/>
    </row>
    <row r="57" spans="1:40" ht="13" customHeight="1">
      <c r="D57" s="3"/>
      <c r="AB57" s="276"/>
      <c r="AC57" s="276"/>
      <c r="AD57" s="276"/>
      <c r="AE57" s="276"/>
      <c r="AF57" s="276"/>
    </row>
    <row r="58" spans="1:40" ht="13" customHeight="1">
      <c r="D58" s="3" t="s">
        <v>106</v>
      </c>
      <c r="AB58" s="1214">
        <f>AB48-AB56</f>
        <v>58538447.142193615</v>
      </c>
      <c r="AC58" s="1214"/>
      <c r="AD58" s="1214"/>
      <c r="AE58" s="1214"/>
      <c r="AF58" s="1214"/>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9" t="s">
        <v>1750</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3"/>
      <c r="AA63" s="1633"/>
      <c r="AB63" s="1633"/>
      <c r="AC63" s="1633"/>
      <c r="AD63" s="1202">
        <f>AI28</f>
        <v>-9500000</v>
      </c>
      <c r="AE63" s="1633"/>
      <c r="AF63" s="1633"/>
      <c r="AG63" s="1633"/>
      <c r="AH63" s="1633"/>
    </row>
    <row r="64" spans="1:40" ht="13"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2.2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3" customHeight="1">
      <c r="C67" s="3"/>
      <c r="D67" s="3" t="s">
        <v>941</v>
      </c>
      <c r="Y67" s="1202">
        <f>ROUND(Y63*Y66,0)</f>
        <v>0</v>
      </c>
      <c r="Z67" s="1633"/>
      <c r="AA67" s="1633"/>
      <c r="AB67" s="1633"/>
      <c r="AC67" s="1633"/>
      <c r="AD67" s="1202" t="str">
        <f>IF(OR(Application!D211="At-Risk",Application!D211="At-Risk/Located in Rural Census Tract",Application!D214="At-Risk"),ROUND(AD63*AD66,0),"$0")</f>
        <v>$0</v>
      </c>
      <c r="AE67" s="1202"/>
      <c r="AF67" s="1202"/>
      <c r="AG67" s="1202"/>
      <c r="AH67" s="1202"/>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30"/>
      <c r="AC70" s="1631"/>
      <c r="AD70" s="1631"/>
      <c r="AE70" s="1631"/>
      <c r="AF70" s="1632"/>
    </row>
    <row r="71" spans="1:34" ht="13" customHeight="1">
      <c r="A71" s="3"/>
      <c r="C71" s="3"/>
      <c r="D71" s="3"/>
      <c r="E71" s="1634" t="s">
        <v>1745</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6">
        <f>ROUND(IF(ISERROR((AB58/AB70)),0,(AB58/AB70)),0)</f>
        <v>0</v>
      </c>
      <c r="AC75" s="1516"/>
      <c r="AD75" s="1516"/>
      <c r="AE75" s="1516"/>
      <c r="AF75" s="1516"/>
    </row>
    <row r="76" spans="1:34" ht="13" customHeight="1">
      <c r="C76" s="3"/>
      <c r="D76" s="3" t="s">
        <v>105</v>
      </c>
      <c r="AB76" s="1552">
        <f>IF((Y67+AD67&lt;AB75),Y67+AD67,AB75)</f>
        <v>0</v>
      </c>
      <c r="AC76" s="1553"/>
      <c r="AD76" s="1553"/>
      <c r="AE76" s="1553"/>
      <c r="AF76" s="1554"/>
    </row>
    <row r="77" spans="1:34" ht="13" customHeight="1">
      <c r="C77" s="3"/>
      <c r="D77" s="3" t="s">
        <v>942</v>
      </c>
      <c r="AB77" s="1628">
        <f>AB76*AB70</f>
        <v>0</v>
      </c>
      <c r="AC77" s="1628"/>
      <c r="AD77" s="1628"/>
      <c r="AE77" s="1628"/>
      <c r="AF77" s="1628"/>
    </row>
    <row r="78" spans="1:34" ht="13" customHeight="1">
      <c r="C78" s="3"/>
      <c r="D78" s="3"/>
      <c r="AB78" s="598"/>
      <c r="AC78" s="598"/>
      <c r="AD78" s="598"/>
      <c r="AE78" s="598"/>
      <c r="AF78" s="598"/>
    </row>
    <row r="79" spans="1:34" ht="13" customHeight="1">
      <c r="D79" s="3" t="s">
        <v>106</v>
      </c>
      <c r="AB79" s="1214">
        <f>AB48-(AB56+AB77)</f>
        <v>58538447.142193615</v>
      </c>
      <c r="AC79" s="1214"/>
      <c r="AD79" s="1214"/>
      <c r="AE79" s="1214"/>
      <c r="AF79" s="1214"/>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24" t="s">
        <v>1354</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0" t="s">
        <v>1606</v>
      </c>
      <c r="U7" s="1610"/>
      <c r="V7" s="1610"/>
      <c r="W7" s="1610"/>
      <c r="X7" s="1610"/>
      <c r="Y7" s="1610" t="s">
        <v>1748</v>
      </c>
      <c r="Z7" s="1610"/>
      <c r="AA7" s="1610"/>
      <c r="AB7" s="1610"/>
      <c r="AC7" s="1610"/>
      <c r="AD7" s="1610" t="s">
        <v>1360</v>
      </c>
      <c r="AE7" s="1610"/>
      <c r="AF7" s="1610"/>
      <c r="AG7" s="1610"/>
      <c r="AH7" s="1610"/>
      <c r="AI7" s="1610" t="s">
        <v>1749</v>
      </c>
      <c r="AJ7" s="1610"/>
      <c r="AK7" s="1610"/>
      <c r="AL7" s="1610"/>
      <c r="AM7" s="1610"/>
    </row>
    <row r="8" spans="1:40" ht="13"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52931023.204331368</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3" customHeight="1">
      <c r="B12" s="1612" t="s">
        <v>447</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 customHeight="1">
      <c r="B13" s="8"/>
      <c r="C13" s="1614" t="s">
        <v>1712</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3" customHeight="1">
      <c r="B14" s="8"/>
      <c r="C14" s="1615" t="s">
        <v>768</v>
      </c>
      <c r="D14" s="1615"/>
      <c r="E14" s="1615"/>
      <c r="F14" s="1615"/>
      <c r="G14" s="1615"/>
      <c r="H14" s="1615"/>
      <c r="I14" s="1615"/>
      <c r="J14" s="1615"/>
      <c r="K14" s="1615"/>
      <c r="L14" s="1615"/>
      <c r="M14" s="1615"/>
      <c r="N14" s="1615"/>
      <c r="O14" s="1615"/>
      <c r="P14" s="1615"/>
      <c r="Q14" s="1615"/>
      <c r="R14" s="1615"/>
      <c r="S14" s="1616"/>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 customHeight="1">
      <c r="B15" s="8"/>
      <c r="C15" s="1615" t="s">
        <v>769</v>
      </c>
      <c r="D15" s="1615"/>
      <c r="E15" s="1615"/>
      <c r="F15" s="1615"/>
      <c r="G15" s="1615"/>
      <c r="H15" s="1615"/>
      <c r="I15" s="1615"/>
      <c r="J15" s="1615"/>
      <c r="K15" s="1615"/>
      <c r="L15" s="1615"/>
      <c r="M15" s="1615"/>
      <c r="N15" s="1615"/>
      <c r="O15" s="1615"/>
      <c r="P15" s="1615"/>
      <c r="Q15" s="1615"/>
      <c r="R15" s="1615"/>
      <c r="S15" s="1616"/>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 customHeight="1">
      <c r="B16" s="8"/>
      <c r="C16" s="1614" t="s">
        <v>1012</v>
      </c>
      <c r="D16" s="1614"/>
      <c r="E16" s="1614"/>
      <c r="F16" s="1614"/>
      <c r="G16" s="1614"/>
      <c r="H16" s="1614"/>
      <c r="I16" s="1614"/>
      <c r="J16" s="1614"/>
      <c r="K16" s="1614"/>
      <c r="L16" s="1614"/>
      <c r="M16" s="1614"/>
      <c r="N16" s="1614"/>
      <c r="O16" s="1614"/>
      <c r="P16" s="1614"/>
      <c r="Q16" s="1614"/>
      <c r="R16" s="1614"/>
      <c r="S16" s="1617"/>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 customHeight="1">
      <c r="B17" s="8"/>
      <c r="C17" s="1615" t="s">
        <v>770</v>
      </c>
      <c r="D17" s="1615"/>
      <c r="E17" s="1615"/>
      <c r="F17" s="1615"/>
      <c r="G17" s="1615"/>
      <c r="H17" s="1615"/>
      <c r="I17" s="1615"/>
      <c r="J17" s="1615"/>
      <c r="K17" s="1615"/>
      <c r="L17" s="1615"/>
      <c r="M17" s="1615"/>
      <c r="N17" s="1615"/>
      <c r="O17" s="1615"/>
      <c r="P17" s="1615"/>
      <c r="Q17" s="1615"/>
      <c r="R17" s="1615"/>
      <c r="S17" s="1616"/>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 customHeight="1">
      <c r="B18" s="593"/>
      <c r="C18" s="1614" t="s">
        <v>1364</v>
      </c>
      <c r="D18" s="1615"/>
      <c r="E18" s="1615"/>
      <c r="F18" s="1615"/>
      <c r="G18" s="1615"/>
      <c r="H18" s="1615"/>
      <c r="I18" s="1615"/>
      <c r="J18" s="1615"/>
      <c r="K18" s="1615"/>
      <c r="L18" s="1615"/>
      <c r="M18" s="1615"/>
      <c r="N18" s="1615"/>
      <c r="O18" s="1615"/>
      <c r="P18" s="1615"/>
      <c r="Q18" s="1615"/>
      <c r="R18" s="1615"/>
      <c r="S18" s="1616"/>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1711</v>
      </c>
      <c r="C21" s="1183"/>
      <c r="D21" s="1183"/>
      <c r="E21" s="1183"/>
      <c r="F21" s="1183"/>
      <c r="G21" s="1183"/>
      <c r="H21" s="1183"/>
      <c r="I21" s="1183"/>
      <c r="J21" s="1183"/>
      <c r="K21" s="1183"/>
      <c r="L21" s="1183"/>
      <c r="M21" s="1183"/>
      <c r="N21" s="1183"/>
      <c r="O21" s="1183"/>
      <c r="P21" s="1183"/>
      <c r="Q21" s="1183"/>
      <c r="R21" s="1183"/>
      <c r="S21" s="1184"/>
      <c r="T21" s="1210">
        <f>'Basis &amp; Credits'!T21</f>
        <v>9500000</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4">
        <f>(T20+T21)*-1</f>
        <v>-9500000</v>
      </c>
      <c r="U22" s="1605"/>
      <c r="V22" s="1605"/>
      <c r="W22" s="1605"/>
      <c r="X22" s="1605"/>
      <c r="Y22" s="1604">
        <f>(Y20+Y21)*-1</f>
        <v>0</v>
      </c>
      <c r="Z22" s="1605"/>
      <c r="AA22" s="1605"/>
      <c r="AB22" s="1605"/>
      <c r="AC22" s="1605"/>
      <c r="AD22" s="1604">
        <f>(AD20+AD21)*-1</f>
        <v>0</v>
      </c>
      <c r="AE22" s="1605"/>
      <c r="AF22" s="1605"/>
      <c r="AG22" s="1605"/>
      <c r="AH22" s="1605"/>
      <c r="AI22" s="1604">
        <f>(AI20+AI21)*-1</f>
        <v>0</v>
      </c>
      <c r="AJ22" s="1605"/>
      <c r="AK22" s="1605"/>
      <c r="AL22" s="1605"/>
      <c r="AM22" s="1605"/>
    </row>
    <row r="23" spans="1:39" ht="13" customHeight="1">
      <c r="B23" s="1182" t="s">
        <v>773</v>
      </c>
      <c r="C23" s="1183"/>
      <c r="D23" s="1183"/>
      <c r="E23" s="1183"/>
      <c r="F23" s="1183"/>
      <c r="G23" s="1183"/>
      <c r="H23" s="1183"/>
      <c r="I23" s="1183"/>
      <c r="J23" s="1183"/>
      <c r="K23" s="1183"/>
      <c r="L23" s="1183"/>
      <c r="M23" s="1183"/>
      <c r="N23" s="1183"/>
      <c r="O23" s="1183"/>
      <c r="P23" s="1183"/>
      <c r="Q23" s="1183"/>
      <c r="R23" s="1183"/>
      <c r="S23" s="1184"/>
      <c r="T23" s="1603">
        <f>T11+T22</f>
        <v>43431023.204331368</v>
      </c>
      <c r="U23" s="1202"/>
      <c r="V23" s="1202"/>
      <c r="W23" s="1202"/>
      <c r="X23" s="1202"/>
      <c r="Y23" s="1603">
        <f>Y11+Y22</f>
        <v>0</v>
      </c>
      <c r="Z23" s="1202"/>
      <c r="AA23" s="1202"/>
      <c r="AB23" s="1202"/>
      <c r="AC23" s="1202"/>
      <c r="AD23" s="1603">
        <f>AD11+AD22</f>
        <v>0</v>
      </c>
      <c r="AE23" s="1202"/>
      <c r="AF23" s="1202"/>
      <c r="AG23" s="1202"/>
      <c r="AH23" s="1202"/>
      <c r="AI23" s="1603">
        <f>AI11+AI22</f>
        <v>0</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 customHeight="1">
      <c r="B25" s="1593" t="s">
        <v>1747</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43431023.204331368</v>
      </c>
      <c r="U26" s="1606"/>
      <c r="V26" s="1606"/>
      <c r="W26" s="1606"/>
      <c r="X26" s="1606"/>
      <c r="Y26" s="1226">
        <f>Y23*Y25</f>
        <v>0</v>
      </c>
      <c r="Z26" s="1606"/>
      <c r="AA26" s="1606"/>
      <c r="AB26" s="1606"/>
      <c r="AC26" s="1606"/>
      <c r="AD26" s="1226">
        <f>AD23*AD25</f>
        <v>0</v>
      </c>
      <c r="AE26" s="1606"/>
      <c r="AF26" s="1606"/>
      <c r="AG26" s="1606"/>
      <c r="AH26" s="1606"/>
      <c r="AI26" s="1226">
        <f>AI23*AI25</f>
        <v>0</v>
      </c>
      <c r="AJ26" s="1606"/>
      <c r="AK26" s="1606"/>
      <c r="AL26" s="1606"/>
      <c r="AM26" s="1606"/>
    </row>
    <row r="27" spans="1:39" ht="13"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43431023.204331368</v>
      </c>
      <c r="U28" s="1606"/>
      <c r="V28" s="1606"/>
      <c r="W28" s="1606"/>
      <c r="X28" s="1606"/>
      <c r="Y28" s="1226">
        <f>IF(ISERROR((Y26*Y27)),0,(Y26*Y27))</f>
        <v>0</v>
      </c>
      <c r="Z28" s="1606"/>
      <c r="AA28" s="1606"/>
      <c r="AB28" s="1606"/>
      <c r="AC28" s="1606"/>
      <c r="AD28" s="1226">
        <f>IF(ISERROR((AD26*AD27)),0,(AD26*AD27))</f>
        <v>0</v>
      </c>
      <c r="AE28" s="1606"/>
      <c r="AF28" s="1606"/>
      <c r="AG28" s="1606"/>
      <c r="AH28" s="1606"/>
      <c r="AI28" s="1226">
        <f>IF(ISERROR((AI26*AI27)),0,(AI26*AI27))</f>
        <v>0</v>
      </c>
      <c r="AJ28" s="1606"/>
      <c r="AK28" s="1606"/>
      <c r="AL28" s="1606"/>
      <c r="AM28" s="1606"/>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601">
        <f>T28+Y28+AD28+AI28</f>
        <v>43431023.204331368</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7" t="s">
        <v>41</v>
      </c>
      <c r="AE35" s="1497"/>
      <c r="AF35" s="1497"/>
      <c r="AG35" s="1497"/>
      <c r="AH35" s="1497"/>
    </row>
    <row r="36" spans="1:40" ht="13" customHeight="1">
      <c r="B36" s="204"/>
      <c r="X36" s="71"/>
      <c r="Y36" s="1610"/>
      <c r="Z36" s="1610"/>
      <c r="AA36" s="1610"/>
      <c r="AB36" s="1610"/>
      <c r="AC36" s="1610"/>
      <c r="AD36" s="1497"/>
      <c r="AE36" s="1497"/>
      <c r="AF36" s="1497"/>
      <c r="AG36" s="1497"/>
      <c r="AH36" s="149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7"/>
      <c r="AE37" s="1497"/>
      <c r="AF37" s="1497"/>
      <c r="AG37" s="1497"/>
      <c r="AH37" s="1497"/>
    </row>
    <row r="38" spans="1:40"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3"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4">
        <v>0.09</v>
      </c>
      <c r="Z39" s="1964"/>
      <c r="AA39" s="1964"/>
      <c r="AB39" s="1964"/>
      <c r="AC39" s="1964"/>
      <c r="AD39" s="1964">
        <f>'Basis &amp; Credits'!AD39:AH39</f>
        <v>0.04</v>
      </c>
      <c r="AE39" s="1964"/>
      <c r="AF39" s="1964"/>
      <c r="AG39" s="1964"/>
      <c r="AH39" s="1964"/>
    </row>
    <row r="40" spans="1:40"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3">
        <f>ROUND(AD38*AD39,0)</f>
        <v>0</v>
      </c>
      <c r="AE40" s="1202"/>
      <c r="AF40" s="1202"/>
      <c r="AG40" s="1202"/>
      <c r="AH40" s="1202"/>
    </row>
    <row r="41" spans="1:40"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IF((Y40+AD40)&gt;2500000,2500000,Y40+AD40)</f>
        <v>0</v>
      </c>
      <c r="Z41" s="1602"/>
      <c r="AA41" s="1602"/>
      <c r="AB41" s="1602"/>
      <c r="AC41" s="1602"/>
      <c r="AD41" s="1602"/>
      <c r="AE41" s="1602"/>
      <c r="AF41" s="1602"/>
      <c r="AG41" s="1602"/>
      <c r="AH41" s="1603"/>
    </row>
    <row r="42" spans="1:40" ht="13" customHeight="1">
      <c r="A42" s="3"/>
      <c r="B42" s="1635" t="s">
        <v>1162</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3">
        <f>'Sources and Uses Budget'!B104-'Sources and Uses Budget'!$B$15</f>
        <v>58538447.142193615</v>
      </c>
      <c r="AC46" s="1194"/>
      <c r="AD46" s="1194"/>
      <c r="AE46" s="1194"/>
      <c r="AF46" s="1195"/>
    </row>
    <row r="47" spans="1:40" ht="13" customHeight="1">
      <c r="D47" s="3" t="s">
        <v>837</v>
      </c>
      <c r="AB47" s="1193">
        <f>Application!AG633-MIN('Sources and Uses Budget'!B15,Application!AG385)</f>
        <v>0</v>
      </c>
      <c r="AC47" s="1194"/>
      <c r="AD47" s="1194"/>
      <c r="AE47" s="1194"/>
      <c r="AF47" s="1195"/>
    </row>
    <row r="48" spans="1:40" ht="13" customHeight="1">
      <c r="D48" s="3" t="s">
        <v>378</v>
      </c>
      <c r="AB48" s="1193">
        <f>AB46-AB47</f>
        <v>58538447.142193615</v>
      </c>
      <c r="AC48" s="1194"/>
      <c r="AD48" s="1194"/>
      <c r="AE48" s="1194"/>
      <c r="AF48" s="1195"/>
    </row>
    <row r="49" spans="1:40" ht="13" customHeight="1">
      <c r="D49" s="3" t="s">
        <v>872</v>
      </c>
      <c r="AA49" s="34"/>
      <c r="AB49" s="1630"/>
      <c r="AC49" s="1631"/>
      <c r="AD49" s="1631"/>
      <c r="AE49" s="1631"/>
      <c r="AF49" s="1632"/>
    </row>
    <row r="50" spans="1:40" s="323" customFormat="1" ht="13" customHeight="1">
      <c r="A50"/>
      <c r="B50"/>
      <c r="C50"/>
      <c r="D50"/>
      <c r="E50" s="1636" t="s">
        <v>1353</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0</v>
      </c>
      <c r="AC53" s="1194"/>
      <c r="AD53" s="1194"/>
      <c r="AE53" s="1194"/>
      <c r="AF53" s="1195"/>
    </row>
    <row r="54" spans="1:40" ht="13" customHeight="1">
      <c r="D54" s="3" t="s">
        <v>561</v>
      </c>
      <c r="AB54" s="1193">
        <f>(AB53/10)</f>
        <v>0</v>
      </c>
      <c r="AC54" s="1194"/>
      <c r="AD54" s="1194"/>
      <c r="AE54" s="1194"/>
      <c r="AF54" s="1195"/>
    </row>
    <row r="55" spans="1:40" ht="13" customHeight="1">
      <c r="D55" s="3" t="s">
        <v>341</v>
      </c>
      <c r="AB55" s="1966">
        <f>(IF((Y41&lt;AB54),Y41,AB54))</f>
        <v>0</v>
      </c>
      <c r="AC55" s="1967"/>
      <c r="AD55" s="1967"/>
      <c r="AE55" s="1967"/>
      <c r="AF55" s="1968"/>
    </row>
    <row r="56" spans="1:40" ht="13" customHeight="1">
      <c r="D56" s="3" t="s">
        <v>107</v>
      </c>
      <c r="AB56" s="1193">
        <f>ROUND((10*AB55*AB49),0)</f>
        <v>0</v>
      </c>
      <c r="AC56" s="1194"/>
      <c r="AD56" s="1194"/>
      <c r="AE56" s="1194"/>
      <c r="AF56" s="1195"/>
    </row>
    <row r="57" spans="1:40" ht="13" customHeight="1">
      <c r="D57" s="3"/>
      <c r="AB57" s="276"/>
      <c r="AC57" s="276"/>
      <c r="AD57" s="276"/>
      <c r="AE57" s="276"/>
      <c r="AF57" s="276"/>
    </row>
    <row r="58" spans="1:40" ht="13" customHeight="1">
      <c r="D58" s="3" t="s">
        <v>106</v>
      </c>
      <c r="AB58" s="1214">
        <f>AB48-AB56</f>
        <v>58538447.142193615</v>
      </c>
      <c r="AC58" s="1214"/>
      <c r="AD58" s="1214"/>
      <c r="AE58" s="1214"/>
      <c r="AF58" s="1214"/>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9" t="s">
        <v>1750</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3"/>
      <c r="AA63" s="1633"/>
      <c r="AB63" s="1633"/>
      <c r="AC63" s="1633"/>
      <c r="AD63" s="1202">
        <f>AI28</f>
        <v>0</v>
      </c>
      <c r="AE63" s="1633"/>
      <c r="AF63" s="1633"/>
      <c r="AG63" s="1633"/>
      <c r="AH63" s="1633"/>
    </row>
    <row r="64" spans="1:40" ht="13"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0.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3" customHeight="1">
      <c r="C67" s="3"/>
      <c r="D67" s="3" t="s">
        <v>941</v>
      </c>
      <c r="Y67" s="1202">
        <f>ROUND(Y63*Y66,0)</f>
        <v>0</v>
      </c>
      <c r="Z67" s="1633"/>
      <c r="AA67" s="1633"/>
      <c r="AB67" s="1633"/>
      <c r="AC67" s="1633"/>
      <c r="AD67" s="1202" t="str">
        <f>IF(OR(Application!D211="At-Risk",Application!D211="At-Risk/Located in Rural Census Tract",Application!D214="At-Risk"),ROUND(AD63*AD66,0),"$0")</f>
        <v>$0</v>
      </c>
      <c r="AE67" s="1202"/>
      <c r="AF67" s="1202"/>
      <c r="AG67" s="1202"/>
      <c r="AH67" s="1202"/>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30"/>
      <c r="AC70" s="1631"/>
      <c r="AD70" s="1631"/>
      <c r="AE70" s="1631"/>
      <c r="AF70" s="1632"/>
    </row>
    <row r="71" spans="1:34" ht="13" customHeight="1">
      <c r="A71" s="3"/>
      <c r="C71" s="3"/>
      <c r="D71" s="3"/>
      <c r="E71" s="1634" t="s">
        <v>1745</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6">
        <f>ROUND(IF(ISERROR((AB58/AB70)),0,(AB58/AB70)),0)</f>
        <v>0</v>
      </c>
      <c r="AC75" s="1516"/>
      <c r="AD75" s="1516"/>
      <c r="AE75" s="1516"/>
      <c r="AF75" s="1516"/>
    </row>
    <row r="76" spans="1:34" ht="13" customHeight="1">
      <c r="C76" s="3"/>
      <c r="D76" s="3" t="s">
        <v>105</v>
      </c>
      <c r="AB76" s="1552">
        <f>IF((Y67+AD67&lt;AB75),Y67+AD67,AB75)</f>
        <v>0</v>
      </c>
      <c r="AC76" s="1553"/>
      <c r="AD76" s="1553"/>
      <c r="AE76" s="1553"/>
      <c r="AF76" s="1554"/>
    </row>
    <row r="77" spans="1:34" ht="13" customHeight="1">
      <c r="C77" s="3"/>
      <c r="D77" s="3" t="s">
        <v>942</v>
      </c>
      <c r="AB77" s="1628">
        <f>AB76*AB70</f>
        <v>0</v>
      </c>
      <c r="AC77" s="1628"/>
      <c r="AD77" s="1628"/>
      <c r="AE77" s="1628"/>
      <c r="AF77" s="1628"/>
    </row>
    <row r="78" spans="1:34" ht="13" customHeight="1">
      <c r="C78" s="3"/>
      <c r="D78" s="3"/>
      <c r="AB78" s="598"/>
      <c r="AC78" s="598"/>
      <c r="AD78" s="598"/>
      <c r="AE78" s="598"/>
      <c r="AF78" s="598"/>
    </row>
    <row r="79" spans="1:34" ht="13" customHeight="1">
      <c r="D79" s="3" t="s">
        <v>106</v>
      </c>
      <c r="AB79" s="1214">
        <f>AB48-(AB56+AB77)</f>
        <v>58538447.142193615</v>
      </c>
      <c r="AC79" s="1214"/>
      <c r="AD79" s="1214"/>
      <c r="AE79" s="1214"/>
      <c r="AF79" s="1214"/>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baseColWidth="10" defaultColWidth="0" defaultRowHeight="12" customHeight="1" zeroHeight="1"/>
  <cols>
    <col min="1" max="1" width="35.5" style="333" customWidth="1"/>
    <col min="2" max="2" width="14.5" style="352" customWidth="1"/>
    <col min="3" max="4" width="14.5" style="334" customWidth="1"/>
    <col min="5" max="5" width="14.5" style="352" customWidth="1"/>
    <col min="6" max="6" width="50.5" style="334" customWidth="1"/>
    <col min="7" max="7" width="9.1640625" style="334" customWidth="1"/>
    <col min="8" max="8" width="0.5" style="334" hidden="1" customWidth="1"/>
    <col min="9" max="16383" width="11.5" style="334" hidden="1"/>
    <col min="16384" max="16384" width="0.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4">
      <c r="A4" s="883" t="s">
        <v>342</v>
      </c>
      <c r="B4" s="327"/>
      <c r="C4" s="327"/>
      <c r="D4" s="327"/>
      <c r="E4" s="327"/>
      <c r="F4" s="327"/>
      <c r="G4" s="327"/>
    </row>
    <row r="5" spans="1:7" s="568" customFormat="1" ht="13">
      <c r="A5" s="884" t="s">
        <v>956</v>
      </c>
      <c r="B5" s="329">
        <f>'Sources and Uses Budget'!C4</f>
        <v>425000</v>
      </c>
      <c r="C5" s="329">
        <f>'Sources and Uses Budget'!C4</f>
        <v>425000</v>
      </c>
      <c r="D5" s="329">
        <f>'Sources and Uses Budget'!C4</f>
        <v>425000</v>
      </c>
      <c r="E5" s="331">
        <f>C5-B5</f>
        <v>0</v>
      </c>
      <c r="F5" s="330"/>
      <c r="G5" s="330"/>
    </row>
    <row r="6" spans="1:7" s="568" customFormat="1" ht="13">
      <c r="A6" s="884" t="s">
        <v>957</v>
      </c>
      <c r="B6" s="329">
        <f>'Sources and Uses Budget'!C5</f>
        <v>0</v>
      </c>
      <c r="C6" s="329">
        <f>'Sources and Uses Budget'!C5</f>
        <v>0</v>
      </c>
      <c r="D6" s="329">
        <f>'Sources and Uses Budget'!C5</f>
        <v>0</v>
      </c>
      <c r="E6" s="331">
        <f t="shared" ref="E6:E73" si="0">C6-B6</f>
        <v>0</v>
      </c>
      <c r="F6" s="330"/>
      <c r="G6" s="330"/>
    </row>
    <row r="7" spans="1:7" s="568" customFormat="1" ht="13">
      <c r="A7" s="884" t="s">
        <v>343</v>
      </c>
      <c r="B7" s="329">
        <f>'Sources and Uses Budget'!C6</f>
        <v>1254</v>
      </c>
      <c r="C7" s="329">
        <f>'Sources and Uses Budget'!C6</f>
        <v>1254</v>
      </c>
      <c r="D7" s="329">
        <f>'Sources and Uses Budget'!C6</f>
        <v>1254</v>
      </c>
      <c r="E7" s="331">
        <f t="shared" si="0"/>
        <v>0</v>
      </c>
      <c r="F7" s="330"/>
      <c r="G7" s="330"/>
    </row>
    <row r="8" spans="1:7" s="568" customFormat="1" ht="13">
      <c r="A8" s="884" t="s">
        <v>282</v>
      </c>
      <c r="B8" s="329">
        <f>'Sources and Uses Budget'!C7</f>
        <v>0</v>
      </c>
      <c r="C8" s="329">
        <f>'Sources and Uses Budget'!C7</f>
        <v>0</v>
      </c>
      <c r="D8" s="329">
        <f>'Sources and Uses Budget'!C7</f>
        <v>0</v>
      </c>
      <c r="E8" s="331">
        <f t="shared" si="0"/>
        <v>0</v>
      </c>
      <c r="F8" s="330"/>
      <c r="G8" s="330"/>
    </row>
    <row r="9" spans="1:7" s="568" customFormat="1" ht="13">
      <c r="A9" s="885" t="s">
        <v>958</v>
      </c>
      <c r="B9" s="331">
        <f>SUM(B5:B8)</f>
        <v>426254</v>
      </c>
      <c r="C9" s="331">
        <f>SUM(C5:C8)</f>
        <v>426254</v>
      </c>
      <c r="D9" s="331">
        <f>SUM(D5:D8)</f>
        <v>426254</v>
      </c>
      <c r="E9" s="331">
        <f t="shared" si="0"/>
        <v>0</v>
      </c>
      <c r="F9" s="330"/>
      <c r="G9" s="330"/>
    </row>
    <row r="10" spans="1:7" s="568" customFormat="1" ht="13">
      <c r="A10" s="884" t="s">
        <v>585</v>
      </c>
      <c r="B10" s="329">
        <f>'Sources and Uses Budget'!C9</f>
        <v>0</v>
      </c>
      <c r="C10" s="329">
        <f>'Sources and Uses Budget'!C9</f>
        <v>0</v>
      </c>
      <c r="D10" s="329">
        <f>'Sources and Uses Budget'!C9</f>
        <v>0</v>
      </c>
      <c r="E10" s="331">
        <f t="shared" si="0"/>
        <v>0</v>
      </c>
      <c r="F10" s="330"/>
      <c r="G10" s="330"/>
    </row>
    <row r="11" spans="1:7" s="568" customFormat="1" ht="13">
      <c r="A11" s="884" t="s">
        <v>959</v>
      </c>
      <c r="B11" s="329">
        <f>'Sources and Uses Budget'!C10</f>
        <v>0</v>
      </c>
      <c r="C11" s="329">
        <f>'Sources and Uses Budget'!C10</f>
        <v>0</v>
      </c>
      <c r="D11" s="329">
        <f>'Sources and Uses Budget'!C10</f>
        <v>0</v>
      </c>
      <c r="E11" s="331">
        <f t="shared" si="0"/>
        <v>0</v>
      </c>
      <c r="F11" s="330"/>
      <c r="G11" s="330"/>
    </row>
    <row r="12" spans="1:7" s="568" customFormat="1" ht="13">
      <c r="A12" s="885" t="s">
        <v>586</v>
      </c>
      <c r="B12" s="331">
        <f>SUM(B10:B11)</f>
        <v>0</v>
      </c>
      <c r="C12" s="331">
        <f>SUM(C10:C11)</f>
        <v>0</v>
      </c>
      <c r="D12" s="331">
        <f>SUM(D10:D11)</f>
        <v>0</v>
      </c>
      <c r="E12" s="331">
        <f t="shared" si="0"/>
        <v>0</v>
      </c>
      <c r="F12" s="330"/>
      <c r="G12" s="330"/>
    </row>
    <row r="13" spans="1:7" s="568" customFormat="1" ht="13">
      <c r="A13" s="885" t="s">
        <v>711</v>
      </c>
      <c r="B13" s="331">
        <f>SUM(B9+B12)</f>
        <v>426254</v>
      </c>
      <c r="C13" s="331">
        <f>SUM(C9+C12)</f>
        <v>426254</v>
      </c>
      <c r="D13" s="331">
        <f>SUM(D9+D12)</f>
        <v>426254</v>
      </c>
      <c r="E13" s="331">
        <f t="shared" si="0"/>
        <v>0</v>
      </c>
      <c r="F13" s="330"/>
      <c r="G13" s="330"/>
    </row>
    <row r="14" spans="1:7" s="568" customFormat="1" ht="13">
      <c r="A14" s="886" t="s">
        <v>1110</v>
      </c>
      <c r="B14" s="329">
        <f>'Sources and Uses Budget'!C13</f>
        <v>169098</v>
      </c>
      <c r="C14" s="329">
        <f>'Sources and Uses Budget'!C13</f>
        <v>169098</v>
      </c>
      <c r="D14" s="329">
        <f>'Sources and Uses Budget'!C13</f>
        <v>169098</v>
      </c>
      <c r="E14" s="331">
        <f t="shared" si="0"/>
        <v>0</v>
      </c>
      <c r="F14" s="330"/>
      <c r="G14" s="330"/>
    </row>
    <row r="15" spans="1:7" s="568" customFormat="1" ht="26">
      <c r="A15" s="884" t="s">
        <v>1141</v>
      </c>
      <c r="B15" s="329">
        <f>'Sources and Uses Budget'!C14</f>
        <v>0</v>
      </c>
      <c r="C15" s="329">
        <f>'Sources and Uses Budget'!C14</f>
        <v>0</v>
      </c>
      <c r="D15" s="329">
        <f>'Sources and Uses Budget'!C14</f>
        <v>0</v>
      </c>
      <c r="E15" s="331">
        <f t="shared" si="0"/>
        <v>0</v>
      </c>
      <c r="F15" s="330"/>
      <c r="G15" s="330"/>
    </row>
    <row r="16" spans="1:7" s="568" customFormat="1" ht="13">
      <c r="A16" s="884" t="s">
        <v>1681</v>
      </c>
      <c r="B16" s="329">
        <f>'Sources and Uses Budget'!C15</f>
        <v>0</v>
      </c>
      <c r="C16" s="329">
        <f>'Sources and Uses Budget'!C15</f>
        <v>0</v>
      </c>
      <c r="D16" s="329">
        <f>'Sources and Uses Budget'!C15</f>
        <v>0</v>
      </c>
      <c r="E16" s="331">
        <f t="shared" si="0"/>
        <v>0</v>
      </c>
      <c r="F16" s="330"/>
      <c r="G16" s="330"/>
    </row>
    <row r="17" spans="1:7" s="568" customFormat="1" ht="14">
      <c r="A17" s="883" t="s">
        <v>909</v>
      </c>
      <c r="B17" s="327"/>
      <c r="C17" s="327"/>
      <c r="D17" s="327"/>
      <c r="E17" s="327"/>
      <c r="F17" s="327"/>
      <c r="G17" s="327"/>
    </row>
    <row r="18" spans="1:7" s="568" customFormat="1" ht="13">
      <c r="A18" s="239" t="s">
        <v>910</v>
      </c>
      <c r="B18" s="329">
        <f>'Sources and Uses Budget'!C17</f>
        <v>0</v>
      </c>
      <c r="C18" s="329">
        <f>'Sources and Uses Budget'!C17</f>
        <v>0</v>
      </c>
      <c r="D18" s="329">
        <f>'Sources and Uses Budget'!C17</f>
        <v>0</v>
      </c>
      <c r="E18" s="331">
        <f t="shared" si="0"/>
        <v>0</v>
      </c>
      <c r="F18" s="330"/>
      <c r="G18" s="330"/>
    </row>
    <row r="19" spans="1:7" s="568" customFormat="1" ht="13">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
      <c r="A20" s="239" t="s">
        <v>912</v>
      </c>
      <c r="B20" s="329">
        <f>'Sources and Uses Budget'!C19</f>
        <v>0</v>
      </c>
      <c r="C20" s="329">
        <f>'Sources and Uses Budget'!C19</f>
        <v>0</v>
      </c>
      <c r="D20" s="329">
        <f>'Sources and Uses Budget'!C19</f>
        <v>0</v>
      </c>
      <c r="E20" s="331">
        <f t="shared" si="1"/>
        <v>0</v>
      </c>
      <c r="F20" s="330"/>
      <c r="G20" s="330"/>
    </row>
    <row r="21" spans="1:7" s="568" customFormat="1" ht="13">
      <c r="A21" s="239" t="s">
        <v>913</v>
      </c>
      <c r="B21" s="329">
        <f>'Sources and Uses Budget'!C20</f>
        <v>0</v>
      </c>
      <c r="C21" s="329">
        <f>'Sources and Uses Budget'!C20</f>
        <v>0</v>
      </c>
      <c r="D21" s="329">
        <f>'Sources and Uses Budget'!C20</f>
        <v>0</v>
      </c>
      <c r="E21" s="331">
        <f t="shared" si="1"/>
        <v>0</v>
      </c>
      <c r="F21" s="330"/>
      <c r="G21" s="330"/>
    </row>
    <row r="22" spans="1:7" s="568" customFormat="1" ht="13">
      <c r="A22" s="239" t="s">
        <v>914</v>
      </c>
      <c r="B22" s="329">
        <f>'Sources and Uses Budget'!C21</f>
        <v>0</v>
      </c>
      <c r="C22" s="329">
        <f>'Sources and Uses Budget'!C21</f>
        <v>0</v>
      </c>
      <c r="D22" s="329">
        <f>'Sources and Uses Budget'!C21</f>
        <v>0</v>
      </c>
      <c r="E22" s="331">
        <f t="shared" si="1"/>
        <v>0</v>
      </c>
      <c r="F22" s="330"/>
      <c r="G22" s="330"/>
    </row>
    <row r="23" spans="1:7" s="568" customFormat="1" ht="13">
      <c r="A23" s="239" t="s">
        <v>915</v>
      </c>
      <c r="B23" s="329">
        <f>'Sources and Uses Budget'!C22</f>
        <v>0</v>
      </c>
      <c r="C23" s="329">
        <f>'Sources and Uses Budget'!C22</f>
        <v>0</v>
      </c>
      <c r="D23" s="329">
        <f>'Sources and Uses Budget'!C22</f>
        <v>0</v>
      </c>
      <c r="E23" s="331">
        <f t="shared" si="1"/>
        <v>0</v>
      </c>
      <c r="F23" s="330"/>
      <c r="G23" s="330"/>
    </row>
    <row r="24" spans="1:7" s="568" customFormat="1" ht="13">
      <c r="A24" s="239" t="s">
        <v>916</v>
      </c>
      <c r="B24" s="329">
        <f>'Sources and Uses Budget'!C23</f>
        <v>0</v>
      </c>
      <c r="C24" s="329">
        <f>'Sources and Uses Budget'!C23</f>
        <v>0</v>
      </c>
      <c r="D24" s="329">
        <f>'Sources and Uses Budget'!C23</f>
        <v>0</v>
      </c>
      <c r="E24" s="331">
        <f t="shared" si="1"/>
        <v>0</v>
      </c>
      <c r="F24" s="330"/>
      <c r="G24" s="330"/>
    </row>
    <row r="25" spans="1:7" s="568" customFormat="1" ht="13">
      <c r="A25" s="250" t="s">
        <v>1952</v>
      </c>
      <c r="B25" s="329">
        <f>'Sources and Uses Budget'!C24</f>
        <v>0</v>
      </c>
      <c r="C25" s="329">
        <f>'Sources and Uses Budget'!C24</f>
        <v>0</v>
      </c>
      <c r="D25" s="329">
        <f>'Sources and Uses Budget'!C24</f>
        <v>0</v>
      </c>
      <c r="E25" s="331">
        <f t="shared" si="1"/>
        <v>0</v>
      </c>
      <c r="F25" s="330"/>
      <c r="G25" s="330"/>
    </row>
    <row r="26" spans="1:7" s="568" customFormat="1" ht="13">
      <c r="A26" s="250" t="s">
        <v>533</v>
      </c>
      <c r="B26" s="329">
        <f>'Sources and Uses Budget'!C25</f>
        <v>0</v>
      </c>
      <c r="C26" s="329">
        <f>'Sources and Uses Budget'!C25</f>
        <v>0</v>
      </c>
      <c r="D26" s="329">
        <f>'Sources and Uses Budget'!C25</f>
        <v>0</v>
      </c>
      <c r="E26" s="331">
        <f t="shared" si="1"/>
        <v>0</v>
      </c>
      <c r="F26" s="330"/>
      <c r="G26" s="330"/>
    </row>
    <row r="27" spans="1:7" s="568" customFormat="1" ht="14">
      <c r="A27" s="332" t="s">
        <v>222</v>
      </c>
      <c r="B27" s="894">
        <f>'Sources and Uses Budget'!C26</f>
        <v>0</v>
      </c>
      <c r="C27" s="894">
        <f>'Sources and Uses Budget'!C26</f>
        <v>0</v>
      </c>
      <c r="D27" s="894">
        <f>'Sources and Uses Budget'!C26</f>
        <v>0</v>
      </c>
      <c r="E27" s="331">
        <f>C27-B27</f>
        <v>0</v>
      </c>
      <c r="F27" s="330"/>
      <c r="G27" s="330"/>
    </row>
    <row r="28" spans="1:7" s="568" customFormat="1" ht="14">
      <c r="A28" s="887" t="s">
        <v>917</v>
      </c>
      <c r="B28" s="329">
        <f>'Sources and Uses Budget'!C27</f>
        <v>0</v>
      </c>
      <c r="C28" s="329">
        <f>'Sources and Uses Budget'!C27</f>
        <v>0</v>
      </c>
      <c r="D28" s="329">
        <f>'Sources and Uses Budget'!C27</f>
        <v>0</v>
      </c>
      <c r="E28" s="331">
        <f>C28-B28</f>
        <v>0</v>
      </c>
      <c r="F28" s="330"/>
      <c r="G28" s="330"/>
    </row>
    <row r="29" spans="1:7" s="568" customFormat="1" ht="14">
      <c r="A29" s="883" t="s">
        <v>918</v>
      </c>
      <c r="B29" s="327"/>
      <c r="C29" s="327"/>
      <c r="D29" s="327"/>
      <c r="E29" s="327"/>
      <c r="F29" s="327"/>
      <c r="G29" s="327"/>
    </row>
    <row r="30" spans="1:7" s="568" customFormat="1" ht="13">
      <c r="A30" s="239" t="s">
        <v>910</v>
      </c>
      <c r="B30" s="329">
        <f>'Sources and Uses Budget'!C29</f>
        <v>3349712</v>
      </c>
      <c r="C30" s="329">
        <f>'Sources and Uses Budget'!C29</f>
        <v>3349712</v>
      </c>
      <c r="D30" s="329">
        <f>'Sources and Uses Budget'!C29</f>
        <v>3349712</v>
      </c>
      <c r="E30" s="331">
        <f t="shared" si="0"/>
        <v>0</v>
      </c>
      <c r="F30" s="330"/>
      <c r="G30" s="330"/>
    </row>
    <row r="31" spans="1:7" s="568" customFormat="1" ht="13">
      <c r="A31" s="239" t="s">
        <v>911</v>
      </c>
      <c r="B31" s="329">
        <f>'Sources and Uses Budget'!C30</f>
        <v>30780880.754470106</v>
      </c>
      <c r="C31" s="329">
        <f>'Sources and Uses Budget'!C30</f>
        <v>30780880.754470106</v>
      </c>
      <c r="D31" s="329">
        <f>'Sources and Uses Budget'!C30</f>
        <v>30780880.754470106</v>
      </c>
      <c r="E31" s="331">
        <f t="shared" si="0"/>
        <v>0</v>
      </c>
      <c r="F31" s="330"/>
      <c r="G31" s="330"/>
    </row>
    <row r="32" spans="1:7" s="568" customFormat="1" ht="13">
      <c r="A32" s="239" t="s">
        <v>912</v>
      </c>
      <c r="B32" s="329">
        <f>'Sources and Uses Budget'!C31</f>
        <v>2040000</v>
      </c>
      <c r="C32" s="329">
        <f>'Sources and Uses Budget'!C31</f>
        <v>2040000</v>
      </c>
      <c r="D32" s="329">
        <f>'Sources and Uses Budget'!C31</f>
        <v>2040000</v>
      </c>
      <c r="E32" s="331">
        <f t="shared" si="0"/>
        <v>0</v>
      </c>
      <c r="F32" s="330"/>
      <c r="G32" s="330"/>
    </row>
    <row r="33" spans="1:7" s="568" customFormat="1" ht="13">
      <c r="A33" s="239" t="s">
        <v>913</v>
      </c>
      <c r="B33" s="329">
        <f>'Sources and Uses Budget'!C32</f>
        <v>1132491.5</v>
      </c>
      <c r="C33" s="329">
        <f>'Sources and Uses Budget'!C32</f>
        <v>1132491.5</v>
      </c>
      <c r="D33" s="329">
        <f>'Sources and Uses Budget'!C32</f>
        <v>1132491.5</v>
      </c>
      <c r="E33" s="331">
        <f t="shared" si="0"/>
        <v>0</v>
      </c>
      <c r="F33" s="330"/>
      <c r="G33" s="330"/>
    </row>
    <row r="34" spans="1:7" s="568" customFormat="1" ht="13">
      <c r="A34" s="239" t="s">
        <v>914</v>
      </c>
      <c r="B34" s="329">
        <f>'Sources and Uses Budget'!C33</f>
        <v>1132491.5</v>
      </c>
      <c r="C34" s="329">
        <f>'Sources and Uses Budget'!C33</f>
        <v>1132491.5</v>
      </c>
      <c r="D34" s="329">
        <f>'Sources and Uses Budget'!C33</f>
        <v>1132491.5</v>
      </c>
      <c r="E34" s="331">
        <f t="shared" si="0"/>
        <v>0</v>
      </c>
      <c r="F34" s="330"/>
      <c r="G34" s="330"/>
    </row>
    <row r="35" spans="1:7" s="568" customFormat="1" ht="13">
      <c r="A35" s="239" t="s">
        <v>915</v>
      </c>
      <c r="B35" s="329">
        <f>'Sources and Uses Budget'!C34</f>
        <v>0</v>
      </c>
      <c r="C35" s="329">
        <f>'Sources and Uses Budget'!C34</f>
        <v>0</v>
      </c>
      <c r="D35" s="329">
        <f>'Sources and Uses Budget'!C34</f>
        <v>0</v>
      </c>
      <c r="E35" s="331">
        <f t="shared" si="0"/>
        <v>0</v>
      </c>
      <c r="F35" s="330"/>
      <c r="G35" s="330"/>
    </row>
    <row r="36" spans="1:7" s="568" customFormat="1" ht="13">
      <c r="A36" s="239" t="s">
        <v>916</v>
      </c>
      <c r="B36" s="329">
        <f>'Sources and Uses Budget'!C35</f>
        <v>1141552</v>
      </c>
      <c r="C36" s="329">
        <f>'Sources and Uses Budget'!C35</f>
        <v>1141552</v>
      </c>
      <c r="D36" s="329">
        <f>'Sources and Uses Budget'!C35</f>
        <v>1141552</v>
      </c>
      <c r="E36" s="331">
        <f t="shared" si="0"/>
        <v>0</v>
      </c>
      <c r="F36" s="330"/>
      <c r="G36" s="330"/>
    </row>
    <row r="37" spans="1:7" s="568" customFormat="1" ht="13">
      <c r="A37" s="239" t="s">
        <v>1952</v>
      </c>
      <c r="B37" s="329">
        <f>'Sources and Uses Budget'!C36</f>
        <v>80000</v>
      </c>
      <c r="C37" s="329">
        <f>'Sources and Uses Budget'!C36</f>
        <v>80000</v>
      </c>
      <c r="D37" s="329">
        <f>'Sources and Uses Budget'!C36</f>
        <v>80000</v>
      </c>
      <c r="E37" s="331">
        <f t="shared" si="0"/>
        <v>0</v>
      </c>
      <c r="F37" s="330"/>
      <c r="G37" s="330"/>
    </row>
    <row r="38" spans="1:7" s="568" customFormat="1" ht="13">
      <c r="A38" s="250" t="s">
        <v>533</v>
      </c>
      <c r="B38" s="329">
        <f>'Sources and Uses Budget'!C37</f>
        <v>1000000</v>
      </c>
      <c r="C38" s="329">
        <f>'Sources and Uses Budget'!C37</f>
        <v>1000000</v>
      </c>
      <c r="D38" s="329">
        <f>'Sources and Uses Budget'!C37</f>
        <v>1000000</v>
      </c>
      <c r="E38" s="331">
        <f>C38-B38</f>
        <v>0</v>
      </c>
      <c r="F38" s="330"/>
      <c r="G38" s="330"/>
    </row>
    <row r="39" spans="1:7" s="568" customFormat="1" ht="14">
      <c r="A39" s="887" t="s">
        <v>919</v>
      </c>
      <c r="B39" s="894">
        <f>'Sources and Uses Budget'!C38</f>
        <v>40657127.75447011</v>
      </c>
      <c r="C39" s="894">
        <f>'Sources and Uses Budget'!C38</f>
        <v>40657127.75447011</v>
      </c>
      <c r="D39" s="894">
        <f>'Sources and Uses Budget'!C38</f>
        <v>40657127.75447011</v>
      </c>
      <c r="E39" s="331">
        <f>C39-B39</f>
        <v>0</v>
      </c>
      <c r="F39" s="330"/>
      <c r="G39" s="330"/>
    </row>
    <row r="40" spans="1:7" s="568" customFormat="1" ht="14">
      <c r="A40" s="883" t="s">
        <v>920</v>
      </c>
      <c r="B40" s="327"/>
      <c r="C40" s="327"/>
      <c r="D40" s="327"/>
      <c r="E40" s="327"/>
      <c r="F40" s="327"/>
      <c r="G40" s="327"/>
    </row>
    <row r="41" spans="1:7" s="568" customFormat="1" ht="14">
      <c r="A41" s="888" t="s">
        <v>921</v>
      </c>
      <c r="B41" s="329">
        <f>'Sources and Uses Budget'!C40</f>
        <v>1218549</v>
      </c>
      <c r="C41" s="329">
        <f>'Sources and Uses Budget'!C40</f>
        <v>1218549</v>
      </c>
      <c r="D41" s="329">
        <f>'Sources and Uses Budget'!C40</f>
        <v>1218549</v>
      </c>
      <c r="E41" s="331">
        <f>C41-B41</f>
        <v>0</v>
      </c>
      <c r="F41" s="330"/>
      <c r="G41" s="330"/>
    </row>
    <row r="42" spans="1:7" s="568" customFormat="1" ht="14">
      <c r="A42" s="888" t="s">
        <v>922</v>
      </c>
      <c r="B42" s="329">
        <f>'Sources and Uses Budget'!C41</f>
        <v>308580</v>
      </c>
      <c r="C42" s="329">
        <f>'Sources and Uses Budget'!C41</f>
        <v>308580</v>
      </c>
      <c r="D42" s="329">
        <f>'Sources and Uses Budget'!C41</f>
        <v>308580</v>
      </c>
      <c r="E42" s="331">
        <f>C42-B42</f>
        <v>0</v>
      </c>
      <c r="F42" s="330"/>
      <c r="G42" s="330"/>
    </row>
    <row r="43" spans="1:7" s="568" customFormat="1" ht="12" customHeight="1">
      <c r="A43" s="887" t="s">
        <v>923</v>
      </c>
      <c r="B43" s="894">
        <f>'Sources and Uses Budget'!C42</f>
        <v>1527129</v>
      </c>
      <c r="C43" s="894">
        <f>'Sources and Uses Budget'!C42</f>
        <v>1527129</v>
      </c>
      <c r="D43" s="894">
        <f>'Sources and Uses Budget'!C42</f>
        <v>1527129</v>
      </c>
      <c r="E43" s="331">
        <f>C43-B43</f>
        <v>0</v>
      </c>
      <c r="F43" s="330"/>
      <c r="G43" s="330"/>
    </row>
    <row r="44" spans="1:7" s="568" customFormat="1" ht="14">
      <c r="A44" s="887" t="s">
        <v>924</v>
      </c>
      <c r="B44" s="329">
        <f>'Sources and Uses Budget'!C43</f>
        <v>170000</v>
      </c>
      <c r="C44" s="329">
        <f>'Sources and Uses Budget'!C43</f>
        <v>170000</v>
      </c>
      <c r="D44" s="329">
        <f>'Sources and Uses Budget'!C43</f>
        <v>170000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4034807</v>
      </c>
      <c r="C46" s="329">
        <f>'Sources and Uses Budget'!C45</f>
        <v>4034807</v>
      </c>
      <c r="D46" s="329">
        <f>'Sources and Uses Budget'!C45</f>
        <v>4034807</v>
      </c>
      <c r="E46" s="331">
        <f t="shared" si="0"/>
        <v>0</v>
      </c>
      <c r="F46" s="330"/>
      <c r="G46" s="330"/>
    </row>
    <row r="47" spans="1:7" s="568" customFormat="1" ht="13">
      <c r="A47" s="239" t="s">
        <v>927</v>
      </c>
      <c r="B47" s="329">
        <f>'Sources and Uses Budget'!C46</f>
        <v>333915</v>
      </c>
      <c r="C47" s="329">
        <f>'Sources and Uses Budget'!C46</f>
        <v>333915</v>
      </c>
      <c r="D47" s="329">
        <f>'Sources and Uses Budget'!C46</f>
        <v>333915</v>
      </c>
      <c r="E47" s="331">
        <f t="shared" si="0"/>
        <v>0</v>
      </c>
      <c r="F47" s="330"/>
      <c r="G47" s="330"/>
    </row>
    <row r="48" spans="1:7" s="568" customFormat="1" ht="13">
      <c r="A48" s="239" t="s">
        <v>928</v>
      </c>
      <c r="B48" s="329">
        <f>'Sources and Uses Budget'!C47</f>
        <v>0</v>
      </c>
      <c r="C48" s="329">
        <f>'Sources and Uses Budget'!C47</f>
        <v>0</v>
      </c>
      <c r="D48" s="329">
        <f>'Sources and Uses Budget'!C47</f>
        <v>0</v>
      </c>
      <c r="E48" s="331">
        <f t="shared" si="0"/>
        <v>0</v>
      </c>
      <c r="F48" s="330"/>
      <c r="G48" s="330"/>
    </row>
    <row r="49" spans="1:7" s="568" customFormat="1" ht="13">
      <c r="A49" s="239" t="s">
        <v>929</v>
      </c>
      <c r="B49" s="329">
        <f>'Sources and Uses Budget'!C48</f>
        <v>0</v>
      </c>
      <c r="C49" s="329">
        <f>'Sources and Uses Budget'!C48</f>
        <v>0</v>
      </c>
      <c r="D49" s="329">
        <f>'Sources and Uses Budget'!C48</f>
        <v>0</v>
      </c>
      <c r="E49" s="331">
        <f t="shared" si="0"/>
        <v>0</v>
      </c>
      <c r="F49" s="330"/>
      <c r="G49" s="330"/>
    </row>
    <row r="50" spans="1:7" s="568" customFormat="1" ht="13">
      <c r="A50" s="239" t="s">
        <v>932</v>
      </c>
      <c r="B50" s="329">
        <f>'Sources and Uses Budget'!C49</f>
        <v>50000</v>
      </c>
      <c r="C50" s="329">
        <f>'Sources and Uses Budget'!C49</f>
        <v>50000</v>
      </c>
      <c r="D50" s="329">
        <f>'Sources and Uses Budget'!C49</f>
        <v>50000</v>
      </c>
      <c r="E50" s="331">
        <f t="shared" si="0"/>
        <v>0</v>
      </c>
      <c r="F50" s="330"/>
      <c r="G50" s="330"/>
    </row>
    <row r="51" spans="1:7" s="568" customFormat="1" ht="13">
      <c r="A51" s="239" t="s">
        <v>930</v>
      </c>
      <c r="B51" s="329">
        <f>'Sources and Uses Budget'!C50</f>
        <v>30000</v>
      </c>
      <c r="C51" s="329">
        <f>'Sources and Uses Budget'!C50</f>
        <v>30000</v>
      </c>
      <c r="D51" s="329">
        <f>'Sources and Uses Budget'!C50</f>
        <v>30000</v>
      </c>
      <c r="E51" s="331">
        <f t="shared" si="0"/>
        <v>0</v>
      </c>
      <c r="F51" s="330"/>
      <c r="G51" s="330"/>
    </row>
    <row r="52" spans="1:7" s="569" customFormat="1" ht="13">
      <c r="A52" s="239" t="s">
        <v>931</v>
      </c>
      <c r="B52" s="329">
        <f>'Sources and Uses Budget'!C51</f>
        <v>200000</v>
      </c>
      <c r="C52" s="329">
        <f>'Sources and Uses Budget'!C51</f>
        <v>200000</v>
      </c>
      <c r="D52" s="329">
        <f>'Sources and Uses Budget'!C51</f>
        <v>200000</v>
      </c>
      <c r="E52" s="331">
        <f t="shared" si="0"/>
        <v>0</v>
      </c>
      <c r="F52" s="330"/>
      <c r="G52" s="330"/>
    </row>
    <row r="53" spans="1:7" s="568" customFormat="1" ht="13">
      <c r="A53" s="246" t="s">
        <v>533</v>
      </c>
      <c r="B53" s="329">
        <f>'Sources and Uses Budget'!C52</f>
        <v>20000</v>
      </c>
      <c r="C53" s="329">
        <f>'Sources and Uses Budget'!C52</f>
        <v>20000</v>
      </c>
      <c r="D53" s="329">
        <f>'Sources and Uses Budget'!C52</f>
        <v>20000</v>
      </c>
      <c r="E53" s="331">
        <f t="shared" si="0"/>
        <v>0</v>
      </c>
      <c r="F53" s="330"/>
      <c r="G53" s="330"/>
    </row>
    <row r="54" spans="1:7" s="568" customFormat="1" ht="13">
      <c r="A54" s="243" t="s">
        <v>933</v>
      </c>
      <c r="B54" s="894">
        <f>'Sources and Uses Budget'!C53</f>
        <v>4668722</v>
      </c>
      <c r="C54" s="894">
        <f>'Sources and Uses Budget'!C53</f>
        <v>4668722</v>
      </c>
      <c r="D54" s="894">
        <f>'Sources and Uses Budget'!C53</f>
        <v>4668722</v>
      </c>
      <c r="E54" s="331">
        <f t="shared" si="0"/>
        <v>0</v>
      </c>
      <c r="F54" s="330"/>
      <c r="G54" s="330"/>
    </row>
    <row r="55" spans="1:7" s="568" customFormat="1" ht="12" customHeight="1">
      <c r="A55" s="883" t="s">
        <v>683</v>
      </c>
      <c r="B55" s="327"/>
      <c r="C55" s="327"/>
      <c r="D55" s="327"/>
      <c r="E55" s="327"/>
      <c r="F55" s="327"/>
      <c r="G55" s="327"/>
    </row>
    <row r="56" spans="1:7" s="568" customFormat="1" ht="14">
      <c r="A56" s="888" t="s">
        <v>934</v>
      </c>
      <c r="B56" s="329">
        <f>'Sources and Uses Budget'!C55</f>
        <v>0</v>
      </c>
      <c r="C56" s="329">
        <f>'Sources and Uses Budget'!C55</f>
        <v>0</v>
      </c>
      <c r="D56" s="329">
        <f>'Sources and Uses Budget'!C55</f>
        <v>0</v>
      </c>
      <c r="E56" s="331">
        <f t="shared" si="0"/>
        <v>0</v>
      </c>
      <c r="F56" s="330"/>
      <c r="G56" s="330"/>
    </row>
    <row r="57" spans="1:7" s="568" customFormat="1" ht="14">
      <c r="A57" s="888" t="s">
        <v>928</v>
      </c>
      <c r="B57" s="329">
        <f>'Sources and Uses Budget'!C56</f>
        <v>0</v>
      </c>
      <c r="C57" s="329">
        <f>'Sources and Uses Budget'!C56</f>
        <v>0</v>
      </c>
      <c r="D57" s="329">
        <f>'Sources and Uses Budget'!C56</f>
        <v>0</v>
      </c>
      <c r="E57" s="331">
        <f t="shared" si="0"/>
        <v>0</v>
      </c>
      <c r="F57" s="330"/>
      <c r="G57" s="330"/>
    </row>
    <row r="58" spans="1:7" s="568" customFormat="1" ht="14">
      <c r="A58" s="888" t="s">
        <v>932</v>
      </c>
      <c r="B58" s="329">
        <f>'Sources and Uses Budget'!C57</f>
        <v>10000</v>
      </c>
      <c r="C58" s="329">
        <f>'Sources and Uses Budget'!C57</f>
        <v>10000</v>
      </c>
      <c r="D58" s="329">
        <f>'Sources and Uses Budget'!C57</f>
        <v>10000</v>
      </c>
      <c r="E58" s="331">
        <f t="shared" si="0"/>
        <v>0</v>
      </c>
      <c r="F58" s="330"/>
      <c r="G58" s="330"/>
    </row>
    <row r="59" spans="1:7" s="568" customFormat="1" ht="14">
      <c r="A59" s="888" t="s">
        <v>930</v>
      </c>
      <c r="B59" s="329">
        <f>'Sources and Uses Budget'!C58</f>
        <v>0</v>
      </c>
      <c r="C59" s="329">
        <f>'Sources and Uses Budget'!C58</f>
        <v>0</v>
      </c>
      <c r="D59" s="329">
        <f>'Sources and Uses Budget'!C58</f>
        <v>0</v>
      </c>
      <c r="E59" s="331">
        <f t="shared" si="0"/>
        <v>0</v>
      </c>
      <c r="F59" s="330"/>
      <c r="G59" s="330"/>
    </row>
    <row r="60" spans="1:7" s="568" customFormat="1" ht="14">
      <c r="A60" s="888" t="s">
        <v>931</v>
      </c>
      <c r="B60" s="329">
        <f>'Sources and Uses Budget'!C59</f>
        <v>0</v>
      </c>
      <c r="C60" s="329">
        <f>'Sources and Uses Budget'!C59</f>
        <v>0</v>
      </c>
      <c r="D60" s="329">
        <f>'Sources and Uses Budget'!C59</f>
        <v>0</v>
      </c>
      <c r="E60" s="331">
        <f t="shared" si="0"/>
        <v>0</v>
      </c>
      <c r="F60" s="330"/>
      <c r="G60" s="330"/>
    </row>
    <row r="61" spans="1:7" s="568" customFormat="1" ht="14" customHeight="1">
      <c r="A61" s="889" t="s">
        <v>533</v>
      </c>
      <c r="B61" s="329">
        <f>'Sources and Uses Budget'!C60</f>
        <v>11263</v>
      </c>
      <c r="C61" s="329">
        <f>'Sources and Uses Budget'!C60</f>
        <v>11263</v>
      </c>
      <c r="D61" s="329">
        <f>'Sources and Uses Budget'!C60</f>
        <v>11263</v>
      </c>
      <c r="E61" s="331">
        <f t="shared" si="0"/>
        <v>0</v>
      </c>
      <c r="F61" s="330"/>
      <c r="G61" s="330"/>
    </row>
    <row r="62" spans="1:7" s="568" customFormat="1" ht="14">
      <c r="A62" s="887" t="s">
        <v>500</v>
      </c>
      <c r="B62" s="894">
        <f>'Sources and Uses Budget'!C61</f>
        <v>21263</v>
      </c>
      <c r="C62" s="894">
        <f>'Sources and Uses Budget'!C61</f>
        <v>21263</v>
      </c>
      <c r="D62" s="894">
        <f>'Sources and Uses Budget'!C61</f>
        <v>21263</v>
      </c>
      <c r="E62" s="331">
        <f t="shared" si="0"/>
        <v>0</v>
      </c>
      <c r="F62" s="330"/>
      <c r="G62" s="330"/>
    </row>
    <row r="63" spans="1:7" s="568" customFormat="1" ht="14">
      <c r="A63" s="890" t="s">
        <v>501</v>
      </c>
      <c r="B63" s="894">
        <f>'Sources and Uses Budget'!C62</f>
        <v>47639593.75447011</v>
      </c>
      <c r="C63" s="894">
        <f>'Sources and Uses Budget'!C62</f>
        <v>47639593.75447011</v>
      </c>
      <c r="D63" s="894">
        <f>'Sources and Uses Budget'!C62</f>
        <v>47639593.75447011</v>
      </c>
      <c r="E63" s="331">
        <f t="shared" si="0"/>
        <v>0</v>
      </c>
      <c r="F63" s="330"/>
      <c r="G63" s="330"/>
    </row>
    <row r="64" spans="1:7" s="568" customFormat="1" ht="26">
      <c r="A64" s="235" t="s">
        <v>1953</v>
      </c>
      <c r="B64" s="327"/>
      <c r="C64" s="327"/>
      <c r="D64" s="327"/>
      <c r="E64" s="327"/>
      <c r="F64" s="327"/>
      <c r="G64" s="327"/>
    </row>
    <row r="65" spans="1:7" s="568" customFormat="1" ht="13">
      <c r="A65" s="239" t="s">
        <v>284</v>
      </c>
      <c r="B65" s="329">
        <f>'Sources and Uses Budget'!C64</f>
        <v>55000</v>
      </c>
      <c r="C65" s="329">
        <f>'Sources and Uses Budget'!C64</f>
        <v>55000</v>
      </c>
      <c r="D65" s="329">
        <f>'Sources and Uses Budget'!C64</f>
        <v>55000</v>
      </c>
      <c r="E65" s="331">
        <f t="shared" si="0"/>
        <v>0</v>
      </c>
      <c r="F65" s="330"/>
      <c r="G65" s="330"/>
    </row>
    <row r="66" spans="1:7" s="568" customFormat="1" ht="26">
      <c r="A66" s="239" t="s">
        <v>1954</v>
      </c>
      <c r="B66" s="329">
        <f>'Sources and Uses Budget'!C65</f>
        <v>0</v>
      </c>
      <c r="C66" s="329">
        <f>'Sources and Uses Budget'!C65</f>
        <v>0</v>
      </c>
      <c r="D66" s="329">
        <f>'Sources and Uses Budget'!C65</f>
        <v>0</v>
      </c>
      <c r="E66" s="331">
        <f t="shared" si="0"/>
        <v>0</v>
      </c>
      <c r="F66" s="330"/>
      <c r="G66" s="330"/>
    </row>
    <row r="67" spans="1:7" s="568" customFormat="1" ht="13">
      <c r="A67" s="239" t="s">
        <v>1955</v>
      </c>
      <c r="B67" s="329">
        <f>'Sources and Uses Budget'!C66</f>
        <v>0</v>
      </c>
      <c r="C67" s="329">
        <f>'Sources and Uses Budget'!C66</f>
        <v>0</v>
      </c>
      <c r="D67" s="329">
        <f>'Sources and Uses Budget'!C66</f>
        <v>0</v>
      </c>
      <c r="E67" s="331">
        <f t="shared" si="0"/>
        <v>0</v>
      </c>
      <c r="F67" s="330"/>
      <c r="G67" s="330"/>
    </row>
    <row r="68" spans="1:7" s="568" customFormat="1" ht="13">
      <c r="A68" s="239" t="s">
        <v>1956</v>
      </c>
      <c r="B68" s="329">
        <f>'Sources and Uses Budget'!C67</f>
        <v>0</v>
      </c>
      <c r="C68" s="329">
        <f>'Sources and Uses Budget'!C67</f>
        <v>0</v>
      </c>
      <c r="D68" s="329">
        <f>'Sources and Uses Budget'!C67</f>
        <v>0</v>
      </c>
      <c r="E68" s="331">
        <f t="shared" si="0"/>
        <v>0</v>
      </c>
      <c r="F68" s="330"/>
      <c r="G68" s="330"/>
    </row>
    <row r="69" spans="1:7" s="568" customFormat="1" ht="13">
      <c r="A69" s="250" t="s">
        <v>2014</v>
      </c>
      <c r="B69" s="329">
        <f>'Sources and Uses Budget'!C68</f>
        <v>200000</v>
      </c>
      <c r="C69" s="329">
        <f>'Sources and Uses Budget'!C68</f>
        <v>200000</v>
      </c>
      <c r="D69" s="329">
        <f>'Sources and Uses Budget'!C68</f>
        <v>200000</v>
      </c>
      <c r="E69" s="331">
        <f t="shared" si="0"/>
        <v>0</v>
      </c>
      <c r="F69" s="330"/>
      <c r="G69" s="330"/>
    </row>
    <row r="70" spans="1:7" s="568" customFormat="1" ht="13">
      <c r="A70" s="243" t="s">
        <v>1957</v>
      </c>
      <c r="B70" s="894">
        <f>'Sources and Uses Budget'!C69</f>
        <v>255000</v>
      </c>
      <c r="C70" s="894">
        <f>'Sources and Uses Budget'!C69</f>
        <v>255000</v>
      </c>
      <c r="D70" s="894">
        <f>'Sources and Uses Budget'!C69</f>
        <v>255000</v>
      </c>
      <c r="E70" s="331">
        <f t="shared" si="0"/>
        <v>0</v>
      </c>
      <c r="F70" s="330"/>
      <c r="G70" s="330"/>
    </row>
    <row r="71" spans="1:7" s="568" customFormat="1" ht="14">
      <c r="A71" s="883" t="s">
        <v>285</v>
      </c>
      <c r="B71" s="327"/>
      <c r="C71" s="327"/>
      <c r="D71" s="327"/>
      <c r="E71" s="327"/>
      <c r="F71" s="327"/>
      <c r="G71" s="327"/>
    </row>
    <row r="72" spans="1:7" s="568" customFormat="1" ht="14">
      <c r="A72" s="888" t="s">
        <v>286</v>
      </c>
      <c r="B72" s="329">
        <f>'Sources and Uses Budget'!C71</f>
        <v>0</v>
      </c>
      <c r="C72" s="329">
        <f>'Sources and Uses Budget'!C71</f>
        <v>0</v>
      </c>
      <c r="D72" s="329">
        <f>'Sources and Uses Budget'!C71</f>
        <v>0</v>
      </c>
      <c r="E72" s="331">
        <f t="shared" si="0"/>
        <v>0</v>
      </c>
      <c r="F72" s="330"/>
      <c r="G72" s="330"/>
    </row>
    <row r="73" spans="1:7" s="568" customFormat="1" ht="14">
      <c r="A73" s="888" t="s">
        <v>287</v>
      </c>
      <c r="B73" s="329">
        <f>'Sources and Uses Budget'!C72</f>
        <v>0</v>
      </c>
      <c r="C73" s="329">
        <f>'Sources and Uses Budget'!C72</f>
        <v>0</v>
      </c>
      <c r="D73" s="329">
        <f>'Sources and Uses Budget'!C72</f>
        <v>0</v>
      </c>
      <c r="E73" s="331">
        <f t="shared" si="0"/>
        <v>0</v>
      </c>
      <c r="F73" s="330"/>
      <c r="G73" s="330"/>
    </row>
    <row r="74" spans="1:7" s="568" customFormat="1" ht="13">
      <c r="A74" s="891" t="s">
        <v>1239</v>
      </c>
      <c r="B74" s="329">
        <f>'Sources and Uses Budget'!C73</f>
        <v>0</v>
      </c>
      <c r="C74" s="329">
        <f>'Sources and Uses Budget'!C73</f>
        <v>0</v>
      </c>
      <c r="D74" s="329">
        <f>'Sources and Uses Budget'!C73</f>
        <v>0</v>
      </c>
      <c r="E74" s="331">
        <f>C74-B74</f>
        <v>0</v>
      </c>
      <c r="F74" s="330"/>
      <c r="G74" s="330"/>
    </row>
    <row r="75" spans="1:7" s="568" customFormat="1" ht="14">
      <c r="A75" s="888" t="s">
        <v>288</v>
      </c>
      <c r="B75" s="329">
        <f>'Sources and Uses Budget'!C74</f>
        <v>292350</v>
      </c>
      <c r="C75" s="329">
        <f>'Sources and Uses Budget'!C74</f>
        <v>292350</v>
      </c>
      <c r="D75" s="329">
        <f>'Sources and Uses Budget'!C74</f>
        <v>292350</v>
      </c>
      <c r="E75" s="331">
        <f>C75-B75</f>
        <v>0</v>
      </c>
      <c r="F75" s="330"/>
      <c r="G75" s="330"/>
    </row>
    <row r="76" spans="1:7" s="568" customFormat="1" ht="14">
      <c r="A76" s="892" t="s">
        <v>533</v>
      </c>
      <c r="B76" s="329">
        <f>'Sources and Uses Budget'!C75</f>
        <v>1000000</v>
      </c>
      <c r="C76" s="329">
        <f>'Sources and Uses Budget'!C75</f>
        <v>1000000</v>
      </c>
      <c r="D76" s="329">
        <f>'Sources and Uses Budget'!C75</f>
        <v>1000000</v>
      </c>
      <c r="E76" s="331">
        <f>C76-B76</f>
        <v>0</v>
      </c>
      <c r="F76" s="330"/>
      <c r="G76" s="330"/>
    </row>
    <row r="77" spans="1:7" s="568" customFormat="1" ht="14">
      <c r="A77" s="887" t="s">
        <v>289</v>
      </c>
      <c r="B77" s="894">
        <f>'Sources and Uses Budget'!C76</f>
        <v>1292350</v>
      </c>
      <c r="C77" s="894">
        <f>'Sources and Uses Budget'!C76</f>
        <v>1292350</v>
      </c>
      <c r="D77" s="894">
        <f>'Sources and Uses Budget'!C76</f>
        <v>1292350</v>
      </c>
      <c r="E77" s="331">
        <f>C77-B77</f>
        <v>0</v>
      </c>
      <c r="F77" s="330"/>
      <c r="G77" s="330"/>
    </row>
    <row r="78" spans="1:7" s="568" customFormat="1" ht="14">
      <c r="A78" s="883" t="s">
        <v>1743</v>
      </c>
      <c r="B78" s="327"/>
      <c r="C78" s="327"/>
      <c r="D78" s="327"/>
      <c r="E78" s="327"/>
      <c r="F78" s="327"/>
      <c r="G78" s="327"/>
    </row>
    <row r="79" spans="1:7" s="568" customFormat="1" ht="14" customHeight="1">
      <c r="A79" s="888" t="s">
        <v>1741</v>
      </c>
      <c r="B79" s="329">
        <f>'Sources and Uses Budget'!C78</f>
        <v>2028856.3877235055</v>
      </c>
      <c r="C79" s="329">
        <f>'Sources and Uses Budget'!C78</f>
        <v>2028856.3877235055</v>
      </c>
      <c r="D79" s="329">
        <f>'Sources and Uses Budget'!C78</f>
        <v>2028856.3877235055</v>
      </c>
      <c r="E79" s="331">
        <f t="shared" ref="E79:E105" si="2">C79-B79</f>
        <v>0</v>
      </c>
      <c r="F79" s="330"/>
      <c r="G79" s="330"/>
    </row>
    <row r="80" spans="1:7" s="568" customFormat="1" ht="14">
      <c r="A80" s="888" t="s">
        <v>538</v>
      </c>
      <c r="B80" s="329">
        <f>'Sources and Uses Budget'!C79</f>
        <v>300000</v>
      </c>
      <c r="C80" s="329">
        <f>'Sources and Uses Budget'!C79</f>
        <v>300000</v>
      </c>
      <c r="D80" s="329">
        <f>'Sources and Uses Budget'!C79</f>
        <v>300000</v>
      </c>
      <c r="E80" s="331">
        <f t="shared" si="2"/>
        <v>0</v>
      </c>
      <c r="F80" s="330"/>
      <c r="G80" s="330"/>
    </row>
    <row r="81" spans="1:7" s="568" customFormat="1" ht="14">
      <c r="A81" s="887" t="s">
        <v>1742</v>
      </c>
      <c r="B81" s="894">
        <f>'Sources and Uses Budget'!C80</f>
        <v>2328856.3877235055</v>
      </c>
      <c r="C81" s="894">
        <f>'Sources and Uses Budget'!C80</f>
        <v>2328856.3877235055</v>
      </c>
      <c r="D81" s="894">
        <f>'Sources and Uses Budget'!C80</f>
        <v>2328856.3877235055</v>
      </c>
      <c r="E81" s="331">
        <f t="shared" si="2"/>
        <v>0</v>
      </c>
      <c r="F81" s="330"/>
      <c r="G81" s="330"/>
    </row>
    <row r="82" spans="1:7" s="568" customFormat="1" ht="14">
      <c r="A82" s="883" t="s">
        <v>515</v>
      </c>
      <c r="B82" s="327"/>
      <c r="C82" s="327"/>
      <c r="D82" s="327"/>
      <c r="E82" s="327"/>
      <c r="F82" s="327"/>
      <c r="G82" s="327"/>
    </row>
    <row r="83" spans="1:7" s="568" customFormat="1" ht="13">
      <c r="A83" s="239" t="s">
        <v>2113</v>
      </c>
      <c r="B83" s="329">
        <f>'Sources and Uses Budget'!C82</f>
        <v>185800</v>
      </c>
      <c r="C83" s="329">
        <f>'Sources and Uses Budget'!C82</f>
        <v>185800</v>
      </c>
      <c r="D83" s="329">
        <f>'Sources and Uses Budget'!C82</f>
        <v>185800</v>
      </c>
      <c r="E83" s="331">
        <f t="shared" si="2"/>
        <v>0</v>
      </c>
      <c r="F83" s="330"/>
      <c r="G83" s="330"/>
    </row>
    <row r="84" spans="1:7" s="568" customFormat="1" ht="13">
      <c r="A84" s="239" t="s">
        <v>516</v>
      </c>
      <c r="B84" s="329">
        <f>'Sources and Uses Budget'!C83</f>
        <v>45000</v>
      </c>
      <c r="C84" s="329">
        <f>'Sources and Uses Budget'!C83</f>
        <v>45000</v>
      </c>
      <c r="D84" s="329">
        <f>'Sources and Uses Budget'!C83</f>
        <v>45000</v>
      </c>
      <c r="E84" s="331">
        <f t="shared" si="2"/>
        <v>0</v>
      </c>
      <c r="F84" s="330"/>
      <c r="G84" s="330"/>
    </row>
    <row r="85" spans="1:7" s="568" customFormat="1" ht="13">
      <c r="A85" s="239" t="s">
        <v>517</v>
      </c>
      <c r="B85" s="329">
        <f>'Sources and Uses Budget'!C84</f>
        <v>1528111</v>
      </c>
      <c r="C85" s="329">
        <f>'Sources and Uses Budget'!C84</f>
        <v>1528111</v>
      </c>
      <c r="D85" s="329">
        <f>'Sources and Uses Budget'!C84</f>
        <v>1528111</v>
      </c>
      <c r="E85" s="331">
        <f t="shared" si="2"/>
        <v>0</v>
      </c>
      <c r="F85" s="330"/>
      <c r="G85" s="330"/>
    </row>
    <row r="86" spans="1:7" s="568" customFormat="1" ht="13">
      <c r="A86" s="239" t="s">
        <v>518</v>
      </c>
      <c r="B86" s="329">
        <f>'Sources and Uses Budget'!C85</f>
        <v>300000</v>
      </c>
      <c r="C86" s="329">
        <f>'Sources and Uses Budget'!C85</f>
        <v>300000</v>
      </c>
      <c r="D86" s="329">
        <f>'Sources and Uses Budget'!C85</f>
        <v>300000</v>
      </c>
      <c r="E86" s="331">
        <f t="shared" si="2"/>
        <v>0</v>
      </c>
      <c r="F86" s="330"/>
      <c r="G86" s="330"/>
    </row>
    <row r="87" spans="1:7" s="568" customFormat="1" ht="13">
      <c r="A87" s="239" t="s">
        <v>519</v>
      </c>
      <c r="B87" s="329">
        <f>'Sources and Uses Budget'!C86</f>
        <v>0</v>
      </c>
      <c r="C87" s="329">
        <f>'Sources and Uses Budget'!C86</f>
        <v>0</v>
      </c>
      <c r="D87" s="329">
        <f>'Sources and Uses Budget'!C86</f>
        <v>0</v>
      </c>
      <c r="E87" s="331">
        <f t="shared" si="2"/>
        <v>0</v>
      </c>
      <c r="F87" s="330"/>
      <c r="G87" s="330"/>
    </row>
    <row r="88" spans="1:7" s="568" customFormat="1" ht="13">
      <c r="A88" s="239" t="s">
        <v>520</v>
      </c>
      <c r="B88" s="329">
        <f>'Sources and Uses Budget'!C87</f>
        <v>120000</v>
      </c>
      <c r="C88" s="329">
        <f>'Sources and Uses Budget'!C87</f>
        <v>120000</v>
      </c>
      <c r="D88" s="329">
        <f>'Sources and Uses Budget'!C87</f>
        <v>120000</v>
      </c>
      <c r="E88" s="331">
        <f t="shared" si="2"/>
        <v>0</v>
      </c>
      <c r="F88" s="330"/>
      <c r="G88" s="330"/>
    </row>
    <row r="89" spans="1:7" s="568" customFormat="1" ht="13">
      <c r="A89" s="239" t="s">
        <v>521</v>
      </c>
      <c r="B89" s="329">
        <f>'Sources and Uses Budget'!C88</f>
        <v>60000</v>
      </c>
      <c r="C89" s="329">
        <f>'Sources and Uses Budget'!C88</f>
        <v>60000</v>
      </c>
      <c r="D89" s="329">
        <f>'Sources and Uses Budget'!C88</f>
        <v>60000</v>
      </c>
      <c r="E89" s="331">
        <f t="shared" si="2"/>
        <v>0</v>
      </c>
      <c r="F89" s="330"/>
      <c r="G89" s="330"/>
    </row>
    <row r="90" spans="1:7" s="568" customFormat="1" ht="13">
      <c r="A90" s="239" t="s">
        <v>522</v>
      </c>
      <c r="B90" s="329">
        <f>'Sources and Uses Budget'!C89</f>
        <v>15000</v>
      </c>
      <c r="C90" s="329">
        <f>'Sources and Uses Budget'!C89</f>
        <v>15000</v>
      </c>
      <c r="D90" s="329">
        <f>'Sources and Uses Budget'!C89</f>
        <v>15000</v>
      </c>
      <c r="E90" s="331">
        <f t="shared" si="2"/>
        <v>0</v>
      </c>
      <c r="F90" s="330"/>
      <c r="G90" s="330"/>
    </row>
    <row r="91" spans="1:7" s="568" customFormat="1" ht="13">
      <c r="A91" s="250" t="s">
        <v>1315</v>
      </c>
      <c r="B91" s="329">
        <f>'Sources and Uses Budget'!C90</f>
        <v>0</v>
      </c>
      <c r="C91" s="329">
        <f>'Sources and Uses Budget'!C90</f>
        <v>0</v>
      </c>
      <c r="D91" s="329">
        <f>'Sources and Uses Budget'!C90</f>
        <v>0</v>
      </c>
      <c r="E91" s="331">
        <f t="shared" si="2"/>
        <v>0</v>
      </c>
      <c r="F91" s="330"/>
      <c r="G91" s="330"/>
    </row>
    <row r="92" spans="1:7" s="568" customFormat="1" ht="13">
      <c r="A92" s="250" t="s">
        <v>1740</v>
      </c>
      <c r="B92" s="329">
        <f>'Sources and Uses Budget'!C91</f>
        <v>10000</v>
      </c>
      <c r="C92" s="329">
        <f>'Sources and Uses Budget'!C91</f>
        <v>10000</v>
      </c>
      <c r="D92" s="329">
        <f>'Sources and Uses Budget'!C91</f>
        <v>10000</v>
      </c>
      <c r="E92" s="331">
        <f t="shared" si="2"/>
        <v>0</v>
      </c>
      <c r="F92" s="330"/>
      <c r="G92" s="330"/>
    </row>
    <row r="93" spans="1:7" s="568" customFormat="1" ht="13">
      <c r="A93" s="246" t="s">
        <v>533</v>
      </c>
      <c r="B93" s="329">
        <f>'Sources and Uses Budget'!C92</f>
        <v>1748736</v>
      </c>
      <c r="C93" s="329">
        <f>'Sources and Uses Budget'!C92</f>
        <v>1748736</v>
      </c>
      <c r="D93" s="329">
        <f>'Sources and Uses Budget'!C92</f>
        <v>1748736</v>
      </c>
      <c r="E93" s="331">
        <f t="shared" si="2"/>
        <v>0</v>
      </c>
      <c r="F93" s="330"/>
      <c r="G93" s="330"/>
    </row>
    <row r="94" spans="1:7" s="568" customFormat="1" ht="13">
      <c r="A94" s="246" t="s">
        <v>533</v>
      </c>
      <c r="B94" s="329">
        <f>'Sources and Uses Budget'!C93</f>
        <v>195000</v>
      </c>
      <c r="C94" s="329">
        <f>'Sources and Uses Budget'!C93</f>
        <v>195000</v>
      </c>
      <c r="D94" s="329">
        <f>'Sources and Uses Budget'!C93</f>
        <v>195000</v>
      </c>
      <c r="E94" s="331">
        <f t="shared" si="2"/>
        <v>0</v>
      </c>
      <c r="F94" s="330"/>
      <c r="G94" s="330"/>
    </row>
    <row r="95" spans="1:7" s="568" customFormat="1" ht="13">
      <c r="A95" s="246" t="s">
        <v>533</v>
      </c>
      <c r="B95" s="329">
        <f>'Sources and Uses Budget'!C94</f>
        <v>15000</v>
      </c>
      <c r="C95" s="329">
        <f>'Sources and Uses Budget'!C94</f>
        <v>15000</v>
      </c>
      <c r="D95" s="329">
        <f>'Sources and Uses Budget'!C94</f>
        <v>15000</v>
      </c>
      <c r="E95" s="331">
        <f t="shared" si="2"/>
        <v>0</v>
      </c>
      <c r="F95" s="330"/>
      <c r="G95" s="330"/>
    </row>
    <row r="96" spans="1:7" s="568" customFormat="1" ht="13">
      <c r="A96" s="243" t="s">
        <v>523</v>
      </c>
      <c r="B96" s="894">
        <f>'Sources and Uses Budget'!C95</f>
        <v>4222647</v>
      </c>
      <c r="C96" s="894">
        <f>'Sources and Uses Budget'!C95</f>
        <v>4222647</v>
      </c>
      <c r="D96" s="894">
        <f>'Sources and Uses Budget'!C95</f>
        <v>4222647</v>
      </c>
      <c r="E96" s="331">
        <f t="shared" si="2"/>
        <v>0</v>
      </c>
      <c r="F96" s="330"/>
      <c r="G96" s="330"/>
    </row>
    <row r="97" spans="1:7" s="568" customFormat="1" ht="13">
      <c r="A97" s="243" t="s">
        <v>524</v>
      </c>
      <c r="B97" s="894">
        <f>'Sources and Uses Budget'!C96</f>
        <v>55738447.142193615</v>
      </c>
      <c r="C97" s="894">
        <f>'Sources and Uses Budget'!C96</f>
        <v>55738447.142193615</v>
      </c>
      <c r="D97" s="894">
        <f>'Sources and Uses Budget'!C96</f>
        <v>55738447.142193615</v>
      </c>
      <c r="E97" s="331">
        <f t="shared" si="2"/>
        <v>0</v>
      </c>
      <c r="F97" s="330"/>
      <c r="G97" s="330"/>
    </row>
    <row r="98" spans="1:7" s="568" customFormat="1" ht="14">
      <c r="A98" s="883" t="s">
        <v>525</v>
      </c>
      <c r="B98" s="327"/>
      <c r="C98" s="327"/>
      <c r="D98" s="327"/>
      <c r="E98" s="327"/>
      <c r="F98" s="327"/>
      <c r="G98" s="327"/>
    </row>
    <row r="99" spans="1:7" s="568" customFormat="1" ht="13">
      <c r="A99" s="239" t="s">
        <v>526</v>
      </c>
      <c r="B99" s="329">
        <f>'Sources and Uses Budget'!C98</f>
        <v>2600000</v>
      </c>
      <c r="C99" s="329">
        <f>'Sources and Uses Budget'!C98</f>
        <v>2600000</v>
      </c>
      <c r="D99" s="329">
        <f>'Sources and Uses Budget'!C98</f>
        <v>2600000</v>
      </c>
      <c r="E99" s="331">
        <f t="shared" si="2"/>
        <v>0</v>
      </c>
      <c r="F99" s="330"/>
      <c r="G99" s="330"/>
    </row>
    <row r="100" spans="1:7" s="568" customFormat="1" ht="12" customHeight="1">
      <c r="A100" s="239" t="s">
        <v>2012</v>
      </c>
      <c r="B100" s="329">
        <f>'Sources and Uses Budget'!C99</f>
        <v>200000</v>
      </c>
      <c r="C100" s="329">
        <f>'Sources and Uses Budget'!C99</f>
        <v>200000</v>
      </c>
      <c r="D100" s="329">
        <f>'Sources and Uses Budget'!C99</f>
        <v>200000</v>
      </c>
      <c r="E100" s="331">
        <f t="shared" si="2"/>
        <v>0</v>
      </c>
      <c r="F100" s="330"/>
      <c r="G100" s="330"/>
    </row>
    <row r="101" spans="1:7" s="568" customFormat="1" ht="13">
      <c r="A101" s="239" t="s">
        <v>527</v>
      </c>
      <c r="B101" s="329">
        <f>'Sources and Uses Budget'!C100</f>
        <v>0</v>
      </c>
      <c r="C101" s="329">
        <f>'Sources and Uses Budget'!C100</f>
        <v>0</v>
      </c>
      <c r="D101" s="329">
        <f>'Sources and Uses Budget'!C100</f>
        <v>0</v>
      </c>
      <c r="E101" s="331">
        <f t="shared" si="2"/>
        <v>0</v>
      </c>
      <c r="F101" s="330"/>
      <c r="G101" s="330"/>
    </row>
    <row r="102" spans="1:7" s="568" customFormat="1" ht="13">
      <c r="A102" s="239" t="s">
        <v>2013</v>
      </c>
      <c r="B102" s="329">
        <f>'Sources and Uses Budget'!C101</f>
        <v>0</v>
      </c>
      <c r="C102" s="329">
        <f>'Sources and Uses Budget'!C101</f>
        <v>0</v>
      </c>
      <c r="D102" s="329">
        <f>'Sources and Uses Budget'!C101</f>
        <v>0</v>
      </c>
      <c r="E102" s="331">
        <f t="shared" si="2"/>
        <v>0</v>
      </c>
      <c r="F102" s="330"/>
      <c r="G102" s="330"/>
    </row>
    <row r="103" spans="1:7" s="568" customFormat="1" ht="14">
      <c r="A103" s="889" t="s">
        <v>533</v>
      </c>
      <c r="B103" s="329">
        <f>'Sources and Uses Budget'!C102</f>
        <v>0</v>
      </c>
      <c r="C103" s="329">
        <f>'Sources and Uses Budget'!C102</f>
        <v>0</v>
      </c>
      <c r="D103" s="329">
        <f>'Sources and Uses Budget'!C102</f>
        <v>0</v>
      </c>
      <c r="E103" s="331">
        <f t="shared" si="2"/>
        <v>0</v>
      </c>
      <c r="F103" s="330"/>
      <c r="G103" s="330"/>
    </row>
    <row r="104" spans="1:7" s="568" customFormat="1" ht="14">
      <c r="A104" s="887" t="s">
        <v>528</v>
      </c>
      <c r="B104" s="894">
        <f>'Sources and Uses Budget'!C103</f>
        <v>2800000</v>
      </c>
      <c r="C104" s="894">
        <f>'Sources and Uses Budget'!C103</f>
        <v>2800000</v>
      </c>
      <c r="D104" s="894">
        <f>'Sources and Uses Budget'!C103</f>
        <v>2800000</v>
      </c>
      <c r="E104" s="331">
        <f t="shared" si="2"/>
        <v>0</v>
      </c>
      <c r="F104" s="330"/>
      <c r="G104" s="330"/>
    </row>
    <row r="105" spans="1:7" s="568" customFormat="1" ht="14">
      <c r="A105" s="887" t="s">
        <v>529</v>
      </c>
      <c r="B105" s="894">
        <f>'Sources and Uses Budget'!C104</f>
        <v>58538447.142193615</v>
      </c>
      <c r="C105" s="894">
        <f>'Sources and Uses Budget'!C104</f>
        <v>58538447.142193615</v>
      </c>
      <c r="D105" s="894">
        <f>'Sources and Uses Budget'!C104</f>
        <v>58538447.142193615</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baseColWidth="10" defaultColWidth="0" defaultRowHeight="13" zeroHeight="1"/>
  <cols>
    <col min="1" max="10" width="9.1640625" customWidth="1"/>
    <col min="11" max="16384" width="8.83203125" hidden="1"/>
  </cols>
  <sheetData>
    <row r="1" spans="1:10" ht="14.25" customHeight="1"/>
    <row r="2" spans="1:10" ht="16">
      <c r="A2" s="985" t="s">
        <v>300</v>
      </c>
      <c r="B2" s="986"/>
      <c r="C2" s="986"/>
      <c r="D2" s="986"/>
      <c r="E2" s="986"/>
      <c r="F2" s="986"/>
      <c r="G2" s="986"/>
      <c r="H2" s="986"/>
      <c r="I2" s="986"/>
      <c r="J2" s="986"/>
    </row>
    <row r="3" spans="1:10" ht="16">
      <c r="A3" s="987" t="s">
        <v>2298</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2097</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325" workbookViewId="0">
      <selection activeCell="B749" sqref="B749"/>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039" t="s">
        <v>2299</v>
      </c>
      <c r="B2" s="1039"/>
      <c r="C2" s="986"/>
      <c r="D2" s="986"/>
      <c r="E2" s="986"/>
      <c r="F2" s="986"/>
      <c r="G2" s="986"/>
      <c r="I2" t="s">
        <v>79</v>
      </c>
    </row>
    <row r="3" spans="1:9" ht="13">
      <c r="A3" s="190"/>
      <c r="B3" s="190"/>
      <c r="C3"/>
      <c r="D3"/>
      <c r="E3"/>
      <c r="F3"/>
      <c r="G3"/>
      <c r="I3" s="5" t="s">
        <v>1392</v>
      </c>
    </row>
    <row r="4" spans="1:9" ht="13">
      <c r="A4" s="1040" t="s">
        <v>2133</v>
      </c>
      <c r="B4" s="1040"/>
      <c r="C4" s="1041"/>
      <c r="D4" s="1041"/>
      <c r="E4" s="1041"/>
      <c r="F4" s="1041"/>
      <c r="G4" s="1041"/>
      <c r="I4" s="5" t="s">
        <v>1376</v>
      </c>
    </row>
    <row r="5" spans="1:9" ht="13">
      <c r="A5" s="1040" t="s">
        <v>1041</v>
      </c>
      <c r="B5" s="1040"/>
      <c r="C5" s="1041"/>
      <c r="D5" s="1041"/>
      <c r="E5" s="1041"/>
      <c r="F5" s="1041"/>
      <c r="G5" s="1041"/>
      <c r="I5" t="s">
        <v>124</v>
      </c>
    </row>
    <row r="6" spans="1:9" ht="13.75" customHeight="1"/>
    <row r="7" spans="1:9" ht="13">
      <c r="A7" s="1043" t="s">
        <v>2310</v>
      </c>
      <c r="B7" s="1043"/>
      <c r="C7" s="1043"/>
      <c r="D7" s="1043"/>
      <c r="E7" s="1043"/>
      <c r="F7" s="1043"/>
      <c r="G7" s="1043"/>
    </row>
    <row r="8" spans="1:9" ht="13">
      <c r="A8" s="1043"/>
      <c r="B8" s="1043"/>
      <c r="C8" s="1043"/>
      <c r="D8" s="1043"/>
      <c r="E8" s="1043"/>
      <c r="F8" s="1043"/>
      <c r="G8" s="1043"/>
    </row>
    <row r="9" spans="1:9" ht="13">
      <c r="A9" s="192"/>
      <c r="B9" s="192"/>
      <c r="C9" s="190"/>
      <c r="D9" s="190"/>
      <c r="E9" s="190"/>
      <c r="F9" s="190"/>
      <c r="G9" s="190"/>
    </row>
    <row r="10" spans="1:9" ht="13">
      <c r="A10" s="1029" t="s">
        <v>1544</v>
      </c>
      <c r="B10" s="1029"/>
      <c r="C10" s="1029"/>
      <c r="D10" s="1029"/>
      <c r="E10" s="1029"/>
      <c r="F10" s="1029"/>
      <c r="G10" s="1029"/>
    </row>
    <row r="11" spans="1:9" ht="13">
      <c r="A11" s="190"/>
      <c r="B11" s="190"/>
    </row>
    <row r="12" spans="1:9" ht="13.75" customHeight="1">
      <c r="C12" s="190"/>
      <c r="D12" s="1042" t="s">
        <v>1543</v>
      </c>
      <c r="E12" s="1042"/>
      <c r="F12" s="1042"/>
      <c r="G12" s="610"/>
    </row>
    <row r="13" spans="1:9" ht="13">
      <c r="C13" s="190"/>
      <c r="D13" s="1042"/>
      <c r="E13" s="1042"/>
      <c r="F13" s="1042"/>
      <c r="G13" s="610"/>
    </row>
    <row r="14" spans="1:9" ht="13">
      <c r="A14" s="191"/>
      <c r="B14" s="191"/>
      <c r="C14" s="191"/>
      <c r="D14" s="995" t="s">
        <v>1414</v>
      </c>
      <c r="E14" s="995"/>
      <c r="F14" s="995"/>
    </row>
    <row r="15" spans="1:9" ht="13">
      <c r="A15" s="191"/>
      <c r="B15" s="191"/>
      <c r="C15" s="191"/>
    </row>
    <row r="16" spans="1:9" ht="14.5" customHeight="1">
      <c r="A16" s="271"/>
      <c r="B16" s="609" t="s">
        <v>124</v>
      </c>
      <c r="C16" s="191"/>
      <c r="D16" s="968" t="s">
        <v>2062</v>
      </c>
      <c r="E16" s="975"/>
      <c r="F16" s="975"/>
      <c r="G16" s="354"/>
    </row>
    <row r="17" spans="1:7" ht="14.5" customHeight="1">
      <c r="A17" s="271"/>
      <c r="C17" s="191"/>
      <c r="D17" s="975"/>
      <c r="E17" s="975"/>
      <c r="F17" s="975"/>
      <c r="G17" s="354"/>
    </row>
    <row r="18" spans="1:7" ht="13">
      <c r="A18" s="191"/>
      <c r="C18" s="191"/>
      <c r="D18" s="975"/>
      <c r="E18" s="975"/>
      <c r="F18" s="975"/>
      <c r="G18" s="354"/>
    </row>
    <row r="19" spans="1:7" ht="13">
      <c r="A19" s="191"/>
      <c r="C19" s="191"/>
      <c r="D19" s="24"/>
      <c r="E19" s="128" t="s">
        <v>2063</v>
      </c>
      <c r="F19" s="24"/>
      <c r="G19" s="354"/>
    </row>
    <row r="20" spans="1:7" ht="13">
      <c r="A20" s="191"/>
      <c r="B20" s="191"/>
      <c r="C20" s="191"/>
    </row>
    <row r="21" spans="1:7" ht="13">
      <c r="A21" s="271"/>
      <c r="B21" s="609" t="s">
        <v>1376</v>
      </c>
      <c r="D21" s="968" t="s">
        <v>2064</v>
      </c>
      <c r="E21" s="975"/>
      <c r="F21" s="975"/>
    </row>
    <row r="22" spans="1:7" ht="13">
      <c r="D22" s="975"/>
      <c r="E22" s="975"/>
      <c r="F22" s="975"/>
    </row>
    <row r="23" spans="1:7" ht="13">
      <c r="D23" s="102"/>
      <c r="E23" s="104" t="s">
        <v>2065</v>
      </c>
      <c r="F23" s="102"/>
    </row>
    <row r="24" spans="1:7" ht="13">
      <c r="A24" s="271"/>
      <c r="B24" s="271"/>
      <c r="D24" s="44"/>
    </row>
    <row r="25" spans="1:7" ht="13">
      <c r="A25" s="271"/>
      <c r="B25" s="609" t="s">
        <v>124</v>
      </c>
      <c r="D25" s="975" t="s">
        <v>1408</v>
      </c>
      <c r="E25" s="975"/>
      <c r="F25" s="975"/>
    </row>
    <row r="26" spans="1:7" ht="13">
      <c r="A26" s="271"/>
      <c r="B26" s="271"/>
      <c r="D26" s="975"/>
      <c r="E26" s="975"/>
      <c r="F26" s="975"/>
    </row>
    <row r="27" spans="1:7" ht="13">
      <c r="A27" s="271"/>
      <c r="B27" s="271"/>
      <c r="D27" s="44"/>
    </row>
    <row r="28" spans="1:7" ht="14.25" customHeight="1">
      <c r="A28" s="271"/>
      <c r="B28" s="609" t="s">
        <v>1376</v>
      </c>
      <c r="D28" s="968" t="s">
        <v>2134</v>
      </c>
      <c r="E28" s="968"/>
      <c r="F28" s="968"/>
    </row>
    <row r="29" spans="1:7" ht="13">
      <c r="A29" s="271"/>
      <c r="B29" s="271"/>
      <c r="D29" s="968"/>
      <c r="E29" s="968"/>
      <c r="F29" s="968"/>
    </row>
    <row r="30" spans="1:7" ht="13">
      <c r="A30" s="271"/>
      <c r="B30" s="271"/>
      <c r="D30" s="968"/>
      <c r="E30" s="968"/>
      <c r="F30" s="968"/>
    </row>
    <row r="31" spans="1:7" ht="13">
      <c r="A31" s="271"/>
      <c r="B31" s="271"/>
      <c r="D31" s="968"/>
      <c r="E31" s="968"/>
      <c r="F31" s="968"/>
    </row>
    <row r="32" spans="1:7" ht="13">
      <c r="A32" s="271"/>
      <c r="B32" s="271"/>
      <c r="D32" s="968"/>
      <c r="E32" s="968"/>
      <c r="F32" s="968"/>
    </row>
    <row r="33" spans="1:6" ht="14">
      <c r="A33" s="271"/>
      <c r="B33" s="271"/>
      <c r="D33" s="576"/>
      <c r="F33" s="612"/>
    </row>
    <row r="34" spans="1:6" ht="14.5" customHeight="1">
      <c r="A34" s="271"/>
      <c r="B34" s="609" t="s">
        <v>124</v>
      </c>
      <c r="D34" s="975" t="s">
        <v>2135</v>
      </c>
      <c r="E34" s="975"/>
      <c r="F34" s="975"/>
    </row>
    <row r="35" spans="1:6" ht="13">
      <c r="A35" s="271"/>
      <c r="B35" s="271"/>
      <c r="D35" s="975"/>
      <c r="E35" s="975"/>
      <c r="F35" s="975"/>
    </row>
    <row r="36" spans="1:6" ht="13">
      <c r="A36" s="271"/>
      <c r="B36" s="271"/>
      <c r="D36" s="209"/>
      <c r="E36" s="209"/>
      <c r="F36" s="209"/>
    </row>
    <row r="37" spans="1:6" ht="13">
      <c r="A37" s="271"/>
      <c r="B37" s="609" t="s">
        <v>124</v>
      </c>
      <c r="D37" s="968" t="s">
        <v>1753</v>
      </c>
      <c r="E37" s="975"/>
      <c r="F37" s="975"/>
    </row>
    <row r="38" spans="1:6" ht="13">
      <c r="A38" s="271"/>
      <c r="B38" s="271"/>
      <c r="D38" s="975"/>
      <c r="E38" s="975"/>
      <c r="F38" s="975"/>
    </row>
    <row r="39" spans="1:6" ht="13">
      <c r="A39" s="271"/>
      <c r="B39" s="271"/>
      <c r="D39" s="975"/>
      <c r="E39" s="975"/>
      <c r="F39" s="975"/>
    </row>
    <row r="40" spans="1:6" ht="13">
      <c r="A40" s="271"/>
      <c r="B40" s="271"/>
      <c r="D40" s="975"/>
      <c r="E40" s="975"/>
      <c r="F40" s="975"/>
    </row>
    <row r="41" spans="1:6" ht="13">
      <c r="A41" s="271"/>
      <c r="B41" s="271"/>
      <c r="D41" s="975"/>
      <c r="E41" s="975"/>
      <c r="F41" s="975"/>
    </row>
    <row r="42" spans="1:6" ht="13">
      <c r="A42" s="271"/>
      <c r="B42" s="271"/>
      <c r="D42" s="975"/>
      <c r="E42" s="975"/>
      <c r="F42" s="975"/>
    </row>
    <row r="43" spans="1:6" ht="13">
      <c r="A43" s="271"/>
      <c r="B43" s="271"/>
      <c r="D43" s="975"/>
      <c r="E43" s="975"/>
      <c r="F43" s="975"/>
    </row>
    <row r="44" spans="1:6" ht="13">
      <c r="A44" s="271"/>
      <c r="B44" s="271"/>
      <c r="D44" s="975"/>
      <c r="E44" s="975"/>
      <c r="F44" s="975"/>
    </row>
    <row r="45" spans="1:6" ht="13">
      <c r="A45" s="271"/>
      <c r="B45" s="271"/>
      <c r="D45" s="24"/>
      <c r="E45" s="24"/>
      <c r="F45" s="24"/>
    </row>
    <row r="46" spans="1:6" ht="14.5" customHeight="1">
      <c r="A46" s="271"/>
      <c r="B46" s="609" t="s">
        <v>124</v>
      </c>
      <c r="D46" s="975" t="s">
        <v>1441</v>
      </c>
      <c r="E46" s="975"/>
      <c r="F46" s="975"/>
    </row>
    <row r="47" spans="1:6" ht="13">
      <c r="A47" s="271"/>
      <c r="B47" s="271"/>
      <c r="D47" s="975"/>
      <c r="E47" s="975"/>
      <c r="F47" s="975"/>
    </row>
    <row r="48" spans="1:6" ht="13">
      <c r="A48" s="271"/>
      <c r="B48" s="271"/>
      <c r="D48" s="975"/>
      <c r="E48" s="975"/>
      <c r="F48" s="975"/>
    </row>
    <row r="49" spans="1:6" ht="13">
      <c r="A49" s="271"/>
      <c r="B49" s="271"/>
      <c r="D49" s="975"/>
      <c r="E49" s="975"/>
      <c r="F49" s="975"/>
    </row>
    <row r="50" spans="1:6" ht="13">
      <c r="A50" s="271"/>
      <c r="B50" s="271"/>
      <c r="D50" s="975"/>
      <c r="E50" s="975"/>
      <c r="F50" s="975"/>
    </row>
    <row r="51" spans="1:6" ht="13">
      <c r="A51" s="271"/>
      <c r="B51" s="271"/>
      <c r="D51" s="44"/>
    </row>
    <row r="52" spans="1:6" ht="13">
      <c r="A52" s="271"/>
      <c r="B52" s="609" t="s">
        <v>124</v>
      </c>
      <c r="D52" s="968" t="s">
        <v>1884</v>
      </c>
      <c r="E52" s="975"/>
      <c r="F52" s="975"/>
    </row>
    <row r="53" spans="1:6" ht="13">
      <c r="A53" s="271"/>
      <c r="B53" s="271"/>
      <c r="D53" s="975"/>
      <c r="E53" s="975"/>
      <c r="F53" s="975"/>
    </row>
    <row r="54" spans="1:6" ht="13">
      <c r="A54" s="271"/>
      <c r="B54" s="271"/>
      <c r="D54" s="975"/>
      <c r="E54" s="975"/>
      <c r="F54" s="975"/>
    </row>
    <row r="55" spans="1:6" ht="13">
      <c r="A55" s="271"/>
      <c r="B55" s="271"/>
      <c r="D55" s="975"/>
      <c r="E55" s="975"/>
      <c r="F55" s="975"/>
    </row>
    <row r="56" spans="1:6" ht="13">
      <c r="A56" s="271"/>
      <c r="B56" s="271"/>
      <c r="D56" s="975"/>
      <c r="E56" s="975"/>
      <c r="F56" s="975"/>
    </row>
    <row r="57" spans="1:6" ht="15" customHeight="1">
      <c r="A57" s="271"/>
      <c r="B57" s="271"/>
      <c r="D57" s="975"/>
      <c r="E57" s="975"/>
      <c r="F57" s="975"/>
    </row>
    <row r="58" spans="1:6" ht="13">
      <c r="A58" s="271"/>
      <c r="B58" s="271"/>
      <c r="D58"/>
    </row>
    <row r="59" spans="1:6" ht="13">
      <c r="A59" s="271"/>
      <c r="B59" s="609" t="s">
        <v>124</v>
      </c>
      <c r="D59" s="968" t="s">
        <v>1926</v>
      </c>
      <c r="E59" s="975"/>
      <c r="F59" s="975"/>
    </row>
    <row r="60" spans="1:6" ht="13">
      <c r="A60" s="271"/>
      <c r="B60" s="271"/>
      <c r="D60" s="975"/>
      <c r="E60" s="975"/>
      <c r="F60" s="975"/>
    </row>
    <row r="61" spans="1:6" ht="13">
      <c r="A61" s="271"/>
      <c r="B61" s="271"/>
      <c r="D61" s="975"/>
      <c r="E61" s="975"/>
      <c r="F61" s="975"/>
    </row>
    <row r="62" spans="1:6" ht="13">
      <c r="A62" s="271"/>
      <c r="B62" s="271"/>
      <c r="D62" s="975"/>
      <c r="E62" s="975"/>
      <c r="F62" s="975"/>
    </row>
    <row r="63" spans="1:6" ht="17.25" customHeight="1">
      <c r="A63" s="271"/>
      <c r="B63" s="271"/>
      <c r="D63" s="975"/>
      <c r="E63" s="975"/>
      <c r="F63" s="975"/>
    </row>
    <row r="64" spans="1:6" ht="14.25" customHeight="1">
      <c r="A64" s="271"/>
      <c r="B64" s="609" t="s">
        <v>124</v>
      </c>
      <c r="D64" s="975" t="s">
        <v>2136</v>
      </c>
      <c r="E64" s="975"/>
      <c r="F64" s="975"/>
    </row>
    <row r="65" spans="1:6" ht="15" customHeight="1">
      <c r="A65" s="271"/>
      <c r="B65" s="271"/>
      <c r="D65" s="975"/>
      <c r="E65" s="975"/>
      <c r="F65" s="975"/>
    </row>
    <row r="66" spans="1:6" ht="21.5" customHeight="1">
      <c r="A66" s="271"/>
      <c r="B66" s="271"/>
      <c r="D66" s="975"/>
      <c r="E66" s="975"/>
      <c r="F66" s="975"/>
    </row>
    <row r="67" spans="1:6" ht="13">
      <c r="A67" s="271"/>
      <c r="B67" s="271"/>
    </row>
    <row r="68" spans="1:6" ht="14.25" customHeight="1">
      <c r="A68" s="271"/>
      <c r="B68" s="609" t="s">
        <v>1376</v>
      </c>
      <c r="D68" s="968" t="s">
        <v>2066</v>
      </c>
      <c r="E68" s="975"/>
      <c r="F68" s="975"/>
    </row>
    <row r="69" spans="1:6" ht="13">
      <c r="D69" s="975"/>
      <c r="E69" s="975"/>
      <c r="F69" s="975"/>
    </row>
    <row r="70" spans="1:6" ht="13">
      <c r="D70" s="975"/>
      <c r="E70" s="975"/>
      <c r="F70" s="975"/>
    </row>
    <row r="71" spans="1:6" ht="13">
      <c r="A71" s="271"/>
      <c r="B71" s="271"/>
      <c r="D71" s="209"/>
      <c r="E71" s="128" t="s">
        <v>2063</v>
      </c>
      <c r="F71" s="209"/>
    </row>
    <row r="72" spans="1:6" ht="13">
      <c r="A72" s="271"/>
      <c r="B72" s="271"/>
    </row>
    <row r="73" spans="1:6" ht="13">
      <c r="A73" s="271"/>
      <c r="B73" s="609" t="s">
        <v>124</v>
      </c>
      <c r="D73" s="975" t="s">
        <v>1542</v>
      </c>
      <c r="E73" s="975"/>
      <c r="F73" s="975"/>
    </row>
    <row r="74" spans="1:6" ht="13">
      <c r="D74" s="975"/>
      <c r="E74" s="975"/>
      <c r="F74" s="975"/>
    </row>
    <row r="75" spans="1:6" ht="13">
      <c r="D75" s="975"/>
      <c r="E75" s="975"/>
      <c r="F75" s="975"/>
    </row>
    <row r="76" spans="1:6" ht="13"/>
    <row r="77" spans="1:6" ht="13">
      <c r="A77" s="271" t="s">
        <v>229</v>
      </c>
      <c r="B77" s="609" t="s">
        <v>124</v>
      </c>
      <c r="D77" s="975" t="s">
        <v>1444</v>
      </c>
      <c r="E77" s="975"/>
      <c r="F77" s="975"/>
    </row>
    <row r="78" spans="1:6" ht="13">
      <c r="D78" s="975"/>
      <c r="E78" s="975"/>
      <c r="F78" s="975"/>
    </row>
    <row r="79" spans="1:6" ht="13"/>
    <row r="80" spans="1:6" ht="13">
      <c r="A80" s="271" t="s">
        <v>229</v>
      </c>
      <c r="B80" s="609" t="s">
        <v>124</v>
      </c>
      <c r="D80" s="975" t="s">
        <v>1445</v>
      </c>
      <c r="E80" s="975"/>
      <c r="F80" s="975"/>
    </row>
    <row r="81" spans="1:7" ht="13">
      <c r="D81" s="975"/>
      <c r="E81" s="975"/>
      <c r="F81" s="975"/>
    </row>
    <row r="82" spans="1:7" ht="13">
      <c r="D82" s="975"/>
      <c r="E82" s="975"/>
      <c r="F82" s="975"/>
    </row>
    <row r="83" spans="1:7" ht="13">
      <c r="D83" s="44"/>
    </row>
    <row r="84" spans="1:7" ht="13">
      <c r="A84" s="271" t="s">
        <v>229</v>
      </c>
      <c r="B84" s="609" t="s">
        <v>124</v>
      </c>
      <c r="D84" s="975" t="s">
        <v>1446</v>
      </c>
      <c r="E84" s="975"/>
      <c r="F84" s="975"/>
    </row>
    <row r="85" spans="1:7" ht="13">
      <c r="D85" s="975"/>
      <c r="E85" s="975"/>
      <c r="F85" s="975"/>
    </row>
    <row r="86" spans="1:7" ht="13"/>
    <row r="87" spans="1:7" ht="13">
      <c r="A87" s="1029" t="s">
        <v>1380</v>
      </c>
      <c r="B87" s="1029"/>
      <c r="C87" s="1029"/>
      <c r="D87" s="1029"/>
      <c r="E87" s="1029"/>
      <c r="F87" s="1029"/>
      <c r="G87" s="1029"/>
    </row>
    <row r="88" spans="1:7" ht="13">
      <c r="E88"/>
      <c r="F88"/>
      <c r="G88"/>
    </row>
    <row r="89" spans="1:7" ht="13.75" customHeight="1">
      <c r="C89" s="590"/>
      <c r="D89" s="1002" t="s">
        <v>1381</v>
      </c>
      <c r="E89" s="1002"/>
      <c r="F89" s="1002"/>
      <c r="G89"/>
    </row>
    <row r="90" spans="1:7" ht="13.75" customHeight="1">
      <c r="A90" s="44"/>
      <c r="B90" s="44"/>
      <c r="D90" s="975" t="s">
        <v>1545</v>
      </c>
      <c r="E90" s="975"/>
      <c r="F90" s="975"/>
      <c r="G90"/>
    </row>
    <row r="91" spans="1:7" ht="13">
      <c r="A91" s="44"/>
      <c r="B91" s="44"/>
      <c r="E91"/>
      <c r="F91"/>
      <c r="G91"/>
    </row>
    <row r="92" spans="1:7" ht="14.25" customHeight="1">
      <c r="A92" s="271"/>
      <c r="B92" s="609" t="s">
        <v>1376</v>
      </c>
      <c r="D92" s="968" t="s">
        <v>1857</v>
      </c>
      <c r="E92" s="968"/>
      <c r="F92" s="968"/>
      <c r="G92"/>
    </row>
    <row r="93" spans="1:7" ht="14.5" customHeight="1">
      <c r="A93" s="271"/>
      <c r="D93" s="968"/>
      <c r="E93" s="968"/>
      <c r="F93" s="968"/>
      <c r="G93"/>
    </row>
    <row r="94" spans="1:7" ht="13">
      <c r="A94" s="271"/>
      <c r="B94" s="271"/>
      <c r="D94" s="968"/>
      <c r="E94" s="968"/>
      <c r="F94" s="968"/>
      <c r="G94"/>
    </row>
    <row r="95" spans="1:7" ht="13">
      <c r="A95" s="271"/>
      <c r="B95" s="271"/>
      <c r="D95" s="968"/>
      <c r="E95" s="968"/>
      <c r="F95" s="968"/>
      <c r="G95"/>
    </row>
    <row r="96" spans="1:7" ht="13">
      <c r="A96" s="271"/>
      <c r="B96" s="271"/>
      <c r="D96" s="968"/>
      <c r="E96" s="968"/>
      <c r="F96" s="968"/>
      <c r="G96"/>
    </row>
    <row r="97" spans="1:7" ht="13">
      <c r="A97" s="271"/>
      <c r="B97" s="271"/>
      <c r="D97" s="968"/>
      <c r="E97" s="968"/>
      <c r="F97" s="968"/>
      <c r="G97"/>
    </row>
    <row r="98" spans="1:7" ht="13">
      <c r="A98" s="271"/>
      <c r="B98" s="271"/>
      <c r="D98" s="968"/>
      <c r="E98" s="968"/>
      <c r="F98" s="968"/>
      <c r="G98"/>
    </row>
    <row r="99" spans="1:7" ht="13">
      <c r="A99" s="271"/>
      <c r="B99" s="271"/>
      <c r="D99" s="968"/>
      <c r="E99" s="968"/>
      <c r="F99" s="968"/>
      <c r="G99"/>
    </row>
    <row r="100" spans="1:7" ht="13">
      <c r="A100" s="271"/>
      <c r="B100" s="271"/>
      <c r="D100" s="968"/>
      <c r="E100" s="968"/>
      <c r="F100" s="968"/>
      <c r="G100"/>
    </row>
    <row r="101" spans="1:7" ht="14.5" customHeight="1">
      <c r="A101" s="271"/>
      <c r="B101" s="609" t="s">
        <v>124</v>
      </c>
      <c r="D101" s="1022" t="s">
        <v>1858</v>
      </c>
      <c r="E101" s="1022"/>
      <c r="F101" s="1022"/>
      <c r="G101"/>
    </row>
    <row r="102" spans="1:7" ht="13">
      <c r="A102" s="271"/>
      <c r="B102" s="271"/>
      <c r="D102" s="1022"/>
      <c r="E102" s="1022"/>
      <c r="F102" s="1022"/>
      <c r="G102"/>
    </row>
    <row r="103" spans="1:7" ht="13">
      <c r="A103" s="271"/>
      <c r="B103" s="271"/>
      <c r="D103" s="1022"/>
      <c r="E103" s="1022"/>
      <c r="F103" s="1022"/>
      <c r="G103"/>
    </row>
    <row r="104" spans="1:7" ht="13">
      <c r="A104" s="271"/>
      <c r="B104" s="271"/>
      <c r="D104" s="1022"/>
      <c r="E104" s="1022"/>
      <c r="F104" s="1022"/>
      <c r="G104"/>
    </row>
    <row r="105" spans="1:7" ht="13">
      <c r="A105" s="271"/>
      <c r="B105" s="271"/>
      <c r="D105" s="1022"/>
      <c r="E105" s="1022"/>
      <c r="F105" s="1022"/>
      <c r="G105"/>
    </row>
    <row r="106" spans="1:7" ht="13">
      <c r="A106" s="271"/>
      <c r="B106" s="271"/>
      <c r="D106" s="1022"/>
      <c r="E106" s="1022"/>
      <c r="F106" s="1022"/>
      <c r="G106"/>
    </row>
    <row r="107" spans="1:7" ht="13">
      <c r="A107" s="271"/>
      <c r="B107" s="271"/>
      <c r="D107" s="1022"/>
      <c r="E107" s="1022"/>
      <c r="F107" s="1022"/>
      <c r="G107"/>
    </row>
    <row r="108" spans="1:7" ht="13">
      <c r="A108" s="271"/>
      <c r="B108" s="271"/>
      <c r="D108" s="1022"/>
      <c r="E108" s="1022"/>
      <c r="F108" s="1022"/>
      <c r="G108"/>
    </row>
    <row r="109" spans="1:7" ht="13">
      <c r="A109" s="271"/>
      <c r="B109" s="271"/>
      <c r="D109" s="1022"/>
      <c r="E109" s="1022"/>
      <c r="F109" s="1022"/>
      <c r="G109"/>
    </row>
    <row r="110" spans="1:7" ht="13">
      <c r="A110" s="271"/>
      <c r="B110" s="271"/>
      <c r="D110" s="1022"/>
      <c r="E110" s="1022"/>
      <c r="F110" s="1022"/>
      <c r="G110"/>
    </row>
    <row r="111" spans="1:7" ht="13">
      <c r="A111" s="271"/>
      <c r="B111" s="271"/>
      <c r="D111" s="1022"/>
      <c r="E111" s="1022"/>
      <c r="F111" s="1022"/>
      <c r="G111"/>
    </row>
    <row r="112" spans="1:7" ht="13">
      <c r="A112" s="271"/>
      <c r="B112" s="271"/>
      <c r="D112" s="1022"/>
      <c r="E112" s="1022"/>
      <c r="F112" s="1022"/>
      <c r="G112"/>
    </row>
    <row r="113" spans="1:7" ht="13">
      <c r="A113" s="271"/>
      <c r="B113" s="271"/>
      <c r="D113" s="1022"/>
      <c r="E113" s="1022"/>
      <c r="F113" s="1022"/>
      <c r="G113"/>
    </row>
    <row r="114" spans="1:7" ht="13">
      <c r="A114" s="271"/>
      <c r="B114" s="609" t="s">
        <v>124</v>
      </c>
      <c r="D114" s="975" t="s">
        <v>1546</v>
      </c>
      <c r="E114" s="975"/>
      <c r="F114" s="975"/>
      <c r="G114"/>
    </row>
    <row r="115" spans="1:7" ht="13">
      <c r="A115" s="271"/>
      <c r="B115" s="271"/>
      <c r="D115" s="975"/>
      <c r="E115" s="975"/>
      <c r="F115" s="975"/>
      <c r="G115"/>
    </row>
    <row r="116" spans="1:7" ht="13">
      <c r="A116" s="271"/>
      <c r="B116" s="271"/>
      <c r="D116" s="975"/>
      <c r="E116" s="975"/>
      <c r="F116" s="975"/>
      <c r="G116"/>
    </row>
    <row r="117" spans="1:7" ht="13">
      <c r="A117" s="271"/>
      <c r="B117" s="271"/>
      <c r="D117" s="975"/>
      <c r="E117" s="975"/>
      <c r="F117" s="975"/>
      <c r="G117"/>
    </row>
    <row r="118" spans="1:7" ht="13">
      <c r="A118" s="271"/>
      <c r="B118" s="271"/>
      <c r="D118" s="975"/>
      <c r="E118" s="975"/>
      <c r="F118" s="975"/>
      <c r="G118"/>
    </row>
    <row r="119" spans="1:7" ht="13">
      <c r="A119" s="271"/>
      <c r="B119" s="271"/>
      <c r="D119" s="975"/>
      <c r="E119" s="975"/>
      <c r="F119" s="975"/>
      <c r="G119"/>
    </row>
    <row r="120" spans="1:7" ht="13">
      <c r="A120" s="271"/>
      <c r="B120" s="271"/>
      <c r="D120" s="975"/>
      <c r="E120" s="975"/>
      <c r="F120" s="975"/>
      <c r="G120"/>
    </row>
    <row r="121" spans="1:7" ht="13">
      <c r="A121" s="271"/>
      <c r="B121" s="271"/>
      <c r="D121" s="975"/>
      <c r="E121" s="975"/>
      <c r="F121" s="975"/>
      <c r="G121"/>
    </row>
    <row r="122" spans="1:7" ht="12.75" customHeight="1">
      <c r="A122" s="271"/>
      <c r="B122" s="609" t="s">
        <v>124</v>
      </c>
      <c r="D122" s="975" t="s">
        <v>1547</v>
      </c>
      <c r="E122" s="975"/>
      <c r="F122" s="975"/>
    </row>
    <row r="123" spans="1:7" ht="13">
      <c r="D123" s="975"/>
      <c r="E123" s="975"/>
      <c r="F123" s="975"/>
    </row>
    <row r="124" spans="1:7" ht="13">
      <c r="D124" s="975"/>
      <c r="E124" s="975"/>
      <c r="F124" s="975"/>
    </row>
    <row r="125" spans="1:7" ht="13">
      <c r="D125" s="975"/>
      <c r="E125" s="975"/>
      <c r="F125" s="975"/>
    </row>
    <row r="126" spans="1:7" ht="26.75" customHeight="1">
      <c r="D126" s="975"/>
      <c r="E126" s="975"/>
      <c r="F126" s="975"/>
    </row>
    <row r="127" spans="1:7" ht="13"/>
    <row r="128" spans="1:7" ht="13">
      <c r="A128" s="271"/>
      <c r="B128" s="609" t="s">
        <v>1376</v>
      </c>
      <c r="D128" s="975" t="s">
        <v>1548</v>
      </c>
      <c r="E128" s="975"/>
      <c r="F128" s="975"/>
    </row>
    <row r="129" spans="1:7" s="323" customFormat="1" ht="14" customHeight="1">
      <c r="A129" s="316"/>
      <c r="B129" s="316"/>
      <c r="C129" s="316"/>
      <c r="D129" s="975"/>
      <c r="E129" s="975"/>
      <c r="F129" s="975"/>
      <c r="G129" s="357"/>
    </row>
    <row r="130" spans="1:7" ht="14" customHeight="1">
      <c r="D130" s="975"/>
      <c r="E130" s="975"/>
      <c r="F130" s="975"/>
    </row>
    <row r="131" spans="1:7" ht="14" customHeight="1">
      <c r="D131" s="975"/>
      <c r="E131" s="975"/>
      <c r="F131" s="975"/>
    </row>
    <row r="132" spans="1:7" ht="14" customHeight="1">
      <c r="D132" s="975"/>
      <c r="E132" s="975"/>
      <c r="F132" s="975"/>
    </row>
    <row r="133" spans="1:7" ht="14" customHeight="1">
      <c r="D133" s="975"/>
      <c r="E133" s="975"/>
      <c r="F133" s="975"/>
    </row>
    <row r="134" spans="1:7" ht="14" customHeight="1">
      <c r="D134" s="975"/>
      <c r="E134" s="975"/>
      <c r="F134" s="975"/>
      <c r="G134"/>
    </row>
    <row r="135" spans="1:7" ht="14" customHeight="1">
      <c r="D135" s="975"/>
      <c r="E135" s="975"/>
      <c r="F135" s="975"/>
      <c r="G135"/>
    </row>
    <row r="136" spans="1:7" ht="14" customHeight="1">
      <c r="D136" s="975"/>
      <c r="E136" s="975"/>
      <c r="F136" s="975"/>
      <c r="G136"/>
    </row>
    <row r="137" spans="1:7" ht="14" customHeight="1">
      <c r="D137" s="975"/>
      <c r="E137" s="975"/>
      <c r="F137" s="975"/>
      <c r="G137"/>
    </row>
    <row r="138" spans="1:7" ht="17.25" customHeight="1">
      <c r="D138" s="975"/>
      <c r="E138" s="975"/>
      <c r="F138" s="975"/>
      <c r="G138"/>
    </row>
    <row r="139" spans="1:7" ht="25.5" hidden="1" customHeight="1">
      <c r="D139" s="975"/>
      <c r="E139" s="975"/>
      <c r="F139" s="975"/>
      <c r="G139"/>
    </row>
    <row r="140" spans="1:7" ht="14" customHeight="1">
      <c r="G140"/>
    </row>
    <row r="141" spans="1:7" ht="14" customHeight="1">
      <c r="B141" s="609" t="s">
        <v>124</v>
      </c>
      <c r="D141" s="968" t="s">
        <v>1730</v>
      </c>
      <c r="E141" s="975"/>
      <c r="F141" s="975"/>
      <c r="G141"/>
    </row>
    <row r="142" spans="1:7" ht="14" customHeight="1">
      <c r="D142" s="975"/>
      <c r="E142" s="975"/>
      <c r="F142" s="975"/>
      <c r="G142"/>
    </row>
    <row r="143" spans="1:7" ht="14" customHeight="1">
      <c r="D143" s="975"/>
      <c r="E143" s="975"/>
      <c r="F143" s="975"/>
      <c r="G143"/>
    </row>
    <row r="144" spans="1:7" ht="14" customHeight="1">
      <c r="D144" s="975"/>
      <c r="E144" s="975"/>
      <c r="F144" s="975"/>
      <c r="G144"/>
    </row>
    <row r="145" spans="1:7" ht="14" customHeight="1">
      <c r="D145" s="975"/>
      <c r="E145" s="975"/>
      <c r="F145" s="975"/>
      <c r="G145"/>
    </row>
    <row r="146" spans="1:7" ht="14" customHeight="1">
      <c r="A146" s="18"/>
      <c r="B146" s="18"/>
      <c r="D146" s="975"/>
      <c r="E146" s="975"/>
      <c r="F146" s="975"/>
      <c r="G146"/>
    </row>
    <row r="147" spans="1:7" ht="14" customHeight="1">
      <c r="A147" s="18"/>
      <c r="B147" s="18"/>
      <c r="D147" s="975"/>
      <c r="E147" s="975"/>
      <c r="F147" s="975"/>
      <c r="G147"/>
    </row>
    <row r="148" spans="1:7" ht="14" customHeight="1">
      <c r="A148" s="18"/>
      <c r="B148" s="18"/>
      <c r="D148" s="975"/>
      <c r="E148" s="975"/>
      <c r="F148" s="975"/>
      <c r="G148"/>
    </row>
    <row r="149" spans="1:7" ht="14" customHeight="1">
      <c r="A149" s="18"/>
      <c r="B149" s="18"/>
      <c r="D149" s="975"/>
      <c r="E149" s="975"/>
      <c r="F149" s="975"/>
      <c r="G149"/>
    </row>
    <row r="150" spans="1:7" ht="14" customHeight="1">
      <c r="A150" s="18"/>
      <c r="B150" s="18"/>
      <c r="D150" s="975"/>
      <c r="E150" s="975"/>
      <c r="F150" s="975"/>
      <c r="G150"/>
    </row>
    <row r="151" spans="1:7" ht="14" customHeight="1">
      <c r="A151" s="18"/>
      <c r="B151" s="18"/>
      <c r="D151" s="975"/>
      <c r="E151" s="975"/>
      <c r="F151" s="975"/>
      <c r="G151"/>
    </row>
    <row r="152" spans="1:7" ht="14" customHeight="1">
      <c r="A152" s="18"/>
      <c r="B152" s="18"/>
      <c r="D152" s="975"/>
      <c r="E152" s="975"/>
      <c r="F152" s="975"/>
      <c r="G152"/>
    </row>
    <row r="153" spans="1:7" ht="14" customHeight="1">
      <c r="A153" s="18"/>
      <c r="B153" s="18"/>
      <c r="D153" s="975"/>
      <c r="E153" s="975"/>
      <c r="F153" s="975"/>
      <c r="G153"/>
    </row>
    <row r="154" spans="1:7" ht="14" customHeight="1">
      <c r="A154" s="18"/>
      <c r="B154" s="18"/>
      <c r="D154" s="975"/>
      <c r="E154" s="975"/>
      <c r="F154" s="975"/>
      <c r="G154"/>
    </row>
    <row r="155" spans="1:7" ht="14" customHeight="1">
      <c r="A155" s="18"/>
      <c r="B155" s="18"/>
      <c r="D155" s="975"/>
      <c r="E155" s="975"/>
      <c r="F155" s="975"/>
      <c r="G155"/>
    </row>
    <row r="156" spans="1:7" ht="14" customHeight="1">
      <c r="A156" s="18"/>
      <c r="B156" s="18"/>
      <c r="D156" s="975"/>
      <c r="E156" s="975"/>
      <c r="F156" s="975"/>
      <c r="G156"/>
    </row>
    <row r="157" spans="1:7" ht="14" customHeight="1">
      <c r="A157" s="18"/>
      <c r="B157" s="18"/>
      <c r="D157" s="975"/>
      <c r="E157" s="975"/>
      <c r="F157" s="975"/>
      <c r="G157"/>
    </row>
    <row r="158" spans="1:7" ht="14" customHeight="1">
      <c r="A158" s="18"/>
      <c r="B158" s="18"/>
      <c r="D158" s="975"/>
      <c r="E158" s="975"/>
      <c r="F158" s="975"/>
      <c r="G158"/>
    </row>
    <row r="159" spans="1:7" ht="14" customHeight="1">
      <c r="A159" s="18"/>
      <c r="B159" s="18"/>
      <c r="D159" s="1024" t="s">
        <v>1731</v>
      </c>
      <c r="E159" s="1024"/>
      <c r="F159" s="1024"/>
      <c r="G159"/>
    </row>
    <row r="160" spans="1:7" ht="14" customHeight="1">
      <c r="A160" s="18"/>
      <c r="B160" s="18"/>
      <c r="D160" s="44"/>
      <c r="G160"/>
    </row>
    <row r="161" spans="1:7" ht="14" customHeight="1">
      <c r="A161" s="271"/>
      <c r="B161" s="609" t="s">
        <v>124</v>
      </c>
      <c r="D161" s="1022" t="s">
        <v>2297</v>
      </c>
      <c r="E161" s="1023"/>
      <c r="F161" s="1023"/>
      <c r="G161"/>
    </row>
    <row r="162" spans="1:7" ht="14" customHeight="1">
      <c r="A162" s="271"/>
      <c r="B162" s="18"/>
      <c r="D162" s="1022"/>
      <c r="E162" s="1023"/>
      <c r="F162" s="1023"/>
      <c r="G162"/>
    </row>
    <row r="163" spans="1:7" ht="14" customHeight="1">
      <c r="A163" s="271"/>
      <c r="B163" s="18"/>
      <c r="D163" s="1023"/>
      <c r="E163" s="1023"/>
      <c r="F163" s="1023"/>
      <c r="G163"/>
    </row>
    <row r="164" spans="1:7" ht="14" customHeight="1">
      <c r="A164" s="271"/>
      <c r="B164" s="18"/>
      <c r="D164" s="1023"/>
      <c r="E164" s="1023"/>
      <c r="F164" s="1023"/>
      <c r="G164"/>
    </row>
    <row r="165" spans="1:7" ht="14" customHeight="1">
      <c r="A165" s="18"/>
      <c r="B165" s="18"/>
      <c r="D165" s="1023"/>
      <c r="E165" s="1023"/>
      <c r="F165" s="1023"/>
      <c r="G165"/>
    </row>
    <row r="166" spans="1:7" ht="14" customHeight="1">
      <c r="A166" s="18"/>
      <c r="B166" s="18"/>
      <c r="D166" s="44"/>
      <c r="G166"/>
    </row>
    <row r="167" spans="1:7" ht="14" customHeight="1">
      <c r="A167" s="271"/>
      <c r="B167" s="609" t="s">
        <v>1376</v>
      </c>
      <c r="D167" s="1023" t="s">
        <v>1549</v>
      </c>
      <c r="E167" s="1023"/>
      <c r="F167" s="1023"/>
      <c r="G167"/>
    </row>
    <row r="168" spans="1:7" ht="14" customHeight="1">
      <c r="A168" s="18"/>
      <c r="B168" s="18"/>
      <c r="D168" s="1023"/>
      <c r="E168" s="1023"/>
      <c r="F168" s="1023"/>
    </row>
    <row r="169" spans="1:7" ht="14" customHeight="1">
      <c r="A169" s="18"/>
      <c r="B169" s="18"/>
      <c r="D169" s="1023"/>
      <c r="E169" s="1023"/>
      <c r="F169" s="1023"/>
    </row>
    <row r="170" spans="1:7" ht="14" customHeight="1">
      <c r="A170" s="18"/>
      <c r="B170" s="18"/>
      <c r="D170" s="1023"/>
      <c r="E170" s="1023"/>
      <c r="F170" s="1023"/>
    </row>
    <row r="171" spans="1:7" ht="14" customHeight="1">
      <c r="A171" s="18"/>
      <c r="B171" s="18"/>
      <c r="D171" s="44"/>
    </row>
    <row r="172" spans="1:7" ht="14" customHeight="1">
      <c r="A172" s="370"/>
      <c r="B172" s="609" t="s">
        <v>124</v>
      </c>
      <c r="C172" s="370"/>
      <c r="D172" s="1026" t="s">
        <v>2137</v>
      </c>
      <c r="E172" s="1026"/>
      <c r="F172" s="1026"/>
      <c r="G172" s="361"/>
    </row>
    <row r="173" spans="1:7" ht="14" customHeight="1">
      <c r="A173" s="370"/>
      <c r="B173" s="370"/>
      <c r="C173" s="370"/>
      <c r="D173" s="1026"/>
      <c r="E173" s="1026"/>
      <c r="F173" s="1026"/>
      <c r="G173" s="361"/>
    </row>
    <row r="174" spans="1:7" ht="14" customHeight="1">
      <c r="A174" s="370"/>
      <c r="B174" s="370"/>
      <c r="C174" s="370"/>
      <c r="D174" s="1026"/>
      <c r="E174" s="1026"/>
      <c r="F174" s="1026"/>
      <c r="G174" s="361"/>
    </row>
    <row r="175" spans="1:7" ht="13">
      <c r="A175" s="370"/>
      <c r="B175" s="370"/>
      <c r="C175" s="370"/>
      <c r="D175" s="372"/>
      <c r="E175" s="361"/>
      <c r="F175" s="361"/>
      <c r="G175" s="361"/>
    </row>
    <row r="176" spans="1:7" ht="13">
      <c r="A176" s="1029" t="s">
        <v>1383</v>
      </c>
      <c r="B176" s="1029"/>
      <c r="C176" s="1029"/>
      <c r="D176" s="1029"/>
      <c r="E176" s="1029"/>
      <c r="F176" s="1029"/>
      <c r="G176" s="1029"/>
    </row>
    <row r="177" spans="1:6" ht="13">
      <c r="D177" s="44"/>
    </row>
    <row r="178" spans="1:6" ht="13">
      <c r="C178" s="590"/>
      <c r="D178" s="1025" t="s">
        <v>1382</v>
      </c>
      <c r="E178" s="1025"/>
      <c r="F178" s="1025"/>
    </row>
    <row r="179" spans="1:6" ht="13">
      <c r="A179" s="190"/>
      <c r="B179" s="190"/>
      <c r="C179" s="190"/>
      <c r="D179" s="1027" t="s">
        <v>1415</v>
      </c>
      <c r="E179" s="1027"/>
      <c r="F179" s="1027"/>
    </row>
    <row r="180" spans="1:6" ht="13">
      <c r="A180" s="191"/>
      <c r="B180" s="191"/>
      <c r="C180" s="191"/>
    </row>
    <row r="181" spans="1:6" ht="13">
      <c r="A181" s="271"/>
      <c r="B181" s="609" t="s">
        <v>1376</v>
      </c>
      <c r="D181" s="1028" t="s">
        <v>1733</v>
      </c>
      <c r="E181" s="1005"/>
      <c r="F181" s="1005"/>
    </row>
    <row r="182" spans="1:6" ht="13">
      <c r="A182" s="271"/>
      <c r="D182" s="312"/>
      <c r="E182" s="102"/>
      <c r="F182" s="102"/>
    </row>
    <row r="183" spans="1:6" ht="13">
      <c r="A183" s="271"/>
      <c r="B183" s="609" t="s">
        <v>1376</v>
      </c>
      <c r="D183" s="1005" t="s">
        <v>1550</v>
      </c>
      <c r="E183" s="1005"/>
      <c r="F183" s="1005"/>
    </row>
    <row r="184" spans="1:6" ht="13">
      <c r="A184" s="271"/>
      <c r="D184" s="102"/>
      <c r="E184" s="102"/>
      <c r="F184" s="102"/>
    </row>
    <row r="185" spans="1:6" ht="13">
      <c r="A185" s="271"/>
      <c r="B185" s="609" t="s">
        <v>1376</v>
      </c>
      <c r="D185" s="1030" t="s">
        <v>1810</v>
      </c>
      <c r="E185" s="1030"/>
      <c r="F185" s="1030"/>
    </row>
    <row r="186" spans="1:6" ht="13.75" customHeight="1">
      <c r="A186" s="271"/>
      <c r="D186" s="41" t="s">
        <v>900</v>
      </c>
      <c r="E186" s="968" t="s">
        <v>2132</v>
      </c>
      <c r="F186" s="968"/>
    </row>
    <row r="187" spans="1:6" ht="13">
      <c r="A187" s="271"/>
      <c r="D187" s="776"/>
      <c r="E187" s="968"/>
      <c r="F187" s="968"/>
    </row>
    <row r="188" spans="1:6" ht="13">
      <c r="A188" s="271"/>
      <c r="D188" s="776"/>
      <c r="E188" s="968"/>
      <c r="F188" s="968"/>
    </row>
    <row r="189" spans="1:6" ht="13">
      <c r="A189" s="271"/>
      <c r="D189"/>
      <c r="E189" s="968"/>
      <c r="F189" s="968"/>
    </row>
    <row r="190" spans="1:6" ht="13.75" customHeight="1">
      <c r="A190" s="271"/>
      <c r="D190" s="776" t="s">
        <v>901</v>
      </c>
      <c r="E190" s="968" t="s">
        <v>1811</v>
      </c>
      <c r="F190" s="968"/>
    </row>
    <row r="191" spans="1:6" ht="13.75" customHeight="1">
      <c r="A191" s="271"/>
      <c r="D191" s="776"/>
      <c r="E191" s="968"/>
      <c r="F191" s="968"/>
    </row>
    <row r="192" spans="1:6" ht="13.75" customHeight="1">
      <c r="A192" s="271"/>
      <c r="D192" s="776"/>
      <c r="E192" s="968"/>
      <c r="F192" s="968"/>
    </row>
    <row r="193" spans="1:7" ht="13.75" customHeight="1">
      <c r="A193" s="271"/>
      <c r="D193" s="776"/>
      <c r="E193" s="968"/>
      <c r="F193" s="968"/>
    </row>
    <row r="194" spans="1:7" ht="13.75" customHeight="1">
      <c r="A194" s="271"/>
      <c r="D194" s="776"/>
      <c r="E194" s="968"/>
      <c r="F194" s="968"/>
    </row>
    <row r="195" spans="1:7" ht="13">
      <c r="A195" s="271"/>
      <c r="D195"/>
      <c r="E195" s="968"/>
      <c r="F195" s="968"/>
    </row>
    <row r="196" spans="1:7" ht="13">
      <c r="A196" s="271"/>
      <c r="D196"/>
      <c r="E196" s="968"/>
      <c r="F196" s="968"/>
    </row>
    <row r="197" spans="1:7" ht="13"/>
    <row r="198" spans="1:7" ht="13">
      <c r="A198" s="271"/>
      <c r="B198" s="609" t="s">
        <v>124</v>
      </c>
      <c r="D198" s="968" t="s">
        <v>2300</v>
      </c>
      <c r="E198" s="975"/>
      <c r="F198" s="975"/>
    </row>
    <row r="199" spans="1:7" ht="13">
      <c r="A199" s="271"/>
      <c r="B199" s="271"/>
      <c r="D199" s="975"/>
      <c r="E199" s="975"/>
      <c r="F199" s="975"/>
    </row>
    <row r="200" spans="1:7" ht="13">
      <c r="A200" s="271"/>
      <c r="B200" s="271"/>
      <c r="D200" s="975"/>
      <c r="E200" s="975"/>
      <c r="F200" s="975"/>
    </row>
    <row r="201" spans="1:7" ht="13">
      <c r="A201" s="271"/>
      <c r="B201" s="271"/>
      <c r="D201" s="975"/>
      <c r="E201" s="975"/>
      <c r="F201" s="975"/>
    </row>
    <row r="202" spans="1:7" ht="13">
      <c r="D202" s="1024" t="s">
        <v>2302</v>
      </c>
      <c r="E202" s="1024"/>
      <c r="F202" s="1024"/>
    </row>
    <row r="203" spans="1:7" ht="13">
      <c r="D203" s="625"/>
      <c r="E203" s="625"/>
      <c r="F203" s="625"/>
    </row>
    <row r="204" spans="1:7" ht="13">
      <c r="A204" s="271"/>
      <c r="B204" s="609" t="s">
        <v>124</v>
      </c>
      <c r="D204" s="997" t="s">
        <v>2303</v>
      </c>
      <c r="E204" s="995"/>
      <c r="F204" s="995"/>
    </row>
    <row r="205" spans="1:7" ht="13"/>
    <row r="206" spans="1:7" ht="13">
      <c r="A206" s="1029" t="s">
        <v>1385</v>
      </c>
      <c r="B206" s="1029"/>
      <c r="C206" s="1029"/>
      <c r="D206" s="1029"/>
      <c r="E206" s="1029"/>
      <c r="F206" s="1029"/>
      <c r="G206" s="1029"/>
    </row>
    <row r="207" spans="1:7" ht="13"/>
    <row r="208" spans="1:7" ht="13">
      <c r="C208" s="591"/>
      <c r="D208" s="1025" t="s">
        <v>1384</v>
      </c>
      <c r="E208" s="1025"/>
      <c r="F208" s="1025"/>
    </row>
    <row r="209" spans="1:6" ht="13">
      <c r="A209" s="592"/>
      <c r="B209" s="592"/>
      <c r="C209" s="591"/>
      <c r="D209" s="1025" t="s">
        <v>697</v>
      </c>
      <c r="E209" s="1025"/>
      <c r="F209" s="1025"/>
    </row>
    <row r="210" spans="1:6" ht="13">
      <c r="A210" s="190"/>
      <c r="B210" s="190"/>
      <c r="C210" s="190"/>
      <c r="D210" s="1005" t="s">
        <v>1416</v>
      </c>
      <c r="E210" s="1005"/>
      <c r="F210" s="1005"/>
    </row>
    <row r="211" spans="1:6" ht="13">
      <c r="A211" s="190"/>
      <c r="B211" s="190"/>
      <c r="C211" s="190"/>
    </row>
    <row r="212" spans="1:6" ht="13">
      <c r="A212" s="190"/>
      <c r="B212" s="190"/>
      <c r="C212" s="190"/>
      <c r="D212" s="975" t="s">
        <v>1426</v>
      </c>
      <c r="E212" s="975"/>
      <c r="F212" s="975"/>
    </row>
    <row r="213" spans="1:6" ht="13">
      <c r="A213" s="190"/>
      <c r="B213" s="190"/>
      <c r="C213" s="190"/>
      <c r="D213" s="975"/>
      <c r="E213" s="975"/>
      <c r="F213" s="975"/>
    </row>
    <row r="214" spans="1:6" ht="13">
      <c r="A214" s="190"/>
      <c r="B214" s="190"/>
      <c r="C214" s="190"/>
      <c r="D214" s="975"/>
      <c r="E214" s="975"/>
      <c r="F214" s="975"/>
    </row>
    <row r="215" spans="1:6" ht="13">
      <c r="A215" s="190"/>
      <c r="B215" s="190"/>
      <c r="C215" s="190"/>
      <c r="D215" s="975"/>
      <c r="E215" s="975"/>
      <c r="F215" s="975"/>
    </row>
    <row r="216" spans="1:6" ht="13">
      <c r="A216" s="190"/>
      <c r="B216" s="190"/>
      <c r="C216" s="190"/>
    </row>
    <row r="217" spans="1:6" ht="13">
      <c r="A217" s="190"/>
      <c r="B217" s="190"/>
      <c r="C217" s="190"/>
      <c r="D217" s="968" t="s">
        <v>2138</v>
      </c>
      <c r="E217" s="975"/>
      <c r="F217" s="975"/>
    </row>
    <row r="218" spans="1:6" ht="13">
      <c r="A218" s="190"/>
      <c r="B218" s="190"/>
      <c r="C218" s="190"/>
      <c r="D218" s="975"/>
      <c r="E218" s="975"/>
      <c r="F218" s="975"/>
    </row>
    <row r="219" spans="1:6" ht="13">
      <c r="A219" s="190"/>
      <c r="B219" s="190"/>
      <c r="C219" s="190"/>
      <c r="D219" s="975"/>
      <c r="E219" s="975"/>
      <c r="F219" s="975"/>
    </row>
    <row r="220" spans="1:6" ht="13">
      <c r="A220" s="190"/>
      <c r="B220" s="190"/>
      <c r="C220" s="190"/>
      <c r="D220" s="975"/>
      <c r="E220" s="975"/>
      <c r="F220" s="975"/>
    </row>
    <row r="221" spans="1:6" ht="13">
      <c r="A221" s="190"/>
      <c r="B221" s="190"/>
      <c r="C221" s="190"/>
      <c r="D221" s="975"/>
      <c r="E221" s="975"/>
      <c r="F221" s="975"/>
    </row>
    <row r="222" spans="1:6" ht="13">
      <c r="A222" s="190"/>
      <c r="B222" s="190"/>
      <c r="C222" s="190"/>
      <c r="D222" s="975"/>
      <c r="E222" s="975"/>
      <c r="F222" s="975"/>
    </row>
    <row r="223" spans="1:6" ht="13">
      <c r="A223" s="191"/>
      <c r="B223" s="191"/>
      <c r="C223" s="191"/>
    </row>
    <row r="224" spans="1:6" ht="14.5" customHeight="1">
      <c r="A224" s="271"/>
      <c r="B224" s="609" t="s">
        <v>124</v>
      </c>
      <c r="C224" s="191"/>
      <c r="D224" s="995" t="s">
        <v>292</v>
      </c>
      <c r="E224" s="995"/>
      <c r="F224" s="995"/>
    </row>
    <row r="225" spans="1:6" ht="13">
      <c r="A225" s="271"/>
      <c r="C225" s="191"/>
      <c r="D225" s="1005" t="s">
        <v>1111</v>
      </c>
      <c r="E225" s="1005"/>
      <c r="F225" s="1005"/>
    </row>
    <row r="226" spans="1:6" ht="13">
      <c r="A226" s="271"/>
      <c r="B226" s="271"/>
      <c r="C226" s="191"/>
      <c r="D226" s="104" t="s">
        <v>1430</v>
      </c>
      <c r="E226" s="1035" t="s">
        <v>2067</v>
      </c>
      <c r="F226" s="1035"/>
    </row>
    <row r="227" spans="1:6" ht="13">
      <c r="D227" s="1028" t="s">
        <v>1409</v>
      </c>
      <c r="E227" s="1005"/>
      <c r="F227" s="1005"/>
    </row>
    <row r="228" spans="1:6" ht="13"/>
    <row r="229" spans="1:6" ht="13">
      <c r="A229" s="271"/>
      <c r="B229" s="609" t="s">
        <v>124</v>
      </c>
      <c r="D229" s="1005" t="s">
        <v>293</v>
      </c>
      <c r="E229" s="1005"/>
      <c r="F229" s="1005"/>
    </row>
    <row r="230" spans="1:6" ht="13">
      <c r="A230" s="271"/>
      <c r="D230" s="995" t="s">
        <v>1111</v>
      </c>
      <c r="E230" s="995"/>
      <c r="F230" s="995"/>
    </row>
    <row r="231" spans="1:6" ht="13">
      <c r="A231" s="271"/>
      <c r="B231" s="271"/>
      <c r="D231" s="63" t="s">
        <v>1431</v>
      </c>
      <c r="E231" s="1035" t="s">
        <v>2068</v>
      </c>
      <c r="F231" s="1035"/>
    </row>
    <row r="232" spans="1:6" ht="13">
      <c r="D232" s="1005" t="s">
        <v>1410</v>
      </c>
      <c r="E232" s="1005"/>
      <c r="F232" s="1005"/>
    </row>
    <row r="233" spans="1:6" ht="13"/>
    <row r="234" spans="1:6" ht="13">
      <c r="A234" s="271"/>
      <c r="B234" s="609" t="s">
        <v>1376</v>
      </c>
      <c r="D234" s="1005" t="s">
        <v>641</v>
      </c>
      <c r="E234" s="1005"/>
      <c r="F234" s="1005"/>
    </row>
    <row r="235" spans="1:6" ht="13">
      <c r="A235" s="271"/>
      <c r="D235" s="44" t="s">
        <v>1111</v>
      </c>
    </row>
    <row r="236" spans="1:6" ht="13">
      <c r="A236" s="271"/>
      <c r="B236" s="271"/>
      <c r="D236" s="63" t="s">
        <v>1430</v>
      </c>
      <c r="E236" s="1035" t="s">
        <v>2069</v>
      </c>
      <c r="F236" s="1035"/>
    </row>
    <row r="237" spans="1:6" ht="13">
      <c r="A237" s="271"/>
      <c r="B237" s="271"/>
      <c r="D237" s="975" t="s">
        <v>1433</v>
      </c>
      <c r="E237" s="975"/>
      <c r="F237" s="975"/>
    </row>
    <row r="238" spans="1:6" ht="13">
      <c r="D238" s="975"/>
      <c r="E238" s="975"/>
      <c r="F238" s="975"/>
    </row>
    <row r="239" spans="1:6" ht="13">
      <c r="D239" s="975"/>
      <c r="E239" s="975"/>
      <c r="F239" s="975"/>
    </row>
    <row r="240" spans="1:6" ht="13">
      <c r="D240" s="975"/>
      <c r="E240" s="975"/>
      <c r="F240" s="975"/>
    </row>
    <row r="241" spans="1:6" ht="13">
      <c r="D241" s="975"/>
      <c r="E241" s="975"/>
      <c r="F241" s="975"/>
    </row>
    <row r="242" spans="1:6" ht="13">
      <c r="D242" s="975" t="s">
        <v>1411</v>
      </c>
      <c r="E242" s="975"/>
      <c r="F242" s="975"/>
    </row>
    <row r="243" spans="1:6" ht="13">
      <c r="D243" s="44"/>
    </row>
    <row r="244" spans="1:6" ht="13">
      <c r="A244" s="271"/>
      <c r="B244" s="609" t="s">
        <v>124</v>
      </c>
      <c r="D244" s="1005" t="s">
        <v>642</v>
      </c>
      <c r="E244" s="1005"/>
      <c r="F244" s="1005"/>
    </row>
    <row r="245" spans="1:6" ht="13">
      <c r="A245" s="271"/>
      <c r="D245" s="1005" t="s">
        <v>1111</v>
      </c>
      <c r="E245" s="1005"/>
      <c r="F245" s="1005"/>
    </row>
    <row r="246" spans="1:6" ht="13">
      <c r="A246" s="271"/>
      <c r="B246" s="271"/>
      <c r="D246" s="63" t="s">
        <v>1430</v>
      </c>
      <c r="E246" s="1035" t="s">
        <v>2070</v>
      </c>
      <c r="F246" s="1035"/>
    </row>
    <row r="247" spans="1:6" ht="13">
      <c r="D247" s="1028" t="s">
        <v>1930</v>
      </c>
      <c r="E247" s="1005"/>
      <c r="F247" s="1005"/>
    </row>
    <row r="248" spans="1:6" ht="13">
      <c r="D248" s="102"/>
      <c r="E248" s="102"/>
      <c r="F248" s="102"/>
    </row>
    <row r="249" spans="1:6" ht="13">
      <c r="A249" s="271"/>
      <c r="B249" s="609" t="s">
        <v>124</v>
      </c>
      <c r="D249" s="1028" t="s">
        <v>1929</v>
      </c>
      <c r="E249" s="1005"/>
      <c r="F249" s="1005"/>
    </row>
    <row r="250" spans="1:6" ht="13">
      <c r="A250" s="271"/>
      <c r="D250" s="1005" t="s">
        <v>1111</v>
      </c>
      <c r="E250" s="1005"/>
      <c r="F250" s="1005"/>
    </row>
    <row r="251" spans="1:6" ht="13">
      <c r="A251" s="271"/>
      <c r="B251" s="271"/>
      <c r="D251" s="63" t="s">
        <v>1430</v>
      </c>
      <c r="E251" s="1035" t="s">
        <v>2071</v>
      </c>
      <c r="F251" s="1035"/>
    </row>
    <row r="252" spans="1:6" ht="13">
      <c r="D252" s="1028" t="s">
        <v>1931</v>
      </c>
      <c r="E252" s="1005"/>
      <c r="F252" s="1005"/>
    </row>
    <row r="253" spans="1:6" ht="13">
      <c r="D253" s="44"/>
    </row>
    <row r="254" spans="1:6" ht="13">
      <c r="A254" s="271"/>
      <c r="B254" s="609" t="s">
        <v>124</v>
      </c>
      <c r="D254" s="102" t="s">
        <v>1453</v>
      </c>
      <c r="E254" s="102"/>
      <c r="F254" s="102"/>
    </row>
    <row r="255" spans="1:6" ht="13">
      <c r="A255" s="271"/>
      <c r="B255"/>
      <c r="D255" s="968" t="s">
        <v>1754</v>
      </c>
      <c r="E255" s="975"/>
      <c r="F255" s="975"/>
    </row>
    <row r="256" spans="1:6" ht="13">
      <c r="A256" s="271"/>
      <c r="D256" s="975"/>
      <c r="E256" s="975"/>
      <c r="F256" s="975"/>
    </row>
    <row r="257" spans="1:7" ht="13">
      <c r="A257" s="271"/>
      <c r="D257" s="975"/>
      <c r="E257" s="975"/>
      <c r="F257" s="975"/>
    </row>
    <row r="258" spans="1:7" ht="13">
      <c r="A258" s="271"/>
      <c r="D258" s="24"/>
      <c r="E258" s="24"/>
      <c r="F258" s="24"/>
    </row>
    <row r="259" spans="1:7" ht="13">
      <c r="A259" s="271"/>
      <c r="B259" s="609" t="s">
        <v>124</v>
      </c>
      <c r="D259" s="1005" t="s">
        <v>1022</v>
      </c>
      <c r="E259" s="1005"/>
      <c r="F259" s="1005"/>
    </row>
    <row r="260" spans="1:7" ht="13">
      <c r="A260" s="271"/>
      <c r="D260" s="102"/>
      <c r="E260" s="102"/>
      <c r="F260" s="102"/>
    </row>
    <row r="261" spans="1:7" ht="13">
      <c r="A261" s="1029" t="s">
        <v>1387</v>
      </c>
      <c r="B261" s="1029"/>
      <c r="C261" s="1029"/>
      <c r="D261" s="1029"/>
      <c r="E261" s="1029"/>
      <c r="F261" s="1029"/>
      <c r="G261" s="1029"/>
    </row>
    <row r="262" spans="1:7" ht="13">
      <c r="D262" s="44"/>
    </row>
    <row r="263" spans="1:7" ht="13">
      <c r="C263" s="590"/>
      <c r="D263" s="996" t="s">
        <v>1386</v>
      </c>
      <c r="E263" s="996"/>
      <c r="F263" s="996"/>
    </row>
    <row r="264" spans="1:7" ht="13">
      <c r="A264" s="190"/>
      <c r="B264" s="190"/>
      <c r="C264" s="190"/>
      <c r="D264" s="995" t="s">
        <v>1417</v>
      </c>
      <c r="E264" s="995"/>
      <c r="F264" s="995"/>
    </row>
    <row r="265" spans="1:7" ht="13">
      <c r="A265" s="18"/>
      <c r="B265" s="18"/>
      <c r="C265" s="18"/>
      <c r="D265" s="3"/>
    </row>
    <row r="266" spans="1:7" ht="13">
      <c r="A266" s="18"/>
      <c r="C266" s="18"/>
      <c r="D266" s="996" t="s">
        <v>209</v>
      </c>
      <c r="E266" s="996"/>
      <c r="F266" s="996"/>
      <c r="G266"/>
    </row>
    <row r="267" spans="1:7" ht="14.5" customHeight="1">
      <c r="A267" s="271"/>
      <c r="B267" s="609" t="s">
        <v>1376</v>
      </c>
      <c r="C267" s="880"/>
      <c r="D267" s="1016" t="s">
        <v>2007</v>
      </c>
      <c r="E267" s="1016"/>
      <c r="F267" s="1016"/>
      <c r="G267"/>
    </row>
    <row r="268" spans="1:7" ht="13">
      <c r="A268" s="271"/>
      <c r="B268" s="881"/>
      <c r="C268" s="880"/>
      <c r="D268" s="1016"/>
      <c r="E268" s="1016"/>
      <c r="F268" s="1016"/>
      <c r="G268"/>
    </row>
    <row r="269" spans="1:7" ht="13">
      <c r="A269" s="271"/>
      <c r="B269" s="881"/>
      <c r="C269" s="880"/>
      <c r="D269" s="1016"/>
      <c r="E269" s="1016"/>
      <c r="F269" s="1016"/>
      <c r="G269"/>
    </row>
    <row r="270" spans="1:7" ht="14.5" customHeight="1">
      <c r="A270" s="271"/>
      <c r="B270" s="881"/>
      <c r="C270" s="880"/>
      <c r="D270" s="1016"/>
      <c r="E270" s="1016"/>
      <c r="F270" s="1016"/>
      <c r="G270"/>
    </row>
    <row r="271" spans="1:7" ht="13">
      <c r="A271" s="271"/>
      <c r="B271" s="881"/>
      <c r="C271" s="880"/>
      <c r="D271" s="882"/>
      <c r="E271" s="882"/>
      <c r="F271" s="882"/>
      <c r="G271"/>
    </row>
    <row r="272" spans="1:7" ht="13">
      <c r="A272" s="271"/>
      <c r="B272" s="609" t="s">
        <v>1376</v>
      </c>
      <c r="C272" s="880"/>
      <c r="D272" s="1016" t="s">
        <v>2008</v>
      </c>
      <c r="E272" s="1016"/>
      <c r="F272" s="1016"/>
      <c r="G272"/>
    </row>
    <row r="273" spans="1:7" ht="13">
      <c r="A273" s="271"/>
      <c r="B273" s="881"/>
      <c r="C273" s="880"/>
      <c r="D273" s="1016"/>
      <c r="E273" s="1016"/>
      <c r="F273" s="1016"/>
      <c r="G273"/>
    </row>
    <row r="274" spans="1:7" ht="13">
      <c r="A274" s="271"/>
      <c r="B274" s="881"/>
      <c r="C274" s="880"/>
      <c r="D274" s="1016"/>
      <c r="E274" s="1016"/>
      <c r="F274" s="1016"/>
      <c r="G274"/>
    </row>
    <row r="275" spans="1:7" ht="13">
      <c r="A275" s="271"/>
      <c r="B275" s="881"/>
      <c r="C275" s="880"/>
      <c r="D275" s="1016"/>
      <c r="E275" s="1016"/>
      <c r="F275" s="1016"/>
      <c r="G275"/>
    </row>
    <row r="276" spans="1:7" ht="13">
      <c r="A276" s="271"/>
      <c r="B276" s="881"/>
      <c r="C276" s="880"/>
      <c r="D276" s="1016"/>
      <c r="E276" s="1016"/>
      <c r="F276" s="1016"/>
      <c r="G276"/>
    </row>
    <row r="277" spans="1:7" ht="13">
      <c r="A277" s="271"/>
      <c r="B277" s="881"/>
      <c r="C277" s="880"/>
      <c r="D277" s="882"/>
      <c r="E277" s="882"/>
      <c r="F277" s="882"/>
      <c r="G277"/>
    </row>
    <row r="278" spans="1:7" ht="13">
      <c r="A278" s="271"/>
      <c r="B278" s="881"/>
      <c r="C278" s="880"/>
      <c r="D278" s="1016" t="s">
        <v>1559</v>
      </c>
      <c r="E278" s="1016"/>
      <c r="F278" s="1016"/>
      <c r="G278"/>
    </row>
    <row r="279" spans="1:7" ht="13">
      <c r="A279" s="271"/>
      <c r="B279" s="881"/>
      <c r="C279" s="880"/>
      <c r="D279" s="1016"/>
      <c r="E279" s="1016"/>
      <c r="F279" s="1016"/>
      <c r="G279"/>
    </row>
    <row r="280" spans="1:7" ht="13">
      <c r="A280" s="271"/>
      <c r="B280" s="881"/>
      <c r="C280" s="880"/>
      <c r="D280" s="1016"/>
      <c r="E280" s="1016"/>
      <c r="F280" s="1016"/>
      <c r="G280"/>
    </row>
    <row r="281" spans="1:7" ht="13">
      <c r="A281" s="271"/>
      <c r="B281" s="881"/>
      <c r="C281" s="880"/>
      <c r="D281" s="1016"/>
      <c r="E281" s="1016"/>
      <c r="F281" s="1016"/>
      <c r="G281"/>
    </row>
    <row r="282" spans="1:7" ht="13">
      <c r="A282" s="271"/>
      <c r="B282" s="881"/>
      <c r="C282" s="880"/>
      <c r="D282" s="1016"/>
      <c r="E282" s="1016"/>
      <c r="F282" s="1016"/>
      <c r="G282"/>
    </row>
    <row r="283" spans="1:7" ht="13">
      <c r="A283" s="271"/>
      <c r="B283" s="271"/>
      <c r="D283" s="209"/>
      <c r="E283" s="209"/>
      <c r="F283" s="209"/>
      <c r="G283"/>
    </row>
    <row r="284" spans="1:7" s="448" customFormat="1" ht="14.5" customHeight="1">
      <c r="A284" s="289"/>
      <c r="B284" s="609" t="s">
        <v>124</v>
      </c>
      <c r="C284" s="798"/>
      <c r="D284" s="1018" t="s">
        <v>1924</v>
      </c>
      <c r="E284" s="1018"/>
      <c r="F284" s="1018"/>
      <c r="G284" s="799"/>
    </row>
    <row r="285" spans="1:7" s="448" customFormat="1" ht="13">
      <c r="A285" s="289"/>
      <c r="B285" s="798"/>
      <c r="C285" s="798"/>
      <c r="D285" s="1018"/>
      <c r="E285" s="1018"/>
      <c r="F285" s="1018"/>
      <c r="G285" s="799"/>
    </row>
    <row r="286" spans="1:7" s="448" customFormat="1" ht="13">
      <c r="A286" s="289"/>
      <c r="B286" s="798"/>
      <c r="C286" s="798"/>
      <c r="D286" s="1018"/>
      <c r="E286" s="1018"/>
      <c r="F286" s="1018"/>
      <c r="G286" s="799"/>
    </row>
    <row r="287" spans="1:7" s="448" customFormat="1" ht="13">
      <c r="A287" s="798"/>
      <c r="B287" s="798"/>
      <c r="C287" s="798"/>
      <c r="D287" s="926"/>
      <c r="E287" s="927" t="s">
        <v>2072</v>
      </c>
      <c r="F287" s="926"/>
      <c r="G287" s="799"/>
    </row>
    <row r="288" spans="1:7" ht="13">
      <c r="A288" s="271"/>
      <c r="B288" s="271"/>
      <c r="D288" s="44"/>
      <c r="E288"/>
      <c r="F288"/>
      <c r="G288"/>
    </row>
    <row r="289" spans="1:7" ht="13">
      <c r="A289" s="271"/>
      <c r="B289" s="609" t="s">
        <v>1376</v>
      </c>
      <c r="D289" s="995" t="s">
        <v>1112</v>
      </c>
      <c r="E289" s="995"/>
      <c r="F289" s="995"/>
      <c r="G289"/>
    </row>
    <row r="290" spans="1:7" ht="13">
      <c r="A290" s="271"/>
      <c r="B290" s="271"/>
      <c r="D290" s="995" t="s">
        <v>1560</v>
      </c>
      <c r="E290" s="995"/>
      <c r="F290" s="995"/>
      <c r="G290"/>
    </row>
    <row r="291" spans="1:7" ht="13">
      <c r="A291" s="271"/>
      <c r="B291" s="271"/>
      <c r="D291" s="3" t="s">
        <v>1042</v>
      </c>
      <c r="E291" s="927" t="s">
        <v>2073</v>
      </c>
      <c r="F291" s="3"/>
    </row>
    <row r="292" spans="1:7" ht="13">
      <c r="D292" s="28"/>
    </row>
    <row r="293" spans="1:7" ht="13">
      <c r="A293" s="271"/>
      <c r="B293" s="609" t="s">
        <v>1376</v>
      </c>
      <c r="D293" s="975" t="s">
        <v>1561</v>
      </c>
      <c r="E293" s="975"/>
      <c r="F293" s="975"/>
    </row>
    <row r="294" spans="1:7" ht="13">
      <c r="A294" s="271"/>
      <c r="B294" s="271"/>
      <c r="D294" s="975"/>
      <c r="E294" s="975"/>
      <c r="F294" s="975"/>
    </row>
    <row r="295" spans="1:7" ht="13">
      <c r="D295" s="28"/>
    </row>
    <row r="296" spans="1:7" ht="13">
      <c r="A296" s="1029" t="s">
        <v>1389</v>
      </c>
      <c r="B296" s="1029"/>
      <c r="C296" s="1029"/>
      <c r="D296" s="1029"/>
      <c r="E296" s="1029"/>
      <c r="F296" s="1029"/>
      <c r="G296" s="1029"/>
    </row>
    <row r="297" spans="1:7" ht="13">
      <c r="D297" s="28"/>
    </row>
    <row r="298" spans="1:7" ht="13">
      <c r="C298" s="590"/>
      <c r="D298" s="996" t="s">
        <v>1388</v>
      </c>
      <c r="E298" s="996"/>
      <c r="F298" s="996"/>
    </row>
    <row r="299" spans="1:7" ht="13">
      <c r="A299" s="190"/>
      <c r="B299" s="190"/>
      <c r="C299" s="190"/>
      <c r="D299" s="44"/>
    </row>
    <row r="300" spans="1:7" ht="13">
      <c r="A300" s="191"/>
      <c r="B300" s="191"/>
      <c r="C300" s="191"/>
      <c r="D300" s="996" t="s">
        <v>211</v>
      </c>
      <c r="E300" s="996"/>
      <c r="F300" s="996"/>
    </row>
    <row r="301" spans="1:7" ht="14.5" customHeight="1">
      <c r="A301" s="271"/>
      <c r="B301" s="609" t="s">
        <v>1376</v>
      </c>
      <c r="D301" s="968" t="s">
        <v>1881</v>
      </c>
      <c r="E301" s="975"/>
      <c r="F301" s="975"/>
    </row>
    <row r="302" spans="1:7" ht="13">
      <c r="D302" s="975"/>
      <c r="E302" s="975"/>
      <c r="F302" s="975"/>
    </row>
    <row r="303" spans="1:7" ht="13">
      <c r="D303" s="975"/>
      <c r="E303" s="975"/>
      <c r="F303" s="975"/>
    </row>
    <row r="304" spans="1:7" ht="13">
      <c r="D304" s="24"/>
      <c r="E304" s="24"/>
      <c r="F304" s="24"/>
    </row>
    <row r="305" spans="1:7" s="448" customFormat="1" ht="14.5" customHeight="1">
      <c r="A305" s="289"/>
      <c r="B305" s="609" t="s">
        <v>124</v>
      </c>
      <c r="C305" s="798"/>
      <c r="D305" s="1018" t="s">
        <v>1925</v>
      </c>
      <c r="E305" s="1018"/>
      <c r="F305" s="1018"/>
      <c r="G305" s="799"/>
    </row>
    <row r="306" spans="1:7" s="448" customFormat="1" ht="13">
      <c r="A306" s="798"/>
      <c r="B306" s="798"/>
      <c r="C306" s="798"/>
      <c r="D306" s="1018"/>
      <c r="E306" s="1018"/>
      <c r="F306" s="1018"/>
      <c r="G306" s="799"/>
    </row>
    <row r="307" spans="1:7" s="448" customFormat="1" ht="13">
      <c r="A307" s="798"/>
      <c r="B307" s="798"/>
      <c r="C307" s="798"/>
      <c r="D307" s="1018"/>
      <c r="E307" s="1018"/>
      <c r="F307" s="1018"/>
      <c r="G307" s="799"/>
    </row>
    <row r="308" spans="1:7" s="448" customFormat="1" ht="13">
      <c r="A308" s="798"/>
      <c r="B308" s="798"/>
      <c r="C308" s="798"/>
      <c r="E308" s="373" t="s">
        <v>2074</v>
      </c>
      <c r="F308" s="373"/>
      <c r="G308" s="799"/>
    </row>
    <row r="309" spans="1:7" ht="13">
      <c r="D309" s="212"/>
    </row>
    <row r="310" spans="1:7" ht="13">
      <c r="A310" s="1029" t="s">
        <v>1390</v>
      </c>
      <c r="B310" s="1029"/>
      <c r="C310" s="1029"/>
      <c r="D310" s="1029"/>
      <c r="E310" s="1029"/>
      <c r="F310" s="1029"/>
      <c r="G310" s="1029"/>
    </row>
    <row r="311" spans="1:7" ht="13">
      <c r="D311" s="212"/>
    </row>
    <row r="312" spans="1:7" ht="13">
      <c r="C312" s="190"/>
      <c r="D312" s="1002" t="s">
        <v>1562</v>
      </c>
      <c r="E312" s="1002"/>
      <c r="F312" s="1002"/>
    </row>
    <row r="313" spans="1:7" ht="13">
      <c r="C313" s="190"/>
      <c r="D313" s="1002"/>
      <c r="E313" s="1002"/>
      <c r="F313" s="1002"/>
    </row>
    <row r="314" spans="1:7" ht="13">
      <c r="A314" s="191"/>
      <c r="B314" s="191"/>
      <c r="C314" s="191"/>
      <c r="D314" s="3"/>
    </row>
    <row r="315" spans="1:7" ht="13">
      <c r="C315" s="191"/>
      <c r="D315" s="996" t="s">
        <v>162</v>
      </c>
      <c r="E315" s="996"/>
      <c r="F315" s="996"/>
    </row>
    <row r="316" spans="1:7" ht="13">
      <c r="A316" s="271"/>
      <c r="B316" s="271"/>
      <c r="D316" s="1020" t="s">
        <v>1563</v>
      </c>
      <c r="E316" s="1020"/>
      <c r="F316" s="1020"/>
    </row>
    <row r="317" spans="1:7" ht="12" customHeight="1"/>
    <row r="318" spans="1:7" ht="14.5" customHeight="1">
      <c r="A318" s="271"/>
      <c r="B318" s="609" t="s">
        <v>124</v>
      </c>
      <c r="D318" s="975" t="s">
        <v>1564</v>
      </c>
      <c r="E318" s="975"/>
      <c r="F318" s="975"/>
    </row>
    <row r="319" spans="1:7" ht="13">
      <c r="A319" s="271"/>
      <c r="B319" s="271"/>
      <c r="D319" s="975"/>
      <c r="E319" s="975"/>
      <c r="F319" s="975"/>
    </row>
    <row r="320" spans="1:7" ht="13"/>
    <row r="321" spans="1:7" ht="14.5" customHeight="1">
      <c r="A321" s="271"/>
      <c r="B321" s="609" t="s">
        <v>124</v>
      </c>
      <c r="D321" s="975" t="s">
        <v>1565</v>
      </c>
      <c r="E321" s="975"/>
      <c r="F321" s="975"/>
    </row>
    <row r="322" spans="1:7" ht="13">
      <c r="A322" s="271"/>
      <c r="B322" s="271"/>
      <c r="D322" s="975"/>
      <c r="E322" s="975"/>
      <c r="F322" s="975"/>
    </row>
    <row r="323" spans="1:7" ht="13">
      <c r="A323" s="271"/>
      <c r="B323" s="271"/>
      <c r="D323" s="975"/>
      <c r="E323" s="975"/>
      <c r="F323" s="975"/>
    </row>
    <row r="324" spans="1:7" ht="13">
      <c r="D324" s="44"/>
      <c r="E324"/>
      <c r="F324"/>
      <c r="G324"/>
    </row>
    <row r="325" spans="1:7" ht="13">
      <c r="A325" s="271"/>
      <c r="B325" s="609" t="s">
        <v>124</v>
      </c>
      <c r="D325" s="975" t="s">
        <v>1566</v>
      </c>
      <c r="E325" s="975"/>
      <c r="F325" s="975"/>
    </row>
    <row r="326" spans="1:7" ht="13">
      <c r="A326" s="271"/>
      <c r="B326" s="271"/>
      <c r="D326" s="975"/>
      <c r="E326" s="975"/>
      <c r="F326" s="975"/>
    </row>
    <row r="327" spans="1:7" ht="13">
      <c r="A327" s="18"/>
      <c r="B327" s="18"/>
      <c r="D327" s="44"/>
    </row>
    <row r="328" spans="1:7" ht="13">
      <c r="A328" s="1029" t="s">
        <v>1377</v>
      </c>
      <c r="B328" s="1029"/>
      <c r="C328" s="1029"/>
      <c r="D328" s="1029"/>
      <c r="E328" s="1029"/>
      <c r="F328" s="1029"/>
      <c r="G328" s="1029"/>
    </row>
    <row r="329" spans="1:7" ht="13">
      <c r="A329" s="18"/>
      <c r="B329" s="18"/>
      <c r="D329" s="44"/>
      <c r="G329"/>
    </row>
    <row r="330" spans="1:7" ht="13">
      <c r="C330" s="18"/>
      <c r="D330" s="996" t="s">
        <v>163</v>
      </c>
      <c r="E330" s="996"/>
      <c r="F330" s="996"/>
      <c r="G330"/>
    </row>
    <row r="331" spans="1:7" ht="13">
      <c r="C331" s="18"/>
      <c r="D331" s="995" t="s">
        <v>1418</v>
      </c>
      <c r="E331" s="995"/>
      <c r="F331" s="995"/>
      <c r="G331"/>
    </row>
    <row r="332" spans="1:7" ht="13">
      <c r="C332" s="18"/>
      <c r="D332" s="182"/>
      <c r="G332"/>
    </row>
    <row r="333" spans="1:7" ht="13">
      <c r="B333" s="609" t="s">
        <v>124</v>
      </c>
      <c r="D333" s="995" t="s">
        <v>1567</v>
      </c>
      <c r="E333" s="995"/>
      <c r="F333" s="995"/>
      <c r="G333"/>
    </row>
    <row r="334" spans="1:7" ht="13">
      <c r="A334" s="271"/>
      <c r="B334" s="271"/>
      <c r="D334" s="420"/>
      <c r="G334"/>
    </row>
    <row r="335" spans="1:7" ht="13">
      <c r="A335" s="271"/>
      <c r="B335" s="609" t="s">
        <v>124</v>
      </c>
      <c r="D335" s="995" t="s">
        <v>1568</v>
      </c>
      <c r="E335" s="995"/>
      <c r="F335" s="995"/>
      <c r="G335"/>
    </row>
    <row r="336" spans="1:7" ht="13">
      <c r="G336"/>
    </row>
    <row r="337" spans="1:7" ht="14.5" customHeight="1">
      <c r="A337" s="271"/>
      <c r="B337" s="609" t="s">
        <v>124</v>
      </c>
      <c r="D337" s="975" t="s">
        <v>1574</v>
      </c>
      <c r="E337" s="975"/>
      <c r="F337" s="975"/>
      <c r="G337"/>
    </row>
    <row r="338" spans="1:7" ht="13">
      <c r="A338" s="271"/>
      <c r="B338" s="271"/>
      <c r="D338" s="975"/>
      <c r="E338" s="975"/>
      <c r="F338" s="975"/>
      <c r="G338"/>
    </row>
    <row r="339" spans="1:7" ht="13">
      <c r="A339" s="271"/>
      <c r="B339" s="271"/>
      <c r="D339" s="975"/>
      <c r="E339" s="975"/>
      <c r="F339" s="975"/>
      <c r="G339"/>
    </row>
    <row r="340" spans="1:7" ht="13">
      <c r="A340" s="271"/>
      <c r="B340" s="271"/>
      <c r="D340" s="975"/>
      <c r="E340" s="975"/>
      <c r="F340" s="975"/>
      <c r="G340"/>
    </row>
    <row r="341" spans="1:7" ht="13">
      <c r="A341" s="271"/>
      <c r="B341" s="271"/>
      <c r="D341" s="975"/>
      <c r="E341" s="975"/>
      <c r="F341" s="975"/>
      <c r="G341"/>
    </row>
    <row r="342" spans="1:7" ht="13">
      <c r="A342" s="271"/>
      <c r="B342" s="271"/>
      <c r="D342" s="975"/>
      <c r="E342" s="975"/>
      <c r="F342" s="975"/>
      <c r="G342"/>
    </row>
    <row r="343" spans="1:7" ht="13">
      <c r="A343" s="271"/>
      <c r="B343" s="271"/>
      <c r="D343" s="975"/>
      <c r="E343" s="975"/>
      <c r="F343" s="975"/>
      <c r="G343"/>
    </row>
    <row r="344" spans="1:7" ht="13">
      <c r="A344" s="271"/>
      <c r="B344" s="271"/>
      <c r="D344" s="975"/>
      <c r="E344" s="975"/>
      <c r="F344" s="975"/>
      <c r="G344"/>
    </row>
    <row r="345" spans="1:7" ht="13">
      <c r="A345" s="271"/>
      <c r="B345" s="271"/>
      <c r="D345" s="975"/>
      <c r="E345" s="975"/>
      <c r="F345" s="975"/>
    </row>
    <row r="346" spans="1:7" ht="13">
      <c r="A346" s="271"/>
      <c r="B346" s="271"/>
      <c r="D346" s="975"/>
      <c r="E346" s="975"/>
      <c r="F346" s="975"/>
    </row>
    <row r="347" spans="1:7" ht="13">
      <c r="A347" s="271"/>
      <c r="B347" s="271"/>
      <c r="D347" s="975"/>
      <c r="E347" s="975"/>
      <c r="F347" s="975"/>
    </row>
    <row r="348" spans="1:7" ht="13">
      <c r="A348" s="271"/>
      <c r="B348" s="271"/>
      <c r="D348" s="975"/>
      <c r="E348" s="975"/>
      <c r="F348" s="975"/>
    </row>
    <row r="349" spans="1:7" ht="13">
      <c r="A349" s="271"/>
      <c r="B349" s="271"/>
      <c r="D349" s="975"/>
      <c r="E349" s="975"/>
      <c r="F349" s="975"/>
    </row>
    <row r="350" spans="1:7" ht="13">
      <c r="A350" s="271"/>
      <c r="B350" s="271"/>
      <c r="D350" s="975"/>
      <c r="E350" s="975"/>
      <c r="F350" s="975"/>
    </row>
    <row r="351" spans="1:7" ht="13">
      <c r="A351" s="271"/>
      <c r="B351" s="271"/>
      <c r="D351" s="975"/>
      <c r="E351" s="975"/>
      <c r="F351" s="975"/>
    </row>
    <row r="352" spans="1:7" ht="13"/>
    <row r="353" spans="1:6" ht="14.5" customHeight="1">
      <c r="A353" s="271"/>
      <c r="B353" s="609" t="s">
        <v>124</v>
      </c>
      <c r="D353" s="975" t="s">
        <v>1569</v>
      </c>
      <c r="E353" s="975"/>
      <c r="F353" s="975"/>
    </row>
    <row r="354" spans="1:6" ht="13">
      <c r="D354" s="975"/>
      <c r="E354" s="975"/>
      <c r="F354" s="975"/>
    </row>
    <row r="355" spans="1:6" ht="13">
      <c r="D355" s="975"/>
      <c r="E355" s="975"/>
      <c r="F355" s="975"/>
    </row>
    <row r="356" spans="1:6" ht="13">
      <c r="D356" s="975"/>
      <c r="E356" s="975"/>
      <c r="F356" s="975"/>
    </row>
    <row r="357" spans="1:6" ht="13">
      <c r="D357" s="975"/>
      <c r="E357" s="975"/>
      <c r="F357" s="975"/>
    </row>
    <row r="358" spans="1:6" ht="13">
      <c r="D358" s="975"/>
      <c r="E358" s="975"/>
      <c r="F358" s="975"/>
    </row>
    <row r="359" spans="1:6" ht="13">
      <c r="D359" s="975"/>
      <c r="E359" s="975"/>
      <c r="F359" s="975"/>
    </row>
    <row r="360" spans="1:6" ht="13">
      <c r="D360" s="975"/>
      <c r="E360" s="975"/>
      <c r="F360" s="975"/>
    </row>
    <row r="361" spans="1:6" ht="13">
      <c r="D361" s="975"/>
      <c r="E361" s="975"/>
      <c r="F361" s="975"/>
    </row>
    <row r="362" spans="1:6" ht="13">
      <c r="E362" s="44"/>
      <c r="F362" s="44"/>
    </row>
    <row r="363" spans="1:6" ht="14.25" customHeight="1">
      <c r="A363" s="271"/>
      <c r="B363" s="609" t="s">
        <v>124</v>
      </c>
      <c r="D363" s="992" t="s">
        <v>2075</v>
      </c>
      <c r="E363" s="992"/>
      <c r="F363" s="992"/>
    </row>
    <row r="364" spans="1:6" ht="13">
      <c r="D364" s="992"/>
      <c r="E364" s="992"/>
      <c r="F364" s="992"/>
    </row>
    <row r="365" spans="1:6" ht="13">
      <c r="D365" s="992"/>
      <c r="E365" s="992"/>
      <c r="F365" s="992"/>
    </row>
    <row r="366" spans="1:6" ht="13">
      <c r="D366" s="992"/>
      <c r="E366" s="992"/>
      <c r="F366" s="992"/>
    </row>
    <row r="367" spans="1:6" ht="13">
      <c r="D367" s="992"/>
      <c r="E367" s="992"/>
      <c r="F367" s="992"/>
    </row>
    <row r="368" spans="1:6" ht="13">
      <c r="D368" s="209"/>
      <c r="E368" s="104" t="s">
        <v>2076</v>
      </c>
      <c r="F368" s="209"/>
    </row>
    <row r="369" spans="1:6" ht="14" thickBot="1">
      <c r="D369" s="777"/>
      <c r="E369" s="98"/>
      <c r="F369" s="98"/>
    </row>
    <row r="370" spans="1:6" ht="15" thickTop="1" thickBot="1">
      <c r="D370" s="1044" t="s">
        <v>1266</v>
      </c>
      <c r="E370" s="1044"/>
      <c r="F370" s="1044"/>
    </row>
    <row r="371" spans="1:6" ht="14" thickTop="1">
      <c r="D371" s="1045" t="s">
        <v>1570</v>
      </c>
      <c r="E371" s="1045"/>
      <c r="F371" s="1045"/>
    </row>
    <row r="372" spans="1:6" ht="13">
      <c r="D372" s="44"/>
    </row>
    <row r="373" spans="1:6" ht="13">
      <c r="A373" s="271"/>
      <c r="B373" s="609" t="s">
        <v>124</v>
      </c>
      <c r="C373" s="361"/>
      <c r="D373" s="1012" t="s">
        <v>2139</v>
      </c>
      <c r="E373" s="1012"/>
      <c r="F373" s="1012"/>
    </row>
    <row r="374" spans="1:6" ht="13">
      <c r="A374" s="271"/>
      <c r="B374" s="271"/>
      <c r="C374" s="361"/>
      <c r="D374" s="420"/>
    </row>
    <row r="375" spans="1:6" ht="13">
      <c r="A375" s="271"/>
      <c r="B375" s="609" t="s">
        <v>124</v>
      </c>
      <c r="C375" s="361"/>
      <c r="D375" s="982" t="s">
        <v>2140</v>
      </c>
      <c r="E375" s="1032"/>
      <c r="F375" s="1032"/>
    </row>
    <row r="376" spans="1:6" ht="13">
      <c r="A376" s="271"/>
      <c r="B376" s="271"/>
      <c r="C376" s="361"/>
      <c r="D376" s="1032"/>
      <c r="E376" s="1032"/>
      <c r="F376" s="1032"/>
    </row>
    <row r="377" spans="1:6" ht="13">
      <c r="A377" s="271"/>
      <c r="B377" s="271"/>
      <c r="C377" s="361"/>
      <c r="D377" s="1032"/>
      <c r="E377" s="1032"/>
      <c r="F377" s="1032"/>
    </row>
    <row r="378" spans="1:6" ht="13">
      <c r="A378" s="271"/>
      <c r="B378" s="271"/>
      <c r="C378" s="361"/>
      <c r="D378" s="1032"/>
      <c r="E378" s="1032"/>
      <c r="F378" s="1032"/>
    </row>
    <row r="379" spans="1:6" ht="13">
      <c r="A379" s="271"/>
      <c r="B379" s="271"/>
      <c r="C379" s="361"/>
      <c r="D379" s="1032"/>
      <c r="E379" s="1032"/>
      <c r="F379" s="1032"/>
    </row>
    <row r="380" spans="1:6" ht="13">
      <c r="A380" s="271"/>
      <c r="B380" s="271"/>
      <c r="C380" s="361"/>
      <c r="D380" s="1032"/>
      <c r="E380" s="1032"/>
      <c r="F380" s="1032"/>
    </row>
    <row r="381" spans="1:6" ht="13">
      <c r="A381" s="271"/>
      <c r="B381" s="271"/>
      <c r="C381" s="361"/>
      <c r="D381" s="1032"/>
      <c r="E381" s="1032"/>
      <c r="F381" s="1032"/>
    </row>
    <row r="382" spans="1:6" ht="13">
      <c r="A382" s="271"/>
      <c r="B382" s="271"/>
      <c r="C382" s="361"/>
      <c r="D382" s="1032"/>
      <c r="E382" s="1032"/>
      <c r="F382" s="1032"/>
    </row>
    <row r="383" spans="1:6" ht="13">
      <c r="A383" s="271"/>
      <c r="B383" s="271"/>
      <c r="C383" s="361"/>
      <c r="D383" s="1032"/>
      <c r="E383" s="1032"/>
      <c r="F383" s="1032"/>
    </row>
    <row r="384" spans="1:6" ht="13">
      <c r="A384" s="271"/>
      <c r="B384" s="271"/>
      <c r="C384" s="361"/>
      <c r="D384" s="1032"/>
      <c r="E384" s="1032"/>
      <c r="F384" s="1032"/>
    </row>
    <row r="385" spans="1:6" ht="13">
      <c r="A385" s="271"/>
      <c r="B385" s="271"/>
      <c r="C385" s="361"/>
      <c r="D385" s="627"/>
      <c r="E385" s="627"/>
      <c r="F385" s="627"/>
    </row>
    <row r="386" spans="1:6" ht="13">
      <c r="A386" s="271"/>
      <c r="B386" s="609" t="s">
        <v>124</v>
      </c>
      <c r="C386" s="361"/>
      <c r="D386" s="1032" t="s">
        <v>1571</v>
      </c>
      <c r="E386" s="1032"/>
      <c r="F386" s="1032"/>
    </row>
    <row r="387" spans="1:6" ht="13">
      <c r="A387" s="361"/>
      <c r="B387" s="361"/>
      <c r="C387" s="361"/>
      <c r="D387" s="1032"/>
      <c r="E387" s="1032"/>
      <c r="F387" s="1032"/>
    </row>
    <row r="388" spans="1:6" ht="13">
      <c r="A388" s="361"/>
      <c r="B388" s="361"/>
      <c r="C388" s="361"/>
      <c r="D388" s="1032"/>
      <c r="E388" s="1032"/>
      <c r="F388" s="1032"/>
    </row>
    <row r="389" spans="1:6" ht="13">
      <c r="A389" s="361"/>
      <c r="B389" s="361"/>
      <c r="C389" s="361"/>
      <c r="D389" s="1032"/>
      <c r="E389" s="1032"/>
      <c r="F389" s="1032"/>
    </row>
    <row r="390" spans="1:6" ht="13">
      <c r="A390" s="361"/>
      <c r="B390" s="361"/>
      <c r="C390" s="361"/>
      <c r="D390" s="627"/>
      <c r="E390" s="627"/>
      <c r="F390" s="627"/>
    </row>
    <row r="391" spans="1:6" ht="13">
      <c r="A391" s="361"/>
      <c r="B391" s="361"/>
      <c r="C391" s="361"/>
      <c r="D391" s="1032" t="s">
        <v>1572</v>
      </c>
      <c r="E391" s="1032"/>
      <c r="F391" s="1032"/>
    </row>
    <row r="392" spans="1:6" ht="13">
      <c r="A392" s="361"/>
      <c r="B392" s="361"/>
      <c r="C392" s="361"/>
      <c r="D392" s="1032"/>
      <c r="E392" s="1032"/>
      <c r="F392" s="1032"/>
    </row>
    <row r="393" spans="1:6" ht="13">
      <c r="A393" s="361"/>
      <c r="B393" s="361"/>
      <c r="C393" s="361"/>
      <c r="D393" s="1032"/>
      <c r="E393" s="1032"/>
      <c r="F393" s="1032"/>
    </row>
    <row r="394" spans="1:6" ht="13">
      <c r="A394" s="361"/>
      <c r="B394" s="361"/>
      <c r="C394" s="361"/>
      <c r="D394" s="1032"/>
      <c r="E394" s="1032"/>
      <c r="F394" s="1032"/>
    </row>
    <row r="395" spans="1:6" ht="13">
      <c r="A395" s="361"/>
      <c r="B395" s="361"/>
      <c r="C395" s="361"/>
      <c r="D395" s="1032"/>
      <c r="E395" s="1032"/>
      <c r="F395" s="1032"/>
    </row>
    <row r="396" spans="1:6" ht="13">
      <c r="A396" s="361"/>
      <c r="B396" s="361"/>
      <c r="C396" s="361"/>
      <c r="D396" s="1032"/>
      <c r="E396" s="1032"/>
      <c r="F396" s="1032"/>
    </row>
    <row r="397" spans="1:6" ht="13">
      <c r="A397" s="361"/>
      <c r="B397" s="361"/>
      <c r="C397" s="361"/>
      <c r="D397" s="1032"/>
      <c r="E397" s="1032"/>
      <c r="F397" s="1032"/>
    </row>
    <row r="398" spans="1:6" ht="13">
      <c r="A398" s="361"/>
      <c r="B398" s="361"/>
      <c r="C398" s="361"/>
      <c r="D398" s="1032"/>
      <c r="E398" s="1032"/>
      <c r="F398" s="1032"/>
    </row>
    <row r="399" spans="1:6" ht="13">
      <c r="A399" s="361"/>
      <c r="B399" s="361"/>
      <c r="C399" s="361"/>
      <c r="D399" s="1032"/>
      <c r="E399" s="1032"/>
      <c r="F399" s="1032"/>
    </row>
    <row r="400" spans="1:6" ht="13.75" customHeight="1">
      <c r="A400" s="361"/>
      <c r="B400" s="361"/>
      <c r="C400" s="361"/>
      <c r="D400" s="1032" t="s">
        <v>1575</v>
      </c>
      <c r="E400" s="1032"/>
      <c r="F400" s="1032"/>
    </row>
    <row r="401" spans="1:6" ht="13.75" customHeight="1">
      <c r="A401" s="361"/>
      <c r="B401" s="361"/>
      <c r="C401" s="361"/>
      <c r="D401" s="1032"/>
      <c r="E401" s="1032"/>
      <c r="F401" s="1032"/>
    </row>
    <row r="402" spans="1:6" ht="13.75" customHeight="1">
      <c r="A402" s="361"/>
      <c r="B402" s="361"/>
      <c r="C402" s="361"/>
      <c r="D402" s="1032"/>
      <c r="E402" s="1032"/>
      <c r="F402" s="1032"/>
    </row>
    <row r="403" spans="1:6" ht="13.75" customHeight="1">
      <c r="A403" s="361"/>
      <c r="B403" s="361"/>
      <c r="C403" s="361"/>
      <c r="D403" s="1032"/>
      <c r="E403" s="1032"/>
      <c r="F403" s="1032"/>
    </row>
    <row r="404" spans="1:6" ht="13.75" customHeight="1">
      <c r="A404" s="361"/>
      <c r="B404" s="361"/>
      <c r="C404" s="361"/>
      <c r="D404" s="1032"/>
      <c r="E404" s="1032"/>
      <c r="F404" s="1032"/>
    </row>
    <row r="405" spans="1:6" ht="13.75" customHeight="1">
      <c r="A405" s="361"/>
      <c r="B405" s="361"/>
      <c r="C405" s="361"/>
      <c r="D405" s="1032"/>
      <c r="E405" s="1032"/>
      <c r="F405" s="1032"/>
    </row>
    <row r="406" spans="1:6" ht="13.75" customHeight="1">
      <c r="A406" s="361"/>
      <c r="B406" s="361"/>
      <c r="C406" s="361"/>
      <c r="D406" s="1032"/>
      <c r="E406" s="1032"/>
      <c r="F406" s="1032"/>
    </row>
    <row r="407" spans="1:6" ht="13.75" customHeight="1">
      <c r="A407" s="361"/>
      <c r="B407" s="361"/>
      <c r="C407" s="361"/>
      <c r="D407" s="1032"/>
      <c r="E407" s="1032"/>
      <c r="F407" s="1032"/>
    </row>
    <row r="408" spans="1:6" ht="13.75" customHeight="1">
      <c r="A408" s="361"/>
      <c r="B408" s="361"/>
      <c r="C408" s="361"/>
      <c r="D408" s="1032"/>
      <c r="E408" s="1032"/>
      <c r="F408" s="1032"/>
    </row>
    <row r="409" spans="1:6" ht="13.75" customHeight="1">
      <c r="A409" s="361"/>
      <c r="B409" s="361"/>
      <c r="C409" s="361"/>
      <c r="D409" s="1032"/>
      <c r="E409" s="1032"/>
      <c r="F409" s="1032"/>
    </row>
    <row r="410" spans="1:6" ht="13.75" customHeight="1">
      <c r="A410" s="361"/>
      <c r="B410" s="361"/>
      <c r="C410" s="361"/>
      <c r="D410" s="1032"/>
      <c r="E410" s="1032"/>
      <c r="F410" s="1032"/>
    </row>
    <row r="411" spans="1:6" ht="13.75" customHeight="1">
      <c r="A411" s="361"/>
      <c r="B411" s="361"/>
      <c r="C411" s="361"/>
      <c r="D411" s="1032"/>
      <c r="E411" s="1032"/>
      <c r="F411" s="1032"/>
    </row>
    <row r="412" spans="1:6" ht="13.75" customHeight="1">
      <c r="A412" s="361"/>
      <c r="B412" s="361"/>
      <c r="C412" s="361"/>
      <c r="D412" s="1032"/>
      <c r="E412" s="1032"/>
      <c r="F412" s="1032"/>
    </row>
    <row r="413" spans="1:6" ht="13.75" customHeight="1">
      <c r="A413" s="361"/>
      <c r="B413" s="361"/>
      <c r="C413" s="361"/>
      <c r="D413" s="1032"/>
      <c r="E413" s="1032"/>
      <c r="F413" s="1032"/>
    </row>
    <row r="414" spans="1:6" ht="13.75" customHeight="1">
      <c r="A414" s="361"/>
      <c r="B414" s="361"/>
      <c r="C414" s="361"/>
      <c r="D414" s="1032"/>
      <c r="E414" s="1032"/>
      <c r="F414" s="1032"/>
    </row>
    <row r="415" spans="1:6" ht="13.75" customHeight="1">
      <c r="A415" s="361"/>
      <c r="B415" s="361"/>
      <c r="C415" s="361"/>
      <c r="D415" s="1032"/>
      <c r="E415" s="1032"/>
      <c r="F415" s="1032"/>
    </row>
    <row r="416" spans="1:6" ht="13.75" customHeight="1">
      <c r="A416" s="361"/>
      <c r="B416" s="361"/>
      <c r="C416" s="361"/>
      <c r="D416" s="1032"/>
      <c r="E416" s="1032"/>
      <c r="F416" s="1032"/>
    </row>
    <row r="417" spans="1:6" ht="13.75" customHeight="1">
      <c r="A417" s="361"/>
      <c r="B417" s="361"/>
      <c r="C417" s="361"/>
      <c r="D417" s="1032"/>
      <c r="E417" s="1032"/>
      <c r="F417" s="1032"/>
    </row>
    <row r="418" spans="1:6" ht="13">
      <c r="A418" s="361"/>
      <c r="B418" s="361"/>
      <c r="C418" s="361"/>
      <c r="D418" s="420"/>
    </row>
    <row r="419" spans="1:6" ht="13.75" customHeight="1">
      <c r="A419" s="361"/>
      <c r="B419" s="609" t="s">
        <v>124</v>
      </c>
      <c r="C419" s="361"/>
      <c r="D419" s="1032" t="s">
        <v>1573</v>
      </c>
      <c r="E419" s="1032"/>
      <c r="F419" s="1032"/>
    </row>
    <row r="420" spans="1:6" ht="13">
      <c r="A420" s="361"/>
      <c r="B420" s="361"/>
      <c r="C420" s="361"/>
      <c r="D420" s="1032"/>
      <c r="E420" s="1032"/>
      <c r="F420" s="1032"/>
    </row>
    <row r="421" spans="1:6" ht="13">
      <c r="A421" s="361"/>
      <c r="B421" s="361"/>
      <c r="C421" s="361"/>
      <c r="D421" s="627"/>
      <c r="E421" s="627"/>
      <c r="F421" s="627"/>
    </row>
    <row r="422" spans="1:6" ht="13">
      <c r="A422" s="361"/>
      <c r="B422" s="609" t="s">
        <v>124</v>
      </c>
      <c r="C422" s="361"/>
      <c r="D422" s="1022" t="s">
        <v>1878</v>
      </c>
      <c r="E422" s="1022"/>
      <c r="F422" s="1022"/>
    </row>
    <row r="423" spans="1:6" ht="13">
      <c r="A423" s="361"/>
      <c r="B423" s="361"/>
      <c r="C423" s="361"/>
      <c r="D423" s="1022"/>
      <c r="E423" s="1022"/>
      <c r="F423" s="1022"/>
    </row>
    <row r="424" spans="1:6" ht="13">
      <c r="A424" s="361"/>
      <c r="B424" s="361"/>
      <c r="C424" s="361"/>
      <c r="D424" s="1022"/>
      <c r="E424" s="1022"/>
      <c r="F424" s="1022"/>
    </row>
    <row r="425" spans="1:6" ht="13">
      <c r="A425" s="361"/>
      <c r="B425" s="361"/>
      <c r="C425" s="361"/>
      <c r="D425" s="1022"/>
      <c r="E425" s="1022"/>
      <c r="F425" s="1022"/>
    </row>
    <row r="426" spans="1:6" ht="13">
      <c r="A426" s="361"/>
      <c r="B426" s="361"/>
      <c r="C426" s="361"/>
      <c r="D426" s="1022"/>
      <c r="E426" s="1022"/>
      <c r="F426" s="1022"/>
    </row>
    <row r="427" spans="1:6" ht="13">
      <c r="A427" s="361"/>
      <c r="B427" s="361"/>
      <c r="C427" s="361"/>
      <c r="D427" s="1022"/>
      <c r="E427" s="1022"/>
      <c r="F427" s="1022"/>
    </row>
    <row r="428" spans="1:6" ht="14.5" customHeight="1">
      <c r="A428" s="271"/>
      <c r="B428" s="609" t="s">
        <v>124</v>
      </c>
      <c r="C428" s="361"/>
      <c r="D428" s="1022" t="s">
        <v>1859</v>
      </c>
      <c r="E428" s="1022"/>
      <c r="F428" s="1022"/>
    </row>
    <row r="429" spans="1:6" ht="13">
      <c r="A429" s="500"/>
      <c r="B429" s="500"/>
      <c r="C429" s="361"/>
      <c r="D429" s="1022"/>
      <c r="E429" s="1022"/>
      <c r="F429" s="1022"/>
    </row>
    <row r="430" spans="1:6" ht="13">
      <c r="A430" s="500"/>
      <c r="B430" s="500"/>
      <c r="C430" s="361"/>
      <c r="D430" s="1022"/>
      <c r="E430" s="1022"/>
      <c r="F430" s="1022"/>
    </row>
    <row r="431" spans="1:6" ht="13">
      <c r="A431" s="500"/>
      <c r="B431" s="500"/>
      <c r="C431" s="361"/>
      <c r="D431" s="1022"/>
      <c r="E431" s="1022"/>
      <c r="F431" s="1022"/>
    </row>
    <row r="432" spans="1:6" ht="14.25" customHeight="1">
      <c r="A432" s="500"/>
      <c r="B432" s="500"/>
      <c r="C432" s="361"/>
      <c r="D432" s="1051" t="s">
        <v>1874</v>
      </c>
      <c r="E432" s="1051"/>
      <c r="F432" s="1051"/>
    </row>
    <row r="433" spans="1:6" ht="13">
      <c r="D433" s="44"/>
    </row>
    <row r="434" spans="1:6" ht="14.5" customHeight="1">
      <c r="A434" s="271"/>
      <c r="B434" s="609" t="s">
        <v>124</v>
      </c>
      <c r="C434" s="207"/>
      <c r="D434" s="975" t="s">
        <v>2141</v>
      </c>
      <c r="E434" s="975"/>
      <c r="F434" s="975"/>
    </row>
    <row r="435" spans="1:6" ht="13">
      <c r="A435" s="271"/>
      <c r="B435" s="271"/>
      <c r="D435" s="975"/>
      <c r="E435" s="975"/>
      <c r="F435" s="975"/>
    </row>
    <row r="436" spans="1:6" ht="13">
      <c r="A436" s="271"/>
      <c r="B436" s="271"/>
      <c r="D436" s="975"/>
      <c r="E436" s="975"/>
      <c r="F436" s="975"/>
    </row>
    <row r="437" spans="1:6" ht="13">
      <c r="A437" s="271"/>
      <c r="B437" s="271"/>
      <c r="D437" s="975"/>
      <c r="E437" s="975"/>
      <c r="F437" s="975"/>
    </row>
    <row r="438" spans="1:6" ht="13">
      <c r="A438" s="271"/>
      <c r="B438" s="271"/>
      <c r="D438" s="975"/>
      <c r="E438" s="975"/>
      <c r="F438" s="975"/>
    </row>
    <row r="439" spans="1:6" ht="13">
      <c r="A439" s="271"/>
      <c r="B439" s="271"/>
      <c r="D439" s="975"/>
      <c r="E439" s="975"/>
      <c r="F439" s="975"/>
    </row>
    <row r="440" spans="1:6" ht="13">
      <c r="A440" s="271"/>
      <c r="B440" s="271"/>
      <c r="D440" s="975"/>
      <c r="E440" s="975"/>
      <c r="F440" s="975"/>
    </row>
    <row r="441" spans="1:6" ht="13">
      <c r="A441" s="271"/>
      <c r="B441" s="271"/>
      <c r="D441" s="975"/>
      <c r="E441" s="975"/>
      <c r="F441" s="975"/>
    </row>
    <row r="442" spans="1:6" ht="13">
      <c r="A442" s="271"/>
      <c r="B442" s="271"/>
      <c r="D442" s="975"/>
      <c r="E442" s="975"/>
      <c r="F442" s="975"/>
    </row>
    <row r="443" spans="1:6" ht="13">
      <c r="A443" s="271"/>
      <c r="B443" s="271"/>
      <c r="D443" s="975"/>
      <c r="E443" s="975"/>
      <c r="F443" s="975"/>
    </row>
    <row r="444" spans="1:6" ht="13">
      <c r="A444" s="271"/>
      <c r="B444" s="271"/>
      <c r="D444" s="975"/>
      <c r="E444" s="975"/>
      <c r="F444" s="975"/>
    </row>
    <row r="445" spans="1:6" ht="13">
      <c r="A445" s="271"/>
      <c r="B445" s="271"/>
      <c r="D445" s="975"/>
      <c r="E445" s="975"/>
      <c r="F445" s="975"/>
    </row>
    <row r="446" spans="1:6" ht="13">
      <c r="A446" s="271"/>
      <c r="B446" s="271"/>
      <c r="D446" s="975"/>
      <c r="E446" s="975"/>
      <c r="F446" s="975"/>
    </row>
    <row r="447" spans="1:6" ht="13">
      <c r="A447" s="271"/>
      <c r="B447" s="271"/>
      <c r="D447" s="975"/>
      <c r="E447" s="975"/>
      <c r="F447" s="975"/>
    </row>
    <row r="448" spans="1:6" ht="13">
      <c r="A448" s="271"/>
      <c r="B448" s="271"/>
      <c r="D448" s="975"/>
      <c r="E448" s="975"/>
      <c r="F448" s="975"/>
    </row>
    <row r="449" spans="1:6" ht="13">
      <c r="A449" s="271"/>
      <c r="B449" s="271"/>
      <c r="D449" s="975"/>
      <c r="E449" s="975"/>
      <c r="F449" s="975"/>
    </row>
    <row r="450" spans="1:6" ht="13">
      <c r="A450" s="271"/>
      <c r="B450" s="271"/>
      <c r="D450" s="975"/>
      <c r="E450" s="975"/>
      <c r="F450" s="975"/>
    </row>
    <row r="451" spans="1:6" ht="13">
      <c r="A451" s="271"/>
      <c r="B451" s="271"/>
      <c r="D451" s="975"/>
      <c r="E451" s="975"/>
      <c r="F451" s="975"/>
    </row>
    <row r="452" spans="1:6" ht="13">
      <c r="A452" s="271"/>
      <c r="B452" s="271"/>
      <c r="D452" s="975"/>
      <c r="E452" s="975"/>
      <c r="F452" s="975"/>
    </row>
    <row r="453" spans="1:6" ht="13">
      <c r="A453" s="271"/>
      <c r="B453" s="271"/>
      <c r="D453" s="975"/>
      <c r="E453" s="975"/>
      <c r="F453" s="975"/>
    </row>
    <row r="454" spans="1:6" ht="13">
      <c r="A454" s="271"/>
      <c r="B454" s="271"/>
      <c r="D454" s="975"/>
      <c r="E454" s="975"/>
      <c r="F454" s="975"/>
    </row>
    <row r="455" spans="1:6" ht="13">
      <c r="A455" s="271"/>
      <c r="B455" s="271"/>
      <c r="D455" s="975"/>
      <c r="E455" s="975"/>
      <c r="F455" s="975"/>
    </row>
    <row r="456" spans="1:6" ht="13">
      <c r="A456" s="271"/>
      <c r="B456" s="271"/>
      <c r="D456" s="975"/>
      <c r="E456" s="975"/>
      <c r="F456" s="975"/>
    </row>
    <row r="457" spans="1:6" ht="13">
      <c r="A457" s="271"/>
      <c r="B457" s="271"/>
      <c r="D457" s="975"/>
      <c r="E457" s="975"/>
      <c r="F457" s="975"/>
    </row>
    <row r="458" spans="1:6" ht="13">
      <c r="A458" s="271"/>
      <c r="B458" s="271"/>
      <c r="D458" s="975"/>
      <c r="E458" s="975"/>
      <c r="F458" s="975"/>
    </row>
    <row r="459" spans="1:6" ht="13">
      <c r="A459" s="271"/>
      <c r="B459" s="271"/>
      <c r="D459" s="975"/>
      <c r="E459" s="975"/>
      <c r="F459" s="975"/>
    </row>
    <row r="460" spans="1:6" ht="13">
      <c r="A460" s="271"/>
      <c r="B460" s="271"/>
      <c r="D460" s="975"/>
      <c r="E460" s="975"/>
      <c r="F460" s="975"/>
    </row>
    <row r="461" spans="1:6" ht="13">
      <c r="A461" s="271"/>
      <c r="B461" s="271"/>
      <c r="D461" s="975"/>
      <c r="E461" s="975"/>
      <c r="F461" s="975"/>
    </row>
    <row r="462" spans="1:6" ht="13">
      <c r="A462" s="271"/>
      <c r="B462" s="271"/>
      <c r="D462" s="975"/>
      <c r="E462" s="975"/>
      <c r="F462" s="975"/>
    </row>
    <row r="463" spans="1:6" ht="13">
      <c r="A463" s="271"/>
      <c r="B463" s="271"/>
      <c r="D463" s="975"/>
      <c r="E463" s="975"/>
      <c r="F463" s="975"/>
    </row>
    <row r="464" spans="1:6" ht="13" hidden="1">
      <c r="D464" s="975"/>
      <c r="E464" s="975"/>
      <c r="F464" s="975"/>
    </row>
    <row r="465" spans="1:6" ht="13" hidden="1">
      <c r="D465" s="44"/>
    </row>
    <row r="466" spans="1:6" ht="13">
      <c r="A466" s="271"/>
      <c r="B466" s="609" t="s">
        <v>124</v>
      </c>
      <c r="C466" s="207"/>
      <c r="D466" s="997" t="s">
        <v>2078</v>
      </c>
      <c r="E466" s="995"/>
      <c r="F466" s="995"/>
    </row>
    <row r="467" spans="1:6" ht="13">
      <c r="D467"/>
      <c r="E467" s="928" t="s">
        <v>2077</v>
      </c>
      <c r="F467" s="928"/>
    </row>
    <row r="468" spans="1:6" ht="13.75" customHeight="1">
      <c r="D468" s="968" t="s">
        <v>1856</v>
      </c>
      <c r="E468" s="975"/>
      <c r="F468" s="975"/>
    </row>
    <row r="469" spans="1:6" ht="13.75" customHeight="1">
      <c r="D469" s="975"/>
      <c r="E469" s="975"/>
      <c r="F469" s="975"/>
    </row>
    <row r="470" spans="1:6" ht="13">
      <c r="D470" s="44"/>
    </row>
    <row r="471" spans="1:6" ht="14.5" customHeight="1">
      <c r="A471" s="271"/>
      <c r="B471" s="609" t="s">
        <v>124</v>
      </c>
      <c r="C471" s="207"/>
      <c r="D471" s="975" t="s">
        <v>1576</v>
      </c>
      <c r="E471" s="975"/>
      <c r="F471" s="975"/>
    </row>
    <row r="472" spans="1:6" ht="13">
      <c r="D472" s="975"/>
      <c r="E472" s="975"/>
      <c r="F472" s="975"/>
    </row>
    <row r="473" spans="1:6" ht="13">
      <c r="D473" s="975"/>
      <c r="E473" s="975"/>
      <c r="F473" s="975"/>
    </row>
    <row r="474" spans="1:6" ht="13">
      <c r="D474" s="24"/>
      <c r="E474" s="24"/>
      <c r="F474" s="24"/>
    </row>
    <row r="475" spans="1:6" ht="13">
      <c r="B475" s="609" t="s">
        <v>124</v>
      </c>
      <c r="C475" s="271"/>
      <c r="D475" s="968" t="s">
        <v>1718</v>
      </c>
      <c r="E475" s="975"/>
      <c r="F475" s="975"/>
    </row>
    <row r="476" spans="1:6" ht="13">
      <c r="D476" s="975"/>
      <c r="E476" s="975"/>
      <c r="F476" s="975"/>
    </row>
    <row r="477" spans="1:6" ht="13">
      <c r="D477" s="44"/>
      <c r="E477" s="44"/>
    </row>
    <row r="478" spans="1:6" ht="13">
      <c r="B478" s="609" t="s">
        <v>124</v>
      </c>
      <c r="C478" s="271"/>
      <c r="D478" s="975" t="s">
        <v>1577</v>
      </c>
      <c r="E478" s="975"/>
      <c r="F478" s="975"/>
    </row>
    <row r="479" spans="1:6" ht="13">
      <c r="D479" s="975"/>
      <c r="E479" s="975"/>
      <c r="F479" s="975"/>
    </row>
    <row r="480" spans="1:6" ht="13">
      <c r="D480" s="975"/>
      <c r="E480" s="975"/>
      <c r="F480" s="975"/>
    </row>
    <row r="481" spans="2:6" ht="13">
      <c r="D481" s="975"/>
      <c r="E481" s="975"/>
      <c r="F481" s="975"/>
    </row>
    <row r="482" spans="2:6" ht="13">
      <c r="B482" s="609" t="s">
        <v>124</v>
      </c>
      <c r="D482" s="975"/>
      <c r="E482" s="975"/>
      <c r="F482" s="975"/>
    </row>
    <row r="483" spans="2:6" ht="13">
      <c r="D483" s="975"/>
      <c r="E483" s="975"/>
      <c r="F483" s="975"/>
    </row>
    <row r="484" spans="2:6" ht="13">
      <c r="D484" s="975"/>
      <c r="E484" s="975"/>
      <c r="F484" s="975"/>
    </row>
    <row r="485" spans="2:6" ht="13">
      <c r="B485" s="609" t="s">
        <v>124</v>
      </c>
      <c r="D485" s="975"/>
      <c r="E485" s="975"/>
      <c r="F485" s="975"/>
    </row>
    <row r="486" spans="2:6" ht="13">
      <c r="D486" s="975"/>
      <c r="E486" s="975"/>
      <c r="F486" s="975"/>
    </row>
    <row r="487" spans="2:6" ht="13">
      <c r="D487" s="975"/>
      <c r="E487" s="975"/>
      <c r="F487" s="975"/>
    </row>
    <row r="488" spans="2:6" ht="13">
      <c r="D488" s="975"/>
      <c r="E488" s="975"/>
      <c r="F488" s="975"/>
    </row>
    <row r="489" spans="2:6" ht="13">
      <c r="B489" s="609" t="s">
        <v>124</v>
      </c>
      <c r="D489" s="975"/>
      <c r="E489" s="975"/>
      <c r="F489" s="975"/>
    </row>
    <row r="490" spans="2:6" ht="13">
      <c r="D490" s="975"/>
      <c r="E490" s="975"/>
      <c r="F490" s="975"/>
    </row>
    <row r="491" spans="2:6" ht="13">
      <c r="B491" s="609" t="s">
        <v>124</v>
      </c>
      <c r="D491" s="975"/>
      <c r="E491" s="975"/>
      <c r="F491" s="975"/>
    </row>
    <row r="492" spans="2:6" ht="13">
      <c r="D492" s="975"/>
      <c r="E492" s="975"/>
      <c r="F492" s="975"/>
    </row>
    <row r="493" spans="2:6" ht="13.75" customHeight="1">
      <c r="B493" s="609" t="s">
        <v>124</v>
      </c>
      <c r="D493" s="975" t="s">
        <v>1578</v>
      </c>
      <c r="E493" s="975"/>
      <c r="F493" s="975"/>
    </row>
    <row r="494" spans="2:6" ht="13">
      <c r="D494" s="975"/>
      <c r="E494" s="975"/>
      <c r="F494" s="975"/>
    </row>
    <row r="495" spans="2:6" ht="13">
      <c r="D495" s="975"/>
      <c r="E495" s="975"/>
      <c r="F495" s="975"/>
    </row>
    <row r="496" spans="2:6" ht="13">
      <c r="D496" s="975"/>
      <c r="E496" s="975"/>
      <c r="F496" s="975"/>
    </row>
    <row r="497" spans="1:7" ht="13">
      <c r="D497" s="975"/>
      <c r="E497" s="975"/>
      <c r="F497" s="975"/>
    </row>
    <row r="498" spans="1:7" ht="13">
      <c r="D498" s="44"/>
    </row>
    <row r="499" spans="1:7" ht="13">
      <c r="B499" s="609" t="s">
        <v>124</v>
      </c>
      <c r="D499" s="995" t="s">
        <v>1419</v>
      </c>
      <c r="E499" s="995"/>
      <c r="F499" s="995"/>
    </row>
    <row r="500" spans="1:7" ht="13">
      <c r="A500" s="44"/>
      <c r="B500" s="44"/>
    </row>
    <row r="501" spans="1:7" ht="13">
      <c r="A501" s="1029" t="s">
        <v>1378</v>
      </c>
      <c r="B501" s="1029"/>
      <c r="C501" s="1029"/>
      <c r="D501" s="1029"/>
      <c r="E501" s="1029"/>
      <c r="F501" s="1029"/>
      <c r="G501" s="1029"/>
    </row>
    <row r="502" spans="1:7" ht="13">
      <c r="A502" s="44"/>
      <c r="B502" s="44"/>
    </row>
    <row r="503" spans="1:7" ht="13">
      <c r="D503" s="1046" t="s">
        <v>1118</v>
      </c>
      <c r="E503" s="1046"/>
      <c r="F503" s="1046"/>
    </row>
    <row r="504" spans="1:7" ht="13">
      <c r="D504" s="1012" t="s">
        <v>1412</v>
      </c>
      <c r="E504" s="1012"/>
      <c r="F504" s="1012"/>
    </row>
    <row r="505" spans="1:7" ht="13">
      <c r="A505" s="271"/>
      <c r="B505" s="271"/>
      <c r="D505" s="420"/>
    </row>
    <row r="506" spans="1:7" ht="13">
      <c r="A506" s="271"/>
      <c r="B506" s="609" t="s">
        <v>124</v>
      </c>
      <c r="D506" s="1032" t="s">
        <v>1579</v>
      </c>
      <c r="E506" s="1032"/>
      <c r="F506" s="1032"/>
    </row>
    <row r="507" spans="1:7" ht="13">
      <c r="A507" s="271"/>
      <c r="B507" s="271"/>
      <c r="D507" s="1032"/>
      <c r="E507" s="1032"/>
      <c r="F507" s="1032"/>
    </row>
    <row r="508" spans="1:7" ht="13">
      <c r="A508" s="271"/>
      <c r="B508" s="271"/>
      <c r="D508" s="44"/>
    </row>
    <row r="509" spans="1:7" ht="13">
      <c r="A509" s="271"/>
      <c r="B509" s="609" t="s">
        <v>124</v>
      </c>
      <c r="D509" s="1047" t="s">
        <v>1875</v>
      </c>
      <c r="E509" s="998"/>
      <c r="F509" s="998"/>
    </row>
    <row r="510" spans="1:7" ht="13">
      <c r="A510" s="271"/>
      <c r="B510" s="271"/>
      <c r="D510" s="998"/>
      <c r="E510" s="998"/>
      <c r="F510" s="998"/>
    </row>
    <row r="511" spans="1:7" ht="13">
      <c r="A511" s="271"/>
      <c r="B511" s="271"/>
      <c r="D511" s="998"/>
      <c r="E511" s="998"/>
      <c r="F511" s="998"/>
      <c r="G511"/>
    </row>
    <row r="512" spans="1:7" ht="13">
      <c r="A512" s="271"/>
      <c r="B512" s="271"/>
      <c r="D512" s="998"/>
      <c r="E512" s="998"/>
      <c r="F512" s="998"/>
      <c r="G512"/>
    </row>
    <row r="513" spans="1:7" ht="13">
      <c r="G513"/>
    </row>
    <row r="514" spans="1:7" ht="13">
      <c r="A514" s="271"/>
      <c r="B514" s="609" t="s">
        <v>124</v>
      </c>
      <c r="D514" s="995" t="s">
        <v>1581</v>
      </c>
      <c r="E514" s="995"/>
      <c r="F514" s="995"/>
      <c r="G514"/>
    </row>
    <row r="515" spans="1:7" ht="13">
      <c r="D515" s="44"/>
      <c r="G515"/>
    </row>
    <row r="516" spans="1:7" ht="13">
      <c r="A516" s="271"/>
      <c r="B516" s="609" t="s">
        <v>124</v>
      </c>
      <c r="D516" s="975" t="s">
        <v>1582</v>
      </c>
      <c r="E516" s="975"/>
      <c r="F516" s="975"/>
      <c r="G516"/>
    </row>
    <row r="517" spans="1:7" ht="13">
      <c r="D517" s="975"/>
      <c r="E517" s="975"/>
      <c r="F517" s="975"/>
      <c r="G517"/>
    </row>
    <row r="518" spans="1:7" ht="13">
      <c r="D518" s="420"/>
      <c r="G518"/>
    </row>
    <row r="519" spans="1:7" ht="13">
      <c r="A519" s="271"/>
      <c r="B519" s="609" t="s">
        <v>124</v>
      </c>
      <c r="D519" s="995" t="s">
        <v>1580</v>
      </c>
      <c r="E519" s="995"/>
      <c r="F519" s="995"/>
    </row>
    <row r="520" spans="1:7" ht="13">
      <c r="A520" s="271"/>
      <c r="B520" s="271"/>
      <c r="D520" s="44"/>
    </row>
    <row r="521" spans="1:7" ht="13">
      <c r="A521" s="1029" t="s">
        <v>1379</v>
      </c>
      <c r="B521" s="1029"/>
      <c r="C521" s="1029"/>
      <c r="D521" s="1029"/>
      <c r="E521" s="1029"/>
      <c r="F521" s="1029"/>
      <c r="G521" s="1029"/>
    </row>
    <row r="522" spans="1:7" ht="12" customHeight="1">
      <c r="A522" s="271"/>
      <c r="B522" s="271"/>
      <c r="D522" s="44"/>
    </row>
    <row r="523" spans="1:7" ht="13">
      <c r="B523" s="609" t="s">
        <v>1376</v>
      </c>
      <c r="C523" s="190"/>
      <c r="D523" s="1003" t="s">
        <v>1525</v>
      </c>
      <c r="E523" s="1003"/>
      <c r="F523" s="1003"/>
    </row>
    <row r="524" spans="1:7" ht="13">
      <c r="C524" s="190"/>
      <c r="D524" s="1003"/>
      <c r="E524" s="1003"/>
      <c r="F524" s="1003"/>
    </row>
    <row r="525" spans="1:7" ht="13">
      <c r="A525" s="191"/>
      <c r="B525" s="191"/>
      <c r="C525" s="191"/>
      <c r="D525" s="1003"/>
      <c r="E525" s="1003"/>
      <c r="F525" s="1003"/>
    </row>
    <row r="526" spans="1:7" ht="13">
      <c r="A526" s="191"/>
      <c r="B526" s="191"/>
      <c r="C526" s="191"/>
      <c r="D526" s="1003"/>
      <c r="E526" s="1003"/>
      <c r="F526" s="1003"/>
    </row>
    <row r="527" spans="1:7" ht="13">
      <c r="A527" s="191"/>
      <c r="B527" s="191"/>
      <c r="C527" s="191"/>
    </row>
    <row r="528" spans="1:7" ht="13">
      <c r="A528" s="271"/>
      <c r="B528" s="609" t="s">
        <v>124</v>
      </c>
      <c r="C528" s="207"/>
      <c r="D528" s="975" t="s">
        <v>2142</v>
      </c>
      <c r="E528" s="975"/>
      <c r="F528" s="975"/>
      <c r="G528"/>
    </row>
    <row r="529" spans="1:7" ht="13">
      <c r="A529" s="207"/>
      <c r="B529" s="207"/>
      <c r="C529" s="207"/>
      <c r="D529" s="975"/>
      <c r="E529" s="975"/>
      <c r="F529" s="975"/>
      <c r="G529"/>
    </row>
    <row r="530" spans="1:7" ht="13">
      <c r="A530" s="191"/>
      <c r="B530" s="191"/>
      <c r="C530" s="191"/>
      <c r="D530" s="44"/>
      <c r="G530"/>
    </row>
    <row r="531" spans="1:7" ht="13">
      <c r="A531" s="191"/>
      <c r="B531" s="609" t="s">
        <v>124</v>
      </c>
      <c r="C531" s="191"/>
      <c r="D531" s="929" t="s">
        <v>2079</v>
      </c>
      <c r="E531" s="930"/>
      <c r="G531"/>
    </row>
    <row r="532" spans="1:7" ht="13">
      <c r="A532" s="191"/>
      <c r="B532" s="191"/>
      <c r="C532" s="191"/>
      <c r="D532" s="930"/>
      <c r="E532" s="104" t="s">
        <v>2080</v>
      </c>
      <c r="G532"/>
    </row>
    <row r="533" spans="1:7" ht="13">
      <c r="A533" s="271"/>
      <c r="B533"/>
      <c r="D533" s="1032" t="s">
        <v>2143</v>
      </c>
      <c r="E533" s="1032"/>
      <c r="F533" s="1032"/>
      <c r="G533"/>
    </row>
    <row r="534" spans="1:7" ht="13">
      <c r="A534" s="271"/>
      <c r="B534" s="271"/>
      <c r="D534" s="1032"/>
      <c r="E534" s="1032"/>
      <c r="F534" s="1032"/>
      <c r="G534"/>
    </row>
    <row r="535" spans="1:7" ht="13">
      <c r="D535" s="1032"/>
      <c r="E535" s="1032"/>
      <c r="F535" s="1032"/>
    </row>
    <row r="536" spans="1:7" ht="12" customHeight="1">
      <c r="A536" s="44"/>
      <c r="B536" s="44"/>
      <c r="C536" s="207"/>
      <c r="E536" s="44"/>
    </row>
    <row r="537" spans="1:7" ht="13">
      <c r="A537" s="1029" t="s">
        <v>1391</v>
      </c>
      <c r="B537" s="1029"/>
      <c r="C537" s="1029"/>
      <c r="D537" s="1029"/>
      <c r="E537" s="1029"/>
      <c r="F537" s="1029"/>
      <c r="G537" s="1029"/>
    </row>
    <row r="538" spans="1:7" ht="12" customHeight="1">
      <c r="A538" s="44"/>
      <c r="B538" s="44"/>
      <c r="C538" s="207"/>
      <c r="E538" s="44"/>
    </row>
    <row r="539" spans="1:7" ht="13">
      <c r="C539" s="207"/>
      <c r="D539" s="996" t="s">
        <v>1420</v>
      </c>
      <c r="E539" s="996"/>
      <c r="F539" s="996"/>
    </row>
    <row r="540" spans="1:7" ht="13"/>
    <row r="541" spans="1:7" ht="13">
      <c r="B541" s="609" t="s">
        <v>124</v>
      </c>
      <c r="D541" s="975" t="s">
        <v>1551</v>
      </c>
      <c r="E541" s="975"/>
      <c r="F541" s="975"/>
    </row>
    <row r="542" spans="1:7" ht="13">
      <c r="D542" s="975"/>
      <c r="E542" s="975"/>
      <c r="F542" s="975"/>
    </row>
    <row r="543" spans="1:7" ht="12" customHeight="1">
      <c r="A543" s="207"/>
      <c r="B543" s="207"/>
      <c r="C543" s="207"/>
      <c r="D543" s="44"/>
    </row>
    <row r="544" spans="1:7" ht="13">
      <c r="A544" s="271"/>
      <c r="B544" s="609" t="s">
        <v>124</v>
      </c>
      <c r="C544" s="207"/>
      <c r="D544" s="975" t="s">
        <v>1552</v>
      </c>
      <c r="E544" s="975"/>
      <c r="F544" s="975"/>
    </row>
    <row r="545" spans="1:7" ht="13">
      <c r="A545" s="207"/>
      <c r="B545" s="207"/>
      <c r="C545" s="207"/>
      <c r="D545" s="975"/>
      <c r="E545" s="975"/>
      <c r="F545" s="975"/>
    </row>
    <row r="546" spans="1:7" ht="12" customHeight="1">
      <c r="A546" s="207"/>
      <c r="B546" s="207"/>
      <c r="C546" s="207"/>
      <c r="D546" s="44"/>
    </row>
    <row r="547" spans="1:7" ht="13">
      <c r="A547" s="1007" t="s">
        <v>1427</v>
      </c>
      <c r="B547" s="1007"/>
      <c r="C547" s="1007"/>
      <c r="D547" s="1007"/>
      <c r="E547" s="1007"/>
      <c r="F547" s="1007"/>
      <c r="G547" s="1007"/>
    </row>
    <row r="548" spans="1:7" ht="12" customHeight="1">
      <c r="A548" s="44"/>
      <c r="B548" s="44"/>
      <c r="C548" s="207"/>
      <c r="D548" s="44"/>
    </row>
    <row r="549" spans="1:7" ht="13">
      <c r="C549" s="207"/>
      <c r="D549" s="996" t="s">
        <v>164</v>
      </c>
      <c r="E549" s="996"/>
      <c r="F549" s="996"/>
    </row>
    <row r="550" spans="1:7" ht="13">
      <c r="C550" s="207"/>
      <c r="D550" s="995" t="s">
        <v>1534</v>
      </c>
      <c r="E550" s="995"/>
      <c r="F550" s="995"/>
    </row>
    <row r="551" spans="1:7" ht="13">
      <c r="C551" s="207"/>
      <c r="D551" s="44"/>
      <c r="E551" s="44"/>
      <c r="F551" s="44"/>
    </row>
    <row r="552" spans="1:7" ht="13">
      <c r="A552" s="271"/>
      <c r="B552" s="609" t="s">
        <v>1376</v>
      </c>
      <c r="C552" s="207"/>
      <c r="D552" s="995" t="s">
        <v>1113</v>
      </c>
      <c r="E552" s="995"/>
      <c r="F552" s="995"/>
    </row>
    <row r="553" spans="1:7" ht="12" customHeight="1">
      <c r="A553" s="207"/>
      <c r="B553" s="207"/>
      <c r="C553" s="207"/>
      <c r="D553" s="44"/>
      <c r="E553"/>
      <c r="F553"/>
      <c r="G553"/>
    </row>
    <row r="554" spans="1:7" ht="14.5" customHeight="1">
      <c r="A554" s="271"/>
      <c r="B554" s="609" t="s">
        <v>1376</v>
      </c>
      <c r="C554" s="207"/>
      <c r="D554" s="975" t="s">
        <v>1533</v>
      </c>
      <c r="E554" s="975"/>
      <c r="F554" s="975"/>
      <c r="G554"/>
    </row>
    <row r="555" spans="1:7" ht="13">
      <c r="A555" s="207"/>
      <c r="B555" s="207"/>
      <c r="C555" s="207"/>
      <c r="D555" s="975"/>
      <c r="E555" s="975"/>
      <c r="F555" s="975"/>
      <c r="G555"/>
    </row>
    <row r="556" spans="1:7" ht="12" customHeight="1">
      <c r="A556" s="207"/>
      <c r="B556" s="207"/>
      <c r="C556" s="207"/>
      <c r="D556" s="44"/>
      <c r="E556"/>
      <c r="F556"/>
      <c r="G556"/>
    </row>
    <row r="557" spans="1:7" ht="13">
      <c r="A557" s="271"/>
      <c r="B557" s="609" t="s">
        <v>1376</v>
      </c>
      <c r="C557" s="207"/>
      <c r="D557" s="975" t="s">
        <v>1535</v>
      </c>
      <c r="E557" s="975"/>
      <c r="F557" s="975"/>
      <c r="G557"/>
    </row>
    <row r="558" spans="1:7" ht="13">
      <c r="A558" s="207"/>
      <c r="B558" s="207"/>
      <c r="C558" s="207"/>
      <c r="D558" s="975"/>
      <c r="E558" s="975"/>
      <c r="F558" s="975"/>
      <c r="G558"/>
    </row>
    <row r="559" spans="1:7" ht="12" customHeight="1">
      <c r="A559" s="207"/>
      <c r="B559" s="207"/>
      <c r="C559" s="207"/>
      <c r="D559" s="44"/>
      <c r="E559"/>
      <c r="F559"/>
      <c r="G559"/>
    </row>
    <row r="560" spans="1:7" ht="13">
      <c r="A560" s="271"/>
      <c r="B560" s="609" t="s">
        <v>1376</v>
      </c>
      <c r="C560" s="207"/>
      <c r="D560" s="975" t="s">
        <v>1536</v>
      </c>
      <c r="E560" s="975"/>
      <c r="F560" s="975"/>
      <c r="G560"/>
    </row>
    <row r="561" spans="1:7" ht="13">
      <c r="A561" s="207"/>
      <c r="B561" s="207"/>
      <c r="C561" s="207"/>
      <c r="D561" s="975"/>
      <c r="E561" s="975"/>
      <c r="F561" s="975"/>
      <c r="G561"/>
    </row>
    <row r="562" spans="1:7" ht="12" customHeight="1">
      <c r="A562" s="207"/>
      <c r="B562" s="207"/>
      <c r="C562" s="207"/>
      <c r="D562" s="44"/>
      <c r="E562"/>
      <c r="F562"/>
      <c r="G562"/>
    </row>
    <row r="563" spans="1:7" ht="14.5" customHeight="1">
      <c r="A563" s="271"/>
      <c r="B563" s="609" t="s">
        <v>1376</v>
      </c>
      <c r="C563" s="207"/>
      <c r="D563" s="975" t="s">
        <v>1537</v>
      </c>
      <c r="E563" s="975"/>
      <c r="F563" s="975"/>
      <c r="G563"/>
    </row>
    <row r="564" spans="1:7" ht="13">
      <c r="A564" s="207"/>
      <c r="B564" s="207"/>
      <c r="C564" s="207"/>
      <c r="D564" s="975"/>
      <c r="E564" s="975"/>
      <c r="F564" s="975"/>
      <c r="G564"/>
    </row>
    <row r="565" spans="1:7" ht="13">
      <c r="A565" s="207"/>
      <c r="B565" s="207"/>
      <c r="C565" s="207"/>
      <c r="D565" s="975"/>
      <c r="E565" s="975"/>
      <c r="F565" s="975"/>
      <c r="G565"/>
    </row>
    <row r="566" spans="1:7" ht="13">
      <c r="A566" s="207"/>
      <c r="B566" s="207"/>
      <c r="C566" s="207"/>
      <c r="D566" s="44"/>
      <c r="E566"/>
      <c r="F566"/>
      <c r="G566"/>
    </row>
    <row r="567" spans="1:7" ht="13">
      <c r="A567" s="271"/>
      <c r="B567" s="609" t="s">
        <v>124</v>
      </c>
      <c r="C567" s="207"/>
      <c r="D567" s="968" t="s">
        <v>1631</v>
      </c>
      <c r="E567" s="975"/>
      <c r="F567" s="975"/>
      <c r="G567"/>
    </row>
    <row r="568" spans="1:7" ht="13">
      <c r="A568" s="207"/>
      <c r="B568" s="207"/>
      <c r="C568" s="207"/>
      <c r="D568" s="975"/>
      <c r="E568" s="975"/>
      <c r="F568" s="975"/>
      <c r="G568"/>
    </row>
    <row r="569" spans="1:7" ht="13">
      <c r="A569" s="207"/>
      <c r="B569" s="207"/>
      <c r="C569" s="207"/>
      <c r="D569" s="44"/>
      <c r="G569"/>
    </row>
    <row r="570" spans="1:7" ht="13">
      <c r="A570" s="271"/>
      <c r="B570" s="609" t="s">
        <v>1376</v>
      </c>
      <c r="C570" s="207"/>
      <c r="D570" s="975" t="s">
        <v>1538</v>
      </c>
      <c r="E570" s="975"/>
      <c r="F570" s="975"/>
      <c r="G570"/>
    </row>
    <row r="571" spans="1:7" ht="13">
      <c r="A571" s="207"/>
      <c r="B571" s="207"/>
      <c r="C571" s="207"/>
      <c r="D571" s="975"/>
      <c r="E571" s="975"/>
      <c r="F571" s="975"/>
      <c r="G571"/>
    </row>
    <row r="572" spans="1:7" ht="12" customHeight="1">
      <c r="A572" s="207"/>
      <c r="B572" s="207"/>
      <c r="C572" s="207"/>
      <c r="D572" s="44"/>
      <c r="G572"/>
    </row>
    <row r="573" spans="1:7" ht="13">
      <c r="A573" s="271"/>
      <c r="B573" s="609" t="s">
        <v>1376</v>
      </c>
      <c r="C573" s="207"/>
      <c r="D573" s="995" t="s">
        <v>1539</v>
      </c>
      <c r="E573" s="995"/>
      <c r="F573" s="995"/>
      <c r="G573"/>
    </row>
    <row r="574" spans="1:7" ht="13">
      <c r="A574" s="271"/>
      <c r="B574" s="271"/>
      <c r="C574" s="207"/>
      <c r="D574" s="1036" t="s">
        <v>2081</v>
      </c>
      <c r="E574" s="1036"/>
      <c r="F574" s="1036"/>
      <c r="G574"/>
    </row>
    <row r="575" spans="1:7" ht="13">
      <c r="A575" s="18"/>
      <c r="B575" s="18"/>
      <c r="C575" s="207"/>
      <c r="D575" s="931"/>
      <c r="E575" s="104" t="s">
        <v>2082</v>
      </c>
      <c r="F575" s="932"/>
      <c r="G575"/>
    </row>
    <row r="576" spans="1:7" ht="15" customHeight="1">
      <c r="A576" s="18"/>
      <c r="B576" s="18"/>
      <c r="C576" s="207"/>
      <c r="D576" s="968" t="s">
        <v>1752</v>
      </c>
      <c r="E576" s="975"/>
      <c r="F576" s="975"/>
      <c r="G576"/>
    </row>
    <row r="577" spans="1:7" ht="13">
      <c r="A577" s="18"/>
      <c r="B577" s="18"/>
      <c r="C577" s="207"/>
      <c r="D577" s="975"/>
      <c r="E577" s="975"/>
      <c r="F577" s="975"/>
      <c r="G577"/>
    </row>
    <row r="578" spans="1:7" ht="13">
      <c r="A578" s="18"/>
      <c r="B578" s="18"/>
      <c r="C578" s="207"/>
      <c r="D578" s="975"/>
      <c r="E578" s="975"/>
      <c r="F578" s="975"/>
      <c r="G578"/>
    </row>
    <row r="579" spans="1:7" ht="13">
      <c r="A579" s="18"/>
      <c r="B579" s="18"/>
      <c r="C579" s="207"/>
      <c r="D579" s="975"/>
      <c r="E579" s="975"/>
      <c r="F579" s="975"/>
      <c r="G579"/>
    </row>
    <row r="580" spans="1:7" ht="13">
      <c r="A580" s="18"/>
      <c r="B580" s="18"/>
      <c r="C580" s="207"/>
      <c r="D580" s="975"/>
      <c r="E580" s="975"/>
      <c r="F580" s="975"/>
      <c r="G580"/>
    </row>
    <row r="581" spans="1:7" ht="13">
      <c r="A581" s="18"/>
      <c r="B581" s="18"/>
      <c r="C581" s="207"/>
      <c r="D581" s="975"/>
      <c r="E581" s="975"/>
      <c r="F581" s="975"/>
      <c r="G581"/>
    </row>
    <row r="582" spans="1:7" ht="13">
      <c r="A582" s="18"/>
      <c r="B582" s="18"/>
      <c r="C582" s="207"/>
      <c r="D582" s="975"/>
      <c r="E582" s="975"/>
      <c r="F582" s="975"/>
      <c r="G582"/>
    </row>
    <row r="583" spans="1:7" ht="13">
      <c r="A583" s="18"/>
      <c r="B583" s="18"/>
      <c r="C583" s="207"/>
      <c r="D583" s="975"/>
      <c r="E583" s="975"/>
      <c r="F583" s="975"/>
      <c r="G583"/>
    </row>
    <row r="584" spans="1:7" ht="13">
      <c r="A584" s="18"/>
      <c r="B584" s="18"/>
      <c r="C584" s="207"/>
      <c r="D584" s="975"/>
      <c r="E584" s="975"/>
      <c r="F584" s="975"/>
      <c r="G584"/>
    </row>
    <row r="585" spans="1:7" ht="13">
      <c r="A585" s="18"/>
      <c r="B585" s="18"/>
      <c r="C585" s="207"/>
      <c r="D585" s="209"/>
      <c r="E585" s="209"/>
      <c r="F585" s="209"/>
      <c r="G585"/>
    </row>
    <row r="586" spans="1:7" ht="13">
      <c r="A586" s="271"/>
      <c r="B586" s="609" t="s">
        <v>1376</v>
      </c>
      <c r="C586" s="207"/>
      <c r="D586" s="995" t="s">
        <v>1540</v>
      </c>
      <c r="E586" s="995"/>
      <c r="F586" s="995"/>
      <c r="G586"/>
    </row>
    <row r="587" spans="1:7" ht="13.75" customHeight="1">
      <c r="C587" s="207"/>
      <c r="D587" s="975" t="s">
        <v>1541</v>
      </c>
      <c r="E587" s="975"/>
      <c r="F587" s="975"/>
      <c r="G587"/>
    </row>
    <row r="588" spans="1:7" ht="13">
      <c r="A588" s="207"/>
      <c r="B588" s="207"/>
      <c r="C588" s="207"/>
      <c r="D588" s="975"/>
      <c r="E588" s="975"/>
      <c r="F588" s="975"/>
      <c r="G588"/>
    </row>
    <row r="589" spans="1:7" ht="13">
      <c r="A589" s="207"/>
      <c r="B589" s="207"/>
      <c r="C589" s="207"/>
      <c r="D589" s="975"/>
      <c r="E589" s="975"/>
      <c r="F589" s="975"/>
      <c r="G589"/>
    </row>
    <row r="590" spans="1:7" ht="13">
      <c r="A590" s="207"/>
      <c r="B590" s="207"/>
      <c r="C590" s="207"/>
      <c r="D590" s="209"/>
      <c r="E590" s="209"/>
      <c r="F590" s="209"/>
      <c r="G590"/>
    </row>
    <row r="591" spans="1:7" ht="14.5" customHeight="1">
      <c r="A591" s="271"/>
      <c r="B591" s="609" t="s">
        <v>1376</v>
      </c>
      <c r="C591" s="207"/>
      <c r="D591" s="975" t="s">
        <v>2144</v>
      </c>
      <c r="E591" s="975"/>
      <c r="F591" s="975"/>
      <c r="G591"/>
    </row>
    <row r="592" spans="1:7" ht="13">
      <c r="A592" s="271"/>
      <c r="B592" s="271"/>
      <c r="C592" s="207"/>
      <c r="D592" s="975"/>
      <c r="E592" s="975"/>
      <c r="F592" s="975"/>
      <c r="G592"/>
    </row>
    <row r="593" spans="1:7" ht="13">
      <c r="A593" s="271"/>
      <c r="B593" s="271"/>
      <c r="C593" s="207"/>
      <c r="D593" s="975"/>
      <c r="E593" s="975"/>
      <c r="F593" s="975"/>
    </row>
    <row r="594" spans="1:7" ht="13">
      <c r="A594" s="207"/>
      <c r="B594" s="207"/>
      <c r="C594" s="207"/>
      <c r="D594" s="975"/>
      <c r="E594" s="975"/>
      <c r="F594" s="975"/>
    </row>
    <row r="595" spans="1:7" ht="13">
      <c r="A595" s="207"/>
      <c r="B595" s="207"/>
      <c r="C595" s="207"/>
      <c r="D595" s="44"/>
    </row>
    <row r="596" spans="1:7" ht="13">
      <c r="A596" s="191"/>
      <c r="B596" s="609" t="s">
        <v>124</v>
      </c>
      <c r="C596" s="191"/>
      <c r="D596" s="1028" t="s">
        <v>1813</v>
      </c>
      <c r="E596" s="1005"/>
      <c r="F596" s="1005"/>
    </row>
    <row r="597" spans="1:7" ht="13">
      <c r="A597" s="191"/>
      <c r="B597" s="191"/>
      <c r="C597" s="191"/>
    </row>
    <row r="598" spans="1:7" ht="13">
      <c r="A598" s="207"/>
      <c r="B598" s="207"/>
      <c r="C598" s="207"/>
      <c r="D598" s="24"/>
      <c r="E598" s="24"/>
      <c r="F598" s="24"/>
    </row>
    <row r="599" spans="1:7" ht="13">
      <c r="A599" s="1029" t="s">
        <v>1393</v>
      </c>
      <c r="B599" s="1029"/>
      <c r="C599" s="1029"/>
      <c r="D599" s="1029"/>
      <c r="E599" s="1029"/>
      <c r="F599" s="1029"/>
      <c r="G599" s="1029"/>
    </row>
    <row r="600" spans="1:7" ht="13">
      <c r="A600" s="207"/>
      <c r="B600" s="207"/>
      <c r="C600" s="207"/>
    </row>
    <row r="601" spans="1:7" ht="13">
      <c r="C601" s="190"/>
      <c r="D601" s="1002" t="s">
        <v>165</v>
      </c>
      <c r="E601" s="1002"/>
      <c r="F601" s="1002"/>
    </row>
    <row r="602" spans="1:7" ht="13">
      <c r="C602" s="190"/>
      <c r="D602" s="998" t="s">
        <v>1442</v>
      </c>
      <c r="E602" s="998"/>
      <c r="F602" s="998"/>
    </row>
    <row r="603" spans="1:7" ht="13">
      <c r="C603" s="190"/>
      <c r="D603" s="371"/>
    </row>
    <row r="604" spans="1:7" ht="13">
      <c r="A604" s="271"/>
      <c r="B604" s="609" t="s">
        <v>1376</v>
      </c>
      <c r="D604" s="998" t="s">
        <v>1114</v>
      </c>
      <c r="E604" s="998"/>
      <c r="F604" s="998"/>
    </row>
    <row r="605" spans="1:7" ht="13">
      <c r="A605" s="18"/>
      <c r="B605" s="18"/>
      <c r="D605" s="361"/>
    </row>
    <row r="606" spans="1:7" ht="14.5" customHeight="1">
      <c r="A606" s="271"/>
      <c r="B606" s="609" t="s">
        <v>1376</v>
      </c>
      <c r="D606" s="998" t="s">
        <v>2145</v>
      </c>
      <c r="E606" s="998"/>
      <c r="F606" s="998"/>
    </row>
    <row r="607" spans="1:7" ht="14.5" customHeight="1">
      <c r="A607" s="271"/>
      <c r="B607" s="271"/>
      <c r="D607" s="998"/>
      <c r="E607" s="998"/>
      <c r="F607" s="998"/>
    </row>
    <row r="608" spans="1:7" ht="13">
      <c r="A608" s="271"/>
      <c r="B608" s="271"/>
      <c r="D608" s="998"/>
      <c r="E608" s="998"/>
      <c r="F608" s="998"/>
    </row>
    <row r="609" spans="1:7" ht="13">
      <c r="A609" s="271"/>
      <c r="B609" s="271"/>
      <c r="D609" s="613"/>
      <c r="E609" s="613"/>
      <c r="F609" s="613"/>
    </row>
    <row r="610" spans="1:7" ht="13">
      <c r="A610" s="271"/>
      <c r="B610" s="609" t="s">
        <v>124</v>
      </c>
      <c r="D610" s="998" t="s">
        <v>1443</v>
      </c>
      <c r="E610" s="998"/>
      <c r="F610" s="998"/>
    </row>
    <row r="611" spans="1:7" ht="13">
      <c r="A611" s="271"/>
      <c r="B611" s="271"/>
      <c r="D611" s="998"/>
      <c r="E611" s="998"/>
      <c r="F611" s="998"/>
    </row>
    <row r="612" spans="1:7" ht="13">
      <c r="A612" s="271"/>
      <c r="B612" s="271"/>
      <c r="D612" s="998"/>
      <c r="E612" s="998"/>
      <c r="F612" s="998"/>
    </row>
    <row r="613" spans="1:7" ht="13">
      <c r="A613" s="271"/>
      <c r="B613" s="271"/>
      <c r="D613" s="998"/>
      <c r="E613" s="998"/>
      <c r="F613" s="998"/>
    </row>
    <row r="614" spans="1:7" ht="13">
      <c r="A614" s="271"/>
      <c r="B614" s="271"/>
      <c r="D614" s="371"/>
    </row>
    <row r="615" spans="1:7" ht="13">
      <c r="A615" s="271"/>
      <c r="B615" s="609" t="s">
        <v>1376</v>
      </c>
      <c r="D615" s="998" t="s">
        <v>2146</v>
      </c>
      <c r="E615" s="998"/>
      <c r="F615" s="998"/>
    </row>
    <row r="616" spans="1:7" ht="13">
      <c r="A616" s="271"/>
      <c r="B616" s="271"/>
      <c r="D616" s="998"/>
      <c r="E616" s="998"/>
      <c r="F616" s="998"/>
    </row>
    <row r="617" spans="1:7" ht="13">
      <c r="A617" s="271"/>
      <c r="B617" s="271"/>
      <c r="D617" s="371"/>
    </row>
    <row r="618" spans="1:7" ht="14.5" customHeight="1">
      <c r="A618" s="271"/>
      <c r="B618" s="609" t="s">
        <v>124</v>
      </c>
      <c r="D618" s="998" t="s">
        <v>1447</v>
      </c>
      <c r="E618" s="998"/>
      <c r="F618" s="998"/>
    </row>
    <row r="619" spans="1:7" ht="13">
      <c r="A619" s="271"/>
      <c r="B619" s="271"/>
      <c r="D619" s="998"/>
      <c r="E619" s="998"/>
      <c r="F619" s="998"/>
    </row>
    <row r="620" spans="1:7" ht="13">
      <c r="A620" s="271"/>
      <c r="B620" s="271"/>
      <c r="D620" s="371"/>
    </row>
    <row r="621" spans="1:7" ht="13">
      <c r="A621" s="271"/>
      <c r="B621" s="609" t="s">
        <v>1376</v>
      </c>
      <c r="D621" s="998" t="s">
        <v>1115</v>
      </c>
      <c r="E621" s="998"/>
      <c r="F621" s="998"/>
    </row>
    <row r="622" spans="1:7" ht="13">
      <c r="A622" s="18"/>
      <c r="B622" s="18"/>
    </row>
    <row r="623" spans="1:7" ht="13">
      <c r="A623" s="1029" t="s">
        <v>1395</v>
      </c>
      <c r="B623" s="1029"/>
      <c r="C623" s="1029"/>
      <c r="D623" s="1029"/>
      <c r="E623" s="1029"/>
      <c r="F623" s="1029"/>
      <c r="G623" s="1029"/>
    </row>
    <row r="624" spans="1:7" ht="13">
      <c r="A624" s="63"/>
      <c r="B624" s="63"/>
    </row>
    <row r="625" spans="1:7" ht="13">
      <c r="C625" s="191"/>
      <c r="D625" s="1025" t="s">
        <v>1394</v>
      </c>
      <c r="E625" s="1025"/>
      <c r="F625" s="1025"/>
    </row>
    <row r="626" spans="1:7" ht="13">
      <c r="C626" s="191"/>
      <c r="D626" s="1005" t="s">
        <v>1421</v>
      </c>
      <c r="E626" s="1005"/>
      <c r="F626" s="1005"/>
    </row>
    <row r="627" spans="1:7" ht="13">
      <c r="C627" s="191"/>
      <c r="D627" s="102"/>
      <c r="E627" s="102"/>
      <c r="F627" s="102"/>
    </row>
    <row r="628" spans="1:7" ht="14.25" customHeight="1">
      <c r="A628" s="271"/>
      <c r="B628" s="609" t="s">
        <v>1376</v>
      </c>
      <c r="D628" s="1048" t="s">
        <v>2084</v>
      </c>
      <c r="E628" s="1049"/>
      <c r="F628" s="1049"/>
    </row>
    <row r="629" spans="1:7" ht="13">
      <c r="D629" s="1049"/>
      <c r="E629" s="1049"/>
      <c r="F629" s="1049"/>
    </row>
    <row r="630" spans="1:7" ht="13">
      <c r="D630" s="933"/>
      <c r="E630" s="927" t="s">
        <v>2083</v>
      </c>
      <c r="F630" s="933"/>
    </row>
    <row r="631" spans="1:7" ht="13">
      <c r="A631" s="63"/>
      <c r="B631" s="63"/>
    </row>
    <row r="632" spans="1:7" ht="12" customHeight="1">
      <c r="A632" s="1029" t="s">
        <v>1397</v>
      </c>
      <c r="B632" s="1029"/>
      <c r="C632" s="1029"/>
      <c r="D632" s="1029"/>
      <c r="E632" s="1029"/>
      <c r="F632" s="1029"/>
      <c r="G632" s="1029"/>
    </row>
    <row r="633" spans="1:7" ht="13">
      <c r="A633" s="44"/>
      <c r="B633" s="44"/>
    </row>
    <row r="634" spans="1:7" ht="13">
      <c r="C634" s="190"/>
      <c r="D634" s="996" t="s">
        <v>1396</v>
      </c>
      <c r="E634" s="996"/>
      <c r="F634" s="996"/>
    </row>
    <row r="635" spans="1:7" ht="13">
      <c r="A635" s="191"/>
      <c r="B635" s="191"/>
      <c r="C635" s="191"/>
      <c r="D635" s="995" t="s">
        <v>1553</v>
      </c>
      <c r="E635" s="995"/>
      <c r="F635" s="995"/>
    </row>
    <row r="636" spans="1:7" ht="13">
      <c r="A636" s="191"/>
      <c r="B636" s="191"/>
      <c r="C636" s="191"/>
    </row>
    <row r="637" spans="1:7" ht="13">
      <c r="A637" s="271"/>
      <c r="B637" s="271"/>
      <c r="D637" s="1025" t="s">
        <v>870</v>
      </c>
      <c r="E637" s="1025"/>
      <c r="F637" s="1025"/>
    </row>
    <row r="638" spans="1:7" ht="13">
      <c r="A638" s="271"/>
      <c r="B638" s="609" t="s">
        <v>1376</v>
      </c>
      <c r="D638" s="1005" t="s">
        <v>1554</v>
      </c>
      <c r="E638" s="1005"/>
      <c r="F638" s="1005"/>
    </row>
    <row r="639" spans="1:7" ht="13">
      <c r="A639" s="271"/>
      <c r="B639" s="271"/>
      <c r="D639" s="44"/>
    </row>
    <row r="640" spans="1:7" ht="13">
      <c r="A640" s="271"/>
      <c r="B640" s="609" t="s">
        <v>124</v>
      </c>
      <c r="D640" s="975" t="s">
        <v>1555</v>
      </c>
      <c r="E640" s="975"/>
      <c r="F640" s="975"/>
    </row>
    <row r="641" spans="1:7" ht="13">
      <c r="A641" s="271"/>
      <c r="B641" s="271"/>
      <c r="D641" s="975"/>
      <c r="E641" s="975"/>
      <c r="F641" s="975"/>
    </row>
    <row r="642" spans="1:7" ht="13">
      <c r="A642" s="271"/>
      <c r="B642" s="271"/>
      <c r="D642" s="44"/>
    </row>
    <row r="643" spans="1:7" ht="13">
      <c r="A643" s="271"/>
      <c r="B643" s="609" t="s">
        <v>1376</v>
      </c>
      <c r="D643" s="968" t="s">
        <v>1921</v>
      </c>
      <c r="E643" s="968"/>
      <c r="F643" s="968"/>
    </row>
    <row r="644" spans="1:7" ht="13.75" customHeight="1">
      <c r="D644" s="968"/>
      <c r="E644" s="968"/>
      <c r="F644" s="968"/>
    </row>
    <row r="645" spans="1:7" ht="13"/>
    <row r="646" spans="1:7" ht="13">
      <c r="A646" s="271"/>
      <c r="B646" s="609" t="s">
        <v>124</v>
      </c>
      <c r="D646" s="1005" t="s">
        <v>1556</v>
      </c>
      <c r="E646" s="1005"/>
      <c r="F646" s="1005"/>
    </row>
    <row r="647" spans="1:7" ht="13">
      <c r="A647" s="190"/>
      <c r="B647" s="190"/>
      <c r="C647" s="190"/>
    </row>
    <row r="648" spans="1:7" ht="13">
      <c r="A648" s="1029" t="s">
        <v>1398</v>
      </c>
      <c r="B648" s="1029"/>
      <c r="C648" s="1029"/>
      <c r="D648" s="1029"/>
      <c r="E648" s="1029"/>
      <c r="F648" s="1029"/>
      <c r="G648" s="1029"/>
    </row>
    <row r="649" spans="1:7" ht="13">
      <c r="A649" s="190"/>
      <c r="B649" s="190"/>
      <c r="C649" s="190"/>
    </row>
    <row r="650" spans="1:7" ht="13">
      <c r="C650" s="18"/>
      <c r="D650" s="1013" t="s">
        <v>1422</v>
      </c>
      <c r="E650" s="1013"/>
      <c r="F650" s="1013"/>
    </row>
    <row r="651" spans="1:7" ht="13">
      <c r="A651" s="18"/>
      <c r="B651" s="18"/>
      <c r="D651" s="3"/>
    </row>
    <row r="652" spans="1:7" ht="14.25" customHeight="1">
      <c r="A652" s="271"/>
      <c r="B652" s="609" t="s">
        <v>1376</v>
      </c>
      <c r="D652" s="1048" t="s">
        <v>2147</v>
      </c>
      <c r="E652" s="1048"/>
      <c r="F652" s="1048"/>
    </row>
    <row r="653" spans="1:7" ht="13">
      <c r="A653" s="271"/>
      <c r="B653" s="271"/>
      <c r="D653" s="1048"/>
      <c r="E653" s="1048"/>
      <c r="F653" s="1048"/>
    </row>
    <row r="654" spans="1:7" ht="13">
      <c r="D654" s="933"/>
      <c r="E654" s="927" t="s">
        <v>2086</v>
      </c>
      <c r="F654" s="933"/>
    </row>
    <row r="655" spans="1:7" ht="13">
      <c r="D655" s="972" t="s">
        <v>2085</v>
      </c>
      <c r="E655" s="972"/>
      <c r="F655" s="972"/>
    </row>
    <row r="656" spans="1:7" ht="12.75" customHeight="1">
      <c r="D656" s="972"/>
      <c r="E656" s="972"/>
      <c r="F656" s="972"/>
    </row>
    <row r="657" spans="1:9" ht="13">
      <c r="B657"/>
      <c r="D657" s="972"/>
      <c r="E657" s="972"/>
      <c r="F657" s="972"/>
    </row>
    <row r="658" spans="1:9" ht="13"/>
    <row r="659" spans="1:9" ht="13">
      <c r="A659" s="303"/>
      <c r="B659" s="609" t="s">
        <v>124</v>
      </c>
      <c r="D659" s="1014" t="s">
        <v>1557</v>
      </c>
      <c r="E659" s="1014"/>
      <c r="F659" s="1014"/>
      <c r="G659" s="44"/>
    </row>
    <row r="660" spans="1:9" ht="13">
      <c r="A660" s="303"/>
      <c r="B660" s="303"/>
      <c r="D660" s="1014"/>
      <c r="E660" s="1014"/>
      <c r="F660" s="1014"/>
      <c r="G660" s="44"/>
    </row>
    <row r="661" spans="1:9" ht="13">
      <c r="A661" s="303"/>
      <c r="B661" s="303"/>
      <c r="D661" s="44"/>
      <c r="E661" s="44"/>
      <c r="F661" s="44"/>
      <c r="G661" s="44"/>
    </row>
    <row r="662" spans="1:9" ht="13.75" customHeight="1">
      <c r="A662" s="303"/>
      <c r="B662" s="609" t="s">
        <v>124</v>
      </c>
      <c r="D662" s="1016" t="s">
        <v>1814</v>
      </c>
      <c r="E662" s="1016"/>
      <c r="F662" s="1016"/>
      <c r="G662" s="44"/>
    </row>
    <row r="663" spans="1:9" ht="13">
      <c r="A663" s="303"/>
      <c r="B663" s="303"/>
      <c r="D663" s="1016"/>
      <c r="E663" s="1016"/>
      <c r="F663" s="1016"/>
      <c r="G663" s="44"/>
    </row>
    <row r="664" spans="1:9" ht="13">
      <c r="A664" s="271"/>
      <c r="B664" s="271"/>
      <c r="D664" s="626"/>
      <c r="E664" s="626"/>
      <c r="F664" s="626"/>
      <c r="G664" s="44"/>
    </row>
    <row r="665" spans="1:9" ht="13">
      <c r="A665" s="271"/>
      <c r="B665" s="609" t="s">
        <v>124</v>
      </c>
      <c r="C665" s="207"/>
      <c r="D665" s="1015" t="s">
        <v>1558</v>
      </c>
      <c r="E665" s="1015"/>
      <c r="F665" s="1015"/>
      <c r="G665" s="44"/>
    </row>
    <row r="666" spans="1:9" ht="13">
      <c r="A666" s="44"/>
      <c r="B666" s="44"/>
      <c r="C666" s="207"/>
      <c r="D666" s="44"/>
      <c r="E666" s="44"/>
      <c r="F666" s="44"/>
      <c r="G666" s="44"/>
      <c r="H666" s="267"/>
      <c r="I666" s="267"/>
    </row>
    <row r="667" spans="1:9" ht="13">
      <c r="A667" s="1029" t="s">
        <v>1400</v>
      </c>
      <c r="B667" s="1029"/>
      <c r="C667" s="1029"/>
      <c r="D667" s="1029"/>
      <c r="E667" s="1029"/>
      <c r="F667" s="1029"/>
      <c r="G667" s="1029"/>
    </row>
    <row r="668" spans="1:9" ht="13">
      <c r="A668" s="44"/>
      <c r="B668" s="44"/>
      <c r="C668" s="207"/>
      <c r="D668" s="44"/>
      <c r="E668" s="44"/>
      <c r="F668" s="44"/>
      <c r="G668" s="44"/>
    </row>
    <row r="669" spans="1:9" ht="13">
      <c r="C669" s="190"/>
      <c r="D669" s="996" t="s">
        <v>1399</v>
      </c>
      <c r="E669" s="996"/>
      <c r="F669" s="996"/>
      <c r="G669" s="44"/>
    </row>
    <row r="670" spans="1:9" ht="13">
      <c r="A670" s="191"/>
      <c r="B670" s="191"/>
      <c r="C670" s="191"/>
      <c r="D670" s="995" t="s">
        <v>1423</v>
      </c>
      <c r="E670" s="995"/>
      <c r="F670" s="995"/>
      <c r="G670" s="44"/>
    </row>
    <row r="671" spans="1:9" ht="13">
      <c r="A671" s="191"/>
      <c r="B671" s="191"/>
      <c r="C671" s="191"/>
      <c r="D671" s="44"/>
      <c r="E671" s="44"/>
      <c r="F671" s="44"/>
      <c r="G671" s="44"/>
    </row>
    <row r="672" spans="1:9" ht="14.5" customHeight="1">
      <c r="A672" s="271"/>
      <c r="B672" s="609" t="s">
        <v>1376</v>
      </c>
      <c r="C672" s="207"/>
      <c r="D672" s="968" t="s">
        <v>1877</v>
      </c>
      <c r="E672" s="968"/>
      <c r="F672" s="968"/>
      <c r="G672" s="44"/>
    </row>
    <row r="673" spans="1:7" ht="13">
      <c r="A673" s="271"/>
      <c r="B673" s="271"/>
      <c r="C673" s="207"/>
      <c r="D673" s="968"/>
      <c r="E673" s="968"/>
      <c r="F673" s="968"/>
      <c r="G673" s="44"/>
    </row>
    <row r="674" spans="1:7" ht="13">
      <c r="A674" s="271"/>
      <c r="B674" s="271"/>
      <c r="C674" s="207"/>
      <c r="D674" s="968"/>
      <c r="E674" s="968"/>
      <c r="F674" s="968"/>
      <c r="G674" s="44"/>
    </row>
    <row r="675" spans="1:7" ht="13">
      <c r="A675" s="271"/>
      <c r="B675" s="271"/>
      <c r="C675" s="207"/>
      <c r="D675" s="968"/>
      <c r="E675" s="968"/>
      <c r="F675" s="968"/>
      <c r="G675" s="44"/>
    </row>
    <row r="676" spans="1:7" ht="13">
      <c r="A676" s="271"/>
      <c r="B676" s="271"/>
      <c r="C676" s="207"/>
      <c r="D676" s="968"/>
      <c r="E676" s="968"/>
      <c r="F676" s="968"/>
      <c r="G676" s="44"/>
    </row>
    <row r="677" spans="1:7" ht="13">
      <c r="A677" s="271"/>
      <c r="B677" s="271"/>
      <c r="C677" s="207"/>
      <c r="D677" s="968"/>
      <c r="E677" s="968"/>
      <c r="F677" s="968"/>
      <c r="G677" s="44"/>
    </row>
    <row r="678" spans="1:7" ht="13" hidden="1">
      <c r="A678" s="271"/>
      <c r="B678" s="271"/>
      <c r="C678" s="207"/>
      <c r="D678" s="371"/>
      <c r="F678" s="44"/>
      <c r="G678" s="44"/>
    </row>
    <row r="679" spans="1:7" ht="13" hidden="1">
      <c r="A679" s="271"/>
      <c r="B679" s="609" t="s">
        <v>79</v>
      </c>
      <c r="C679" s="207"/>
      <c r="D679" s="999" t="s">
        <v>1440</v>
      </c>
      <c r="E679" s="999"/>
      <c r="F679" s="999"/>
      <c r="G679" s="44"/>
    </row>
    <row r="680" spans="1:7" ht="13" hidden="1">
      <c r="A680" s="271"/>
      <c r="B680" s="271"/>
      <c r="C680" s="207"/>
      <c r="D680" s="993" t="s">
        <v>2148</v>
      </c>
      <c r="E680" s="993"/>
      <c r="F680" s="993"/>
      <c r="G680" s="44"/>
    </row>
    <row r="681" spans="1:7" ht="13" hidden="1">
      <c r="A681" s="271"/>
      <c r="B681" s="271"/>
      <c r="C681" s="207"/>
      <c r="D681" s="993"/>
      <c r="E681" s="993"/>
      <c r="F681" s="993"/>
      <c r="G681" s="44"/>
    </row>
    <row r="682" spans="1:7" ht="13" hidden="1">
      <c r="A682" s="271"/>
      <c r="B682" s="271"/>
      <c r="C682" s="207"/>
      <c r="D682" s="993"/>
      <c r="E682" s="993"/>
      <c r="F682" s="993"/>
      <c r="G682" s="44"/>
    </row>
    <row r="683" spans="1:7" ht="13" hidden="1">
      <c r="A683" s="271"/>
      <c r="B683" s="271"/>
      <c r="C683" s="207"/>
      <c r="D683" s="993"/>
      <c r="E683" s="993"/>
      <c r="F683" s="993"/>
      <c r="G683" s="44"/>
    </row>
    <row r="684" spans="1:7" ht="13" hidden="1">
      <c r="A684" s="271"/>
      <c r="B684" s="271"/>
      <c r="C684" s="207"/>
      <c r="D684" s="993"/>
      <c r="E684" s="993"/>
      <c r="F684" s="993"/>
      <c r="G684" s="44"/>
    </row>
    <row r="685" spans="1:7" ht="13" hidden="1">
      <c r="A685" s="271"/>
      <c r="B685" s="271"/>
      <c r="C685" s="207"/>
      <c r="D685" s="1017" t="s">
        <v>1876</v>
      </c>
      <c r="E685" s="1017"/>
      <c r="F685" s="1017"/>
      <c r="G685" s="44"/>
    </row>
    <row r="686" spans="1:7" ht="13">
      <c r="A686" s="44"/>
      <c r="B686" s="44"/>
      <c r="C686" s="207"/>
      <c r="D686" s="44"/>
      <c r="E686" s="44"/>
      <c r="F686" s="44"/>
      <c r="G686" s="44"/>
    </row>
    <row r="687" spans="1:7" ht="13">
      <c r="A687" s="1029" t="s">
        <v>1401</v>
      </c>
      <c r="B687" s="1029"/>
      <c r="C687" s="1029"/>
      <c r="D687" s="1029"/>
      <c r="E687" s="1029"/>
      <c r="F687" s="1029"/>
      <c r="G687" s="1029"/>
    </row>
    <row r="688" spans="1:7" ht="13">
      <c r="A688" s="44"/>
      <c r="B688" s="44"/>
      <c r="C688" s="207"/>
      <c r="D688" s="44"/>
      <c r="E688" s="44"/>
      <c r="F688" s="44"/>
      <c r="G688" s="44"/>
    </row>
    <row r="689" spans="1:7" ht="13">
      <c r="C689" s="190"/>
      <c r="D689" s="996" t="s">
        <v>783</v>
      </c>
      <c r="E689" s="996"/>
      <c r="F689" s="996"/>
      <c r="G689" s="44"/>
    </row>
    <row r="690" spans="1:7" ht="13">
      <c r="A690" s="190"/>
      <c r="B690" s="190"/>
      <c r="C690" s="190"/>
      <c r="D690" s="996" t="s">
        <v>871</v>
      </c>
      <c r="E690" s="996"/>
      <c r="F690" s="996"/>
      <c r="G690" s="44"/>
    </row>
    <row r="691" spans="1:7" ht="13">
      <c r="A691" s="191"/>
      <c r="B691" s="191"/>
      <c r="C691" s="191"/>
      <c r="D691" s="995" t="s">
        <v>1524</v>
      </c>
      <c r="E691" s="995"/>
      <c r="F691" s="995"/>
    </row>
    <row r="692" spans="1:7" ht="14.25" customHeight="1">
      <c r="A692" s="191"/>
      <c r="B692" s="191"/>
      <c r="C692" s="191"/>
    </row>
    <row r="693" spans="1:7" ht="13">
      <c r="A693" s="271"/>
      <c r="B693" s="609" t="s">
        <v>1376</v>
      </c>
      <c r="C693" s="191"/>
      <c r="D693" s="995" t="s">
        <v>1116</v>
      </c>
      <c r="E693" s="995"/>
      <c r="F693" s="995"/>
    </row>
    <row r="694" spans="1:7" ht="13">
      <c r="A694" s="191"/>
      <c r="B694" s="191"/>
      <c r="C694" s="191"/>
      <c r="D694" s="995" t="s">
        <v>1133</v>
      </c>
      <c r="E694" s="995"/>
      <c r="F694" s="995"/>
    </row>
    <row r="695" spans="1:7" ht="12.75" customHeight="1">
      <c r="A695" s="191"/>
      <c r="B695" s="191"/>
      <c r="C695" s="191"/>
      <c r="E695" s="927" t="s">
        <v>2088</v>
      </c>
      <c r="F695" s="15"/>
    </row>
    <row r="696" spans="1:7" ht="13">
      <c r="A696" s="191"/>
      <c r="B696" s="191"/>
      <c r="C696" s="191"/>
      <c r="E696" s="926" t="s">
        <v>2087</v>
      </c>
      <c r="F696" s="15"/>
    </row>
    <row r="697" spans="1:7" ht="13">
      <c r="A697" s="191"/>
      <c r="B697" s="191"/>
      <c r="C697" s="191"/>
      <c r="D697" s="212"/>
      <c r="E697" s="212"/>
      <c r="F697" s="212"/>
    </row>
    <row r="698" spans="1:7" ht="13">
      <c r="A698" s="271"/>
      <c r="B698" s="609" t="s">
        <v>1376</v>
      </c>
      <c r="C698" s="191"/>
      <c r="D698" s="975" t="s">
        <v>2149</v>
      </c>
      <c r="E698" s="975"/>
      <c r="F698" s="975"/>
    </row>
    <row r="699" spans="1:7" ht="13">
      <c r="A699" s="18"/>
      <c r="B699" s="18"/>
      <c r="C699" s="191"/>
      <c r="D699" s="975"/>
      <c r="E699" s="975"/>
      <c r="F699" s="975"/>
    </row>
    <row r="700" spans="1:7" ht="13">
      <c r="A700" s="191"/>
      <c r="B700" s="191"/>
      <c r="C700" s="191"/>
      <c r="D700" s="975"/>
      <c r="E700" s="975"/>
      <c r="F700" s="975"/>
    </row>
    <row r="701" spans="1:7" ht="13">
      <c r="A701" s="191"/>
      <c r="B701" s="191"/>
      <c r="C701" s="191"/>
    </row>
    <row r="702" spans="1:7" ht="13">
      <c r="A702" s="271"/>
      <c r="B702" s="609" t="s">
        <v>1376</v>
      </c>
      <c r="C702" s="191"/>
      <c r="D702" s="995" t="s">
        <v>1174</v>
      </c>
      <c r="E702" s="995"/>
      <c r="F702" s="995"/>
    </row>
    <row r="703" spans="1:7" ht="13">
      <c r="A703" s="271"/>
      <c r="B703" s="271"/>
      <c r="C703" s="191"/>
      <c r="D703" s="995" t="s">
        <v>1133</v>
      </c>
      <c r="E703" s="995"/>
      <c r="F703" s="995"/>
    </row>
    <row r="704" spans="1:7" ht="13">
      <c r="A704" s="191"/>
      <c r="B704" s="191"/>
      <c r="C704" s="191"/>
      <c r="E704" s="1020" t="s">
        <v>2089</v>
      </c>
      <c r="F704" s="1020"/>
    </row>
    <row r="705" spans="1:6" ht="13">
      <c r="A705" s="191"/>
      <c r="B705" s="191"/>
      <c r="C705" s="191"/>
      <c r="D705" s="3"/>
    </row>
    <row r="706" spans="1:6" ht="13">
      <c r="A706" s="271"/>
      <c r="B706" s="609" t="s">
        <v>1376</v>
      </c>
      <c r="C706" s="191"/>
      <c r="D706" s="975" t="s">
        <v>1526</v>
      </c>
      <c r="E706" s="975"/>
      <c r="F706" s="975"/>
    </row>
    <row r="707" spans="1:6" ht="13">
      <c r="A707" s="191"/>
      <c r="B707" s="191"/>
      <c r="C707" s="191"/>
      <c r="D707" s="975"/>
      <c r="E707" s="975"/>
      <c r="F707" s="975"/>
    </row>
    <row r="708" spans="1:6" ht="13">
      <c r="A708" s="191"/>
      <c r="B708" s="191"/>
      <c r="C708" s="191"/>
      <c r="D708" s="975"/>
      <c r="E708" s="975"/>
      <c r="F708" s="975"/>
    </row>
    <row r="709" spans="1:6" ht="13">
      <c r="A709" s="191"/>
      <c r="B709" s="191"/>
      <c r="C709" s="191"/>
      <c r="D709" s="975"/>
      <c r="E709" s="975"/>
      <c r="F709" s="975"/>
    </row>
    <row r="710" spans="1:6" ht="13">
      <c r="A710" s="191"/>
      <c r="B710" s="191"/>
      <c r="C710" s="191"/>
      <c r="D710" s="975"/>
      <c r="E710" s="975"/>
      <c r="F710" s="975"/>
    </row>
    <row r="711" spans="1:6" ht="13">
      <c r="A711" s="191"/>
      <c r="B711" s="191"/>
      <c r="C711" s="191"/>
      <c r="D711" s="975"/>
      <c r="E711" s="975"/>
      <c r="F711" s="975"/>
    </row>
    <row r="712" spans="1:6" ht="13">
      <c r="A712" s="191"/>
      <c r="B712" s="191"/>
      <c r="C712" s="191"/>
      <c r="D712" s="975"/>
      <c r="E712" s="975"/>
      <c r="F712" s="975"/>
    </row>
    <row r="713" spans="1:6" ht="13">
      <c r="A713" s="191"/>
      <c r="B713" s="609" t="s">
        <v>1376</v>
      </c>
      <c r="C713" s="191"/>
      <c r="D713" s="968" t="s">
        <v>1732</v>
      </c>
      <c r="E713" s="975"/>
      <c r="F713" s="975"/>
    </row>
    <row r="714" spans="1:6" ht="13">
      <c r="A714" s="191"/>
      <c r="B714" s="191"/>
      <c r="C714" s="191"/>
      <c r="D714" s="975"/>
      <c r="E714" s="975"/>
      <c r="F714" s="975"/>
    </row>
    <row r="715" spans="1:6" ht="13">
      <c r="A715" s="191"/>
      <c r="B715" s="191"/>
      <c r="C715" s="191"/>
    </row>
    <row r="716" spans="1:6" ht="14.5" customHeight="1">
      <c r="A716" s="271"/>
      <c r="B716" s="609" t="s">
        <v>124</v>
      </c>
      <c r="C716" s="191"/>
      <c r="D716" s="975" t="s">
        <v>1527</v>
      </c>
      <c r="E716" s="975"/>
      <c r="F716" s="975"/>
    </row>
    <row r="717" spans="1:6" ht="13">
      <c r="A717" s="191"/>
      <c r="B717" s="191"/>
      <c r="C717" s="191"/>
      <c r="D717" s="975"/>
      <c r="E717" s="975"/>
      <c r="F717" s="975"/>
    </row>
    <row r="718" spans="1:6" ht="13">
      <c r="A718" s="191"/>
      <c r="B718" s="191"/>
      <c r="C718" s="191"/>
      <c r="D718" s="975"/>
      <c r="E718" s="975"/>
      <c r="F718" s="975"/>
    </row>
    <row r="719" spans="1:6" ht="13">
      <c r="A719" s="191"/>
      <c r="B719" s="191"/>
      <c r="C719" s="191"/>
      <c r="D719" s="975"/>
      <c r="E719" s="975"/>
      <c r="F719" s="975"/>
    </row>
    <row r="720" spans="1:6" ht="13">
      <c r="A720" s="191"/>
      <c r="B720" s="191"/>
      <c r="C720" s="191"/>
      <c r="D720" s="975"/>
      <c r="E720" s="975"/>
      <c r="F720" s="975"/>
    </row>
    <row r="721" spans="1:9" ht="13">
      <c r="A721" s="191"/>
      <c r="B721" s="191"/>
      <c r="C721" s="191"/>
      <c r="D721" s="975"/>
      <c r="E721" s="975"/>
      <c r="F721" s="975"/>
    </row>
    <row r="722" spans="1:9" ht="13">
      <c r="A722" s="191"/>
      <c r="B722" s="191"/>
      <c r="C722" s="191"/>
      <c r="D722" s="975"/>
      <c r="E722" s="975"/>
      <c r="F722" s="975"/>
    </row>
    <row r="723" spans="1:9" ht="13">
      <c r="A723" s="191"/>
      <c r="B723" s="191"/>
      <c r="C723" s="191"/>
      <c r="D723" s="975"/>
      <c r="E723" s="975"/>
      <c r="F723" s="975"/>
    </row>
    <row r="724" spans="1:9" ht="13">
      <c r="A724" s="191"/>
      <c r="B724" s="191"/>
      <c r="C724" s="191"/>
      <c r="D724" s="975"/>
      <c r="E724" s="975"/>
      <c r="F724" s="975"/>
    </row>
    <row r="725" spans="1:9" ht="13">
      <c r="A725" s="191"/>
      <c r="B725" s="191"/>
      <c r="C725" s="191"/>
      <c r="D725" s="975"/>
      <c r="E725" s="975"/>
      <c r="F725" s="975"/>
    </row>
    <row r="726" spans="1:9" ht="13">
      <c r="A726" s="191"/>
      <c r="B726" s="191"/>
      <c r="C726" s="191"/>
      <c r="D726" s="975"/>
      <c r="E726" s="975"/>
      <c r="F726" s="975"/>
    </row>
    <row r="727" spans="1:9" ht="13">
      <c r="A727" s="191"/>
      <c r="B727" s="191"/>
      <c r="C727" s="191"/>
      <c r="D727" s="975"/>
      <c r="E727" s="975"/>
      <c r="F727" s="975"/>
    </row>
    <row r="728" spans="1:9" ht="13">
      <c r="A728" s="191"/>
      <c r="B728" s="191"/>
      <c r="C728" s="191"/>
      <c r="D728" s="975"/>
      <c r="E728" s="975"/>
      <c r="F728" s="975"/>
    </row>
    <row r="729" spans="1:9" ht="13">
      <c r="A729" s="191"/>
      <c r="B729" s="609" t="s">
        <v>1376</v>
      </c>
      <c r="C729" s="191"/>
      <c r="D729" s="975" t="s">
        <v>1531</v>
      </c>
      <c r="E729" s="975"/>
      <c r="F729" s="975"/>
      <c r="H729" s="267"/>
      <c r="I729" s="267"/>
    </row>
    <row r="730" spans="1:9" ht="13">
      <c r="A730" s="191"/>
      <c r="B730" s="191"/>
      <c r="C730" s="191"/>
      <c r="D730" s="975"/>
      <c r="E730" s="975"/>
      <c r="F730" s="975"/>
      <c r="H730" s="267"/>
      <c r="I730" s="267"/>
    </row>
    <row r="731" spans="1:9" ht="13">
      <c r="A731" s="191"/>
      <c r="B731" s="191"/>
      <c r="C731" s="191"/>
      <c r="D731" s="24"/>
      <c r="E731" s="24"/>
      <c r="F731" s="24"/>
      <c r="H731" s="267"/>
      <c r="I731" s="267"/>
    </row>
    <row r="732" spans="1:9" ht="13">
      <c r="A732" s="191"/>
      <c r="B732" s="609" t="s">
        <v>1376</v>
      </c>
      <c r="C732" s="191"/>
      <c r="D732" s="975" t="s">
        <v>1532</v>
      </c>
      <c r="E732" s="975"/>
      <c r="F732" s="975"/>
      <c r="H732" s="267"/>
      <c r="I732" s="267"/>
    </row>
    <row r="733" spans="1:9" ht="13">
      <c r="A733" s="191"/>
      <c r="B733" s="191"/>
      <c r="C733" s="191"/>
      <c r="D733" s="975"/>
      <c r="E733" s="975"/>
      <c r="F733" s="975"/>
      <c r="H733" s="267"/>
      <c r="I733" s="267"/>
    </row>
    <row r="734" spans="1:9" ht="13">
      <c r="A734" s="191"/>
      <c r="B734" s="191"/>
      <c r="C734" s="191"/>
      <c r="D734" s="975"/>
      <c r="E734" s="975"/>
      <c r="F734" s="975"/>
      <c r="H734" s="267"/>
      <c r="I734" s="267"/>
    </row>
    <row r="735" spans="1:9" ht="13">
      <c r="A735" s="191"/>
      <c r="B735" s="191"/>
      <c r="C735" s="191"/>
      <c r="D735" s="24"/>
      <c r="E735" s="24"/>
      <c r="F735" s="24"/>
      <c r="H735" s="267"/>
      <c r="I735" s="267"/>
    </row>
    <row r="736" spans="1:9" ht="14.5" customHeight="1">
      <c r="A736" s="271"/>
      <c r="B736" s="609" t="s">
        <v>124</v>
      </c>
      <c r="C736" s="191"/>
      <c r="D736" s="968" t="s">
        <v>1922</v>
      </c>
      <c r="E736" s="975"/>
      <c r="F736" s="975"/>
    </row>
    <row r="737" spans="1:9" ht="13">
      <c r="A737" s="191"/>
      <c r="B737" s="191"/>
      <c r="C737" s="191"/>
      <c r="D737" s="975"/>
      <c r="E737" s="975"/>
      <c r="F737" s="975"/>
    </row>
    <row r="738" spans="1:9" ht="13">
      <c r="A738" s="191"/>
      <c r="B738" s="191"/>
      <c r="C738" s="191"/>
      <c r="D738" s="975"/>
      <c r="E738" s="975"/>
      <c r="F738" s="975"/>
    </row>
    <row r="739" spans="1:9" ht="13">
      <c r="A739" s="191"/>
      <c r="B739" s="191"/>
      <c r="C739" s="191"/>
    </row>
    <row r="740" spans="1:9" ht="14.5" customHeight="1">
      <c r="A740" s="271"/>
      <c r="B740" s="609" t="s">
        <v>124</v>
      </c>
      <c r="C740" s="191"/>
      <c r="D740" s="975" t="s">
        <v>1528</v>
      </c>
      <c r="E740" s="975"/>
      <c r="F740" s="975"/>
    </row>
    <row r="741" spans="1:9" ht="13">
      <c r="A741" s="191"/>
      <c r="B741" s="191"/>
      <c r="C741" s="191"/>
      <c r="D741" s="975"/>
      <c r="E741" s="975"/>
      <c r="F741" s="975"/>
    </row>
    <row r="742" spans="1:9" ht="13">
      <c r="A742" s="191"/>
      <c r="B742" s="191"/>
      <c r="C742" s="191"/>
      <c r="D742" s="975"/>
      <c r="E742" s="975"/>
      <c r="F742" s="975"/>
    </row>
    <row r="743" spans="1:9" ht="13">
      <c r="A743" s="191"/>
      <c r="B743" s="191"/>
      <c r="C743" s="191"/>
      <c r="D743" s="212"/>
      <c r="H743" s="267"/>
      <c r="I743" s="267"/>
    </row>
    <row r="744" spans="1:9" ht="13">
      <c r="A744" s="271"/>
      <c r="B744" s="609" t="s">
        <v>124</v>
      </c>
      <c r="C744" s="191"/>
      <c r="D744" s="975" t="s">
        <v>1530</v>
      </c>
      <c r="E744" s="975"/>
      <c r="F744" s="975"/>
    </row>
    <row r="745" spans="1:9" ht="13">
      <c r="A745" s="191"/>
      <c r="B745" s="191"/>
      <c r="C745" s="191"/>
      <c r="D745" s="975"/>
      <c r="E745" s="975"/>
      <c r="F745" s="975"/>
    </row>
    <row r="746" spans="1:9" ht="13">
      <c r="A746" s="191"/>
      <c r="B746" s="191"/>
      <c r="C746" s="191"/>
      <c r="D746" s="975"/>
      <c r="E746" s="975"/>
      <c r="F746" s="975"/>
    </row>
    <row r="747" spans="1:9" ht="13">
      <c r="A747" s="191"/>
      <c r="B747" s="191"/>
      <c r="C747" s="191"/>
      <c r="D747" s="975"/>
      <c r="E747" s="975"/>
      <c r="F747" s="975"/>
    </row>
    <row r="748" spans="1:9" ht="13">
      <c r="A748" s="191"/>
      <c r="B748" s="191"/>
      <c r="C748" s="191"/>
      <c r="D748" s="24"/>
      <c r="E748" s="24"/>
      <c r="F748" s="24"/>
    </row>
    <row r="749" spans="1:9" ht="13">
      <c r="A749" s="271"/>
      <c r="B749" s="609" t="s">
        <v>1376</v>
      </c>
      <c r="C749" s="191"/>
      <c r="D749" s="968" t="s">
        <v>2215</v>
      </c>
      <c r="E749" s="975"/>
      <c r="F749" s="975"/>
      <c r="H749" s="267"/>
      <c r="I749" s="267"/>
    </row>
    <row r="750" spans="1:9" ht="13">
      <c r="A750" s="191"/>
      <c r="B750" s="191"/>
      <c r="C750" s="191"/>
      <c r="D750" s="975"/>
      <c r="E750" s="975"/>
      <c r="F750" s="975"/>
      <c r="H750" s="267"/>
      <c r="I750" s="267"/>
    </row>
    <row r="751" spans="1:9" ht="13">
      <c r="A751" s="191"/>
      <c r="B751" s="191"/>
      <c r="C751" s="191"/>
      <c r="D751" s="975"/>
      <c r="E751" s="975"/>
      <c r="F751" s="975"/>
      <c r="H751" s="267"/>
      <c r="I751" s="267"/>
    </row>
    <row r="752" spans="1:9" ht="13">
      <c r="A752" s="191"/>
      <c r="B752" s="191"/>
      <c r="C752" s="191"/>
      <c r="D752" s="975"/>
      <c r="E752" s="975"/>
      <c r="F752" s="975"/>
      <c r="H752" s="267"/>
      <c r="I752" s="267"/>
    </row>
    <row r="753" spans="1:9" ht="13">
      <c r="A753" s="191"/>
      <c r="B753" s="191"/>
      <c r="C753" s="191"/>
      <c r="D753" s="975"/>
      <c r="E753" s="975"/>
      <c r="F753" s="975"/>
      <c r="H753" s="267"/>
      <c r="I753" s="267"/>
    </row>
    <row r="754" spans="1:9" ht="13">
      <c r="A754" s="191"/>
      <c r="B754" s="191"/>
      <c r="C754" s="191"/>
      <c r="D754" s="975"/>
      <c r="E754" s="975"/>
      <c r="F754" s="975"/>
      <c r="H754" s="267"/>
      <c r="I754" s="267"/>
    </row>
    <row r="755" spans="1:9" ht="13">
      <c r="A755" s="191"/>
      <c r="B755" s="191"/>
      <c r="C755" s="191"/>
      <c r="D755" s="975"/>
      <c r="E755" s="975"/>
      <c r="F755" s="975"/>
      <c r="H755" s="267"/>
      <c r="I755" s="267"/>
    </row>
    <row r="756" spans="1:9" ht="13">
      <c r="A756" s="191"/>
      <c r="B756" s="191"/>
      <c r="C756" s="191"/>
      <c r="D756" s="1019" t="s">
        <v>1529</v>
      </c>
      <c r="E756" s="1019"/>
      <c r="F756" s="1019"/>
      <c r="H756" s="267"/>
      <c r="I756" s="267"/>
    </row>
    <row r="757" spans="1:9" ht="13">
      <c r="A757" s="191"/>
      <c r="B757" s="191"/>
      <c r="C757" s="191"/>
      <c r="D757" s="560"/>
      <c r="H757" s="267"/>
      <c r="I757" s="267"/>
    </row>
    <row r="758" spans="1:9" ht="13">
      <c r="A758" s="1007" t="s">
        <v>1428</v>
      </c>
      <c r="B758" s="1007"/>
      <c r="C758" s="1007"/>
      <c r="D758" s="1007"/>
      <c r="E758" s="1007"/>
      <c r="F758" s="1007"/>
      <c r="G758" s="1007"/>
      <c r="H758" s="267"/>
      <c r="I758" s="267"/>
    </row>
    <row r="759" spans="1:9" ht="13">
      <c r="A759" s="191"/>
      <c r="B759" s="191"/>
      <c r="C759" s="191"/>
      <c r="D759" s="212"/>
      <c r="H759" s="267"/>
      <c r="I759" s="267"/>
    </row>
    <row r="760" spans="1:9" ht="13">
      <c r="C760" s="191"/>
      <c r="D760" s="1002" t="s">
        <v>1448</v>
      </c>
      <c r="E760" s="1002"/>
      <c r="F760" s="1002"/>
      <c r="H760" s="267"/>
      <c r="I760" s="267"/>
    </row>
    <row r="761" spans="1:9" ht="13">
      <c r="A761" s="190"/>
      <c r="B761" s="190"/>
      <c r="C761" s="190"/>
      <c r="D761" s="1005" t="s">
        <v>1451</v>
      </c>
      <c r="E761" s="1005"/>
      <c r="F761" s="1005"/>
      <c r="H761" s="267"/>
      <c r="I761" s="267"/>
    </row>
    <row r="762" spans="1:9" ht="13">
      <c r="A762" s="191"/>
      <c r="B762" s="191"/>
      <c r="C762" s="191"/>
      <c r="H762" s="267"/>
      <c r="I762" s="267"/>
    </row>
    <row r="763" spans="1:9" ht="14.25" customHeight="1">
      <c r="A763" s="271"/>
      <c r="B763" s="609" t="s">
        <v>1376</v>
      </c>
      <c r="D763" s="975" t="s">
        <v>1449</v>
      </c>
      <c r="E763" s="975"/>
      <c r="F763" s="975"/>
      <c r="H763" s="267"/>
      <c r="I763" s="267"/>
    </row>
    <row r="764" spans="1:9" ht="11.25" customHeight="1">
      <c r="D764" s="975"/>
      <c r="E764" s="975"/>
      <c r="F764" s="975"/>
      <c r="H764" s="267"/>
      <c r="I764" s="267"/>
    </row>
    <row r="765" spans="1:9" ht="13">
      <c r="D765" s="975"/>
      <c r="E765" s="975"/>
      <c r="F765" s="975"/>
      <c r="H765" s="267"/>
      <c r="I765" s="267"/>
    </row>
    <row r="766" spans="1:9" ht="13">
      <c r="D766" s="975"/>
      <c r="E766" s="975"/>
      <c r="F766" s="975"/>
      <c r="H766" s="267"/>
      <c r="I766" s="267"/>
    </row>
    <row r="767" spans="1:9" ht="13">
      <c r="D767" s="975"/>
      <c r="E767" s="975"/>
      <c r="F767" s="975"/>
      <c r="H767" s="267"/>
      <c r="I767" s="267"/>
    </row>
    <row r="768" spans="1:9" ht="17.25" customHeight="1">
      <c r="D768" s="975"/>
      <c r="E768" s="975"/>
      <c r="F768" s="975"/>
      <c r="H768" s="267"/>
      <c r="I768" s="267"/>
    </row>
    <row r="769" spans="1:9" ht="13">
      <c r="D769" s="44"/>
      <c r="E769" s="44"/>
      <c r="F769" s="44"/>
      <c r="H769" s="267"/>
      <c r="I769" s="267"/>
    </row>
    <row r="770" spans="1:9" ht="12.75" customHeight="1">
      <c r="B770" s="609" t="s">
        <v>1376</v>
      </c>
      <c r="D770" s="1016" t="s">
        <v>1863</v>
      </c>
      <c r="E770" s="1016"/>
      <c r="F770" s="1016"/>
      <c r="H770" s="267"/>
      <c r="I770" s="267"/>
    </row>
    <row r="771" spans="1:9" ht="13">
      <c r="D771" s="1016"/>
      <c r="E771" s="1016"/>
      <c r="F771" s="1016"/>
      <c r="H771" s="267"/>
      <c r="I771" s="267"/>
    </row>
    <row r="772" spans="1:9" ht="13">
      <c r="D772" s="1016"/>
      <c r="E772" s="1016"/>
      <c r="F772" s="1016"/>
      <c r="H772" s="267"/>
      <c r="I772" s="267"/>
    </row>
    <row r="773" spans="1:9" ht="13">
      <c r="D773" s="1016"/>
      <c r="E773" s="1016"/>
      <c r="F773" s="1016"/>
      <c r="H773" s="267"/>
      <c r="I773" s="267"/>
    </row>
    <row r="774" spans="1:9" ht="13">
      <c r="D774" s="44"/>
      <c r="H774" s="267"/>
      <c r="I774" s="267"/>
    </row>
    <row r="775" spans="1:9" ht="13">
      <c r="B775" s="609" t="s">
        <v>124</v>
      </c>
      <c r="C775" s="433"/>
      <c r="D775" s="1018" t="s">
        <v>1864</v>
      </c>
      <c r="E775" s="993"/>
      <c r="F775" s="993"/>
      <c r="G775" s="372"/>
      <c r="H775" s="267"/>
      <c r="I775" s="267"/>
    </row>
    <row r="776" spans="1:9" ht="13">
      <c r="A776" s="433"/>
      <c r="B776" s="433"/>
      <c r="C776" s="433"/>
      <c r="D776" s="993"/>
      <c r="E776" s="993"/>
      <c r="F776" s="993"/>
      <c r="G776" s="372"/>
      <c r="H776" s="267"/>
      <c r="I776" s="267"/>
    </row>
    <row r="777" spans="1:9" ht="13">
      <c r="A777" s="433"/>
      <c r="B777" s="433"/>
      <c r="C777" s="433"/>
      <c r="D777" s="993"/>
      <c r="E777" s="993"/>
      <c r="F777" s="993"/>
      <c r="G777" s="372"/>
      <c r="H777" s="267"/>
      <c r="I777" s="267"/>
    </row>
    <row r="778" spans="1:9" ht="13">
      <c r="D778" s="44"/>
      <c r="E778" s="44"/>
      <c r="F778" s="44"/>
      <c r="H778" s="267"/>
      <c r="I778" s="267"/>
    </row>
    <row r="779" spans="1:9" ht="13">
      <c r="B779" s="609" t="s">
        <v>124</v>
      </c>
      <c r="D779" s="975" t="s">
        <v>1450</v>
      </c>
      <c r="E779" s="975"/>
      <c r="F779" s="975"/>
      <c r="H779" s="267"/>
      <c r="I779" s="267"/>
    </row>
    <row r="780" spans="1:9" ht="13">
      <c r="D780" s="975"/>
      <c r="E780" s="975"/>
      <c r="F780" s="975"/>
      <c r="H780" s="267"/>
      <c r="I780" s="267"/>
    </row>
    <row r="781" spans="1:9" ht="13">
      <c r="D781" s="24"/>
      <c r="E781" s="24"/>
      <c r="F781" s="24"/>
      <c r="H781" s="267"/>
      <c r="I781" s="267"/>
    </row>
    <row r="782" spans="1:9" ht="13.75" customHeight="1">
      <c r="B782" s="609" t="s">
        <v>124</v>
      </c>
      <c r="D782" s="968" t="s">
        <v>1755</v>
      </c>
      <c r="E782" s="975"/>
      <c r="F782" s="975"/>
      <c r="H782" s="267"/>
      <c r="I782" s="267"/>
    </row>
    <row r="783" spans="1:9" ht="13">
      <c r="D783" s="975"/>
      <c r="E783" s="975"/>
      <c r="F783" s="975"/>
      <c r="H783" s="267"/>
      <c r="I783" s="267"/>
    </row>
    <row r="784" spans="1:9" ht="13">
      <c r="D784" s="975"/>
      <c r="E784" s="975"/>
      <c r="F784" s="975"/>
      <c r="H784" s="267"/>
      <c r="I784" s="267"/>
    </row>
    <row r="785" spans="1:9" ht="13">
      <c r="D785" s="24"/>
      <c r="E785" s="24"/>
      <c r="F785" s="24"/>
      <c r="H785" s="267"/>
      <c r="I785" s="267"/>
    </row>
    <row r="786" spans="1:9" ht="12" customHeight="1">
      <c r="A786" s="1007" t="s">
        <v>1592</v>
      </c>
      <c r="B786" s="1007"/>
      <c r="C786" s="1007"/>
      <c r="D786" s="1007"/>
      <c r="E786" s="1007"/>
      <c r="F786" s="1007"/>
      <c r="G786" s="1007"/>
      <c r="H786" s="267"/>
      <c r="I786" s="267"/>
    </row>
    <row r="787" spans="1:9" ht="13">
      <c r="A787" s="63"/>
      <c r="B787" s="63"/>
      <c r="H787" s="267"/>
      <c r="I787" s="267"/>
    </row>
    <row r="788" spans="1:9" ht="13.75" customHeight="1">
      <c r="A788" s="63"/>
      <c r="B788" s="63"/>
      <c r="D788" s="1011" t="s">
        <v>1593</v>
      </c>
      <c r="E788" s="1011"/>
      <c r="F788" s="1011"/>
      <c r="H788" s="267"/>
      <c r="I788" s="267"/>
    </row>
    <row r="789" spans="1:9" ht="13">
      <c r="A789" s="63"/>
      <c r="B789" s="63"/>
      <c r="D789" s="1012" t="s">
        <v>1594</v>
      </c>
      <c r="E789" s="1012"/>
      <c r="F789" s="1012"/>
      <c r="H789" s="267"/>
      <c r="I789" s="267"/>
    </row>
    <row r="790" spans="1:9" ht="13">
      <c r="A790" s="63"/>
      <c r="B790" s="63"/>
      <c r="D790" s="420"/>
      <c r="E790" s="420"/>
      <c r="F790" s="420"/>
      <c r="H790" s="267"/>
      <c r="I790" s="267"/>
    </row>
    <row r="791" spans="1:9" ht="13">
      <c r="A791" s="63"/>
      <c r="B791" s="609" t="s">
        <v>1376</v>
      </c>
      <c r="D791" s="993" t="s">
        <v>1595</v>
      </c>
      <c r="E791" s="993"/>
      <c r="F791" s="993"/>
      <c r="H791" s="267"/>
      <c r="I791" s="267"/>
    </row>
    <row r="792" spans="1:9" ht="13">
      <c r="A792" s="63"/>
      <c r="B792" s="63"/>
      <c r="D792" s="993"/>
      <c r="E792" s="993"/>
      <c r="F792" s="993"/>
      <c r="H792" s="267"/>
      <c r="I792" s="267"/>
    </row>
    <row r="793" spans="1:9" ht="13">
      <c r="A793" s="191"/>
      <c r="B793" s="191"/>
      <c r="C793" s="191"/>
      <c r="D793" s="993"/>
      <c r="E793" s="993"/>
      <c r="F793" s="993"/>
      <c r="G793" s="44"/>
      <c r="H793" s="267"/>
      <c r="I793" s="267"/>
    </row>
    <row r="794" spans="1:9" ht="13">
      <c r="D794" s="192"/>
      <c r="H794" s="267"/>
      <c r="I794" s="267"/>
    </row>
    <row r="795" spans="1:9" ht="13">
      <c r="A795" s="190"/>
      <c r="B795" s="609" t="s">
        <v>124</v>
      </c>
      <c r="C795" s="190"/>
      <c r="D795" s="1018" t="s">
        <v>2210</v>
      </c>
      <c r="E795" s="993"/>
      <c r="F795" s="993"/>
      <c r="H795" s="267"/>
      <c r="I795" s="267"/>
    </row>
    <row r="796" spans="1:9" ht="13">
      <c r="A796" s="190"/>
      <c r="B796" s="190"/>
      <c r="C796" s="190"/>
      <c r="D796" s="993"/>
      <c r="E796" s="993"/>
      <c r="F796" s="993"/>
      <c r="H796" s="267"/>
      <c r="I796" s="267"/>
    </row>
    <row r="797" spans="1:9" ht="27.75" customHeight="1">
      <c r="A797" s="190"/>
      <c r="B797" s="190"/>
      <c r="C797" s="190"/>
      <c r="D797" s="993"/>
      <c r="E797" s="993"/>
      <c r="F797" s="993"/>
      <c r="H797" s="267"/>
      <c r="I797" s="267"/>
    </row>
    <row r="798" spans="1:9" ht="13">
      <c r="A798" s="191"/>
      <c r="B798" s="191"/>
      <c r="C798" s="191"/>
      <c r="E798" s="188"/>
      <c r="F798" s="188"/>
      <c r="G798" s="188"/>
      <c r="H798" s="267"/>
      <c r="I798" s="267"/>
    </row>
    <row r="799" spans="1:9" ht="14.5" customHeight="1">
      <c r="A799" s="271"/>
      <c r="B799" s="609" t="s">
        <v>124</v>
      </c>
      <c r="C799" s="207"/>
      <c r="D799" s="1018" t="s">
        <v>1697</v>
      </c>
      <c r="E799" s="1018"/>
      <c r="F799" s="1018"/>
      <c r="G799" s="188"/>
      <c r="H799" s="267"/>
      <c r="I799" s="267"/>
    </row>
    <row r="800" spans="1:9" ht="13">
      <c r="A800" s="271"/>
      <c r="B800" s="271"/>
      <c r="C800" s="207"/>
      <c r="D800" s="1018"/>
      <c r="E800" s="1018"/>
      <c r="F800" s="1018"/>
      <c r="G800" s="188"/>
      <c r="H800" s="267"/>
      <c r="I800" s="267"/>
    </row>
    <row r="801" spans="1:9" ht="13">
      <c r="A801" s="271"/>
      <c r="B801" s="271"/>
      <c r="C801" s="207"/>
      <c r="D801" s="1018"/>
      <c r="E801" s="1018"/>
      <c r="F801" s="1018"/>
      <c r="G801" s="188"/>
      <c r="H801" s="267"/>
      <c r="I801" s="267"/>
    </row>
    <row r="802" spans="1:9" ht="13">
      <c r="A802" s="271"/>
      <c r="B802" s="271"/>
      <c r="C802" s="207"/>
      <c r="D802" s="44"/>
      <c r="G802" s="188"/>
      <c r="H802" s="267"/>
      <c r="I802" s="267"/>
    </row>
    <row r="803" spans="1:9" ht="14.25" customHeight="1">
      <c r="A803" s="271"/>
      <c r="B803" s="609" t="s">
        <v>124</v>
      </c>
      <c r="C803" s="207"/>
      <c r="D803" s="993" t="s">
        <v>1596</v>
      </c>
      <c r="E803" s="993"/>
      <c r="F803" s="993"/>
      <c r="G803" s="188"/>
      <c r="H803" s="267"/>
      <c r="I803" s="267"/>
    </row>
    <row r="804" spans="1:9" ht="13">
      <c r="A804" s="271"/>
      <c r="B804" s="271"/>
      <c r="C804" s="207"/>
      <c r="D804" s="993"/>
      <c r="E804" s="993"/>
      <c r="F804" s="993"/>
      <c r="G804" s="188"/>
      <c r="H804" s="267"/>
      <c r="I804" s="267"/>
    </row>
    <row r="805" spans="1:9" ht="13">
      <c r="A805" s="271"/>
      <c r="B805" s="271"/>
      <c r="C805" s="207"/>
      <c r="D805" s="993"/>
      <c r="E805" s="993"/>
      <c r="F805" s="993"/>
      <c r="G805" s="188"/>
      <c r="H805" s="267"/>
      <c r="I805" s="267"/>
    </row>
    <row r="806" spans="1:9" ht="13">
      <c r="A806" s="271"/>
      <c r="B806" s="271"/>
      <c r="C806" s="207"/>
      <c r="D806" s="993"/>
      <c r="E806" s="993"/>
      <c r="F806" s="993"/>
      <c r="G806" s="188"/>
      <c r="H806" s="267"/>
      <c r="I806" s="267"/>
    </row>
    <row r="807" spans="1:9" ht="13">
      <c r="A807" s="271"/>
      <c r="B807" s="271"/>
      <c r="C807" s="207"/>
      <c r="D807" s="993"/>
      <c r="E807" s="993"/>
      <c r="F807" s="993"/>
      <c r="G807" s="188"/>
      <c r="H807" s="267"/>
      <c r="I807" s="267"/>
    </row>
    <row r="808" spans="1:9" ht="13">
      <c r="A808" s="271"/>
      <c r="B808" s="271"/>
      <c r="C808" s="207"/>
      <c r="D808" s="1018" t="s">
        <v>2009</v>
      </c>
      <c r="E808" s="1018"/>
      <c r="F808" s="1018"/>
      <c r="G808" s="188"/>
      <c r="H808" s="267"/>
      <c r="I808" s="267"/>
    </row>
    <row r="809" spans="1:9" ht="13">
      <c r="A809" s="271"/>
      <c r="B809" s="271"/>
      <c r="C809" s="207"/>
      <c r="D809" s="1018"/>
      <c r="E809" s="1018"/>
      <c r="F809" s="1018"/>
      <c r="G809" s="188"/>
      <c r="H809" s="267"/>
      <c r="I809" s="267"/>
    </row>
    <row r="810" spans="1:9" ht="13">
      <c r="A810" s="271"/>
      <c r="B810" s="271"/>
      <c r="C810" s="207"/>
      <c r="D810" s="1018"/>
      <c r="E810" s="1018"/>
      <c r="F810" s="1018"/>
      <c r="G810" s="188"/>
      <c r="H810" s="267"/>
      <c r="I810" s="267"/>
    </row>
    <row r="811" spans="1:9" ht="13">
      <c r="A811" s="271"/>
      <c r="C811" s="207"/>
      <c r="D811" s="793"/>
      <c r="E811" s="793"/>
      <c r="F811" s="793"/>
      <c r="G811" s="188"/>
      <c r="H811" s="267"/>
      <c r="I811" s="267"/>
    </row>
    <row r="812" spans="1:9" ht="13">
      <c r="A812" s="271"/>
      <c r="B812" s="609" t="s">
        <v>124</v>
      </c>
      <c r="C812" s="207"/>
      <c r="D812" s="993" t="s">
        <v>1598</v>
      </c>
      <c r="E812" s="993"/>
      <c r="F812" s="993"/>
      <c r="G812" s="188"/>
      <c r="H812" s="267"/>
      <c r="I812" s="267"/>
    </row>
    <row r="813" spans="1:9" ht="13">
      <c r="A813" s="271"/>
      <c r="B813" s="271"/>
      <c r="C813" s="207"/>
      <c r="D813" s="993"/>
      <c r="E813" s="993"/>
      <c r="F813" s="993"/>
      <c r="G813" s="188"/>
      <c r="H813" s="267"/>
      <c r="I813" s="267"/>
    </row>
    <row r="814" spans="1:9" ht="13">
      <c r="A814" s="271"/>
      <c r="B814" s="271"/>
      <c r="C814" s="207"/>
      <c r="D814" s="993"/>
      <c r="E814" s="993"/>
      <c r="F814" s="993"/>
      <c r="G814" s="188"/>
      <c r="H814" s="267"/>
      <c r="I814" s="267"/>
    </row>
    <row r="815" spans="1:9" ht="13">
      <c r="A815" s="271"/>
      <c r="B815" s="271"/>
      <c r="C815" s="207"/>
      <c r="D815" s="993"/>
      <c r="E815" s="993"/>
      <c r="F815" s="993"/>
      <c r="G815" s="188"/>
      <c r="H815" s="267"/>
      <c r="I815" s="267"/>
    </row>
    <row r="816" spans="1:9" ht="13">
      <c r="A816" s="271"/>
      <c r="B816" s="271"/>
      <c r="C816" s="207"/>
      <c r="D816" s="993"/>
      <c r="E816" s="993"/>
      <c r="F816" s="993"/>
      <c r="G816" s="188"/>
      <c r="H816" s="267"/>
      <c r="I816" s="267"/>
    </row>
    <row r="817" spans="1:9" ht="13">
      <c r="A817" s="271"/>
      <c r="B817" s="271"/>
      <c r="C817" s="207"/>
      <c r="D817" s="993"/>
      <c r="E817" s="993"/>
      <c r="F817" s="993"/>
      <c r="G817" s="188"/>
      <c r="H817" s="267"/>
      <c r="I817" s="267"/>
    </row>
    <row r="818" spans="1:9" ht="13">
      <c r="A818" s="271"/>
      <c r="B818" s="271"/>
      <c r="C818" s="207"/>
      <c r="D818" s="654"/>
      <c r="E818" s="654"/>
      <c r="F818" s="654"/>
      <c r="G818" s="188"/>
      <c r="H818" s="267"/>
      <c r="I818" s="267"/>
    </row>
    <row r="819" spans="1:9" ht="13">
      <c r="A819" s="271"/>
      <c r="B819" s="609" t="s">
        <v>1376</v>
      </c>
      <c r="C819" s="207"/>
      <c r="D819" s="1018" t="s">
        <v>1865</v>
      </c>
      <c r="E819" s="993"/>
      <c r="F819" s="993"/>
      <c r="G819" s="188"/>
      <c r="H819" s="267"/>
      <c r="I819" s="267"/>
    </row>
    <row r="820" spans="1:9" ht="13">
      <c r="A820" s="271"/>
      <c r="B820" s="271"/>
      <c r="C820" s="207"/>
      <c r="D820" s="993"/>
      <c r="E820" s="993"/>
      <c r="F820" s="993"/>
      <c r="G820" s="188"/>
      <c r="H820" s="267"/>
      <c r="I820" s="267"/>
    </row>
    <row r="821" spans="1:9" ht="13">
      <c r="A821" s="271"/>
      <c r="B821" s="271"/>
      <c r="C821" s="207"/>
      <c r="D821" s="993"/>
      <c r="E821" s="993"/>
      <c r="F821" s="993"/>
      <c r="G821" s="188"/>
      <c r="H821" s="267"/>
      <c r="I821" s="267"/>
    </row>
    <row r="822" spans="1:9" ht="13">
      <c r="A822" s="271"/>
      <c r="B822" s="271"/>
      <c r="C822" s="207"/>
      <c r="D822" s="993"/>
      <c r="E822" s="993"/>
      <c r="F822" s="993"/>
      <c r="G822" s="188"/>
      <c r="H822" s="267"/>
      <c r="I822" s="267"/>
    </row>
    <row r="823" spans="1:9" ht="13">
      <c r="A823" s="271"/>
      <c r="B823" s="271"/>
      <c r="C823" s="207"/>
      <c r="D823" s="993"/>
      <c r="E823" s="993"/>
      <c r="F823" s="993"/>
      <c r="G823" s="188"/>
      <c r="H823" s="267"/>
      <c r="I823" s="267"/>
    </row>
    <row r="824" spans="1:9" ht="13">
      <c r="A824" s="271"/>
      <c r="B824" s="271"/>
      <c r="C824" s="207"/>
      <c r="D824" s="654"/>
      <c r="E824" s="654"/>
      <c r="F824" s="654"/>
      <c r="G824" s="188"/>
      <c r="H824" s="267"/>
      <c r="I824" s="267"/>
    </row>
    <row r="825" spans="1:9" ht="13">
      <c r="A825" s="271"/>
      <c r="B825" s="609" t="s">
        <v>124</v>
      </c>
      <c r="C825" s="207"/>
      <c r="D825" s="993" t="s">
        <v>1597</v>
      </c>
      <c r="E825" s="993"/>
      <c r="F825" s="993"/>
      <c r="G825" s="188"/>
      <c r="H825" s="267"/>
      <c r="I825" s="267"/>
    </row>
    <row r="826" spans="1:9" ht="13">
      <c r="A826" s="271"/>
      <c r="B826" s="271"/>
      <c r="C826" s="207"/>
      <c r="D826" s="993"/>
      <c r="E826" s="993"/>
      <c r="F826" s="993"/>
      <c r="G826" s="188"/>
      <c r="H826" s="267"/>
      <c r="I826" s="267"/>
    </row>
    <row r="827" spans="1:9" ht="13">
      <c r="A827" s="271"/>
      <c r="B827" s="271"/>
      <c r="C827" s="207"/>
      <c r="D827" s="993"/>
      <c r="E827" s="993"/>
      <c r="F827" s="993"/>
      <c r="G827" s="188"/>
      <c r="H827" s="267"/>
      <c r="I827" s="267"/>
    </row>
    <row r="828" spans="1:9" ht="13">
      <c r="A828" s="271"/>
      <c r="B828" s="271"/>
      <c r="C828" s="207"/>
      <c r="D828" s="993"/>
      <c r="E828" s="993"/>
      <c r="F828" s="993"/>
      <c r="G828" s="188"/>
      <c r="H828" s="267"/>
      <c r="I828" s="267"/>
    </row>
    <row r="829" spans="1:9" ht="13">
      <c r="A829" s="271"/>
      <c r="B829" s="271"/>
      <c r="C829" s="207"/>
      <c r="D829" s="188"/>
      <c r="G829" s="188"/>
      <c r="H829" s="267"/>
      <c r="I829" s="267"/>
    </row>
    <row r="830" spans="1:9" ht="13">
      <c r="A830" s="271"/>
      <c r="B830" s="609" t="s">
        <v>124</v>
      </c>
      <c r="C830" s="207"/>
      <c r="D830" s="1001" t="s">
        <v>1600</v>
      </c>
      <c r="E830" s="1001"/>
      <c r="F830" s="1001"/>
      <c r="G830" s="188"/>
      <c r="H830" s="267"/>
      <c r="I830" s="267"/>
    </row>
    <row r="831" spans="1:9" ht="13">
      <c r="A831" s="271"/>
      <c r="B831" s="271"/>
      <c r="C831" s="207"/>
      <c r="D831" s="1001"/>
      <c r="E831" s="1001"/>
      <c r="F831" s="1001"/>
      <c r="G831" s="188"/>
      <c r="H831" s="267"/>
      <c r="I831" s="267"/>
    </row>
    <row r="832" spans="1:9" ht="13">
      <c r="A832" s="18"/>
      <c r="B832" s="18"/>
      <c r="C832" s="207"/>
      <c r="D832" s="1001"/>
      <c r="E832" s="1001"/>
      <c r="F832" s="1001"/>
      <c r="G832" s="188"/>
      <c r="H832" s="267"/>
      <c r="I832" s="267"/>
    </row>
    <row r="833" spans="1:9" ht="13">
      <c r="A833" s="271"/>
      <c r="B833" s="18"/>
      <c r="C833" s="207"/>
      <c r="D833" s="1001"/>
      <c r="E833" s="1001"/>
      <c r="F833" s="1001"/>
      <c r="G833" s="188"/>
      <c r="H833" s="267"/>
      <c r="I833" s="267"/>
    </row>
    <row r="834" spans="1:9" ht="13">
      <c r="A834" s="271"/>
      <c r="B834" s="18"/>
      <c r="C834" s="207"/>
      <c r="D834" s="1001"/>
      <c r="E834" s="1001"/>
      <c r="F834" s="1001"/>
      <c r="G834" s="188"/>
      <c r="H834" s="267"/>
      <c r="I834" s="267"/>
    </row>
    <row r="835" spans="1:9" ht="13">
      <c r="A835" s="271"/>
      <c r="B835" s="18"/>
      <c r="C835" s="207"/>
      <c r="D835" s="1001"/>
      <c r="E835" s="1001"/>
      <c r="F835" s="1001"/>
      <c r="G835" s="188"/>
      <c r="H835" s="267"/>
      <c r="I835" s="267"/>
    </row>
    <row r="836" spans="1:9" ht="13">
      <c r="A836" s="271"/>
      <c r="B836" s="18"/>
      <c r="C836" s="207"/>
      <c r="D836" s="653"/>
      <c r="E836" s="653"/>
      <c r="F836" s="653"/>
      <c r="G836" s="188"/>
      <c r="H836" s="267"/>
      <c r="I836" s="267"/>
    </row>
    <row r="837" spans="1:9" ht="13">
      <c r="A837" s="271"/>
      <c r="B837" s="609" t="s">
        <v>124</v>
      </c>
      <c r="C837" s="207"/>
      <c r="D837" s="993" t="s">
        <v>1599</v>
      </c>
      <c r="E837" s="993"/>
      <c r="F837" s="993"/>
      <c r="G837" s="188"/>
      <c r="H837" s="267"/>
      <c r="I837" s="267"/>
    </row>
    <row r="838" spans="1:9" ht="13">
      <c r="A838" s="271"/>
      <c r="B838" s="271"/>
      <c r="C838" s="207"/>
      <c r="D838" s="993"/>
      <c r="E838" s="993"/>
      <c r="F838" s="993"/>
      <c r="G838" s="188"/>
      <c r="H838" s="267"/>
      <c r="I838" s="267"/>
    </row>
    <row r="839" spans="1:9" ht="13">
      <c r="A839" s="271"/>
      <c r="B839" s="271"/>
      <c r="C839" s="207"/>
      <c r="D839" s="188"/>
      <c r="G839" s="188"/>
      <c r="H839" s="267"/>
      <c r="I839" s="267"/>
    </row>
    <row r="840" spans="1:9" ht="13">
      <c r="A840" s="271"/>
      <c r="B840" s="609" t="s">
        <v>124</v>
      </c>
      <c r="C840" s="207"/>
      <c r="D840" s="1001" t="s">
        <v>1601</v>
      </c>
      <c r="E840" s="1001"/>
      <c r="F840" s="1001"/>
      <c r="G840" s="188"/>
      <c r="H840" s="267"/>
      <c r="I840" s="267"/>
    </row>
    <row r="841" spans="1:9" ht="13">
      <c r="A841" s="271"/>
      <c r="B841" s="271"/>
      <c r="C841" s="207"/>
      <c r="D841" s="1001"/>
      <c r="E841" s="1001"/>
      <c r="F841" s="1001"/>
      <c r="G841" s="188"/>
      <c r="H841" s="267"/>
      <c r="I841" s="267"/>
    </row>
    <row r="842" spans="1:9" ht="13">
      <c r="A842" s="18"/>
      <c r="B842" s="18"/>
      <c r="C842" s="207"/>
      <c r="D842" s="188"/>
      <c r="G842" s="188"/>
      <c r="H842" s="267"/>
      <c r="I842" s="267"/>
    </row>
    <row r="843" spans="1:9" ht="13">
      <c r="A843" s="1029" t="s">
        <v>1882</v>
      </c>
      <c r="B843" s="1029"/>
      <c r="C843" s="1029"/>
      <c r="D843" s="1029"/>
      <c r="E843" s="1029"/>
      <c r="F843" s="1029"/>
      <c r="G843" s="1029"/>
      <c r="H843" s="267"/>
      <c r="I843" s="267"/>
    </row>
    <row r="844" spans="1:9" ht="13">
      <c r="A844" s="190"/>
      <c r="B844" s="190"/>
      <c r="C844" s="207"/>
      <c r="D844" s="188"/>
      <c r="E844" s="188"/>
      <c r="F844" s="188"/>
      <c r="G844" s="188"/>
      <c r="H844" s="267"/>
      <c r="I844" s="267"/>
    </row>
    <row r="845" spans="1:9" ht="13">
      <c r="A845" s="271"/>
      <c r="B845" s="271"/>
      <c r="D845" s="1002" t="s">
        <v>1517</v>
      </c>
      <c r="E845" s="1002"/>
      <c r="F845" s="1002"/>
      <c r="H845" s="267"/>
      <c r="I845" s="267"/>
    </row>
    <row r="846" spans="1:9" ht="13">
      <c r="A846" s="271"/>
      <c r="B846" s="271"/>
      <c r="D846" s="968" t="s">
        <v>1879</v>
      </c>
      <c r="E846" s="968"/>
      <c r="F846" s="968"/>
      <c r="H846" s="267"/>
      <c r="I846" s="267"/>
    </row>
    <row r="847" spans="1:9" ht="13">
      <c r="A847" s="271"/>
      <c r="B847" s="271"/>
      <c r="D847" s="24"/>
      <c r="E847" s="210"/>
      <c r="F847" s="210"/>
      <c r="H847" s="267"/>
      <c r="I847" s="267"/>
    </row>
    <row r="848" spans="1:9" ht="13">
      <c r="B848" s="609" t="s">
        <v>1376</v>
      </c>
      <c r="C848" s="207"/>
      <c r="D848" s="975" t="s">
        <v>1454</v>
      </c>
      <c r="E848" s="975"/>
      <c r="F848" s="975"/>
      <c r="H848" s="267"/>
      <c r="I848" s="267"/>
    </row>
    <row r="849" spans="1:9" ht="13">
      <c r="A849" s="18"/>
      <c r="B849" s="18"/>
      <c r="C849" s="207"/>
      <c r="D849" s="3" t="s">
        <v>1431</v>
      </c>
      <c r="E849" s="976" t="s">
        <v>2072</v>
      </c>
      <c r="F849" s="976"/>
      <c r="H849" s="267"/>
      <c r="I849" s="267"/>
    </row>
    <row r="850" spans="1:9" ht="13">
      <c r="A850" s="18"/>
      <c r="B850" s="18"/>
      <c r="C850" s="207"/>
      <c r="D850" s="213"/>
      <c r="H850" s="267"/>
      <c r="I850" s="267"/>
    </row>
    <row r="851" spans="1:9" ht="13">
      <c r="A851" s="18"/>
      <c r="B851" s="609" t="s">
        <v>124</v>
      </c>
      <c r="C851" s="207"/>
      <c r="D851" s="1021" t="s">
        <v>1678</v>
      </c>
      <c r="E851" s="1021"/>
      <c r="F851" s="1021"/>
      <c r="H851" s="267"/>
      <c r="I851" s="267"/>
    </row>
    <row r="852" spans="1:9" ht="13">
      <c r="A852" s="18"/>
      <c r="B852" s="18"/>
      <c r="C852" s="207"/>
      <c r="D852" s="1021"/>
      <c r="E852" s="1021"/>
      <c r="F852" s="1021"/>
      <c r="H852" s="267"/>
      <c r="I852" s="267"/>
    </row>
    <row r="853" spans="1:9" ht="13">
      <c r="A853" s="18"/>
      <c r="B853" s="18"/>
      <c r="C853" s="207"/>
      <c r="D853" s="1021"/>
      <c r="E853" s="1021"/>
      <c r="F853" s="1021"/>
      <c r="H853" s="267"/>
      <c r="I853" s="267"/>
    </row>
    <row r="854" spans="1:9" ht="13">
      <c r="A854" s="18"/>
      <c r="B854" s="18"/>
      <c r="C854" s="207"/>
      <c r="D854" s="1021"/>
      <c r="E854" s="1021"/>
      <c r="F854" s="1021"/>
      <c r="H854" s="267"/>
      <c r="I854" s="267"/>
    </row>
    <row r="855" spans="1:9" ht="13">
      <c r="A855" s="18"/>
      <c r="B855" s="18"/>
      <c r="C855" s="207"/>
      <c r="D855" s="1021"/>
      <c r="E855" s="1021"/>
      <c r="F855" s="1021"/>
      <c r="H855" s="267"/>
      <c r="I855" s="267"/>
    </row>
    <row r="856" spans="1:9" ht="13">
      <c r="A856" s="18"/>
      <c r="B856" s="18"/>
      <c r="C856" s="207"/>
      <c r="D856" s="1021"/>
      <c r="E856" s="1021"/>
      <c r="F856" s="1021"/>
      <c r="H856" s="267"/>
      <c r="I856" s="267"/>
    </row>
    <row r="857" spans="1:9" ht="13">
      <c r="A857" s="18"/>
      <c r="B857" s="18"/>
      <c r="C857" s="207"/>
      <c r="D857" s="1021"/>
      <c r="E857" s="1021"/>
      <c r="F857" s="1021"/>
      <c r="H857" s="267"/>
      <c r="I857" s="267"/>
    </row>
    <row r="858" spans="1:9" ht="13">
      <c r="A858" s="18"/>
      <c r="B858" s="18"/>
      <c r="C858" s="207"/>
      <c r="D858" s="1021"/>
      <c r="E858" s="1021"/>
      <c r="F858" s="1021"/>
      <c r="H858" s="267"/>
      <c r="I858" s="267"/>
    </row>
    <row r="859" spans="1:9" ht="13">
      <c r="A859" s="18"/>
      <c r="B859" s="18"/>
      <c r="C859" s="207"/>
      <c r="D859" s="1021"/>
      <c r="E859" s="1021"/>
      <c r="F859" s="1021"/>
      <c r="H859" s="267"/>
      <c r="I859" s="267"/>
    </row>
    <row r="860" spans="1:9" ht="13">
      <c r="A860" s="18"/>
      <c r="B860" s="18"/>
      <c r="C860" s="207"/>
      <c r="D860" s="213"/>
      <c r="H860" s="267"/>
      <c r="I860" s="267"/>
    </row>
    <row r="861" spans="1:9" ht="13">
      <c r="A861" s="271"/>
      <c r="B861" s="609" t="s">
        <v>1376</v>
      </c>
      <c r="C861" s="207"/>
      <c r="D861" s="975" t="s">
        <v>1455</v>
      </c>
      <c r="E861" s="975"/>
      <c r="F861" s="975"/>
      <c r="H861" s="267"/>
      <c r="I861" s="267"/>
    </row>
    <row r="862" spans="1:9" ht="13">
      <c r="A862" s="271"/>
      <c r="B862" s="271"/>
      <c r="C862" s="207"/>
      <c r="D862" s="975"/>
      <c r="E862" s="975"/>
      <c r="F862" s="975"/>
      <c r="H862" s="267"/>
      <c r="I862" s="267"/>
    </row>
    <row r="863" spans="1:9" ht="13">
      <c r="A863" s="271"/>
      <c r="B863" s="271"/>
      <c r="C863" s="207"/>
      <c r="D863" s="975"/>
      <c r="E863" s="975"/>
      <c r="F863" s="975"/>
      <c r="H863" s="267"/>
      <c r="I863" s="267"/>
    </row>
    <row r="864" spans="1:9" ht="13">
      <c r="A864" s="271"/>
      <c r="B864" s="271"/>
      <c r="C864" s="207"/>
      <c r="D864" s="44"/>
      <c r="H864" s="267"/>
      <c r="I864" s="267"/>
    </row>
    <row r="865" spans="1:9" ht="13">
      <c r="A865" s="419"/>
      <c r="B865" s="609" t="s">
        <v>124</v>
      </c>
      <c r="C865" s="207"/>
      <c r="D865" s="1002" t="s">
        <v>1456</v>
      </c>
      <c r="E865" s="1002"/>
      <c r="F865" s="1002"/>
      <c r="H865" s="267"/>
      <c r="I865" s="267"/>
    </row>
    <row r="866" spans="1:9" ht="13">
      <c r="B866" s="419"/>
      <c r="C866" s="207"/>
      <c r="D866" s="1002"/>
      <c r="E866" s="1002"/>
      <c r="F866" s="1002"/>
      <c r="H866" s="267"/>
      <c r="I866" s="267"/>
    </row>
    <row r="867" spans="1:9" ht="14.25" customHeight="1">
      <c r="A867" s="271"/>
      <c r="C867" s="207"/>
      <c r="D867" s="975" t="s">
        <v>2150</v>
      </c>
      <c r="E867" s="975"/>
      <c r="F867" s="975"/>
      <c r="H867" s="267"/>
      <c r="I867" s="267"/>
    </row>
    <row r="868" spans="1:9" ht="13">
      <c r="A868" s="271"/>
      <c r="B868" s="271"/>
      <c r="C868" s="207"/>
      <c r="D868" s="975"/>
      <c r="E868" s="975"/>
      <c r="F868" s="975"/>
      <c r="H868" s="267"/>
      <c r="I868" s="267"/>
    </row>
    <row r="869" spans="1:9" ht="13">
      <c r="A869" s="271"/>
      <c r="B869" s="271"/>
      <c r="C869" s="207"/>
      <c r="D869" s="975"/>
      <c r="E869" s="975"/>
      <c r="F869" s="975"/>
      <c r="H869" s="267"/>
      <c r="I869" s="267"/>
    </row>
    <row r="870" spans="1:9" ht="13">
      <c r="A870" s="271"/>
      <c r="B870" s="271"/>
      <c r="C870" s="207"/>
      <c r="D870" s="975"/>
      <c r="E870" s="975"/>
      <c r="F870" s="975"/>
      <c r="H870" s="267"/>
      <c r="I870" s="267"/>
    </row>
    <row r="871" spans="1:9" ht="13">
      <c r="A871" s="271"/>
      <c r="B871" s="271"/>
      <c r="C871" s="207"/>
      <c r="D871" s="975"/>
      <c r="E871" s="975"/>
      <c r="F871" s="975"/>
      <c r="H871" s="267"/>
      <c r="I871" s="267"/>
    </row>
    <row r="872" spans="1:9" ht="14.25" customHeight="1">
      <c r="A872" s="271"/>
      <c r="B872" s="271"/>
      <c r="C872" s="207"/>
      <c r="D872" s="975"/>
      <c r="E872" s="975"/>
      <c r="F872" s="975"/>
      <c r="H872" s="267"/>
      <c r="I872" s="267"/>
    </row>
    <row r="873" spans="1:9" ht="13">
      <c r="A873" s="271"/>
      <c r="B873" s="271"/>
      <c r="C873" s="207"/>
      <c r="D873" s="44"/>
      <c r="H873" s="267"/>
      <c r="I873" s="267"/>
    </row>
    <row r="874" spans="1:9" ht="13">
      <c r="A874" s="271"/>
      <c r="B874" s="609" t="s">
        <v>124</v>
      </c>
      <c r="C874" s="207"/>
      <c r="D874" s="975" t="s">
        <v>1175</v>
      </c>
      <c r="E874" s="975"/>
      <c r="F874" s="975"/>
      <c r="H874" s="267"/>
      <c r="I874" s="267"/>
    </row>
    <row r="875" spans="1:9" ht="13">
      <c r="A875" s="271"/>
      <c r="B875" s="271"/>
      <c r="C875" s="207"/>
      <c r="D875" s="975" t="s">
        <v>1176</v>
      </c>
      <c r="E875" s="975"/>
      <c r="F875" s="975"/>
      <c r="H875" s="267"/>
      <c r="I875" s="267"/>
    </row>
    <row r="876" spans="1:9" ht="13">
      <c r="A876" s="271"/>
      <c r="B876" s="271"/>
      <c r="C876" s="207"/>
      <c r="D876" s="3" t="s">
        <v>1430</v>
      </c>
      <c r="E876" s="976" t="s">
        <v>2074</v>
      </c>
      <c r="F876" s="976"/>
      <c r="H876" s="267"/>
      <c r="I876" s="267"/>
    </row>
    <row r="877" spans="1:9" ht="13">
      <c r="A877" s="271"/>
      <c r="B877" s="271"/>
      <c r="C877" s="207"/>
      <c r="D877" s="44"/>
      <c r="H877" s="267"/>
      <c r="I877" s="267"/>
    </row>
    <row r="878" spans="1:9" ht="13">
      <c r="A878" s="271"/>
      <c r="B878" s="609" t="s">
        <v>124</v>
      </c>
      <c r="C878" s="207"/>
      <c r="D878" s="975" t="s">
        <v>1457</v>
      </c>
      <c r="E878" s="975"/>
      <c r="F878" s="975"/>
      <c r="H878" s="267"/>
      <c r="I878" s="267"/>
    </row>
    <row r="879" spans="1:9" ht="13">
      <c r="A879" s="271"/>
      <c r="B879" s="271"/>
      <c r="C879" s="207"/>
      <c r="D879" s="975"/>
      <c r="E879" s="975"/>
      <c r="F879" s="975"/>
      <c r="H879" s="267"/>
      <c r="I879" s="267"/>
    </row>
    <row r="880" spans="1:9" ht="13">
      <c r="A880" s="271"/>
      <c r="B880" s="271"/>
      <c r="C880" s="207"/>
      <c r="D880" s="975"/>
      <c r="E880" s="975"/>
      <c r="F880" s="975"/>
      <c r="H880" s="267"/>
      <c r="I880" s="267"/>
    </row>
    <row r="881" spans="1:9" ht="13">
      <c r="A881" s="271"/>
      <c r="B881" s="271"/>
      <c r="C881" s="207"/>
      <c r="D881" s="975"/>
      <c r="E881" s="975"/>
      <c r="F881" s="975"/>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996" t="s">
        <v>1516</v>
      </c>
      <c r="E885" s="996"/>
      <c r="F885" s="996"/>
      <c r="G885" s="188"/>
      <c r="H885" s="267"/>
      <c r="I885" s="267"/>
    </row>
    <row r="886" spans="1:9" ht="13">
      <c r="C886" s="191"/>
      <c r="D886" s="1009" t="s">
        <v>1880</v>
      </c>
      <c r="E886" s="1010"/>
      <c r="F886" s="1010"/>
      <c r="G886" s="188"/>
      <c r="H886" s="267"/>
      <c r="I886" s="267"/>
    </row>
    <row r="887" spans="1:9" ht="13">
      <c r="C887" s="191"/>
      <c r="D887" s="640"/>
      <c r="E887" s="640"/>
      <c r="F887" s="640"/>
      <c r="G887" s="188"/>
      <c r="H887" s="267"/>
      <c r="I887" s="267"/>
    </row>
    <row r="888" spans="1:9" ht="13">
      <c r="A888" s="271"/>
      <c r="B888" s="609" t="s">
        <v>1376</v>
      </c>
      <c r="D888" s="995" t="s">
        <v>1476</v>
      </c>
      <c r="E888" s="995"/>
      <c r="F888" s="995"/>
      <c r="G888" s="188"/>
      <c r="H888" s="267"/>
      <c r="I888" s="267"/>
    </row>
    <row r="889" spans="1:9" ht="13">
      <c r="D889" s="3" t="s">
        <v>1430</v>
      </c>
      <c r="E889" s="1008" t="s">
        <v>2074</v>
      </c>
      <c r="F889" s="1008"/>
      <c r="G889" s="188"/>
    </row>
    <row r="890" spans="1:9" ht="13">
      <c r="D890" s="44"/>
      <c r="E890" s="188"/>
      <c r="F890" s="188"/>
      <c r="G890" s="188"/>
      <c r="H890" s="267"/>
      <c r="I890" s="267"/>
    </row>
    <row r="891" spans="1:9" ht="13">
      <c r="A891" s="271"/>
      <c r="B891" s="609" t="s">
        <v>1376</v>
      </c>
      <c r="D891" s="968" t="s">
        <v>1883</v>
      </c>
      <c r="E891" s="1038"/>
      <c r="F891" s="1038"/>
    </row>
    <row r="892" spans="1:9" ht="12.5" customHeight="1">
      <c r="D892" s="1038"/>
      <c r="E892" s="1038"/>
      <c r="F892" s="1038"/>
    </row>
    <row r="893" spans="1:9" ht="13">
      <c r="A893" s="271"/>
      <c r="B893" s="271"/>
      <c r="D893" s="44"/>
      <c r="E893" s="188"/>
      <c r="F893" s="188"/>
      <c r="G893" s="188"/>
      <c r="H893" s="267"/>
      <c r="I893" s="267"/>
    </row>
    <row r="894" spans="1:9" ht="13">
      <c r="B894" s="609" t="s">
        <v>124</v>
      </c>
      <c r="D894" s="1004" t="s">
        <v>1680</v>
      </c>
      <c r="E894" s="1004"/>
      <c r="F894" s="1004"/>
      <c r="G894" s="188"/>
      <c r="H894" s="267"/>
      <c r="I894" s="267"/>
    </row>
    <row r="895" spans="1:9" ht="29.5" customHeight="1">
      <c r="B895" s="565"/>
      <c r="D895" s="1004"/>
      <c r="E895" s="1004"/>
      <c r="F895" s="1004"/>
      <c r="G895" s="188"/>
      <c r="H895" s="267"/>
      <c r="I895" s="267"/>
    </row>
    <row r="896" spans="1:9" ht="13">
      <c r="A896" s="271"/>
      <c r="B896"/>
      <c r="D896" s="975" t="s">
        <v>2150</v>
      </c>
      <c r="E896" s="975"/>
      <c r="F896" s="975"/>
      <c r="G896" s="188"/>
      <c r="H896" s="267"/>
      <c r="I896" s="267"/>
    </row>
    <row r="897" spans="1:9" ht="13">
      <c r="A897" s="271"/>
      <c r="B897" s="271"/>
      <c r="D897" s="975"/>
      <c r="E897" s="975"/>
      <c r="F897" s="975"/>
      <c r="G897" s="188"/>
      <c r="H897" s="267"/>
      <c r="I897" s="267"/>
    </row>
    <row r="898" spans="1:9" ht="13">
      <c r="A898" s="271"/>
      <c r="B898" s="271"/>
      <c r="D898" s="975"/>
      <c r="E898" s="975"/>
      <c r="F898" s="975"/>
      <c r="G898" s="188"/>
      <c r="H898" s="267"/>
      <c r="I898" s="267"/>
    </row>
    <row r="899" spans="1:9" ht="13">
      <c r="A899" s="271"/>
      <c r="B899" s="271"/>
      <c r="D899" s="975"/>
      <c r="E899" s="975"/>
      <c r="F899" s="975"/>
      <c r="G899" s="188"/>
      <c r="H899" s="267"/>
      <c r="I899" s="267"/>
    </row>
    <row r="900" spans="1:9" ht="13">
      <c r="A900" s="271"/>
      <c r="B900" s="271"/>
      <c r="D900" s="975"/>
      <c r="E900" s="975"/>
      <c r="F900" s="975"/>
      <c r="G900" s="188"/>
      <c r="H900" s="267"/>
      <c r="I900" s="267"/>
    </row>
    <row r="901" spans="1:9" ht="13">
      <c r="A901" s="271"/>
      <c r="B901" s="271"/>
      <c r="D901" s="975"/>
      <c r="E901" s="975"/>
      <c r="F901" s="975"/>
      <c r="G901" s="188"/>
      <c r="H901" s="267"/>
      <c r="I901" s="267"/>
    </row>
    <row r="902" spans="1:9" ht="13">
      <c r="A902" s="271"/>
      <c r="B902" s="271"/>
      <c r="D902" s="44"/>
      <c r="E902" s="188"/>
      <c r="F902" s="188"/>
      <c r="G902" s="188"/>
      <c r="H902" s="267"/>
      <c r="I902" s="267"/>
    </row>
    <row r="903" spans="1:9" ht="13">
      <c r="A903" s="271"/>
      <c r="B903" s="609" t="s">
        <v>124</v>
      </c>
      <c r="D903" s="1005" t="s">
        <v>1175</v>
      </c>
      <c r="E903" s="1005"/>
      <c r="F903" s="1005"/>
      <c r="G903" s="188"/>
      <c r="H903" s="267"/>
      <c r="I903" s="267"/>
    </row>
    <row r="904" spans="1:9" ht="13">
      <c r="A904" s="271"/>
      <c r="B904" s="271"/>
      <c r="D904" s="1005" t="s">
        <v>1176</v>
      </c>
      <c r="E904" s="1005"/>
      <c r="F904" s="1005"/>
      <c r="G904" s="188"/>
      <c r="H904" s="267"/>
      <c r="I904" s="267"/>
    </row>
    <row r="905" spans="1:9" ht="13">
      <c r="A905" s="271"/>
      <c r="B905" s="271"/>
      <c r="D905" s="3" t="s">
        <v>1477</v>
      </c>
      <c r="E905" s="1006" t="s">
        <v>2074</v>
      </c>
      <c r="F905" s="1006"/>
      <c r="G905" s="188"/>
      <c r="H905" s="267"/>
      <c r="I905" s="267"/>
    </row>
    <row r="906" spans="1:9" ht="13">
      <c r="A906" s="271"/>
      <c r="B906" s="271"/>
      <c r="D906" s="44"/>
      <c r="E906" s="188"/>
      <c r="F906" s="188"/>
      <c r="G906" s="188"/>
      <c r="H906" s="267"/>
      <c r="I906" s="267"/>
    </row>
    <row r="907" spans="1:9" ht="13">
      <c r="A907" s="271"/>
      <c r="B907" s="609" t="s">
        <v>124</v>
      </c>
      <c r="D907" s="975" t="s">
        <v>1457</v>
      </c>
      <c r="E907" s="975"/>
      <c r="F907" s="975"/>
      <c r="G907" s="188"/>
      <c r="H907" s="267"/>
      <c r="I907" s="267"/>
    </row>
    <row r="908" spans="1:9" ht="13">
      <c r="A908" s="271"/>
      <c r="B908" s="271"/>
      <c r="D908" s="975"/>
      <c r="E908" s="975"/>
      <c r="F908" s="975"/>
      <c r="G908" s="188"/>
      <c r="H908" s="267"/>
      <c r="I908" s="267"/>
    </row>
    <row r="909" spans="1:9" ht="13">
      <c r="A909" s="271"/>
      <c r="B909" s="271"/>
      <c r="D909" s="975"/>
      <c r="E909" s="975"/>
      <c r="F909" s="975"/>
      <c r="G909" s="188"/>
      <c r="H909" s="267"/>
      <c r="I909" s="267"/>
    </row>
    <row r="910" spans="1:9" ht="13">
      <c r="A910" s="271"/>
      <c r="B910" s="271"/>
      <c r="D910" s="975"/>
      <c r="E910" s="975"/>
      <c r="F910" s="975"/>
      <c r="G910" s="188"/>
      <c r="H910" s="267"/>
      <c r="I910" s="267"/>
    </row>
    <row r="911" spans="1:9" ht="13">
      <c r="A911" s="44"/>
      <c r="B911" s="44"/>
      <c r="C911" s="207"/>
      <c r="D911" s="188"/>
      <c r="E911" s="188"/>
      <c r="F911" s="188"/>
      <c r="G911" s="188"/>
      <c r="H911" s="267"/>
      <c r="I911" s="267"/>
    </row>
    <row r="912" spans="1:9" ht="13">
      <c r="A912" s="1029" t="s">
        <v>1403</v>
      </c>
      <c r="B912" s="1029"/>
      <c r="C912" s="1029"/>
      <c r="D912" s="1029"/>
      <c r="E912" s="1029"/>
      <c r="F912" s="1029"/>
      <c r="G912" s="1029"/>
      <c r="H912" s="267"/>
      <c r="I912" s="267"/>
    </row>
    <row r="913" spans="1:9" ht="13">
      <c r="A913" s="44"/>
      <c r="B913" s="44"/>
      <c r="C913" s="207"/>
      <c r="D913" s="188"/>
      <c r="E913" s="188"/>
      <c r="F913" s="188"/>
      <c r="G913" s="188"/>
      <c r="H913" s="267"/>
      <c r="I913" s="267"/>
    </row>
    <row r="914" spans="1:9" ht="13">
      <c r="C914" s="207"/>
      <c r="D914" s="999" t="s">
        <v>1634</v>
      </c>
      <c r="E914" s="999"/>
      <c r="F914" s="999"/>
      <c r="G914" s="188"/>
      <c r="H914" s="267"/>
      <c r="I914" s="267"/>
    </row>
    <row r="915" spans="1:9" ht="13">
      <c r="A915" s="190"/>
      <c r="B915" s="190"/>
      <c r="C915" s="190"/>
      <c r="D915" s="995" t="s">
        <v>1475</v>
      </c>
      <c r="E915" s="995"/>
      <c r="F915" s="995"/>
      <c r="G915" s="188"/>
      <c r="H915" s="267"/>
      <c r="I915" s="267"/>
    </row>
    <row r="916" spans="1:9" ht="13">
      <c r="A916" s="190"/>
      <c r="B916" s="190"/>
      <c r="C916" s="190"/>
      <c r="F916" s="188"/>
      <c r="G916" s="188"/>
      <c r="H916" s="267"/>
      <c r="I916" s="267"/>
    </row>
    <row r="917" spans="1:9" ht="13.75" customHeight="1">
      <c r="A917" s="190"/>
      <c r="B917" s="609" t="s">
        <v>124</v>
      </c>
      <c r="C917" s="190"/>
      <c r="D917" s="1002" t="s">
        <v>1644</v>
      </c>
      <c r="E917" s="1002"/>
      <c r="F917" s="1002"/>
      <c r="G917" s="188"/>
      <c r="H917" s="267"/>
      <c r="I917" s="267"/>
    </row>
    <row r="918" spans="1:9" ht="13">
      <c r="A918" s="190"/>
      <c r="B918" s="190"/>
      <c r="C918" s="190"/>
      <c r="D918" s="1002"/>
      <c r="E918" s="1002"/>
      <c r="F918" s="1002"/>
      <c r="G918" s="188"/>
      <c r="H918" s="267"/>
      <c r="I918" s="267"/>
    </row>
    <row r="919" spans="1:9" ht="13">
      <c r="A919" s="190"/>
      <c r="B919" s="190"/>
      <c r="C919" s="190"/>
      <c r="D919" s="1002"/>
      <c r="E919" s="1002"/>
      <c r="F919" s="1002"/>
      <c r="G919" s="188"/>
      <c r="H919" s="267"/>
      <c r="I919" s="267"/>
    </row>
    <row r="920" spans="1:9" ht="13">
      <c r="A920" s="190"/>
      <c r="B920" s="190"/>
      <c r="C920" s="190"/>
      <c r="D920" s="1002"/>
      <c r="E920" s="1002"/>
      <c r="F920" s="1002"/>
      <c r="G920" s="188"/>
      <c r="H920" s="267"/>
      <c r="I920" s="267"/>
    </row>
    <row r="921" spans="1:9" ht="13">
      <c r="A921" s="190"/>
      <c r="B921" s="190"/>
      <c r="C921" s="190"/>
      <c r="D921" s="1002"/>
      <c r="E921" s="1002"/>
      <c r="F921" s="1002"/>
      <c r="G921" s="188"/>
      <c r="H921" s="267"/>
      <c r="I921" s="267"/>
    </row>
    <row r="922" spans="1:9" ht="13">
      <c r="A922" s="191"/>
      <c r="B922" s="191"/>
      <c r="C922" s="191"/>
      <c r="F922" s="188"/>
      <c r="G922" s="188"/>
      <c r="H922" s="267"/>
      <c r="I922" s="267"/>
    </row>
    <row r="923" spans="1:9" ht="14.25" customHeight="1">
      <c r="A923" s="271"/>
      <c r="B923" s="609" t="s">
        <v>1376</v>
      </c>
      <c r="C923" s="191"/>
      <c r="D923" s="976" t="s">
        <v>1728</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6" t="s">
        <v>1729</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3">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76" t="s">
        <v>1646</v>
      </c>
      <c r="E949" s="976"/>
      <c r="F949" s="976"/>
      <c r="G949" s="188"/>
    </row>
    <row r="950" spans="1:9" s="448" customFormat="1" ht="13">
      <c r="A950" s="271"/>
      <c r="B950" s="271"/>
      <c r="C950" s="191"/>
      <c r="D950" s="976"/>
      <c r="E950" s="976"/>
      <c r="F950" s="976"/>
      <c r="G950" s="188"/>
    </row>
    <row r="951" spans="1:9" s="448" customFormat="1" ht="13">
      <c r="A951" s="271"/>
      <c r="B951" s="271"/>
      <c r="C951" s="191"/>
      <c r="D951" s="976"/>
      <c r="E951" s="976"/>
      <c r="F951" s="976"/>
      <c r="G951" s="188"/>
    </row>
    <row r="952" spans="1:9" s="448" customFormat="1" ht="13">
      <c r="A952" s="271"/>
      <c r="B952" s="271"/>
      <c r="C952" s="191"/>
      <c r="D952" s="976"/>
      <c r="E952" s="976"/>
      <c r="F952" s="976"/>
      <c r="G952" s="188"/>
    </row>
    <row r="953" spans="1:9" s="448" customFormat="1" ht="13">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3">
      <c r="A957" s="271"/>
      <c r="B957" s="609" t="s">
        <v>1376</v>
      </c>
      <c r="D957" s="975" t="s">
        <v>1648</v>
      </c>
      <c r="E957" s="975"/>
      <c r="F957" s="975"/>
    </row>
    <row r="958" spans="1:9" ht="13">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5" customHeight="1">
      <c r="A962" s="271"/>
      <c r="B962" s="609" t="s">
        <v>1376</v>
      </c>
      <c r="C962" s="207"/>
      <c r="D962" s="998" t="s">
        <v>1636</v>
      </c>
      <c r="E962" s="998"/>
      <c r="F962" s="998"/>
      <c r="G962" s="188"/>
      <c r="H962" s="267"/>
      <c r="I962" s="267"/>
    </row>
    <row r="963" spans="1:9" ht="13">
      <c r="A963" s="207"/>
      <c r="B963" s="207"/>
      <c r="C963" s="207"/>
      <c r="D963" s="998"/>
      <c r="E963" s="998"/>
      <c r="F963" s="998"/>
      <c r="G963" s="188"/>
      <c r="H963" s="267"/>
      <c r="I963" s="267"/>
    </row>
    <row r="964" spans="1:9" ht="13">
      <c r="A964" s="207"/>
      <c r="B964" s="207"/>
      <c r="C964" s="207"/>
      <c r="D964" s="998"/>
      <c r="E964" s="998"/>
      <c r="F964" s="998"/>
      <c r="G964" s="188"/>
      <c r="H964" s="267"/>
      <c r="I964" s="267"/>
    </row>
    <row r="965" spans="1:9" ht="13">
      <c r="A965" s="207"/>
      <c r="B965" s="207"/>
      <c r="C965" s="207"/>
      <c r="D965" s="998"/>
      <c r="E965" s="998"/>
      <c r="F965" s="998"/>
      <c r="G965" s="188"/>
      <c r="H965" s="267"/>
      <c r="I965" s="267"/>
    </row>
    <row r="966" spans="1:9" ht="13">
      <c r="A966" s="207"/>
      <c r="B966" s="207"/>
      <c r="C966" s="207"/>
      <c r="D966" s="998"/>
      <c r="E966" s="998"/>
      <c r="F966" s="998"/>
      <c r="G966" s="188"/>
      <c r="H966" s="267"/>
      <c r="I966" s="267"/>
    </row>
    <row r="967" spans="1:9" ht="13">
      <c r="A967" s="207"/>
      <c r="B967" s="207"/>
      <c r="C967" s="207"/>
      <c r="D967" s="998"/>
      <c r="E967" s="998"/>
      <c r="F967" s="998"/>
      <c r="G967" s="188"/>
      <c r="H967" s="267"/>
      <c r="I967" s="267"/>
    </row>
    <row r="968" spans="1:9" ht="13">
      <c r="A968" s="207"/>
      <c r="B968" s="207"/>
      <c r="C968" s="207"/>
      <c r="D968" s="613"/>
      <c r="E968" s="613"/>
      <c r="F968" s="613"/>
      <c r="G968" s="188"/>
      <c r="H968" s="267"/>
      <c r="I968" s="267"/>
    </row>
    <row r="969" spans="1:9" ht="14.5" customHeight="1">
      <c r="A969" s="271"/>
      <c r="B969" s="609" t="s">
        <v>124</v>
      </c>
      <c r="C969" s="207"/>
      <c r="D969" s="998" t="s">
        <v>1635</v>
      </c>
      <c r="E969" s="998"/>
      <c r="F969" s="998"/>
      <c r="G969" s="188"/>
      <c r="H969" s="267"/>
      <c r="I969" s="267"/>
    </row>
    <row r="970" spans="1:9" ht="13">
      <c r="A970" s="207"/>
      <c r="B970" s="207"/>
      <c r="C970" s="207"/>
      <c r="D970" s="998"/>
      <c r="E970" s="998"/>
      <c r="F970" s="998"/>
      <c r="G970" s="188"/>
      <c r="H970" s="267"/>
      <c r="I970" s="267"/>
    </row>
    <row r="971" spans="1:9" ht="13">
      <c r="A971" s="207"/>
      <c r="B971" s="207"/>
      <c r="C971" s="207"/>
      <c r="D971" s="998"/>
      <c r="E971" s="998"/>
      <c r="F971" s="998"/>
      <c r="G971" s="188"/>
      <c r="H971" s="267"/>
      <c r="I971" s="267"/>
    </row>
    <row r="972" spans="1:9" ht="13">
      <c r="A972" s="207"/>
      <c r="B972" s="207"/>
      <c r="C972" s="207"/>
      <c r="D972" s="998"/>
      <c r="E972" s="998"/>
      <c r="F972" s="998"/>
      <c r="G972" s="188"/>
      <c r="H972" s="267"/>
      <c r="I972" s="267"/>
    </row>
    <row r="973" spans="1:9" ht="13">
      <c r="A973" s="207"/>
      <c r="B973" s="207"/>
      <c r="C973" s="207"/>
      <c r="D973" s="998"/>
      <c r="E973" s="998"/>
      <c r="F973" s="998"/>
      <c r="G973" s="188"/>
      <c r="H973" s="267"/>
      <c r="I973" s="267"/>
    </row>
    <row r="974" spans="1:9" ht="13">
      <c r="A974" s="207"/>
      <c r="B974" s="207"/>
      <c r="C974" s="207"/>
      <c r="D974" s="371"/>
      <c r="E974" s="188"/>
      <c r="F974" s="188"/>
      <c r="G974" s="188"/>
      <c r="H974" s="267"/>
      <c r="I974" s="267"/>
    </row>
    <row r="975" spans="1:9" ht="13">
      <c r="A975" s="271"/>
      <c r="B975" s="609" t="s">
        <v>124</v>
      </c>
      <c r="C975" s="207"/>
      <c r="D975" s="998" t="s">
        <v>1638</v>
      </c>
      <c r="E975" s="998"/>
      <c r="F975" s="998"/>
      <c r="G975" s="188"/>
      <c r="H975" s="267"/>
      <c r="I975" s="267"/>
    </row>
    <row r="976" spans="1:9" ht="13">
      <c r="A976" s="207"/>
      <c r="B976" s="207"/>
      <c r="C976" s="207"/>
      <c r="D976" s="998"/>
      <c r="E976" s="998"/>
      <c r="F976" s="998"/>
      <c r="G976" s="188"/>
      <c r="H976" s="267"/>
      <c r="I976" s="267"/>
    </row>
    <row r="977" spans="1:9" ht="13">
      <c r="A977" s="207"/>
      <c r="B977" s="207"/>
      <c r="C977" s="207"/>
      <c r="D977" s="998"/>
      <c r="E977" s="998"/>
      <c r="F977" s="998"/>
      <c r="G977" s="188"/>
      <c r="H977" s="267"/>
      <c r="I977" s="267"/>
    </row>
    <row r="978" spans="1:9" ht="13">
      <c r="A978" s="207"/>
      <c r="B978" s="207"/>
      <c r="C978" s="207"/>
      <c r="D978" s="998"/>
      <c r="E978" s="998"/>
      <c r="F978" s="998"/>
      <c r="G978" s="188"/>
      <c r="H978" s="267"/>
      <c r="I978" s="267"/>
    </row>
    <row r="979" spans="1:9" ht="13">
      <c r="A979" s="207"/>
      <c r="B979" s="207"/>
      <c r="C979" s="207"/>
      <c r="D979" s="998"/>
      <c r="E979" s="998"/>
      <c r="F979" s="998"/>
      <c r="G979" s="188"/>
      <c r="H979" s="267"/>
      <c r="I979" s="267"/>
    </row>
    <row r="980" spans="1:9" ht="13">
      <c r="A980" s="207"/>
      <c r="B980" s="207"/>
      <c r="C980" s="207"/>
      <c r="D980" s="371"/>
      <c r="E980" s="188"/>
      <c r="F980" s="188"/>
      <c r="G980" s="188"/>
      <c r="H980" s="267"/>
      <c r="I980" s="267"/>
    </row>
    <row r="981" spans="1:9" ht="14.5" customHeight="1">
      <c r="A981" s="271"/>
      <c r="B981" s="609" t="s">
        <v>124</v>
      </c>
      <c r="C981" s="207"/>
      <c r="D981" s="998" t="s">
        <v>1639</v>
      </c>
      <c r="E981" s="998"/>
      <c r="F981" s="998"/>
      <c r="G981" s="188"/>
      <c r="H981" s="267"/>
      <c r="I981" s="267"/>
    </row>
    <row r="982" spans="1:9" ht="13">
      <c r="A982" s="207"/>
      <c r="B982" s="207"/>
      <c r="C982" s="207"/>
      <c r="D982" s="998"/>
      <c r="E982" s="998"/>
      <c r="F982" s="998"/>
      <c r="G982" s="188"/>
      <c r="H982" s="267"/>
      <c r="I982" s="267"/>
    </row>
    <row r="983" spans="1:9" ht="13">
      <c r="A983" s="207"/>
      <c r="B983" s="207"/>
      <c r="C983" s="207"/>
      <c r="D983" s="998"/>
      <c r="E983" s="998"/>
      <c r="F983" s="998"/>
      <c r="G983" s="188"/>
      <c r="H983" s="267"/>
      <c r="I983" s="267"/>
    </row>
    <row r="984" spans="1:9" ht="13">
      <c r="A984" s="207"/>
      <c r="B984" s="207"/>
      <c r="C984" s="207"/>
      <c r="D984" s="613"/>
      <c r="E984" s="613"/>
      <c r="F984" s="613"/>
      <c r="G984" s="188"/>
      <c r="H984" s="267"/>
      <c r="I984" s="267"/>
    </row>
    <row r="985" spans="1:9" ht="13">
      <c r="A985" s="271"/>
      <c r="B985" s="609" t="s">
        <v>124</v>
      </c>
      <c r="C985" s="207"/>
      <c r="D985" s="998" t="s">
        <v>1640</v>
      </c>
      <c r="E985" s="998"/>
      <c r="F985" s="998"/>
      <c r="G985" s="188"/>
      <c r="H985" s="267"/>
      <c r="I985" s="267"/>
    </row>
    <row r="986" spans="1:9" ht="13">
      <c r="A986" s="207"/>
      <c r="B986" s="207"/>
      <c r="C986" s="207"/>
      <c r="D986" s="998"/>
      <c r="E986" s="998"/>
      <c r="F986" s="998"/>
      <c r="G986" s="188"/>
      <c r="H986" s="267"/>
      <c r="I986" s="267"/>
    </row>
    <row r="987" spans="1:9" ht="13">
      <c r="A987" s="207"/>
      <c r="B987" s="207"/>
      <c r="C987" s="207"/>
      <c r="D987" s="371"/>
      <c r="E987" s="188"/>
      <c r="F987" s="188"/>
      <c r="G987" s="188"/>
      <c r="H987" s="267"/>
      <c r="I987" s="267"/>
    </row>
    <row r="988" spans="1:9" ht="13">
      <c r="A988" s="207"/>
      <c r="B988" s="609" t="s">
        <v>124</v>
      </c>
      <c r="C988" s="207"/>
      <c r="D988" s="975" t="s">
        <v>1641</v>
      </c>
      <c r="E988" s="975"/>
      <c r="F988" s="975"/>
      <c r="G988" s="188"/>
      <c r="H988" s="267"/>
      <c r="I988" s="267"/>
    </row>
    <row r="989" spans="1:9" ht="13">
      <c r="A989" s="207"/>
      <c r="B989" s="207"/>
      <c r="C989" s="207"/>
      <c r="D989" s="975"/>
      <c r="E989" s="975"/>
      <c r="F989" s="975"/>
      <c r="G989" s="188"/>
      <c r="H989" s="267"/>
      <c r="I989" s="267"/>
    </row>
    <row r="990" spans="1:9" ht="13">
      <c r="A990" s="207"/>
      <c r="B990" s="207"/>
      <c r="C990" s="207"/>
      <c r="D990" s="188"/>
      <c r="E990" s="188"/>
      <c r="F990" s="188"/>
      <c r="G990" s="188"/>
      <c r="H990" s="267"/>
      <c r="I990" s="267"/>
    </row>
    <row r="991" spans="1:9" ht="13">
      <c r="A991" s="207"/>
      <c r="B991" s="609" t="s">
        <v>124</v>
      </c>
      <c r="C991" s="207"/>
      <c r="D991" s="1000" t="s">
        <v>1770</v>
      </c>
      <c r="E991" s="1001"/>
      <c r="F991" s="1001"/>
      <c r="G991" s="188"/>
      <c r="H991" s="267"/>
      <c r="I991" s="267"/>
    </row>
    <row r="992" spans="1:9" ht="13">
      <c r="A992" s="207"/>
      <c r="B992" s="207"/>
      <c r="C992" s="207"/>
      <c r="D992" s="1000"/>
      <c r="E992" s="1001"/>
      <c r="F992" s="1001"/>
      <c r="G992" s="188"/>
      <c r="H992" s="267"/>
      <c r="I992" s="267"/>
    </row>
    <row r="993" spans="1:9" ht="13">
      <c r="A993" s="207"/>
      <c r="B993" s="207"/>
      <c r="C993" s="207"/>
      <c r="D993" s="1000"/>
      <c r="E993" s="1001"/>
      <c r="F993" s="1001"/>
      <c r="G993" s="188"/>
      <c r="H993" s="267"/>
      <c r="I993" s="267"/>
    </row>
    <row r="994" spans="1:9" ht="13">
      <c r="A994" s="207"/>
      <c r="B994" s="207"/>
      <c r="C994" s="207"/>
      <c r="D994" s="1001"/>
      <c r="E994" s="1001"/>
      <c r="F994" s="1001"/>
      <c r="G994" s="188"/>
      <c r="H994" s="267"/>
      <c r="I994" s="267"/>
    </row>
    <row r="995" spans="1:9" ht="13">
      <c r="A995" s="207"/>
      <c r="B995" s="207"/>
      <c r="C995" s="207"/>
      <c r="D995" s="44"/>
      <c r="E995" s="188"/>
      <c r="F995" s="188"/>
      <c r="G995" s="188"/>
      <c r="H995" s="267"/>
      <c r="I995" s="267"/>
    </row>
    <row r="996" spans="1:9" ht="13">
      <c r="A996" s="207"/>
      <c r="B996" s="609" t="s">
        <v>124</v>
      </c>
      <c r="C996" s="207"/>
      <c r="D996" s="995" t="s">
        <v>2151</v>
      </c>
      <c r="E996" s="995"/>
      <c r="F996" s="995"/>
      <c r="G996" s="188"/>
      <c r="H996" s="267"/>
      <c r="I996" s="267"/>
    </row>
    <row r="997" spans="1:9" ht="13">
      <c r="A997" s="207"/>
      <c r="B997" s="207"/>
      <c r="C997" s="207"/>
      <c r="D997" s="44"/>
      <c r="E997" s="188"/>
      <c r="F997" s="188"/>
      <c r="G997" s="188"/>
      <c r="H997" s="267"/>
      <c r="I997" s="267"/>
    </row>
    <row r="998" spans="1:9" ht="13">
      <c r="A998" s="207"/>
      <c r="B998" s="609" t="s">
        <v>124</v>
      </c>
      <c r="C998" s="207"/>
      <c r="D998" s="995" t="s">
        <v>2152</v>
      </c>
      <c r="E998" s="995"/>
      <c r="F998" s="995"/>
      <c r="G998" s="188"/>
      <c r="H998" s="267"/>
      <c r="I998" s="267"/>
    </row>
    <row r="999" spans="1:9" ht="12.75" customHeight="1">
      <c r="A999" s="207"/>
      <c r="B999" s="207"/>
      <c r="C999" s="207"/>
      <c r="D999" s="188"/>
      <c r="E999" s="188"/>
      <c r="F999" s="188"/>
      <c r="G999" s="188"/>
      <c r="H999" s="267"/>
      <c r="I999" s="267"/>
    </row>
    <row r="1000" spans="1:9" ht="13">
      <c r="A1000" s="207"/>
      <c r="C1000" s="207"/>
      <c r="D1000" s="996" t="s">
        <v>1478</v>
      </c>
      <c r="E1000" s="996"/>
      <c r="F1000" s="996"/>
      <c r="G1000" s="188"/>
      <c r="H1000" s="267"/>
      <c r="I1000" s="267"/>
    </row>
    <row r="1001" spans="1:9" ht="13">
      <c r="A1001" s="207"/>
      <c r="C1001" s="207"/>
      <c r="D1001" s="192"/>
      <c r="E1001" s="188"/>
      <c r="F1001" s="188"/>
      <c r="G1001" s="188"/>
      <c r="H1001" s="267"/>
      <c r="I1001" s="267"/>
    </row>
    <row r="1002" spans="1:9" ht="13">
      <c r="A1002" s="271"/>
      <c r="B1002" s="609" t="s">
        <v>1376</v>
      </c>
      <c r="C1002" s="207"/>
      <c r="D1002" s="975" t="s">
        <v>1642</v>
      </c>
      <c r="E1002" s="975"/>
      <c r="F1002" s="975"/>
      <c r="G1002" s="188"/>
      <c r="H1002" s="267"/>
      <c r="I1002" s="267"/>
    </row>
    <row r="1003" spans="1:9" ht="13">
      <c r="A1003" s="207"/>
      <c r="B1003" s="207"/>
      <c r="C1003" s="207"/>
      <c r="D1003" s="975"/>
      <c r="E1003" s="975"/>
      <c r="F1003" s="975"/>
      <c r="G1003" s="188"/>
      <c r="H1003" s="267"/>
      <c r="I1003" s="267"/>
    </row>
    <row r="1004" spans="1:9" ht="13">
      <c r="A1004" s="207"/>
      <c r="B1004" s="207"/>
      <c r="C1004" s="207"/>
      <c r="D1004" s="975"/>
      <c r="E1004" s="975"/>
      <c r="F1004" s="975"/>
      <c r="G1004" s="188"/>
      <c r="H1004" s="267"/>
      <c r="I1004" s="267"/>
    </row>
    <row r="1005" spans="1:9" ht="13">
      <c r="A1005" s="207"/>
      <c r="B1005" s="207"/>
      <c r="C1005" s="207"/>
      <c r="D1005" s="975"/>
      <c r="E1005" s="975"/>
      <c r="F1005" s="975"/>
      <c r="G1005" s="188"/>
      <c r="H1005" s="267"/>
      <c r="I1005" s="267"/>
    </row>
    <row r="1006" spans="1:9" ht="13">
      <c r="A1006" s="207"/>
      <c r="B1006" s="207"/>
      <c r="C1006" s="207"/>
      <c r="D1006" s="975"/>
      <c r="E1006" s="975"/>
      <c r="F1006" s="975"/>
      <c r="G1006" s="188"/>
      <c r="H1006" s="267"/>
      <c r="I1006" s="267"/>
    </row>
    <row r="1007" spans="1:9" ht="13">
      <c r="A1007" s="207"/>
      <c r="B1007" s="207"/>
      <c r="C1007" s="207"/>
      <c r="G1007" s="188"/>
      <c r="H1007" s="267"/>
      <c r="I1007" s="267"/>
    </row>
    <row r="1008" spans="1:9" ht="13">
      <c r="A1008" s="271"/>
      <c r="B1008" s="609" t="s">
        <v>124</v>
      </c>
      <c r="C1008" s="207"/>
      <c r="D1008" s="975" t="s">
        <v>1643</v>
      </c>
      <c r="E1008" s="975"/>
      <c r="F1008" s="975"/>
      <c r="G1008" s="188"/>
      <c r="H1008" s="267"/>
      <c r="I1008" s="267"/>
    </row>
    <row r="1009" spans="1:9" ht="13">
      <c r="A1009" s="207"/>
      <c r="B1009" s="207"/>
      <c r="C1009" s="207"/>
      <c r="D1009" s="975"/>
      <c r="E1009" s="975"/>
      <c r="F1009" s="975"/>
      <c r="G1009" s="188"/>
      <c r="H1009" s="267"/>
      <c r="I1009" s="267"/>
    </row>
    <row r="1010" spans="1:9" ht="13">
      <c r="A1010" s="207"/>
      <c r="B1010" s="207"/>
      <c r="C1010" s="207"/>
      <c r="D1010" s="975"/>
      <c r="E1010" s="975"/>
      <c r="F1010" s="975"/>
      <c r="G1010" s="188"/>
      <c r="H1010" s="267"/>
      <c r="I1010" s="267"/>
    </row>
    <row r="1011" spans="1:9" ht="13">
      <c r="A1011" s="207"/>
      <c r="B1011" s="207"/>
      <c r="C1011" s="207"/>
      <c r="D1011" s="975"/>
      <c r="E1011" s="975"/>
      <c r="F1011" s="975"/>
      <c r="G1011" s="188"/>
      <c r="H1011" s="267"/>
      <c r="I1011" s="267"/>
    </row>
    <row r="1012" spans="1:9" ht="13">
      <c r="A1012" s="207"/>
      <c r="B1012" s="207"/>
      <c r="C1012" s="207"/>
      <c r="D1012" s="975"/>
      <c r="E1012" s="975"/>
      <c r="F1012" s="975"/>
      <c r="G1012" s="188"/>
      <c r="H1012" s="267"/>
      <c r="I1012" s="267"/>
    </row>
    <row r="1013" spans="1:9" ht="13">
      <c r="A1013" s="207"/>
      <c r="B1013" s="207"/>
      <c r="C1013" s="207"/>
      <c r="D1013" s="188"/>
      <c r="E1013" s="188"/>
      <c r="F1013" s="188"/>
      <c r="G1013" s="188"/>
      <c r="H1013" s="267"/>
      <c r="I1013" s="267"/>
    </row>
    <row r="1014" spans="1:9" ht="13">
      <c r="A1014" s="207"/>
      <c r="B1014" s="207"/>
      <c r="C1014" s="207"/>
      <c r="D1014" s="996" t="s">
        <v>1479</v>
      </c>
      <c r="E1014" s="996"/>
      <c r="F1014" s="996"/>
      <c r="G1014" s="188"/>
      <c r="H1014" s="267"/>
      <c r="I1014" s="267"/>
    </row>
    <row r="1015" spans="1:9" ht="13">
      <c r="A1015" s="207"/>
      <c r="B1015" s="207"/>
      <c r="C1015" s="207"/>
      <c r="D1015" s="192"/>
      <c r="E1015" s="188"/>
      <c r="F1015" s="188"/>
      <c r="G1015" s="188"/>
      <c r="H1015" s="267"/>
      <c r="I1015" s="267"/>
    </row>
    <row r="1016" spans="1:9" ht="13">
      <c r="A1016" s="271"/>
      <c r="B1016" s="609" t="s">
        <v>1376</v>
      </c>
      <c r="C1016" s="207"/>
      <c r="D1016" s="975" t="s">
        <v>1649</v>
      </c>
      <c r="E1016" s="975"/>
      <c r="F1016" s="975"/>
      <c r="G1016" s="188"/>
      <c r="H1016" s="267"/>
      <c r="I1016" s="267"/>
    </row>
    <row r="1017" spans="1:9" ht="13">
      <c r="A1017" s="207"/>
      <c r="B1017" s="207"/>
      <c r="C1017" s="207"/>
      <c r="D1017" s="975"/>
      <c r="E1017" s="975"/>
      <c r="F1017" s="975"/>
      <c r="G1017" s="188"/>
      <c r="H1017" s="267"/>
      <c r="I1017" s="267"/>
    </row>
    <row r="1018" spans="1:9" ht="13">
      <c r="A1018" s="207"/>
      <c r="B1018" s="207"/>
      <c r="C1018" s="207"/>
      <c r="D1018" s="975"/>
      <c r="E1018" s="975"/>
      <c r="F1018" s="975"/>
      <c r="G1018" s="188"/>
      <c r="H1018" s="267"/>
      <c r="I1018" s="267"/>
    </row>
    <row r="1019" spans="1:9" ht="13">
      <c r="A1019" s="207"/>
      <c r="B1019" s="207"/>
      <c r="C1019" s="207"/>
      <c r="G1019" s="188"/>
      <c r="H1019" s="267"/>
      <c r="I1019" s="267"/>
    </row>
    <row r="1020" spans="1:9" ht="13">
      <c r="A1020" s="271"/>
      <c r="B1020" s="609" t="s">
        <v>124</v>
      </c>
      <c r="C1020" s="207"/>
      <c r="D1020" s="975" t="s">
        <v>1650</v>
      </c>
      <c r="E1020" s="975"/>
      <c r="F1020" s="975"/>
      <c r="G1020" s="188"/>
      <c r="H1020" s="267"/>
      <c r="I1020" s="267"/>
    </row>
    <row r="1021" spans="1:9" ht="13">
      <c r="A1021" s="207"/>
      <c r="B1021" s="207"/>
      <c r="C1021" s="207"/>
      <c r="D1021" s="975"/>
      <c r="E1021" s="975"/>
      <c r="F1021" s="975"/>
      <c r="G1021" s="188"/>
      <c r="H1021" s="267"/>
      <c r="I1021" s="267"/>
    </row>
    <row r="1022" spans="1:9" ht="13">
      <c r="A1022" s="207"/>
      <c r="B1022" s="207"/>
      <c r="C1022" s="207"/>
      <c r="D1022" s="975"/>
      <c r="E1022" s="975"/>
      <c r="F1022" s="975"/>
      <c r="G1022" s="188"/>
      <c r="H1022" s="267"/>
      <c r="I1022" s="267"/>
    </row>
    <row r="1023" spans="1:9" ht="13">
      <c r="A1023" s="207"/>
      <c r="B1023" s="207"/>
      <c r="C1023" s="207"/>
      <c r="D1023" s="44"/>
      <c r="E1023" s="188"/>
      <c r="F1023" s="188"/>
      <c r="G1023" s="188"/>
      <c r="H1023" s="267"/>
      <c r="I1023" s="267"/>
    </row>
    <row r="1024" spans="1:9" ht="13">
      <c r="A1024" s="207"/>
      <c r="B1024" s="207"/>
      <c r="C1024" s="207"/>
      <c r="D1024" s="996" t="s">
        <v>1480</v>
      </c>
      <c r="E1024" s="996"/>
      <c r="F1024" s="996"/>
      <c r="G1024" s="188"/>
      <c r="H1024" s="267"/>
      <c r="I1024" s="267"/>
    </row>
    <row r="1025" spans="1:9" ht="13">
      <c r="A1025" s="207"/>
      <c r="B1025" s="207"/>
      <c r="C1025" s="207"/>
      <c r="D1025" s="192"/>
      <c r="E1025" s="188"/>
      <c r="F1025" s="188"/>
      <c r="G1025" s="188"/>
      <c r="H1025" s="267"/>
      <c r="I1025" s="267"/>
    </row>
    <row r="1026" spans="1:9" ht="14.25" customHeight="1">
      <c r="A1026" s="271"/>
      <c r="B1026" s="609" t="s">
        <v>124</v>
      </c>
      <c r="C1026" s="207"/>
      <c r="D1026" s="975" t="s">
        <v>1652</v>
      </c>
      <c r="E1026" s="975"/>
      <c r="F1026" s="975"/>
      <c r="G1026" s="24"/>
      <c r="H1026" s="209"/>
      <c r="I1026" s="209"/>
    </row>
    <row r="1027" spans="1:9" ht="13">
      <c r="A1027" s="207"/>
      <c r="B1027" s="207"/>
      <c r="C1027" s="207"/>
      <c r="D1027" s="975"/>
      <c r="E1027" s="975"/>
      <c r="F1027" s="975"/>
      <c r="G1027" s="24"/>
      <c r="H1027" s="209"/>
      <c r="I1027" s="209"/>
    </row>
    <row r="1028" spans="1:9" ht="13">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1651</v>
      </c>
      <c r="E1030" s="975"/>
      <c r="F1030" s="975"/>
      <c r="G1030" s="209"/>
      <c r="H1030" s="267"/>
      <c r="I1030" s="267"/>
    </row>
    <row r="1031" spans="1:9" ht="13">
      <c r="A1031" s="207"/>
      <c r="B1031" s="207"/>
      <c r="C1031" s="207"/>
      <c r="D1031" s="975"/>
      <c r="E1031" s="975"/>
      <c r="F1031" s="975"/>
      <c r="G1031" s="209"/>
      <c r="H1031" s="267"/>
      <c r="I1031" s="267"/>
    </row>
    <row r="1032" spans="1:9" ht="13">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1376</v>
      </c>
      <c r="C1034" s="207"/>
      <c r="D1034" s="973" t="s">
        <v>1653</v>
      </c>
      <c r="E1034" s="973"/>
      <c r="F1034" s="973"/>
      <c r="G1034" s="208"/>
      <c r="H1034" s="267"/>
      <c r="I1034" s="267"/>
    </row>
    <row r="1035" spans="1:9" ht="13">
      <c r="A1035" s="207"/>
      <c r="B1035" s="207"/>
      <c r="C1035" s="207"/>
      <c r="D1035" s="973"/>
      <c r="E1035" s="973"/>
      <c r="F1035" s="973"/>
      <c r="G1035" s="208"/>
      <c r="H1035" s="267"/>
      <c r="I1035" s="267"/>
    </row>
    <row r="1036" spans="1:9" ht="13">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1654</v>
      </c>
      <c r="E1038" s="975"/>
      <c r="F1038" s="975"/>
      <c r="G1038" s="208"/>
      <c r="H1038" s="208"/>
      <c r="I1038" s="208"/>
    </row>
    <row r="1039" spans="1:9" ht="13">
      <c r="A1039" s="207"/>
      <c r="B1039" s="207"/>
      <c r="C1039" s="207"/>
      <c r="D1039" s="975"/>
      <c r="E1039" s="975"/>
      <c r="F1039" s="975"/>
      <c r="G1039" s="208"/>
      <c r="H1039" s="208"/>
      <c r="I1039" s="208"/>
    </row>
    <row r="1040" spans="1:9" ht="13">
      <c r="A1040" s="207"/>
      <c r="B1040" s="207"/>
      <c r="C1040" s="207"/>
      <c r="D1040" s="975"/>
      <c r="E1040" s="975"/>
      <c r="F1040" s="975"/>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75" t="s">
        <v>1655</v>
      </c>
      <c r="E1042" s="975"/>
      <c r="F1042" s="975"/>
      <c r="G1042" s="208"/>
      <c r="H1042" s="208"/>
      <c r="I1042" s="208"/>
    </row>
    <row r="1043" spans="1:9" ht="13">
      <c r="A1043" s="207"/>
      <c r="B1043" s="207"/>
      <c r="C1043" s="207"/>
      <c r="D1043" s="975"/>
      <c r="E1043" s="975"/>
      <c r="F1043" s="975"/>
      <c r="G1043" s="208"/>
      <c r="H1043" s="208"/>
      <c r="I1043" s="208"/>
    </row>
    <row r="1044" spans="1:9" ht="13">
      <c r="A1044" s="207"/>
      <c r="B1044" s="207"/>
      <c r="C1044" s="207"/>
      <c r="D1044" s="975"/>
      <c r="E1044" s="975"/>
      <c r="F1044" s="975"/>
      <c r="G1044" s="208"/>
      <c r="H1044" s="208"/>
      <c r="I1044" s="208"/>
    </row>
    <row r="1045" spans="1:9" ht="13">
      <c r="A1045" s="207"/>
      <c r="B1045" s="207"/>
      <c r="C1045" s="207"/>
      <c r="D1045" s="44"/>
      <c r="E1045" s="188"/>
      <c r="F1045" s="188"/>
      <c r="G1045" s="188"/>
      <c r="H1045" s="267"/>
      <c r="I1045" s="267"/>
    </row>
    <row r="1046" spans="1:9" ht="12.75" customHeight="1">
      <c r="A1046" s="207"/>
      <c r="B1046" s="609" t="s">
        <v>124</v>
      </c>
      <c r="C1046" s="207"/>
      <c r="D1046" s="975" t="s">
        <v>1481</v>
      </c>
      <c r="E1046" s="975"/>
      <c r="F1046" s="975"/>
      <c r="G1046" s="24"/>
      <c r="H1046" s="267"/>
      <c r="I1046" s="267"/>
    </row>
    <row r="1047" spans="1:9" ht="13">
      <c r="A1047" s="207"/>
      <c r="B1047" s="207"/>
      <c r="C1047" s="207"/>
      <c r="D1047" s="975"/>
      <c r="E1047" s="975"/>
      <c r="F1047" s="975"/>
      <c r="G1047" s="24"/>
      <c r="H1047" s="267"/>
      <c r="I1047" s="267"/>
    </row>
    <row r="1048" spans="1:9" ht="13">
      <c r="A1048" s="207"/>
      <c r="B1048" s="207"/>
      <c r="C1048" s="207"/>
      <c r="D1048" s="975"/>
      <c r="E1048" s="975"/>
      <c r="F1048" s="975"/>
      <c r="G1048" s="24"/>
      <c r="H1048" s="267"/>
      <c r="I1048" s="267"/>
    </row>
    <row r="1049" spans="1:9" ht="13">
      <c r="A1049" s="207"/>
      <c r="B1049" s="207"/>
      <c r="C1049" s="207"/>
      <c r="D1049" s="24"/>
      <c r="E1049" s="24"/>
      <c r="F1049" s="24"/>
      <c r="G1049" s="24"/>
      <c r="H1049" s="267"/>
      <c r="I1049" s="267"/>
    </row>
    <row r="1050" spans="1:9" ht="12.75" customHeight="1">
      <c r="A1050" s="207"/>
      <c r="B1050" s="609" t="s">
        <v>124</v>
      </c>
      <c r="C1050" s="207"/>
      <c r="D1050" s="975" t="s">
        <v>1482</v>
      </c>
      <c r="E1050" s="975"/>
      <c r="F1050" s="975"/>
      <c r="G1050" s="24"/>
      <c r="H1050" s="267"/>
      <c r="I1050" s="267"/>
    </row>
    <row r="1051" spans="1:9" ht="13">
      <c r="A1051" s="207"/>
      <c r="B1051" s="207"/>
      <c r="C1051" s="207"/>
      <c r="D1051" s="975"/>
      <c r="E1051" s="975"/>
      <c r="F1051" s="975"/>
      <c r="G1051" s="24"/>
      <c r="H1051" s="267"/>
      <c r="I1051" s="267"/>
    </row>
    <row r="1052" spans="1:9" ht="13">
      <c r="A1052" s="207"/>
      <c r="B1052" s="207"/>
      <c r="C1052" s="207"/>
      <c r="D1052" s="975"/>
      <c r="E1052" s="975"/>
      <c r="F1052" s="975"/>
      <c r="G1052" s="24"/>
      <c r="H1052" s="267"/>
      <c r="I1052" s="267"/>
    </row>
    <row r="1053" spans="1:9" ht="13">
      <c r="A1053" s="207"/>
      <c r="B1053" s="207"/>
      <c r="C1053" s="207"/>
      <c r="D1053" s="302"/>
      <c r="E1053" s="302"/>
      <c r="F1053" s="302"/>
      <c r="G1053" s="302"/>
      <c r="H1053" s="267"/>
      <c r="I1053" s="267"/>
    </row>
    <row r="1054" spans="1:9" ht="12.75" customHeight="1">
      <c r="A1054" s="207"/>
      <c r="B1054" s="609" t="s">
        <v>1376</v>
      </c>
      <c r="C1054" s="207"/>
      <c r="D1054" s="1037" t="s">
        <v>1125</v>
      </c>
      <c r="E1054" s="1037"/>
      <c r="F1054" s="1037"/>
      <c r="G1054" s="608"/>
      <c r="H1054" s="267"/>
      <c r="I1054" s="267"/>
    </row>
    <row r="1055" spans="1:9" ht="13">
      <c r="A1055" s="207"/>
      <c r="B1055" s="207"/>
      <c r="C1055" s="207"/>
      <c r="D1055" s="1037"/>
      <c r="E1055" s="1037"/>
      <c r="F1055" s="1037"/>
      <c r="G1055" s="608"/>
      <c r="H1055" s="267"/>
      <c r="I1055" s="267"/>
    </row>
    <row r="1056" spans="1:9" ht="13">
      <c r="A1056" s="207"/>
      <c r="B1056" s="207"/>
      <c r="C1056" s="207"/>
      <c r="D1056" s="1037"/>
      <c r="E1056" s="1037"/>
      <c r="F1056" s="1037"/>
      <c r="G1056" s="608"/>
      <c r="H1056" s="267"/>
      <c r="I1056" s="267"/>
    </row>
    <row r="1057" spans="1:9" ht="13">
      <c r="A1057" s="207"/>
      <c r="B1057" s="207"/>
      <c r="C1057" s="207"/>
      <c r="D1057" s="1037"/>
      <c r="E1057" s="1037"/>
      <c r="F1057" s="1037"/>
      <c r="G1057" s="608"/>
      <c r="H1057" s="267"/>
      <c r="I1057" s="267"/>
    </row>
    <row r="1058" spans="1:9" ht="13">
      <c r="A1058" s="207"/>
      <c r="B1058" s="207"/>
      <c r="C1058" s="207"/>
      <c r="D1058" s="1037"/>
      <c r="E1058" s="1037"/>
      <c r="F1058" s="1037"/>
      <c r="G1058" s="608"/>
      <c r="H1058" s="267"/>
      <c r="I1058" s="267"/>
    </row>
    <row r="1059" spans="1:9" ht="13">
      <c r="A1059" s="207"/>
      <c r="B1059" s="207"/>
      <c r="C1059" s="207"/>
      <c r="D1059" s="1037"/>
      <c r="E1059" s="1037"/>
      <c r="F1059" s="1037"/>
      <c r="G1059" s="608"/>
      <c r="H1059" s="267"/>
      <c r="I1059" s="267"/>
    </row>
    <row r="1060" spans="1:9" ht="13">
      <c r="A1060" s="207"/>
      <c r="B1060" s="207"/>
      <c r="C1060" s="207"/>
      <c r="D1060" s="1037"/>
      <c r="E1060" s="1037"/>
      <c r="F1060" s="1037"/>
      <c r="G1060" s="608"/>
      <c r="H1060" s="267"/>
      <c r="I1060" s="267"/>
    </row>
    <row r="1061" spans="1:9" ht="13">
      <c r="A1061" s="207"/>
      <c r="B1061" s="207"/>
      <c r="C1061" s="207"/>
      <c r="D1061" s="1037"/>
      <c r="E1061" s="1037"/>
      <c r="F1061" s="1037"/>
      <c r="G1061" s="608"/>
      <c r="H1061" s="267"/>
      <c r="I1061" s="267"/>
    </row>
    <row r="1062" spans="1:9" ht="13">
      <c r="A1062" s="207"/>
      <c r="B1062" s="207"/>
      <c r="C1062" s="207"/>
      <c r="D1062" s="1037"/>
      <c r="E1062" s="1037"/>
      <c r="F1062" s="1037"/>
      <c r="G1062" s="608"/>
      <c r="H1062" s="267"/>
      <c r="I1062" s="267"/>
    </row>
    <row r="1063" spans="1:9" ht="13">
      <c r="A1063" s="207"/>
      <c r="B1063" s="207"/>
      <c r="C1063" s="207"/>
      <c r="D1063" s="1037"/>
      <c r="E1063" s="1037"/>
      <c r="F1063" s="1037"/>
      <c r="G1063" s="608"/>
      <c r="H1063" s="267"/>
      <c r="I1063" s="267"/>
    </row>
    <row r="1064" spans="1:9" ht="27.5" customHeight="1">
      <c r="A1064" s="207"/>
      <c r="B1064" s="207"/>
      <c r="C1064" s="207"/>
      <c r="D1064" s="1037"/>
      <c r="E1064" s="1037"/>
      <c r="F1064" s="1037"/>
      <c r="G1064" s="608"/>
      <c r="H1064" s="267"/>
      <c r="I1064" s="267"/>
    </row>
    <row r="1065" spans="1:9" ht="13">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3">
      <c r="A1068" s="271"/>
      <c r="B1068" s="609" t="s">
        <v>124</v>
      </c>
      <c r="C1068" s="207"/>
      <c r="D1068" s="968" t="s">
        <v>2202</v>
      </c>
      <c r="E1068" s="975"/>
      <c r="F1068" s="975"/>
      <c r="G1068" s="188"/>
      <c r="H1068" s="267"/>
      <c r="I1068" s="267"/>
    </row>
    <row r="1069" spans="1:9" ht="13">
      <c r="A1069" s="207"/>
      <c r="B1069" s="207"/>
      <c r="C1069" s="207"/>
      <c r="D1069" s="975"/>
      <c r="E1069" s="975"/>
      <c r="F1069" s="975"/>
      <c r="G1069" s="188"/>
      <c r="H1069" s="267"/>
      <c r="I1069" s="267"/>
    </row>
    <row r="1070" spans="1:9" ht="13">
      <c r="A1070" s="207"/>
      <c r="B1070" s="207"/>
      <c r="C1070" s="207"/>
      <c r="D1070" s="975"/>
      <c r="E1070" s="975"/>
      <c r="F1070" s="975"/>
      <c r="G1070" s="188"/>
      <c r="H1070" s="267"/>
      <c r="I1070" s="267"/>
    </row>
    <row r="1071" spans="1:9" ht="13">
      <c r="A1071" s="207"/>
      <c r="B1071" s="207"/>
      <c r="C1071" s="207"/>
      <c r="D1071" s="975"/>
      <c r="E1071" s="975"/>
      <c r="F1071" s="975"/>
      <c r="G1071" s="188"/>
      <c r="H1071" s="267"/>
      <c r="I1071" s="267"/>
    </row>
    <row r="1072" spans="1:9" ht="13">
      <c r="A1072" s="207"/>
      <c r="B1072" s="207"/>
      <c r="C1072" s="207"/>
      <c r="D1072" s="188"/>
      <c r="E1072" s="188"/>
      <c r="F1072" s="188"/>
      <c r="G1072" s="188"/>
      <c r="H1072" s="267"/>
      <c r="I1072" s="267"/>
    </row>
    <row r="1073" spans="1:9" ht="13">
      <c r="A1073" s="271"/>
      <c r="B1073" s="609" t="s">
        <v>124</v>
      </c>
      <c r="C1073" s="207"/>
      <c r="D1073" s="968" t="s">
        <v>2203</v>
      </c>
      <c r="E1073" s="975"/>
      <c r="F1073" s="975"/>
      <c r="G1073" s="188"/>
      <c r="H1073" s="267"/>
      <c r="I1073" s="267"/>
    </row>
    <row r="1074" spans="1:9" ht="13">
      <c r="A1074" s="207"/>
      <c r="B1074" s="207"/>
      <c r="C1074" s="207"/>
      <c r="D1074" s="975"/>
      <c r="E1074" s="975"/>
      <c r="F1074" s="975"/>
      <c r="G1074" s="188"/>
      <c r="H1074" s="267"/>
      <c r="I1074" s="267"/>
    </row>
    <row r="1075" spans="1:9" ht="13">
      <c r="A1075" s="207"/>
      <c r="B1075" s="207"/>
      <c r="C1075" s="207"/>
      <c r="D1075" s="975"/>
      <c r="E1075" s="975"/>
      <c r="F1075" s="975"/>
      <c r="G1075" s="188"/>
      <c r="H1075" s="267"/>
      <c r="I1075" s="267"/>
    </row>
    <row r="1076" spans="1:9" ht="13">
      <c r="A1076" s="207"/>
      <c r="B1076" s="207"/>
      <c r="C1076" s="207"/>
      <c r="D1076" s="975"/>
      <c r="E1076" s="975"/>
      <c r="F1076" s="975"/>
      <c r="G1076" s="188"/>
      <c r="H1076" s="267"/>
      <c r="I1076" s="267"/>
    </row>
    <row r="1077" spans="1:9" ht="13">
      <c r="A1077" s="207"/>
      <c r="B1077" s="207"/>
      <c r="C1077" s="207"/>
      <c r="D1077" s="188"/>
      <c r="E1077" s="188"/>
      <c r="F1077" s="188"/>
      <c r="G1077" s="188"/>
    </row>
    <row r="1078" spans="1:9" ht="13">
      <c r="A1078" s="207"/>
      <c r="B1078" s="609" t="s">
        <v>124</v>
      </c>
      <c r="C1078" s="207"/>
      <c r="D1078" s="1001" t="s">
        <v>1656</v>
      </c>
      <c r="E1078" s="1001"/>
      <c r="F1078" s="1001"/>
      <c r="G1078" s="188"/>
    </row>
    <row r="1079" spans="1:9" ht="13">
      <c r="A1079" s="207"/>
      <c r="B1079" s="207"/>
      <c r="C1079" s="207"/>
      <c r="D1079" s="1001"/>
      <c r="E1079" s="1001"/>
      <c r="F1079" s="1001"/>
      <c r="G1079" s="188"/>
    </row>
    <row r="1080" spans="1:9" ht="13">
      <c r="A1080" s="207"/>
      <c r="B1080" s="207"/>
      <c r="C1080" s="207"/>
      <c r="D1080" s="1001"/>
      <c r="E1080" s="1001"/>
      <c r="F1080" s="1001"/>
      <c r="G1080" s="188"/>
    </row>
    <row r="1081" spans="1:9" ht="13">
      <c r="A1081" s="207"/>
      <c r="B1081" s="207"/>
      <c r="C1081" s="207"/>
      <c r="D1081" s="188"/>
      <c r="E1081" s="188"/>
      <c r="F1081" s="188"/>
      <c r="G1081" s="188"/>
    </row>
    <row r="1082" spans="1:9" ht="13">
      <c r="A1082" s="271"/>
      <c r="B1082" s="609" t="s">
        <v>124</v>
      </c>
      <c r="C1082" s="429"/>
      <c r="D1082" s="1031" t="s">
        <v>2153</v>
      </c>
      <c r="E1082" s="1031"/>
      <c r="F1082" s="1031"/>
      <c r="G1082" s="449"/>
    </row>
    <row r="1083" spans="1:9" ht="13">
      <c r="A1083" s="429"/>
      <c r="B1083" s="429"/>
      <c r="C1083" s="429"/>
      <c r="D1083" s="1031"/>
      <c r="E1083" s="1031"/>
      <c r="F1083" s="1031"/>
      <c r="G1083" s="449"/>
    </row>
    <row r="1084" spans="1:9" ht="13">
      <c r="A1084" s="429"/>
      <c r="B1084" s="429"/>
      <c r="C1084" s="429"/>
      <c r="D1084" s="1031"/>
      <c r="E1084" s="1031"/>
      <c r="F1084" s="1031"/>
      <c r="G1084" s="449"/>
    </row>
    <row r="1085" spans="1:9" ht="13">
      <c r="A1085" s="207"/>
      <c r="B1085" s="207"/>
      <c r="C1085" s="207"/>
      <c r="D1085" s="188"/>
      <c r="E1085" s="188"/>
      <c r="F1085" s="188"/>
      <c r="G1085" s="188"/>
    </row>
    <row r="1086" spans="1:9" ht="13">
      <c r="C1086" s="207"/>
      <c r="D1086" s="996" t="s">
        <v>1484</v>
      </c>
      <c r="E1086" s="996"/>
      <c r="F1086" s="996"/>
      <c r="G1086" s="188"/>
    </row>
    <row r="1087" spans="1:9" ht="13">
      <c r="C1087" s="207"/>
      <c r="D1087" s="192"/>
      <c r="E1087" s="188"/>
      <c r="F1087" s="188"/>
      <c r="G1087" s="188"/>
    </row>
    <row r="1088" spans="1:9" ht="13">
      <c r="A1088" s="207"/>
      <c r="B1088" s="609" t="s">
        <v>124</v>
      </c>
      <c r="C1088" s="207"/>
      <c r="D1088" s="975" t="s">
        <v>1657</v>
      </c>
      <c r="E1088" s="975"/>
      <c r="F1088" s="975"/>
      <c r="G1088" s="188"/>
    </row>
    <row r="1089" spans="1:7" ht="13">
      <c r="A1089" s="207"/>
      <c r="B1089" s="207"/>
      <c r="C1089" s="207"/>
      <c r="D1089" s="975"/>
      <c r="E1089" s="975"/>
      <c r="F1089" s="975"/>
      <c r="G1089" s="188"/>
    </row>
    <row r="1090" spans="1:7" ht="13">
      <c r="A1090" s="207"/>
      <c r="B1090" s="207"/>
      <c r="C1090" s="207"/>
      <c r="D1090" s="975"/>
      <c r="E1090" s="975"/>
      <c r="F1090" s="975"/>
      <c r="G1090" s="188"/>
    </row>
    <row r="1091" spans="1:7" ht="13">
      <c r="A1091" s="207"/>
      <c r="B1091" s="207"/>
      <c r="C1091" s="207"/>
      <c r="D1091" s="188"/>
      <c r="E1091" s="188"/>
      <c r="F1091" s="188"/>
      <c r="G1091" s="188"/>
    </row>
    <row r="1092" spans="1:7" ht="13">
      <c r="A1092" s="271"/>
      <c r="B1092" s="609" t="s">
        <v>124</v>
      </c>
      <c r="C1092" s="207"/>
      <c r="D1092" s="975" t="s">
        <v>1658</v>
      </c>
      <c r="E1092" s="975"/>
      <c r="F1092" s="975"/>
      <c r="G1092" s="188"/>
    </row>
    <row r="1093" spans="1:7" ht="13">
      <c r="A1093" s="207"/>
      <c r="B1093" s="207"/>
      <c r="C1093" s="207"/>
      <c r="D1093" s="975"/>
      <c r="E1093" s="975"/>
      <c r="F1093" s="975"/>
      <c r="G1093" s="188"/>
    </row>
    <row r="1094" spans="1:7" ht="13">
      <c r="A1094" s="207"/>
      <c r="B1094" s="207"/>
      <c r="C1094" s="207"/>
      <c r="D1094" s="975"/>
      <c r="E1094" s="975"/>
      <c r="F1094" s="975"/>
      <c r="G1094" s="188"/>
    </row>
    <row r="1095" spans="1:7" ht="13">
      <c r="A1095" s="207"/>
      <c r="B1095" s="207"/>
      <c r="C1095" s="207"/>
      <c r="D1095" s="188"/>
      <c r="E1095" s="188"/>
      <c r="F1095" s="188"/>
      <c r="G1095" s="188"/>
    </row>
    <row r="1096" spans="1:7" ht="13">
      <c r="A1096" s="207"/>
      <c r="B1096" s="207"/>
      <c r="C1096" s="207"/>
      <c r="D1096" s="996" t="s">
        <v>1117</v>
      </c>
      <c r="E1096" s="996"/>
      <c r="F1096" s="996"/>
      <c r="G1096" s="188"/>
    </row>
    <row r="1097" spans="1:7" ht="13">
      <c r="A1097" s="207"/>
      <c r="B1097" s="207"/>
      <c r="C1097" s="207"/>
      <c r="D1097" s="995" t="s">
        <v>1485</v>
      </c>
      <c r="E1097" s="995"/>
      <c r="F1097" s="995"/>
      <c r="G1097" s="188"/>
    </row>
    <row r="1098" spans="1:7" ht="13">
      <c r="A1098" s="207"/>
      <c r="B1098" s="207"/>
      <c r="C1098" s="207"/>
      <c r="D1098" s="419"/>
      <c r="E1098" s="188"/>
      <c r="F1098" s="188"/>
      <c r="G1098" s="188"/>
    </row>
    <row r="1099" spans="1:7" ht="13">
      <c r="A1099" s="271"/>
      <c r="B1099" s="609" t="s">
        <v>124</v>
      </c>
      <c r="C1099" s="207"/>
      <c r="D1099" s="975" t="s">
        <v>1659</v>
      </c>
      <c r="E1099" s="975"/>
      <c r="F1099" s="975"/>
      <c r="G1099" s="188"/>
    </row>
    <row r="1100" spans="1:7" ht="13">
      <c r="A1100" s="207"/>
      <c r="B1100" s="207"/>
      <c r="C1100" s="207"/>
      <c r="D1100" s="975"/>
      <c r="E1100" s="975"/>
      <c r="F1100" s="975"/>
      <c r="G1100" s="188"/>
    </row>
    <row r="1101" spans="1:7" ht="13">
      <c r="A1101" s="207"/>
      <c r="B1101" s="207"/>
      <c r="C1101" s="207"/>
      <c r="D1101" s="188"/>
      <c r="E1101" s="188"/>
      <c r="F1101" s="188"/>
      <c r="G1101" s="188"/>
    </row>
    <row r="1102" spans="1:7" ht="13">
      <c r="A1102" s="271"/>
      <c r="B1102" s="609" t="s">
        <v>1376</v>
      </c>
      <c r="C1102" s="207"/>
      <c r="D1102" s="975" t="s">
        <v>1660</v>
      </c>
      <c r="E1102" s="975"/>
      <c r="F1102" s="975"/>
      <c r="G1102" s="188"/>
    </row>
    <row r="1103" spans="1:7" ht="13">
      <c r="A1103" s="207"/>
      <c r="B1103" s="207"/>
      <c r="C1103" s="207"/>
      <c r="D1103" s="975"/>
      <c r="E1103" s="975"/>
      <c r="F1103" s="975"/>
      <c r="G1103" s="188"/>
    </row>
    <row r="1104" spans="1:7" ht="13">
      <c r="A1104" s="207"/>
      <c r="B1104" s="207"/>
      <c r="C1104" s="207"/>
      <c r="E1104" s="188"/>
      <c r="F1104" s="188"/>
      <c r="G1104" s="188"/>
    </row>
    <row r="1105" spans="1:7" ht="13">
      <c r="A1105" s="207"/>
      <c r="B1105" s="207"/>
      <c r="C1105" s="207"/>
      <c r="D1105" s="996" t="s">
        <v>1486</v>
      </c>
      <c r="E1105" s="996"/>
      <c r="F1105" s="996"/>
      <c r="G1105" s="188"/>
    </row>
    <row r="1106" spans="1:7" ht="13">
      <c r="A1106" s="207"/>
      <c r="B1106" s="207"/>
      <c r="C1106" s="207"/>
      <c r="D1106" s="192"/>
      <c r="E1106" s="188"/>
      <c r="F1106" s="188"/>
      <c r="G1106" s="188"/>
    </row>
    <row r="1107" spans="1:7" ht="13">
      <c r="A1107" s="271"/>
      <c r="B1107" s="609" t="s">
        <v>124</v>
      </c>
      <c r="C1107" s="207"/>
      <c r="D1107" s="975" t="s">
        <v>1661</v>
      </c>
      <c r="E1107" s="975"/>
      <c r="F1107" s="975"/>
      <c r="G1107" s="188"/>
    </row>
    <row r="1108" spans="1:7" ht="13">
      <c r="A1108" s="207"/>
      <c r="B1108" s="207"/>
      <c r="C1108" s="207"/>
      <c r="D1108" s="975"/>
      <c r="E1108" s="975"/>
      <c r="F1108" s="975"/>
      <c r="G1108" s="188"/>
    </row>
    <row r="1109" spans="1:7" ht="13">
      <c r="A1109" s="207"/>
      <c r="B1109" s="207"/>
      <c r="C1109" s="207"/>
      <c r="D1109" s="975"/>
      <c r="E1109" s="975"/>
      <c r="F1109" s="975"/>
      <c r="G1109" s="188"/>
    </row>
    <row r="1110" spans="1:7" ht="13">
      <c r="A1110" s="207"/>
      <c r="B1110" s="207"/>
      <c r="C1110" s="207"/>
      <c r="D1110" s="975"/>
      <c r="E1110" s="975"/>
      <c r="F1110" s="975"/>
      <c r="G1110" s="188"/>
    </row>
    <row r="1111" spans="1:7" ht="13">
      <c r="A1111" s="207"/>
      <c r="B1111" s="207"/>
      <c r="C1111" s="207"/>
      <c r="D1111" s="975"/>
      <c r="E1111" s="975"/>
      <c r="F1111" s="975"/>
      <c r="G1111" s="188"/>
    </row>
    <row r="1112" spans="1:7" ht="13">
      <c r="A1112" s="207"/>
      <c r="B1112" s="207"/>
      <c r="C1112" s="207"/>
      <c r="D1112" s="975"/>
      <c r="E1112" s="975"/>
      <c r="F1112" s="975"/>
      <c r="G1112" s="188"/>
    </row>
    <row r="1113" spans="1:7" ht="13">
      <c r="A1113" s="207"/>
      <c r="B1113" s="207"/>
      <c r="C1113" s="207"/>
      <c r="D1113" s="975"/>
      <c r="E1113" s="975"/>
      <c r="F1113" s="975"/>
      <c r="G1113" s="188"/>
    </row>
    <row r="1114" spans="1:7" ht="13">
      <c r="A1114" s="207"/>
      <c r="B1114" s="207"/>
      <c r="C1114" s="207"/>
      <c r="D1114" s="188"/>
      <c r="E1114" s="188"/>
      <c r="F1114" s="188"/>
      <c r="G1114" s="188"/>
    </row>
    <row r="1115" spans="1:7" ht="13">
      <c r="A1115" s="271"/>
      <c r="B1115" s="609" t="s">
        <v>1376</v>
      </c>
      <c r="C1115" s="207"/>
      <c r="D1115" s="975" t="s">
        <v>1662</v>
      </c>
      <c r="E1115" s="975"/>
      <c r="F1115" s="975"/>
      <c r="G1115" s="188"/>
    </row>
    <row r="1116" spans="1:7" ht="13">
      <c r="A1116" s="207"/>
      <c r="B1116" s="207"/>
      <c r="C1116" s="207"/>
      <c r="D1116" s="975"/>
      <c r="E1116" s="975"/>
      <c r="F1116" s="975"/>
      <c r="G1116" s="188"/>
    </row>
    <row r="1117" spans="1:7" ht="13">
      <c r="A1117" s="207"/>
      <c r="B1117" s="207"/>
      <c r="C1117" s="207"/>
      <c r="D1117" s="975"/>
      <c r="E1117" s="975"/>
      <c r="F1117" s="975"/>
      <c r="G1117" s="188"/>
    </row>
    <row r="1118" spans="1:7" ht="13">
      <c r="A1118" s="207"/>
      <c r="B1118" s="207"/>
      <c r="C1118" s="207"/>
      <c r="D1118" s="975"/>
      <c r="E1118" s="975"/>
      <c r="F1118" s="975"/>
      <c r="G1118" s="188"/>
    </row>
    <row r="1119" spans="1:7" ht="13">
      <c r="A1119" s="207"/>
      <c r="B1119" s="207"/>
      <c r="C1119" s="207"/>
      <c r="D1119" s="975"/>
      <c r="E1119" s="975"/>
      <c r="F1119" s="975"/>
      <c r="G1119" s="188"/>
    </row>
    <row r="1120" spans="1:7" ht="13">
      <c r="A1120" s="207"/>
      <c r="B1120" s="207"/>
      <c r="C1120" s="207"/>
      <c r="D1120" s="975"/>
      <c r="E1120" s="975"/>
      <c r="F1120" s="975"/>
      <c r="G1120" s="188"/>
    </row>
    <row r="1121" spans="1:7" ht="13">
      <c r="A1121" s="207"/>
      <c r="B1121" s="207"/>
      <c r="C1121" s="207"/>
      <c r="D1121" s="975"/>
      <c r="E1121" s="975"/>
      <c r="F1121" s="975"/>
      <c r="G1121" s="188"/>
    </row>
    <row r="1122" spans="1:7" ht="13">
      <c r="A1122" s="207"/>
      <c r="B1122" s="207"/>
      <c r="C1122" s="207"/>
      <c r="D1122" s="24"/>
      <c r="E1122" s="24"/>
      <c r="F1122" s="24"/>
      <c r="G1122" s="188"/>
    </row>
    <row r="1123" spans="1:7" ht="12.5" customHeight="1">
      <c r="A1123" s="207"/>
      <c r="B1123" s="609" t="s">
        <v>124</v>
      </c>
      <c r="C1123" s="207"/>
      <c r="D1123" s="1000" t="s">
        <v>1771</v>
      </c>
      <c r="E1123" s="1001"/>
      <c r="F1123" s="1001"/>
      <c r="G1123" s="188"/>
    </row>
    <row r="1124" spans="1:7" ht="12.5" customHeight="1">
      <c r="A1124" s="207"/>
      <c r="B1124" s="207"/>
      <c r="C1124" s="207"/>
      <c r="D1124" s="1001"/>
      <c r="E1124" s="1001"/>
      <c r="F1124" s="1001"/>
      <c r="G1124" s="188"/>
    </row>
    <row r="1125" spans="1:7" ht="13">
      <c r="A1125" s="207"/>
      <c r="B1125" s="207"/>
      <c r="C1125" s="207"/>
      <c r="D1125" s="1001"/>
      <c r="E1125" s="1001"/>
      <c r="F1125" s="1001"/>
      <c r="G1125" s="188"/>
    </row>
    <row r="1126" spans="1:7" ht="13">
      <c r="A1126" s="207"/>
      <c r="B1126" s="207"/>
      <c r="C1126" s="207"/>
      <c r="D1126" s="653"/>
      <c r="E1126" s="653"/>
      <c r="F1126" s="653"/>
      <c r="G1126" s="188"/>
    </row>
    <row r="1127" spans="1:7" ht="13">
      <c r="D1127" s="996" t="s">
        <v>1487</v>
      </c>
      <c r="E1127" s="996"/>
      <c r="F1127" s="996"/>
    </row>
    <row r="1128" spans="1:7" ht="13">
      <c r="D1128" s="192"/>
    </row>
    <row r="1129" spans="1:7" ht="13">
      <c r="A1129" s="271"/>
      <c r="B1129" s="609" t="s">
        <v>124</v>
      </c>
      <c r="D1129" s="975" t="s">
        <v>1663</v>
      </c>
      <c r="E1129" s="975"/>
      <c r="F1129" s="975"/>
    </row>
    <row r="1130" spans="1:7" ht="13">
      <c r="D1130" s="975"/>
      <c r="E1130" s="975"/>
      <c r="F1130" s="975"/>
    </row>
    <row r="1131" spans="1:7" ht="13"/>
    <row r="1132" spans="1:7" ht="13">
      <c r="A1132" s="271"/>
      <c r="B1132" s="609" t="s">
        <v>1376</v>
      </c>
      <c r="D1132" s="975" t="s">
        <v>1664</v>
      </c>
      <c r="E1132" s="975"/>
      <c r="F1132" s="975"/>
    </row>
    <row r="1133" spans="1:7" ht="13">
      <c r="D1133" s="975"/>
      <c r="E1133" s="975"/>
      <c r="F1133" s="975"/>
    </row>
    <row r="1134" spans="1:7" ht="13"/>
    <row r="1135" spans="1:7" ht="13">
      <c r="D1135" s="996" t="s">
        <v>1488</v>
      </c>
      <c r="E1135" s="996"/>
      <c r="F1135" s="996"/>
    </row>
    <row r="1136" spans="1:7" ht="13">
      <c r="D1136" s="192"/>
    </row>
    <row r="1137" spans="1:7" ht="13">
      <c r="A1137" s="271"/>
      <c r="B1137" s="609" t="s">
        <v>1376</v>
      </c>
      <c r="D1137" s="995" t="s">
        <v>1665</v>
      </c>
      <c r="E1137" s="995"/>
      <c r="F1137" s="995"/>
    </row>
    <row r="1138" spans="1:7" ht="13"/>
    <row r="1139" spans="1:7" ht="13">
      <c r="A1139" s="271"/>
      <c r="B1139" s="609" t="s">
        <v>1376</v>
      </c>
      <c r="D1139" s="975" t="s">
        <v>1666</v>
      </c>
      <c r="E1139" s="975"/>
      <c r="F1139" s="975"/>
    </row>
    <row r="1140" spans="1:7" ht="13">
      <c r="A1140" s="271"/>
      <c r="B1140" s="271"/>
      <c r="D1140" s="975"/>
      <c r="E1140" s="975"/>
      <c r="F1140" s="975"/>
    </row>
    <row r="1141" spans="1:7" ht="13">
      <c r="A1141" s="271"/>
      <c r="B1141" s="271"/>
      <c r="D1141" s="24"/>
      <c r="E1141" s="24"/>
      <c r="F1141" s="24"/>
      <c r="G1141"/>
    </row>
    <row r="1142" spans="1:7" ht="13">
      <c r="D1142" s="996" t="s">
        <v>1676</v>
      </c>
      <c r="E1142" s="996"/>
      <c r="F1142" s="996"/>
      <c r="G1142"/>
    </row>
    <row r="1143" spans="1:7" ht="13">
      <c r="D1143" s="192"/>
      <c r="G1143"/>
    </row>
    <row r="1144" spans="1:7" ht="14.5" customHeight="1">
      <c r="A1144" s="271"/>
      <c r="B1144" s="609" t="s">
        <v>124</v>
      </c>
      <c r="D1144" s="968" t="s">
        <v>2204</v>
      </c>
      <c r="E1144" s="975"/>
      <c r="F1144" s="975"/>
      <c r="G1144"/>
    </row>
    <row r="1145" spans="1:7" ht="13">
      <c r="A1145" s="271"/>
      <c r="B1145" s="271"/>
      <c r="D1145" s="975"/>
      <c r="E1145" s="975"/>
      <c r="F1145" s="975"/>
      <c r="G1145"/>
    </row>
    <row r="1146" spans="1:7" ht="13">
      <c r="A1146" s="271"/>
      <c r="B1146" s="271"/>
      <c r="D1146" s="975"/>
      <c r="E1146" s="975"/>
      <c r="F1146" s="975"/>
      <c r="G1146"/>
    </row>
    <row r="1147" spans="1:7" ht="13">
      <c r="A1147" s="271"/>
      <c r="B1147" s="271"/>
      <c r="D1147" s="975"/>
      <c r="E1147" s="975"/>
      <c r="F1147" s="975"/>
      <c r="G1147"/>
    </row>
    <row r="1148" spans="1:7" ht="13">
      <c r="A1148" s="271"/>
      <c r="B1148" s="271"/>
      <c r="D1148" s="975"/>
      <c r="E1148" s="975"/>
      <c r="F1148" s="975"/>
      <c r="G1148"/>
    </row>
    <row r="1149" spans="1:7" ht="13">
      <c r="A1149" s="271"/>
      <c r="B1149" s="271"/>
      <c r="D1149" s="975"/>
      <c r="E1149" s="975"/>
      <c r="F1149" s="975"/>
      <c r="G1149"/>
    </row>
    <row r="1150" spans="1:7" ht="13">
      <c r="A1150" s="271"/>
      <c r="B1150" s="271"/>
      <c r="D1150" s="975"/>
      <c r="E1150" s="975"/>
      <c r="F1150" s="975"/>
      <c r="G1150"/>
    </row>
    <row r="1151" spans="1:7" ht="13">
      <c r="A1151" s="271"/>
      <c r="B1151" s="271"/>
      <c r="D1151" s="975"/>
      <c r="E1151" s="975"/>
      <c r="F1151" s="975"/>
      <c r="G1151"/>
    </row>
    <row r="1152" spans="1:7" ht="13">
      <c r="A1152" s="271"/>
      <c r="B1152" s="271"/>
      <c r="D1152" s="975"/>
      <c r="E1152" s="975"/>
      <c r="F1152" s="975"/>
      <c r="G1152"/>
    </row>
    <row r="1153" spans="1:7" ht="13">
      <c r="A1153" s="271"/>
      <c r="B1153" s="271"/>
      <c r="D1153" s="975"/>
      <c r="E1153" s="975"/>
      <c r="F1153" s="975"/>
      <c r="G1153"/>
    </row>
    <row r="1154" spans="1:7" ht="13">
      <c r="A1154" s="271"/>
      <c r="B1154" s="271"/>
      <c r="D1154" s="975"/>
      <c r="E1154" s="975"/>
      <c r="F1154" s="975"/>
      <c r="G1154"/>
    </row>
    <row r="1155" spans="1:7" ht="13">
      <c r="A1155" s="271"/>
      <c r="B1155" s="271"/>
      <c r="D1155" s="975"/>
      <c r="E1155" s="975"/>
      <c r="F1155" s="975"/>
      <c r="G1155"/>
    </row>
    <row r="1156" spans="1:7" ht="13">
      <c r="A1156" s="271"/>
      <c r="B1156" s="271"/>
      <c r="D1156" s="975"/>
      <c r="E1156" s="975"/>
      <c r="F1156" s="975"/>
      <c r="G1156"/>
    </row>
    <row r="1157" spans="1:7" ht="38.25" customHeight="1">
      <c r="A1157" s="271"/>
      <c r="B1157" s="271"/>
      <c r="D1157" s="975"/>
      <c r="E1157" s="975"/>
      <c r="F1157" s="975"/>
    </row>
    <row r="1158" spans="1:7" ht="13"/>
    <row r="1159" spans="1:7" ht="13">
      <c r="A1159" s="1029" t="s">
        <v>1404</v>
      </c>
      <c r="B1159" s="1029"/>
      <c r="C1159" s="1029"/>
      <c r="D1159" s="1029"/>
      <c r="E1159" s="1029"/>
      <c r="F1159" s="1029"/>
      <c r="G1159" s="1029"/>
    </row>
    <row r="1160" spans="1:7" ht="13">
      <c r="A1160" s="44"/>
      <c r="B1160" s="44"/>
    </row>
    <row r="1161" spans="1:7" ht="13">
      <c r="C1161" s="207"/>
      <c r="D1161" s="996" t="s">
        <v>1667</v>
      </c>
      <c r="E1161" s="996"/>
      <c r="F1161" s="996"/>
    </row>
    <row r="1162" spans="1:7" ht="13">
      <c r="A1162" s="190"/>
      <c r="B1162" s="190"/>
      <c r="C1162" s="190"/>
      <c r="D1162" s="997" t="s">
        <v>1492</v>
      </c>
      <c r="E1162" s="995"/>
      <c r="F1162" s="995"/>
    </row>
    <row r="1163" spans="1:7" ht="13">
      <c r="A1163" s="190"/>
      <c r="B1163" s="190"/>
      <c r="C1163" s="190"/>
      <c r="F1163" s="188"/>
      <c r="G1163"/>
    </row>
    <row r="1164" spans="1:7" ht="13.75" customHeight="1">
      <c r="B1164" s="609" t="s">
        <v>1376</v>
      </c>
      <c r="D1164" s="1050" t="s">
        <v>2091</v>
      </c>
      <c r="E1164" s="1050"/>
      <c r="F1164" s="1050"/>
      <c r="G1164"/>
    </row>
    <row r="1165" spans="1:7" ht="13">
      <c r="D1165" s="1050"/>
      <c r="E1165" s="1050"/>
      <c r="F1165" s="1050"/>
      <c r="G1165"/>
    </row>
    <row r="1166" spans="1:7" ht="13">
      <c r="D1166" s="15"/>
      <c r="E1166" s="927" t="s">
        <v>2092</v>
      </c>
      <c r="F1166" s="15"/>
      <c r="G1166"/>
    </row>
    <row r="1167" spans="1:7" ht="13">
      <c r="D1167" s="15"/>
      <c r="E1167" s="15"/>
      <c r="F1167" s="15"/>
      <c r="G1167"/>
    </row>
    <row r="1168" spans="1:7" ht="13">
      <c r="D1168" s="992" t="s">
        <v>2090</v>
      </c>
      <c r="E1168" s="992"/>
      <c r="F1168" s="992"/>
      <c r="G1168"/>
    </row>
    <row r="1169" spans="1:7" ht="13">
      <c r="A1169" s="191"/>
      <c r="B1169" s="191"/>
      <c r="C1169" s="191"/>
      <c r="D1169" s="992"/>
      <c r="E1169" s="992"/>
      <c r="F1169" s="992"/>
      <c r="G1169"/>
    </row>
    <row r="1170" spans="1:7" ht="14.5" customHeight="1">
      <c r="A1170" s="191"/>
      <c r="B1170" s="191"/>
      <c r="C1170" s="191"/>
      <c r="D1170" s="992"/>
      <c r="E1170" s="992"/>
      <c r="F1170" s="992"/>
      <c r="G1170"/>
    </row>
    <row r="1171" spans="1:7" ht="13">
      <c r="A1171" s="191"/>
      <c r="B1171" s="191"/>
      <c r="C1171" s="191"/>
      <c r="D1171" s="106"/>
      <c r="E1171" s="106"/>
      <c r="F1171" s="106"/>
      <c r="G1171"/>
    </row>
    <row r="1172" spans="1:7" ht="13">
      <c r="A1172" s="191"/>
      <c r="B1172" s="609" t="s">
        <v>124</v>
      </c>
      <c r="C1172" s="191"/>
      <c r="D1172" s="975" t="s">
        <v>1677</v>
      </c>
      <c r="E1172" s="975"/>
      <c r="F1172" s="975"/>
      <c r="G1172"/>
    </row>
    <row r="1173" spans="1:7" ht="13">
      <c r="A1173" s="191"/>
      <c r="B1173" s="191"/>
      <c r="C1173" s="191"/>
      <c r="D1173" s="975"/>
      <c r="E1173" s="975"/>
      <c r="F1173" s="975"/>
      <c r="G1173"/>
    </row>
    <row r="1174" spans="1:7" ht="13">
      <c r="A1174" s="191"/>
      <c r="B1174" s="191"/>
      <c r="C1174" s="191"/>
      <c r="D1174" s="975"/>
      <c r="E1174" s="975"/>
      <c r="F1174" s="975"/>
      <c r="G1174"/>
    </row>
    <row r="1175" spans="1:7" ht="13">
      <c r="A1175" s="191"/>
      <c r="B1175" s="191"/>
      <c r="C1175" s="191"/>
      <c r="D1175" s="975"/>
      <c r="E1175" s="975"/>
      <c r="F1175" s="975"/>
      <c r="G1175"/>
    </row>
    <row r="1176" spans="1:7" ht="13">
      <c r="A1176" s="191"/>
      <c r="B1176" s="191"/>
      <c r="C1176" s="191"/>
      <c r="D1176" s="24"/>
      <c r="E1176" s="24"/>
      <c r="F1176" s="24"/>
      <c r="G1176"/>
    </row>
    <row r="1177" spans="1:7" ht="13">
      <c r="A1177" s="191"/>
      <c r="B1177" s="609" t="s">
        <v>124</v>
      </c>
      <c r="C1177" s="191"/>
      <c r="D1177" s="968" t="s">
        <v>1756</v>
      </c>
      <c r="E1177" s="975"/>
      <c r="F1177" s="975"/>
      <c r="G1177"/>
    </row>
    <row r="1178" spans="1:7" ht="13">
      <c r="A1178" s="191"/>
      <c r="B1178" s="191"/>
      <c r="C1178" s="191"/>
      <c r="D1178" s="975"/>
      <c r="E1178" s="975"/>
      <c r="F1178" s="975"/>
      <c r="G1178"/>
    </row>
    <row r="1179" spans="1:7" ht="13">
      <c r="A1179" s="191"/>
      <c r="B1179" s="191"/>
      <c r="C1179" s="191"/>
      <c r="D1179" s="24"/>
      <c r="E1179" s="24"/>
      <c r="F1179" s="24"/>
      <c r="G1179"/>
    </row>
    <row r="1180" spans="1:7" ht="13">
      <c r="A1180" s="271"/>
      <c r="B1180" s="609" t="s">
        <v>1376</v>
      </c>
      <c r="D1180" s="995" t="s">
        <v>1668</v>
      </c>
      <c r="E1180" s="995"/>
      <c r="F1180" s="995"/>
      <c r="G1180"/>
    </row>
    <row r="1181" spans="1:7" ht="13">
      <c r="G1181"/>
    </row>
    <row r="1182" spans="1:7" ht="13">
      <c r="A1182" s="271"/>
      <c r="B1182" s="609" t="s">
        <v>124</v>
      </c>
      <c r="D1182" s="995" t="s">
        <v>1669</v>
      </c>
      <c r="E1182" s="995"/>
      <c r="F1182" s="995"/>
      <c r="G1182"/>
    </row>
    <row r="1183" spans="1:7" ht="13">
      <c r="D1183" s="44"/>
      <c r="G1183"/>
    </row>
    <row r="1184" spans="1:7" ht="13">
      <c r="A1184" s="271"/>
      <c r="B1184" s="609" t="s">
        <v>124</v>
      </c>
      <c r="D1184" s="995" t="s">
        <v>1670</v>
      </c>
      <c r="E1184" s="995"/>
      <c r="F1184" s="995"/>
      <c r="G1184"/>
    </row>
    <row r="1185" spans="1:7" ht="13">
      <c r="D1185" s="44"/>
      <c r="G1185"/>
    </row>
    <row r="1186" spans="1:7" ht="13">
      <c r="A1186" s="271"/>
      <c r="B1186" s="609" t="s">
        <v>124</v>
      </c>
      <c r="D1186" s="975" t="s">
        <v>1671</v>
      </c>
      <c r="E1186" s="975"/>
      <c r="F1186" s="975"/>
      <c r="G1186"/>
    </row>
    <row r="1187" spans="1:7" ht="13">
      <c r="A1187" s="271"/>
      <c r="B1187" s="271"/>
      <c r="D1187" s="975"/>
      <c r="E1187" s="975"/>
      <c r="F1187" s="975"/>
      <c r="G1187"/>
    </row>
    <row r="1188" spans="1:7" ht="13">
      <c r="A1188" s="271"/>
      <c r="B1188" s="271"/>
      <c r="D1188" s="44"/>
    </row>
    <row r="1189" spans="1:7" s="448" customFormat="1" ht="13">
      <c r="A1189" s="289"/>
      <c r="B1189" s="609" t="s">
        <v>124</v>
      </c>
      <c r="C1189" s="290"/>
      <c r="D1189" s="993" t="s">
        <v>1672</v>
      </c>
      <c r="E1189" s="993"/>
      <c r="F1189" s="993"/>
      <c r="G1189" s="292"/>
    </row>
    <row r="1190" spans="1:7" s="448" customFormat="1" ht="13">
      <c r="A1190" s="290"/>
      <c r="B1190" s="290"/>
      <c r="C1190" s="290"/>
      <c r="D1190" s="993"/>
      <c r="E1190" s="993"/>
      <c r="F1190" s="993"/>
      <c r="G1190" s="292"/>
    </row>
    <row r="1191" spans="1:7" s="448" customFormat="1" ht="13">
      <c r="A1191" s="290"/>
      <c r="B1191" s="290"/>
      <c r="C1191" s="290"/>
      <c r="D1191" s="291"/>
      <c r="E1191" s="292"/>
      <c r="F1191" s="292"/>
      <c r="G1191" s="292"/>
    </row>
    <row r="1192" spans="1:7" s="448" customFormat="1" ht="13">
      <c r="A1192" s="289"/>
      <c r="B1192" s="609" t="s">
        <v>124</v>
      </c>
      <c r="C1192" s="290"/>
      <c r="D1192" s="994" t="s">
        <v>1673</v>
      </c>
      <c r="E1192" s="994"/>
      <c r="F1192" s="994"/>
      <c r="G1192" s="292"/>
    </row>
    <row r="1193" spans="1:7" s="448" customFormat="1" ht="13">
      <c r="A1193" s="290"/>
      <c r="B1193" s="290"/>
      <c r="C1193" s="290"/>
      <c r="D1193" s="291"/>
      <c r="E1193" s="292"/>
      <c r="F1193" s="292"/>
      <c r="G1193" s="292"/>
    </row>
    <row r="1194" spans="1:7" ht="13">
      <c r="A1194" s="271"/>
      <c r="B1194" s="609" t="s">
        <v>1376</v>
      </c>
      <c r="D1194" s="995" t="s">
        <v>1674</v>
      </c>
      <c r="E1194" s="995"/>
      <c r="F1194" s="995"/>
    </row>
    <row r="1195" spans="1:7" ht="13">
      <c r="A1195" s="271"/>
      <c r="B1195" s="271"/>
      <c r="D1195" s="44"/>
    </row>
    <row r="1196" spans="1:7" ht="13">
      <c r="A1196" s="271"/>
      <c r="B1196" s="609" t="s">
        <v>124</v>
      </c>
      <c r="D1196" s="975" t="s">
        <v>1675</v>
      </c>
      <c r="E1196" s="975"/>
      <c r="F1196" s="975"/>
    </row>
    <row r="1197" spans="1:7" ht="13">
      <c r="A1197" s="271"/>
      <c r="B1197" s="271"/>
      <c r="D1197" s="975"/>
      <c r="E1197" s="975"/>
      <c r="F1197" s="975"/>
    </row>
    <row r="1198" spans="1:7" ht="13"/>
    <row r="1199" spans="1:7" ht="13">
      <c r="A1199" s="1029" t="s">
        <v>2010</v>
      </c>
      <c r="B1199" s="1029"/>
      <c r="C1199" s="1029"/>
      <c r="D1199" s="1029"/>
      <c r="E1199" s="1029"/>
      <c r="F1199" s="1029"/>
      <c r="G1199" s="1029"/>
    </row>
    <row r="1200" spans="1:7" ht="13"/>
    <row r="1201" spans="1:7" ht="13">
      <c r="A1201" s="1029" t="s">
        <v>1405</v>
      </c>
      <c r="B1201" s="1029"/>
      <c r="C1201" s="1029"/>
      <c r="D1201" s="1029"/>
      <c r="E1201" s="1029"/>
      <c r="F1201" s="1029"/>
      <c r="G1201" s="1029"/>
    </row>
    <row r="1202" spans="1:7" ht="13"/>
    <row r="1203" spans="1:7" ht="13">
      <c r="D1203" s="999" t="s">
        <v>1511</v>
      </c>
      <c r="E1203" s="999"/>
      <c r="F1203" s="999"/>
    </row>
    <row r="1204" spans="1:7" ht="13">
      <c r="D1204" s="1034" t="s">
        <v>1916</v>
      </c>
      <c r="E1204" s="1034"/>
      <c r="F1204" s="1034"/>
    </row>
    <row r="1205" spans="1:7" ht="13">
      <c r="A1205" s="190"/>
      <c r="B1205" s="190"/>
      <c r="C1205" s="190"/>
    </row>
    <row r="1206" spans="1:7" ht="13">
      <c r="A1206" s="271"/>
      <c r="B1206" s="271"/>
      <c r="C1206" s="191"/>
      <c r="D1206" s="999" t="s">
        <v>1512</v>
      </c>
      <c r="E1206" s="999"/>
      <c r="F1206" s="999"/>
    </row>
    <row r="1207" spans="1:7" ht="13">
      <c r="B1207" s="609" t="s">
        <v>1376</v>
      </c>
      <c r="D1207" s="994" t="s">
        <v>1513</v>
      </c>
      <c r="E1207" s="994"/>
      <c r="F1207" s="994"/>
    </row>
    <row r="1208" spans="1:7" ht="13">
      <c r="D1208" s="1034" t="s">
        <v>1917</v>
      </c>
      <c r="E1208" s="1034"/>
      <c r="F1208" s="1034"/>
    </row>
    <row r="1209" spans="1:7" ht="13">
      <c r="G1209"/>
    </row>
    <row r="1210" spans="1:7" ht="12.75" customHeight="1">
      <c r="B1210" s="609" t="s">
        <v>1376</v>
      </c>
      <c r="D1210" s="1018" t="s">
        <v>1834</v>
      </c>
      <c r="E1210" s="1018"/>
      <c r="F1210" s="1018"/>
      <c r="G1210"/>
    </row>
    <row r="1211" spans="1:7" ht="13">
      <c r="D1211" s="1018"/>
      <c r="E1211" s="1018"/>
      <c r="F1211" s="1018"/>
      <c r="G1211"/>
    </row>
    <row r="1212" spans="1:7" ht="13">
      <c r="G1212"/>
    </row>
    <row r="1213" spans="1:7" ht="12.75" customHeight="1"/>
    <row r="1214" spans="1:7" ht="13">
      <c r="A1214" s="1029" t="s">
        <v>1407</v>
      </c>
      <c r="B1214" s="1029"/>
      <c r="C1214" s="1029"/>
      <c r="D1214" s="1029"/>
      <c r="E1214" s="1029"/>
      <c r="F1214" s="1029"/>
      <c r="G1214" s="1029"/>
    </row>
    <row r="1215" spans="1:7" ht="13">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3">
      <c r="A1219" s="271"/>
      <c r="B1219" s="609" t="s">
        <v>124</v>
      </c>
      <c r="D1219" s="1005" t="s">
        <v>1013</v>
      </c>
      <c r="E1219" s="1005"/>
      <c r="F1219" s="1005"/>
    </row>
    <row r="1220" spans="1:7" ht="13">
      <c r="D1220" s="995" t="s">
        <v>1133</v>
      </c>
      <c r="E1220" s="995"/>
      <c r="F1220" s="995"/>
    </row>
    <row r="1221" spans="1:7" ht="13">
      <c r="E1221" s="1020" t="s">
        <v>2093</v>
      </c>
      <c r="F1221" s="1020"/>
    </row>
    <row r="1222" spans="1:7" ht="13">
      <c r="D1222" s="3"/>
    </row>
    <row r="1223" spans="1:7" ht="13">
      <c r="D1223" s="1033" t="s">
        <v>1273</v>
      </c>
      <c r="E1223" s="1033"/>
      <c r="F1223" s="1033"/>
    </row>
    <row r="1224" spans="1:7" ht="13">
      <c r="B1224" s="609" t="s">
        <v>124</v>
      </c>
      <c r="D1224" s="968" t="s">
        <v>2094</v>
      </c>
      <c r="E1224" s="975"/>
      <c r="F1224" s="975"/>
      <c r="G1224"/>
    </row>
    <row r="1225" spans="1:7" ht="13">
      <c r="D1225" s="975"/>
      <c r="E1225" s="975"/>
      <c r="F1225" s="975"/>
      <c r="G1225"/>
    </row>
    <row r="1226" spans="1:7" ht="13">
      <c r="D1226" s="501" t="s">
        <v>1276</v>
      </c>
      <c r="E1226"/>
      <c r="F1226"/>
      <c r="G1226"/>
    </row>
    <row r="1227" spans="1:7" ht="13.75" customHeight="1">
      <c r="D1227" s="968" t="s">
        <v>2095</v>
      </c>
      <c r="E1227" s="975"/>
      <c r="F1227" s="975"/>
      <c r="G1227"/>
    </row>
    <row r="1228" spans="1:7" ht="13">
      <c r="D1228" s="975"/>
      <c r="E1228" s="975"/>
      <c r="F1228" s="975"/>
      <c r="G1228"/>
    </row>
    <row r="1229" spans="1:7" ht="13">
      <c r="D1229" s="975"/>
      <c r="E1229" s="975"/>
      <c r="F1229" s="975"/>
      <c r="G1229"/>
    </row>
    <row r="1230" spans="1:7" ht="13">
      <c r="D1230" s="975"/>
      <c r="E1230" s="975"/>
      <c r="F1230" s="975"/>
      <c r="G1230"/>
    </row>
    <row r="1231" spans="1:7" ht="13">
      <c r="D1231" s="1020" t="s">
        <v>1016</v>
      </c>
      <c r="E1231" s="1020"/>
      <c r="F1231" s="1020"/>
      <c r="G1231"/>
    </row>
    <row r="1232" spans="1:7" ht="13">
      <c r="B1232" s="609" t="s">
        <v>124</v>
      </c>
      <c r="D1232" s="1005" t="s">
        <v>1274</v>
      </c>
      <c r="E1232" s="1005"/>
      <c r="F1232" s="1005"/>
      <c r="G1232"/>
    </row>
    <row r="1233" spans="1:7" ht="13">
      <c r="E1233"/>
      <c r="F1233"/>
      <c r="G1233"/>
    </row>
    <row r="1234" spans="1:7" ht="13">
      <c r="D1234" s="1035" t="s">
        <v>1275</v>
      </c>
      <c r="E1234" s="1035"/>
      <c r="F1234" s="1035"/>
      <c r="G1234"/>
    </row>
    <row r="1235" spans="1:7" ht="13">
      <c r="D1235" s="3" t="s">
        <v>1014</v>
      </c>
      <c r="E1235"/>
      <c r="F1235"/>
      <c r="G1235"/>
    </row>
    <row r="1236" spans="1:7" ht="14.5" customHeight="1">
      <c r="A1236" s="271"/>
      <c r="B1236" s="609" t="s">
        <v>124</v>
      </c>
      <c r="D1236" s="975" t="s">
        <v>1514</v>
      </c>
      <c r="E1236" s="975"/>
      <c r="F1236" s="975"/>
      <c r="G1236"/>
    </row>
    <row r="1237" spans="1:7" ht="13">
      <c r="A1237" s="271"/>
      <c r="B1237" s="271"/>
      <c r="D1237" s="975"/>
      <c r="E1237" s="975"/>
      <c r="F1237" s="975"/>
      <c r="G1237"/>
    </row>
    <row r="1238" spans="1:7" ht="13">
      <c r="A1238" s="271"/>
      <c r="B1238" s="271"/>
      <c r="D1238" s="975"/>
      <c r="E1238" s="975"/>
      <c r="F1238" s="975"/>
      <c r="G1238"/>
    </row>
    <row r="1239" spans="1:7" ht="13">
      <c r="A1239" s="271"/>
      <c r="B1239" s="271"/>
      <c r="E1239"/>
      <c r="F1239"/>
      <c r="G1239"/>
    </row>
    <row r="1240" spans="1:7" ht="13">
      <c r="A1240" s="271"/>
      <c r="B1240" s="271"/>
      <c r="D1240" s="419" t="s">
        <v>1132</v>
      </c>
      <c r="E1240" s="419"/>
      <c r="F1240" s="419"/>
    </row>
    <row r="1241" spans="1:7" ht="13">
      <c r="A1241" s="271"/>
      <c r="B1241" s="609" t="s">
        <v>124</v>
      </c>
      <c r="D1241" s="975" t="s">
        <v>1515</v>
      </c>
      <c r="E1241" s="975"/>
      <c r="F1241" s="975"/>
    </row>
    <row r="1242" spans="1:7" ht="13">
      <c r="A1242" s="271"/>
      <c r="B1242" s="271"/>
      <c r="D1242" s="975"/>
      <c r="E1242" s="975"/>
      <c r="F1242" s="975"/>
    </row>
    <row r="1243" spans="1:7" ht="13">
      <c r="A1243" s="271"/>
      <c r="B1243" s="271"/>
      <c r="D1243" s="975"/>
      <c r="E1243" s="975"/>
      <c r="F1243" s="975"/>
    </row>
    <row r="1244" spans="1:7" ht="13">
      <c r="A1244" s="271"/>
      <c r="B1244" s="271"/>
      <c r="D1244" s="975"/>
      <c r="E1244" s="975"/>
      <c r="F1244" s="975"/>
    </row>
    <row r="1245" spans="1:7" ht="13">
      <c r="A1245" s="271"/>
      <c r="B1245" s="271"/>
      <c r="D1245" s="975"/>
      <c r="E1245" s="975"/>
      <c r="F1245" s="975"/>
    </row>
    <row r="1246" spans="1:7" ht="12.75" customHeight="1">
      <c r="A1246" s="44"/>
      <c r="B1246" s="44"/>
    </row>
    <row r="1247" spans="1:7" ht="13">
      <c r="A1247" s="1029" t="s">
        <v>1438</v>
      </c>
      <c r="B1247" s="1029"/>
      <c r="C1247" s="1029"/>
      <c r="D1247" s="1029"/>
      <c r="E1247" s="1029"/>
      <c r="F1247" s="1029"/>
      <c r="G1247" s="1029"/>
    </row>
    <row r="1248" spans="1:7" ht="13">
      <c r="A1248" s="44"/>
      <c r="B1248" s="44"/>
    </row>
    <row r="1249" spans="1:7" ht="13">
      <c r="A1249" s="44"/>
      <c r="B1249" s="44"/>
      <c r="D1249" s="1025" t="s">
        <v>1439</v>
      </c>
      <c r="E1249" s="1025"/>
      <c r="F1249" s="1025"/>
    </row>
    <row r="1250" spans="1:7" ht="13">
      <c r="A1250" s="268"/>
      <c r="B1250" s="268"/>
      <c r="C1250" s="268"/>
      <c r="D1250" s="1005" t="s">
        <v>1452</v>
      </c>
      <c r="E1250" s="1005"/>
      <c r="F1250" s="1005"/>
      <c r="G1250" s="269"/>
    </row>
    <row r="1251" spans="1:7" ht="10.5" customHeight="1"/>
    <row r="1252" spans="1:7" ht="13">
      <c r="A1252" s="271"/>
      <c r="B1252" s="609" t="s">
        <v>124</v>
      </c>
      <c r="D1252" s="1005" t="s">
        <v>1134</v>
      </c>
      <c r="E1252" s="1005"/>
      <c r="F1252" s="1005"/>
    </row>
    <row r="1253" spans="1:7" ht="13">
      <c r="E1253" s="1020" t="s">
        <v>2096</v>
      </c>
      <c r="F1253" s="1020"/>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78"/>
  <sheetViews>
    <sheetView showGridLines="0" topLeftCell="A1067" zoomScale="167" zoomScaleNormal="100" workbookViewId="0">
      <selection activeCell="AT1078" sqref="A1:AT1078"/>
    </sheetView>
  </sheetViews>
  <sheetFormatPr baseColWidth="10" defaultColWidth="0" defaultRowHeight="0"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126" width="5.6640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3" customFormat="1" ht="18.75" customHeight="1">
      <c r="A9" s="1574" t="s">
        <v>792</v>
      </c>
      <c r="B9" s="1574"/>
      <c r="C9" s="1574"/>
      <c r="D9" s="1574"/>
      <c r="E9" s="1574"/>
      <c r="F9" s="1574"/>
      <c r="G9" s="1574"/>
      <c r="H9" s="1574"/>
      <c r="I9" s="1574"/>
      <c r="J9" s="1574"/>
      <c r="K9" s="1574"/>
      <c r="L9" s="1574"/>
      <c r="M9" s="1574"/>
      <c r="N9" s="1574"/>
      <c r="O9" s="1574"/>
      <c r="P9" s="1574"/>
      <c r="Q9" s="1574"/>
      <c r="R9" s="1574"/>
      <c r="S9" s="1574"/>
      <c r="T9" s="1574"/>
      <c r="U9" s="1574"/>
      <c r="V9" s="1574"/>
      <c r="W9" s="1574"/>
      <c r="X9" s="1574"/>
      <c r="Y9" s="1574"/>
      <c r="Z9" s="1574"/>
      <c r="AA9" s="1574"/>
      <c r="AB9" s="1574"/>
      <c r="AC9" s="1574"/>
      <c r="AD9" s="1574"/>
      <c r="AE9" s="1574"/>
      <c r="AF9" s="1574"/>
      <c r="AG9" s="1574"/>
      <c r="AH9" s="1574"/>
      <c r="AI9" s="1574"/>
      <c r="AJ9" s="1574"/>
      <c r="AK9" s="1574"/>
      <c r="AL9" s="1574"/>
      <c r="AM9" s="1574"/>
      <c r="AN9" s="1574"/>
      <c r="AO9" s="1574"/>
      <c r="AP9" s="1574"/>
      <c r="AQ9" s="1574"/>
      <c r="AR9" s="1574"/>
      <c r="AS9" s="1574"/>
      <c r="AT9" s="1574"/>
    </row>
    <row r="10" spans="1:46" s="659" customFormat="1" ht="13" customHeight="1">
      <c r="A10" s="1575" t="s">
        <v>2301</v>
      </c>
      <c r="B10" s="1575"/>
      <c r="C10" s="1575"/>
      <c r="D10" s="1575"/>
      <c r="E10" s="1575"/>
      <c r="F10" s="1575"/>
      <c r="G10" s="1575"/>
      <c r="H10" s="1575"/>
      <c r="I10" s="1575"/>
      <c r="J10" s="1575"/>
      <c r="K10" s="1575"/>
      <c r="L10" s="1575"/>
      <c r="M10" s="1575"/>
      <c r="N10" s="1575"/>
      <c r="O10" s="1575"/>
      <c r="P10" s="1575"/>
      <c r="Q10" s="1575"/>
      <c r="R10" s="1575"/>
      <c r="S10" s="1575"/>
      <c r="T10" s="1575"/>
      <c r="U10" s="1575"/>
      <c r="V10" s="1575"/>
      <c r="W10" s="1575"/>
      <c r="X10" s="1575"/>
      <c r="Y10" s="1575"/>
      <c r="Z10" s="1575"/>
      <c r="AA10" s="1575"/>
      <c r="AB10" s="1575"/>
      <c r="AC10" s="1575"/>
      <c r="AD10" s="1575"/>
      <c r="AE10" s="1575"/>
      <c r="AF10" s="1575"/>
      <c r="AG10" s="1575"/>
      <c r="AH10" s="1575"/>
      <c r="AI10" s="1575"/>
      <c r="AJ10" s="1575"/>
      <c r="AK10" s="1575"/>
      <c r="AL10" s="1575"/>
      <c r="AM10" s="1575"/>
      <c r="AN10" s="1575"/>
      <c r="AO10" s="1575"/>
      <c r="AP10" s="1575"/>
      <c r="AQ10" s="1575"/>
      <c r="AR10" s="1575"/>
      <c r="AS10" s="1575"/>
      <c r="AT10" s="1575"/>
    </row>
    <row r="11" spans="1:46" s="41" customFormat="1" ht="13" customHeight="1">
      <c r="A11" s="1576" t="s">
        <v>2320</v>
      </c>
      <c r="B11" s="1576"/>
      <c r="C11" s="1576"/>
      <c r="D11" s="1576"/>
      <c r="E11" s="1576"/>
      <c r="F11" s="1576"/>
      <c r="G11" s="1576"/>
      <c r="H11" s="1576"/>
      <c r="I11" s="1576"/>
      <c r="J11" s="1576"/>
      <c r="K11" s="1576"/>
      <c r="L11" s="1576"/>
      <c r="M11" s="1576"/>
      <c r="N11" s="1576"/>
      <c r="O11" s="1576"/>
      <c r="P11" s="1576"/>
      <c r="Q11" s="1576"/>
      <c r="R11" s="1576"/>
      <c r="S11" s="1576"/>
      <c r="T11" s="1576"/>
      <c r="U11" s="1576"/>
      <c r="V11" s="1576"/>
      <c r="W11" s="1576"/>
      <c r="X11" s="1576"/>
      <c r="Y11" s="1576"/>
      <c r="Z11" s="1576"/>
      <c r="AA11" s="1576"/>
      <c r="AB11" s="1576"/>
      <c r="AC11" s="1576"/>
      <c r="AD11" s="1576"/>
      <c r="AE11" s="1576"/>
      <c r="AF11" s="1576"/>
      <c r="AG11" s="1576"/>
      <c r="AH11" s="1576"/>
      <c r="AI11" s="1576"/>
      <c r="AJ11" s="1576"/>
      <c r="AK11" s="1576"/>
      <c r="AL11" s="1576"/>
      <c r="AM11" s="1576"/>
      <c r="AN11" s="1576"/>
      <c r="AO11" s="1576"/>
      <c r="AP11" s="1576"/>
      <c r="AQ11" s="1576"/>
      <c r="AR11" s="1576"/>
      <c r="AS11" s="1576"/>
      <c r="AT11" s="1576"/>
    </row>
    <row r="12" spans="1:46" ht="13" customHeight="1">
      <c r="A12" s="978" t="s">
        <v>1873</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3"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99" t="s">
        <v>2321</v>
      </c>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399"/>
      <c r="AE15" s="1399"/>
      <c r="AF15" s="1399"/>
      <c r="AG15" s="1399"/>
      <c r="AH15" s="1399"/>
      <c r="AI15" s="1399"/>
      <c r="AJ15" s="1399"/>
    </row>
    <row r="16" spans="1:46" ht="13" customHeight="1"/>
    <row r="17" spans="1:46" ht="13" customHeight="1">
      <c r="A17" s="63" t="s">
        <v>793</v>
      </c>
      <c r="C17" s="5"/>
      <c r="D17" s="5"/>
      <c r="E17" s="5"/>
      <c r="F17" s="5"/>
      <c r="G17" s="5"/>
      <c r="H17" s="1103" t="s">
        <v>2322</v>
      </c>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row>
    <row r="18" spans="1:46" ht="13" customHeight="1"/>
    <row r="19" spans="1:46" ht="13"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 customHeight="1">
      <c r="A20" s="1402" t="s">
        <v>1352</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2" t="s">
        <v>2251</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06">
        <f>ROUND('Basis &amp; Credits'!AB55,0)</f>
        <v>2500000</v>
      </c>
      <c r="N25" s="1406"/>
      <c r="O25" s="1406"/>
      <c r="P25" s="1406"/>
      <c r="Q25" s="1406"/>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06">
        <f>'Basis &amp; Credits'!AB76</f>
        <v>13029307</v>
      </c>
      <c r="N27" s="1406"/>
      <c r="O27" s="1406"/>
      <c r="P27" s="1406"/>
      <c r="Q27" s="1406"/>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2" t="s">
        <v>2252</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2250</v>
      </c>
      <c r="B33"/>
      <c r="C33" s="102"/>
      <c r="D33" s="102"/>
      <c r="E33" s="102"/>
      <c r="F33" s="102"/>
      <c r="G33" s="102"/>
      <c r="H33" s="102"/>
      <c r="I33" s="102"/>
      <c r="J33" s="102"/>
      <c r="K33" s="102"/>
      <c r="L33" s="102"/>
      <c r="M33" s="102"/>
      <c r="N33" s="102"/>
      <c r="O33" s="1267" t="s">
        <v>108</v>
      </c>
      <c r="P33" s="1098"/>
      <c r="Q33" s="1577" t="s">
        <v>2253</v>
      </c>
      <c r="R33" s="1577"/>
      <c r="S33" s="1577"/>
      <c r="T33" s="1577"/>
      <c r="U33" s="1577"/>
      <c r="V33" s="1577"/>
      <c r="W33" s="1577"/>
      <c r="X33" s="1577"/>
      <c r="Y33" s="1577"/>
      <c r="Z33" s="1577"/>
      <c r="AA33" s="1577"/>
      <c r="AB33" s="1577"/>
      <c r="AC33" s="1577"/>
      <c r="AD33" s="1577"/>
      <c r="AE33" s="1577"/>
      <c r="AF33" s="1577"/>
      <c r="AG33" s="1577"/>
      <c r="AH33" s="1577"/>
      <c r="AI33" s="1577"/>
      <c r="AJ33" s="1577"/>
      <c r="AK33" s="1577"/>
      <c r="AL33" s="1577"/>
      <c r="AM33" s="1577"/>
      <c r="AN33" s="1577"/>
      <c r="AO33" s="1577"/>
      <c r="AP33" s="1577"/>
      <c r="AQ33" s="1577"/>
      <c r="AR33" s="1577"/>
      <c r="AS33" s="1577"/>
      <c r="AT33" s="1577"/>
    </row>
    <row r="34" spans="1:46" ht="13" customHeight="1">
      <c r="A34" s="988" t="s">
        <v>2254</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 customHeight="1">
      <c r="AM38" s="19"/>
    </row>
    <row r="39" spans="1:46" s="776" customFormat="1" ht="13" customHeight="1">
      <c r="A39" s="992" t="s">
        <v>2255</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2" t="s">
        <v>2256</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68" t="s">
        <v>2257</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3"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3"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3"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3"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68" t="s">
        <v>2259</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3"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3"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3"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3"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3"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68" t="s">
        <v>2262</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3"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3"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2" t="s">
        <v>2264</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68" t="s">
        <v>2265</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3"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3"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68" t="s">
        <v>2266</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3"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3"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2" t="s">
        <v>2267</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 customHeight="1">
      <c r="AM87" s="19"/>
    </row>
    <row r="88" spans="1:16384" s="210" customFormat="1" ht="13" customHeight="1">
      <c r="A88" s="992" t="s">
        <v>2268</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0" t="s">
        <v>2269</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68" t="s">
        <v>2270</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3"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3"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3"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578" t="s">
        <v>2271</v>
      </c>
      <c r="B107" s="1578"/>
      <c r="C107" s="1578"/>
      <c r="D107" s="1578"/>
      <c r="E107" s="1578"/>
      <c r="F107" s="1578"/>
      <c r="G107" s="1578"/>
      <c r="H107" s="1578"/>
      <c r="I107" s="1578"/>
      <c r="J107" s="1578"/>
      <c r="K107" s="1578"/>
      <c r="L107" s="1578"/>
      <c r="M107" s="1578"/>
      <c r="N107" s="1578"/>
      <c r="O107" s="1578"/>
      <c r="P107" s="1578"/>
      <c r="Q107" s="1578"/>
      <c r="R107" s="1578"/>
      <c r="S107" s="1578"/>
      <c r="T107" s="1578"/>
      <c r="U107" s="1578"/>
      <c r="V107" s="1578"/>
      <c r="W107" s="1578"/>
      <c r="X107" s="1578"/>
      <c r="Y107" s="1578"/>
      <c r="Z107" s="1578"/>
      <c r="AA107" s="1578"/>
      <c r="AB107" s="1578"/>
      <c r="AC107" s="1578"/>
      <c r="AD107" s="1578"/>
      <c r="AE107" s="1578"/>
      <c r="AF107" s="1578"/>
      <c r="AG107" s="1578"/>
      <c r="AH107" s="1578"/>
      <c r="AI107" s="1578"/>
      <c r="AJ107" s="1578"/>
      <c r="AK107" s="1578"/>
      <c r="AL107" s="1578"/>
      <c r="AM107" s="1578"/>
      <c r="AN107" s="1578"/>
      <c r="AO107" s="1578"/>
      <c r="AP107" s="1578"/>
      <c r="AQ107" s="1578"/>
      <c r="AR107" s="1578"/>
      <c r="AS107" s="1578"/>
      <c r="AT107" s="1578"/>
    </row>
    <row r="108" spans="1:46" ht="13" customHeight="1">
      <c r="A108" s="1578"/>
      <c r="B108" s="1578"/>
      <c r="C108" s="1578"/>
      <c r="D108" s="1578"/>
      <c r="E108" s="1578"/>
      <c r="F108" s="1578"/>
      <c r="G108" s="1578"/>
      <c r="H108" s="1578"/>
      <c r="I108" s="1578"/>
      <c r="J108" s="1578"/>
      <c r="K108" s="1578"/>
      <c r="L108" s="1578"/>
      <c r="M108" s="1578"/>
      <c r="N108" s="1578"/>
      <c r="O108" s="1578"/>
      <c r="P108" s="1578"/>
      <c r="Q108" s="1578"/>
      <c r="R108" s="1578"/>
      <c r="S108" s="1578"/>
      <c r="T108" s="1578"/>
      <c r="U108" s="1578"/>
      <c r="V108" s="1578"/>
      <c r="W108" s="1578"/>
      <c r="X108" s="1578"/>
      <c r="Y108" s="1578"/>
      <c r="Z108" s="1578"/>
      <c r="AA108" s="1578"/>
      <c r="AB108" s="1578"/>
      <c r="AC108" s="1578"/>
      <c r="AD108" s="1578"/>
      <c r="AE108" s="1578"/>
      <c r="AF108" s="1578"/>
      <c r="AG108" s="1578"/>
      <c r="AH108" s="1578"/>
      <c r="AI108" s="1578"/>
      <c r="AJ108" s="1578"/>
      <c r="AK108" s="1578"/>
      <c r="AL108" s="1578"/>
      <c r="AM108" s="1578"/>
      <c r="AN108" s="1578"/>
      <c r="AO108" s="1578"/>
      <c r="AP108" s="1578"/>
      <c r="AQ108" s="1578"/>
      <c r="AR108" s="1578"/>
      <c r="AS108" s="1578"/>
      <c r="AT108" s="1578"/>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68" t="s">
        <v>2272</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3"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267" t="s">
        <v>2432</v>
      </c>
      <c r="H115" s="1101"/>
      <c r="I115" s="41" t="s">
        <v>412</v>
      </c>
      <c r="J115" s="41"/>
      <c r="L115" s="1400" t="s">
        <v>2433</v>
      </c>
      <c r="M115" s="1401"/>
      <c r="N115" s="1401"/>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400" t="s">
        <v>2323</v>
      </c>
      <c r="D117" s="1401"/>
      <c r="E117" s="1401"/>
      <c r="F117" s="1401"/>
      <c r="G117" s="1401"/>
      <c r="H117" s="1401"/>
      <c r="I117" s="1401"/>
      <c r="J117" s="1401"/>
      <c r="K117" s="1401"/>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2324</v>
      </c>
      <c r="Z118" s="1394"/>
      <c r="AA118" s="1394"/>
      <c r="AB118" s="1394"/>
      <c r="AC118" s="1394"/>
      <c r="AD118" s="1394"/>
      <c r="AE118" s="1394"/>
      <c r="AF118" s="1394"/>
      <c r="AG118" s="1394"/>
      <c r="AH118" s="1394"/>
      <c r="AI118" s="1394"/>
      <c r="AJ118" s="1394"/>
      <c r="AK118" s="1394"/>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2325</v>
      </c>
      <c r="Z121" s="1394"/>
      <c r="AA121" s="1394"/>
      <c r="AB121" s="1394"/>
      <c r="AC121" s="1394"/>
      <c r="AD121" s="1394"/>
      <c r="AE121" s="1394"/>
      <c r="AF121" s="1394"/>
      <c r="AG121" s="1394"/>
      <c r="AH121" s="1394"/>
      <c r="AI121" s="1394"/>
      <c r="AJ121" s="1394"/>
      <c r="AK121" s="1394"/>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103" t="s">
        <v>2326</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79</v>
      </c>
    </row>
    <row r="157" spans="1:72" ht="13" customHeight="1">
      <c r="D157" s="339" t="s">
        <v>543</v>
      </c>
      <c r="O157" s="1258" t="s">
        <v>2327</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709</v>
      </c>
      <c r="BN157" s="30" t="s">
        <v>422</v>
      </c>
      <c r="BT157" t="s">
        <v>28</v>
      </c>
    </row>
    <row r="158" spans="1:72" ht="13" customHeight="1">
      <c r="D158" s="12" t="s">
        <v>544</v>
      </c>
      <c r="F158" s="12"/>
      <c r="G158" s="12"/>
      <c r="H158" s="12"/>
      <c r="I158" s="12"/>
      <c r="J158" s="12"/>
      <c r="K158" s="12"/>
      <c r="L158" s="12"/>
      <c r="M158" s="12"/>
      <c r="N158" s="12"/>
      <c r="O158" s="1476" t="s">
        <v>545</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423</v>
      </c>
      <c r="BT158" t="s">
        <v>29</v>
      </c>
    </row>
    <row r="159" spans="1:72" ht="13" customHeight="1">
      <c r="D159" t="s">
        <v>647</v>
      </c>
      <c r="O159" s="1103" t="s">
        <v>2328</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3" customHeight="1">
      <c r="D160" t="s">
        <v>648</v>
      </c>
      <c r="O160" s="1103" t="s">
        <v>2323</v>
      </c>
      <c r="P160" s="1394"/>
      <c r="Q160" s="1394"/>
      <c r="R160" s="1394"/>
      <c r="S160" s="1394"/>
      <c r="T160" s="1394"/>
      <c r="U160" s="1394"/>
      <c r="V160" s="1394"/>
      <c r="W160" s="1394"/>
      <c r="X160" s="1394"/>
      <c r="Y160" s="12"/>
      <c r="Z160" s="12"/>
      <c r="AA160" s="12"/>
      <c r="AB160" s="12"/>
      <c r="AC160" s="12"/>
      <c r="AD160" s="12"/>
      <c r="AE160" s="12"/>
      <c r="AF160" s="12"/>
      <c r="BN160" s="30" t="s">
        <v>75</v>
      </c>
      <c r="BT160" t="s">
        <v>385</v>
      </c>
    </row>
    <row r="161" spans="1:72" ht="13" customHeight="1">
      <c r="D161" t="s">
        <v>649</v>
      </c>
      <c r="O161" s="1478">
        <v>95202</v>
      </c>
      <c r="P161" s="1478"/>
      <c r="Q161" s="1478"/>
      <c r="R161" s="1478"/>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D162" t="s">
        <v>650</v>
      </c>
      <c r="O162" s="1475" t="s">
        <v>2329</v>
      </c>
      <c r="P162" s="1480"/>
      <c r="Q162" s="1480"/>
      <c r="R162" s="1480"/>
      <c r="S162" s="1480"/>
      <c r="T162" s="1480"/>
      <c r="V162" s="179" t="s">
        <v>12</v>
      </c>
      <c r="W162" s="1479"/>
      <c r="X162" s="1479"/>
      <c r="Y162" s="14"/>
      <c r="Z162" s="14"/>
      <c r="AA162" s="14"/>
      <c r="AB162" s="14"/>
      <c r="AC162" s="14"/>
      <c r="AD162" s="14"/>
      <c r="AE162" s="14"/>
      <c r="AF162" s="14"/>
      <c r="BJ162" t="s">
        <v>108</v>
      </c>
      <c r="BN162" s="30" t="s">
        <v>77</v>
      </c>
      <c r="BT162" t="s">
        <v>387</v>
      </c>
    </row>
    <row r="163" spans="1:72" ht="13" customHeight="1">
      <c r="D163" t="s">
        <v>651</v>
      </c>
      <c r="O163" s="1475" t="s">
        <v>2330</v>
      </c>
      <c r="P163" s="1480"/>
      <c r="Q163" s="1480"/>
      <c r="R163" s="1480"/>
      <c r="S163" s="1480"/>
      <c r="T163" s="1480"/>
      <c r="U163" s="14"/>
      <c r="V163" s="14"/>
      <c r="W163" s="14"/>
      <c r="X163" s="14"/>
      <c r="Y163" s="14"/>
      <c r="Z163" s="14"/>
      <c r="AA163" s="14"/>
      <c r="AB163" s="14"/>
      <c r="AC163" s="14"/>
      <c r="AD163" s="14"/>
      <c r="AE163" s="14"/>
      <c r="AF163" s="14"/>
      <c r="BN163" s="30" t="s">
        <v>476</v>
      </c>
      <c r="BT163" t="s">
        <v>388</v>
      </c>
    </row>
    <row r="164" spans="1:72" ht="13" customHeight="1">
      <c r="D164" t="s">
        <v>652</v>
      </c>
      <c r="O164" s="1473" t="s">
        <v>2434</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489" t="s">
        <v>2306</v>
      </c>
      <c r="E167" s="1489"/>
      <c r="F167" s="1489"/>
      <c r="G167" s="1489"/>
      <c r="H167" s="1489"/>
      <c r="I167" s="1489"/>
      <c r="J167" s="1489"/>
      <c r="K167" s="1489"/>
      <c r="L167" s="1489"/>
      <c r="M167" s="1489"/>
      <c r="N167" s="1489"/>
      <c r="O167" s="1489"/>
      <c r="P167" s="1489"/>
      <c r="Q167" s="1489"/>
      <c r="R167" s="1489"/>
      <c r="S167" s="1489"/>
      <c r="T167" s="1489"/>
      <c r="U167" s="1489"/>
      <c r="V167" s="1489"/>
      <c r="W167" s="1489"/>
      <c r="X167" s="1489"/>
      <c r="Y167" s="1489"/>
      <c r="Z167" s="263"/>
      <c r="AA167" s="261"/>
      <c r="AB167" s="261"/>
      <c r="AC167" s="261"/>
      <c r="AD167" s="261"/>
      <c r="AE167" s="261"/>
      <c r="AF167" s="261"/>
      <c r="AG167" s="261"/>
      <c r="AH167" s="261"/>
      <c r="BN167" s="30" t="s">
        <v>483</v>
      </c>
      <c r="BT167" t="s">
        <v>392</v>
      </c>
    </row>
    <row r="168" spans="1:72" ht="13" customHeight="1">
      <c r="BN168" s="30" t="s">
        <v>484</v>
      </c>
      <c r="BT168" t="s">
        <v>393</v>
      </c>
    </row>
    <row r="169" spans="1:72" s="959" customFormat="1" ht="13"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59" customFormat="1" ht="13"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95" t="s">
        <v>505</v>
      </c>
      <c r="K173" s="1395"/>
      <c r="L173" s="1395"/>
      <c r="M173" s="1395"/>
      <c r="N173" s="1395"/>
      <c r="O173" s="1395"/>
      <c r="P173" s="1395"/>
      <c r="Q173" s="1395"/>
      <c r="R173" s="1395"/>
      <c r="S173" s="1395"/>
      <c r="U173" s="32"/>
      <c r="X173" s="32"/>
      <c r="BN173" s="30" t="s">
        <v>491</v>
      </c>
      <c r="BT173" t="s">
        <v>398</v>
      </c>
    </row>
    <row r="174" spans="1:72" ht="13" customHeight="1">
      <c r="C174" s="31"/>
      <c r="D174" t="s">
        <v>438</v>
      </c>
      <c r="U174" s="1267" t="s">
        <v>108</v>
      </c>
      <c r="V174" s="1098"/>
      <c r="BN174" s="30" t="s">
        <v>594</v>
      </c>
      <c r="BT174" t="s">
        <v>399</v>
      </c>
    </row>
    <row r="175" spans="1:72" ht="13" customHeight="1">
      <c r="C175" s="12"/>
      <c r="D175" s="33"/>
      <c r="E175" t="s">
        <v>230</v>
      </c>
      <c r="O175" s="34"/>
      <c r="P175" t="s">
        <v>2104</v>
      </c>
      <c r="T175" s="34" t="s">
        <v>231</v>
      </c>
      <c r="U175" s="1284">
        <v>23</v>
      </c>
      <c r="V175" s="1284"/>
      <c r="W175" s="1" t="s">
        <v>232</v>
      </c>
      <c r="X175" s="1477">
        <v>19</v>
      </c>
      <c r="Y175" s="1477"/>
      <c r="BN175" s="30" t="s">
        <v>595</v>
      </c>
      <c r="BT175" t="s">
        <v>400</v>
      </c>
    </row>
    <row r="176" spans="1:72" ht="13" customHeight="1">
      <c r="C176" s="31"/>
      <c r="D176" t="s">
        <v>279</v>
      </c>
      <c r="U176" s="1267" t="s">
        <v>482</v>
      </c>
      <c r="V176" s="1098"/>
      <c r="BN176" s="30" t="s">
        <v>597</v>
      </c>
      <c r="BT176" t="s">
        <v>401</v>
      </c>
    </row>
    <row r="177" spans="1:72" ht="13" customHeight="1">
      <c r="C177" s="31"/>
      <c r="D177" s="361" t="s">
        <v>1232</v>
      </c>
      <c r="BN177" s="30" t="s">
        <v>598</v>
      </c>
      <c r="BT177" t="s">
        <v>402</v>
      </c>
    </row>
    <row r="178" spans="1:72" ht="13" customHeight="1">
      <c r="C178" s="31"/>
      <c r="E178" s="361" t="s">
        <v>2104</v>
      </c>
      <c r="F178" s="361"/>
      <c r="G178" s="361"/>
      <c r="I178" s="939" t="s">
        <v>231</v>
      </c>
      <c r="J178" s="1483"/>
      <c r="K178" s="1483"/>
      <c r="L178" s="370" t="s">
        <v>232</v>
      </c>
      <c r="M178" s="1333"/>
      <c r="N178" s="1333"/>
      <c r="O178" s="361"/>
      <c r="P178" s="361"/>
      <c r="Q178" s="361"/>
      <c r="R178" s="361"/>
      <c r="U178" s="361" t="s">
        <v>1233</v>
      </c>
      <c r="V178" s="361"/>
      <c r="W178" s="361"/>
      <c r="X178" s="361"/>
      <c r="Y178" s="361"/>
      <c r="Z178" s="361"/>
      <c r="AA178" s="361"/>
      <c r="AB178" s="361"/>
      <c r="AD178" s="1484"/>
      <c r="AE178" s="1484"/>
      <c r="AF178" s="1484"/>
      <c r="AG178" s="1484"/>
      <c r="AH178" s="1484"/>
      <c r="BN178" s="30" t="s">
        <v>599</v>
      </c>
      <c r="BT178" t="s">
        <v>403</v>
      </c>
    </row>
    <row r="179" spans="1:72" ht="13" customHeight="1">
      <c r="C179" s="31"/>
      <c r="BN179" s="30" t="s">
        <v>600</v>
      </c>
      <c r="BT179" t="s">
        <v>404</v>
      </c>
    </row>
    <row r="180" spans="1:72" ht="13" customHeight="1">
      <c r="C180" s="12"/>
      <c r="D180" t="s">
        <v>2105</v>
      </c>
      <c r="O180" s="361"/>
      <c r="P180" s="361"/>
      <c r="Q180" s="361"/>
      <c r="R180" s="361"/>
      <c r="Y180" s="1267" t="s">
        <v>482</v>
      </c>
      <c r="Z180" s="1458"/>
      <c r="BN180" s="30" t="s">
        <v>602</v>
      </c>
      <c r="BT180" t="s">
        <v>405</v>
      </c>
    </row>
    <row r="181" spans="1:72" ht="13" customHeight="1">
      <c r="C181" s="12"/>
      <c r="D181" s="35"/>
      <c r="E181" s="361" t="s">
        <v>1231</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261" t="str">
        <f>H17</f>
        <v>The Hunter House</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120</v>
      </c>
      <c r="BN184" s="30" t="s">
        <v>574</v>
      </c>
      <c r="BT184" t="s">
        <v>409</v>
      </c>
    </row>
    <row r="185" spans="1:72" ht="13" customHeight="1">
      <c r="C185" s="29"/>
      <c r="D185" t="s">
        <v>429</v>
      </c>
      <c r="I185" s="1258" t="s">
        <v>2331</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121</v>
      </c>
      <c r="BN185" s="30" t="s">
        <v>575</v>
      </c>
      <c r="BT185" t="s">
        <v>839</v>
      </c>
    </row>
    <row r="186" spans="1:72" ht="13" customHeight="1">
      <c r="C186" s="29"/>
      <c r="E186" t="s">
        <v>62</v>
      </c>
      <c r="BN186" s="30" t="s">
        <v>576</v>
      </c>
      <c r="BT186" t="s">
        <v>840</v>
      </c>
    </row>
    <row r="187" spans="1:72" ht="13" customHeight="1">
      <c r="C187" s="29"/>
      <c r="E187" s="1357"/>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577</v>
      </c>
      <c r="BT187" t="s">
        <v>841</v>
      </c>
    </row>
    <row r="188" spans="1:72" ht="13"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579</v>
      </c>
      <c r="BT188" t="s">
        <v>842</v>
      </c>
    </row>
    <row r="189" spans="1:72" ht="13" customHeight="1">
      <c r="C189" s="29"/>
      <c r="D189" t="s">
        <v>430</v>
      </c>
      <c r="I189" s="1103" t="s">
        <v>2323</v>
      </c>
      <c r="J189" s="1107"/>
      <c r="K189" s="1107"/>
      <c r="L189" s="1107"/>
      <c r="M189" s="1107"/>
      <c r="N189" s="1107"/>
      <c r="O189" s="1107"/>
      <c r="P189" s="1107"/>
      <c r="Q189" t="s">
        <v>432</v>
      </c>
      <c r="T189" s="1103" t="s">
        <v>115</v>
      </c>
      <c r="U189" s="1107"/>
      <c r="V189" s="1107"/>
      <c r="W189" s="1107"/>
      <c r="X189" s="1107"/>
      <c r="Y189" s="1107"/>
      <c r="Z189" s="1107"/>
      <c r="AA189" s="1107"/>
      <c r="AB189" s="1107"/>
      <c r="AC189" s="1107"/>
      <c r="AD189" s="1107"/>
      <c r="AE189" s="1107"/>
      <c r="BC189" t="s">
        <v>79</v>
      </c>
      <c r="BH189" s="41" t="s">
        <v>124</v>
      </c>
      <c r="BN189" s="30" t="s">
        <v>580</v>
      </c>
      <c r="BT189" t="s">
        <v>109</v>
      </c>
    </row>
    <row r="190" spans="1:72" ht="13" customHeight="1">
      <c r="C190" s="29"/>
      <c r="D190" t="s">
        <v>433</v>
      </c>
      <c r="I190" s="1259">
        <v>95202</v>
      </c>
      <c r="J190" s="1259"/>
      <c r="K190" s="1259"/>
      <c r="L190" s="1259"/>
      <c r="M190" s="1259"/>
      <c r="N190" s="1259"/>
      <c r="O190" t="s">
        <v>435</v>
      </c>
      <c r="T190" s="1481">
        <v>1.02</v>
      </c>
      <c r="U190" s="1481"/>
      <c r="V190" s="1481"/>
      <c r="W190" s="1481"/>
      <c r="X190" s="1481"/>
      <c r="Y190" s="1481"/>
      <c r="Z190" s="1481"/>
      <c r="AA190" s="1481"/>
      <c r="AB190" s="1481"/>
      <c r="AC190" s="1481"/>
      <c r="AD190" s="1481"/>
      <c r="AE190" s="1481"/>
      <c r="BC190" t="s">
        <v>663</v>
      </c>
      <c r="BH190" t="s">
        <v>663</v>
      </c>
      <c r="BN190" s="30" t="s">
        <v>421</v>
      </c>
      <c r="BT190" t="s">
        <v>110</v>
      </c>
    </row>
    <row r="191" spans="1:72" ht="13" customHeight="1">
      <c r="C191" s="29"/>
      <c r="D191" t="s">
        <v>81</v>
      </c>
      <c r="N191" s="1405" t="s">
        <v>2435</v>
      </c>
      <c r="O191" s="1357"/>
      <c r="P191" s="1357"/>
      <c r="Q191" s="1357"/>
      <c r="R191" s="1357"/>
      <c r="S191" s="1357"/>
      <c r="T191" s="1357"/>
      <c r="U191" s="1357"/>
      <c r="V191" s="1357"/>
      <c r="W191" s="1357"/>
      <c r="X191" s="1357"/>
      <c r="Y191" s="1357"/>
      <c r="Z191" s="1357"/>
      <c r="AA191" s="1357"/>
      <c r="AB191" s="1357"/>
      <c r="AC191" s="1357"/>
      <c r="AD191" s="1357"/>
      <c r="AE191" s="1357"/>
      <c r="BC191" t="s">
        <v>1424</v>
      </c>
      <c r="BH191" t="s">
        <v>1424</v>
      </c>
      <c r="BN191" s="30" t="s">
        <v>582</v>
      </c>
      <c r="BT191" t="s">
        <v>111</v>
      </c>
    </row>
    <row r="192" spans="1:72" ht="13"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664</v>
      </c>
      <c r="BH192" t="s">
        <v>615</v>
      </c>
      <c r="BN192" s="30" t="s">
        <v>583</v>
      </c>
      <c r="BT192" t="s">
        <v>112</v>
      </c>
    </row>
    <row r="193" spans="1:73" ht="13" customHeight="1">
      <c r="C193" s="29"/>
      <c r="D193" t="s">
        <v>436</v>
      </c>
      <c r="T193" s="1098" t="s">
        <v>482</v>
      </c>
      <c r="U193" s="1098"/>
      <c r="W193" s="41" t="s">
        <v>1886</v>
      </c>
      <c r="AA193" s="1487"/>
      <c r="AB193" s="1487"/>
      <c r="AC193" s="1487"/>
      <c r="BC193" t="s">
        <v>564</v>
      </c>
      <c r="BH193" s="5" t="s">
        <v>1429</v>
      </c>
      <c r="BN193" s="30" t="s">
        <v>584</v>
      </c>
      <c r="BT193" t="s">
        <v>113</v>
      </c>
    </row>
    <row r="194" spans="1:73" ht="13" customHeight="1">
      <c r="C194" s="29"/>
      <c r="D194" t="s">
        <v>118</v>
      </c>
      <c r="T194" s="1056" t="s">
        <v>108</v>
      </c>
      <c r="U194" s="1056"/>
      <c r="W194" t="s">
        <v>63</v>
      </c>
      <c r="AI194" s="1098" t="s">
        <v>482</v>
      </c>
      <c r="AJ194" s="1098"/>
      <c r="AX194" s="5" t="s">
        <v>124</v>
      </c>
      <c r="BC194" t="s">
        <v>615</v>
      </c>
      <c r="BN194" s="30" t="s">
        <v>753</v>
      </c>
      <c r="BT194" t="s">
        <v>114</v>
      </c>
    </row>
    <row r="195" spans="1:73" ht="13" customHeight="1">
      <c r="C195" s="29"/>
      <c r="D195" s="41" t="s">
        <v>1734</v>
      </c>
      <c r="T195" s="1056" t="s">
        <v>482</v>
      </c>
      <c r="U195" s="1056"/>
      <c r="X195" s="797" t="s">
        <v>2106</v>
      </c>
      <c r="AX195" s="5" t="s">
        <v>1150</v>
      </c>
      <c r="BN195" s="30" t="s">
        <v>754</v>
      </c>
      <c r="BT195" t="s">
        <v>115</v>
      </c>
    </row>
    <row r="196" spans="1:73" ht="13" customHeight="1">
      <c r="C196" s="29"/>
      <c r="D196" s="5" t="s">
        <v>1155</v>
      </c>
      <c r="T196" s="1056" t="s">
        <v>108</v>
      </c>
      <c r="U196" s="1056"/>
      <c r="AK196" s="1486"/>
      <c r="AL196" s="1486"/>
      <c r="AX196" s="41" t="s">
        <v>2199</v>
      </c>
      <c r="BN196" s="30" t="s">
        <v>755</v>
      </c>
      <c r="BT196" t="s">
        <v>116</v>
      </c>
    </row>
    <row r="197" spans="1:73" ht="13" customHeight="1">
      <c r="C197" s="29"/>
      <c r="D197" s="41" t="s">
        <v>1887</v>
      </c>
      <c r="T197" s="1098" t="s">
        <v>482</v>
      </c>
      <c r="U197" s="1098"/>
      <c r="AX197" s="5" t="s">
        <v>1151</v>
      </c>
      <c r="BC197" t="s">
        <v>79</v>
      </c>
      <c r="BN197" s="30" t="s">
        <v>756</v>
      </c>
      <c r="BT197" t="s">
        <v>117</v>
      </c>
    </row>
    <row r="198" spans="1:73" ht="13" customHeight="1">
      <c r="C198" s="29"/>
      <c r="D198" s="41" t="s">
        <v>1915</v>
      </c>
      <c r="W198" s="1267" t="s">
        <v>482</v>
      </c>
      <c r="X198" s="1098"/>
      <c r="AX198" s="5" t="s">
        <v>1152</v>
      </c>
      <c r="BC198" t="s">
        <v>1103</v>
      </c>
      <c r="BN198" s="30" t="s">
        <v>757</v>
      </c>
      <c r="BT198" t="s">
        <v>803</v>
      </c>
    </row>
    <row r="199" spans="1:73" ht="13" customHeight="1">
      <c r="C199" s="29"/>
      <c r="L199" s="309"/>
      <c r="M199" s="309"/>
      <c r="N199" s="309"/>
      <c r="O199" s="309"/>
      <c r="P199" s="309"/>
      <c r="Q199" s="922" t="s">
        <v>2107</v>
      </c>
      <c r="R199" s="1103" t="s">
        <v>2021</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2291</v>
      </c>
      <c r="BC200" s="41" t="s">
        <v>2056</v>
      </c>
      <c r="BN200" s="266" t="s">
        <v>658</v>
      </c>
      <c r="BO200" s="21"/>
      <c r="BP200" s="40"/>
      <c r="BQ200" s="40"/>
      <c r="BR200" s="40"/>
      <c r="BS200" s="40"/>
      <c r="BT200" s="40" t="s">
        <v>805</v>
      </c>
    </row>
    <row r="201" spans="1:73" ht="13" customHeight="1">
      <c r="C201" s="29"/>
      <c r="G201" s="895" t="s">
        <v>2022</v>
      </c>
      <c r="AX201" s="41" t="s">
        <v>2055</v>
      </c>
      <c r="BC201" t="s">
        <v>861</v>
      </c>
      <c r="BN201" s="30" t="s">
        <v>659</v>
      </c>
      <c r="BO201" s="21"/>
      <c r="BP201" s="40"/>
      <c r="BQ201" s="40"/>
      <c r="BR201" s="40"/>
      <c r="BS201" s="40"/>
      <c r="BT201" s="40" t="s">
        <v>806</v>
      </c>
    </row>
    <row r="202" spans="1:73" ht="13" customHeight="1">
      <c r="A202" s="3" t="s">
        <v>119</v>
      </c>
      <c r="C202" s="3" t="s">
        <v>1149</v>
      </c>
      <c r="AX202" s="5" t="s">
        <v>1154</v>
      </c>
      <c r="BC202" t="s">
        <v>1436</v>
      </c>
      <c r="BN202" s="30" t="s">
        <v>660</v>
      </c>
      <c r="BT202" s="40" t="s">
        <v>807</v>
      </c>
      <c r="BU202" s="21"/>
    </row>
    <row r="203" spans="1:73" ht="13" customHeight="1">
      <c r="D203" s="1261" t="str">
        <f>IF(AND(M25&gt;0,M27&gt;0),"Federal and State","Federal Only")</f>
        <v>Federal and State</v>
      </c>
      <c r="E203" s="1261"/>
      <c r="F203" s="1261"/>
      <c r="G203" s="1261"/>
      <c r="H203" s="1261"/>
      <c r="I203" s="1261"/>
      <c r="J203" s="1261"/>
      <c r="K203" s="1261"/>
      <c r="L203" s="1261"/>
      <c r="M203" s="1261"/>
      <c r="P203" s="1490">
        <f>M25</f>
        <v>2500000</v>
      </c>
      <c r="Q203" s="1490"/>
      <c r="R203" s="1490"/>
      <c r="S203" s="1490"/>
      <c r="T203" s="1490"/>
      <c r="U203" s="1490"/>
      <c r="W203" s="1490">
        <f>M27</f>
        <v>13029307</v>
      </c>
      <c r="X203" s="1490"/>
      <c r="Y203" s="1490"/>
      <c r="Z203" s="1490"/>
      <c r="AA203" s="1490"/>
      <c r="AB203" s="1490"/>
      <c r="AV203" t="s">
        <v>124</v>
      </c>
      <c r="AX203" s="5" t="s">
        <v>564</v>
      </c>
      <c r="BC203" t="s">
        <v>1434</v>
      </c>
      <c r="BN203" s="30" t="s">
        <v>661</v>
      </c>
      <c r="BT203" s="40" t="s">
        <v>808</v>
      </c>
      <c r="BU203" s="21"/>
    </row>
    <row r="204" spans="1:73" ht="13"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122</v>
      </c>
      <c r="C207" s="3" t="s">
        <v>802</v>
      </c>
      <c r="X207" s="803"/>
      <c r="Y207" s="914"/>
      <c r="Z207" s="804"/>
      <c r="AA207" s="804"/>
      <c r="AB207" s="804"/>
      <c r="AC207" s="804"/>
      <c r="AD207" s="804"/>
      <c r="AE207" s="804"/>
      <c r="AF207" s="804"/>
      <c r="AG207" s="804"/>
      <c r="AH207" s="804"/>
      <c r="AI207" s="804"/>
      <c r="AJ207" s="804"/>
      <c r="AK207" s="805"/>
      <c r="BC207" t="s">
        <v>2292</v>
      </c>
      <c r="BN207" s="30" t="s">
        <v>1</v>
      </c>
      <c r="BT207" s="40" t="s">
        <v>811</v>
      </c>
    </row>
    <row r="208" spans="1:73" ht="13" customHeight="1">
      <c r="C208" s="29"/>
      <c r="D208" s="1394" t="s">
        <v>2332</v>
      </c>
      <c r="E208" s="1394"/>
      <c r="F208" s="1394"/>
      <c r="G208" s="1394"/>
      <c r="H208" s="1394"/>
      <c r="I208" s="1394"/>
      <c r="J208" s="1394"/>
      <c r="K208" s="1394"/>
      <c r="L208" s="1394"/>
      <c r="M208" s="1394"/>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103" t="s">
        <v>2199</v>
      </c>
      <c r="E211" s="1394"/>
      <c r="F211" s="1394"/>
      <c r="G211" s="1394"/>
      <c r="H211" s="1394"/>
      <c r="I211" s="1394"/>
      <c r="J211" s="1394"/>
      <c r="K211" s="1394"/>
      <c r="L211" s="1394"/>
      <c r="M211" s="1394"/>
      <c r="N211" s="1394"/>
      <c r="O211" s="1394"/>
      <c r="P211" s="1394"/>
      <c r="X211" s="803"/>
      <c r="Y211" s="1482" t="s">
        <v>482</v>
      </c>
      <c r="Z211" s="1482"/>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1425</v>
      </c>
      <c r="AX213" t="s">
        <v>2018</v>
      </c>
      <c r="BC213" t="s">
        <v>626</v>
      </c>
      <c r="BN213" s="30" t="s">
        <v>6</v>
      </c>
      <c r="BT213" s="40" t="s">
        <v>816</v>
      </c>
    </row>
    <row r="214" spans="1:72" ht="13" customHeight="1">
      <c r="C214" s="29"/>
      <c r="D214" s="1394" t="s">
        <v>664</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AX214" t="s">
        <v>2019</v>
      </c>
      <c r="BC214" t="s">
        <v>630</v>
      </c>
      <c r="BN214" s="30" t="s">
        <v>443</v>
      </c>
      <c r="BT214" s="40" t="s">
        <v>817</v>
      </c>
    </row>
    <row r="215" spans="1:72" ht="13" customHeight="1">
      <c r="D215" s="35"/>
      <c r="E215" s="41" t="s">
        <v>2102</v>
      </c>
      <c r="AC215" s="1488">
        <v>60</v>
      </c>
      <c r="AD215" s="1488"/>
      <c r="AF215" s="1485">
        <f>IFERROR(AC215/AG433,"")</f>
        <v>0.50420168067226889</v>
      </c>
      <c r="AG215" s="1485"/>
      <c r="AX215" t="s">
        <v>2020</v>
      </c>
      <c r="BC215" t="s">
        <v>627</v>
      </c>
    </row>
    <row r="216" spans="1:72" ht="13" customHeight="1">
      <c r="D216" s="35"/>
      <c r="E216" s="937" t="s">
        <v>1432</v>
      </c>
      <c r="AX216" t="s">
        <v>2021</v>
      </c>
      <c r="BC216" t="s">
        <v>744</v>
      </c>
    </row>
    <row r="217" spans="1:72" ht="13" customHeight="1">
      <c r="E217" s="1404" t="s">
        <v>124</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2023</v>
      </c>
      <c r="BC217" t="s">
        <v>628</v>
      </c>
    </row>
    <row r="218" spans="1:72" ht="13" customHeight="1">
      <c r="E218" s="41" t="s">
        <v>1959</v>
      </c>
      <c r="AA218" s="49"/>
      <c r="AC218" s="1364"/>
      <c r="AD218" s="1364"/>
      <c r="AE218" s="1364"/>
      <c r="AF218" s="1364"/>
      <c r="AG218" s="1364"/>
      <c r="AH218" s="1364"/>
      <c r="AI218" s="1364"/>
      <c r="AJ218" s="1364"/>
      <c r="AK218" s="1364"/>
      <c r="AL218" s="1364"/>
      <c r="AM218" s="1364"/>
      <c r="BC218" t="s">
        <v>629</v>
      </c>
      <c r="BI218" s="39"/>
    </row>
    <row r="219" spans="1:72" ht="13" customHeight="1">
      <c r="E219" s="41" t="s">
        <v>1960</v>
      </c>
      <c r="AA219" s="49"/>
      <c r="AC219" s="1364"/>
      <c r="AD219" s="1364"/>
      <c r="AE219" s="1364"/>
      <c r="AF219" s="1364"/>
      <c r="AG219" s="1364"/>
      <c r="AH219" s="1364"/>
      <c r="AI219" s="1364"/>
      <c r="AJ219" s="1364"/>
      <c r="AK219" s="1364"/>
      <c r="AL219" s="1364"/>
      <c r="AM219" s="1364"/>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3" t="s">
        <v>2056</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3" customHeight="1">
      <c r="AJ224" s="5"/>
    </row>
    <row r="225" spans="1:59" ht="13" customHeight="1">
      <c r="D225" t="s">
        <v>557</v>
      </c>
      <c r="O225" s="1098">
        <v>9</v>
      </c>
      <c r="P225" s="1098"/>
    </row>
    <row r="226" spans="1:59" ht="13" customHeight="1">
      <c r="D226" t="s">
        <v>558</v>
      </c>
      <c r="O226" s="1098">
        <v>13</v>
      </c>
      <c r="P226" s="1098"/>
      <c r="BB226" s="5" t="s">
        <v>638</v>
      </c>
      <c r="BG226" s="410">
        <f>IF(AND(AND($M$251="for profit",$M$259="for profit",$M$267="nonprofit")),2,0)</f>
        <v>0</v>
      </c>
    </row>
    <row r="227" spans="1:59" ht="13" customHeight="1">
      <c r="D227" t="s">
        <v>559</v>
      </c>
      <c r="O227" s="1098">
        <v>5</v>
      </c>
      <c r="P227" s="1098"/>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0</v>
      </c>
    </row>
    <row r="231" spans="1:59" ht="13"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3"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07" t="str">
        <f>H15</f>
        <v>Service First of Northern California</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3" customHeight="1">
      <c r="D236" s="5" t="s">
        <v>372</v>
      </c>
      <c r="E236" s="5"/>
      <c r="F236" s="5"/>
      <c r="G236" s="5"/>
      <c r="H236" s="5"/>
      <c r="I236" s="5"/>
      <c r="J236" s="5"/>
      <c r="K236" s="5"/>
      <c r="M236" s="1103" t="s">
        <v>2333</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637</v>
      </c>
      <c r="BG236" s="410">
        <f>IF(AND(AND($M$251="nonprofit",$M$259="nonprofit",$M$267="nonprofit")),1,0)</f>
        <v>0</v>
      </c>
    </row>
    <row r="237" spans="1:59" ht="13" customHeight="1">
      <c r="D237" s="5" t="s">
        <v>430</v>
      </c>
      <c r="E237" s="5"/>
      <c r="M237" s="1103" t="s">
        <v>2323</v>
      </c>
      <c r="N237" s="1394"/>
      <c r="O237" s="1394"/>
      <c r="P237" s="1394"/>
      <c r="Q237" s="1394"/>
      <c r="R237" s="1394"/>
      <c r="S237" s="1394"/>
      <c r="T237" s="1394"/>
      <c r="V237" s="42" t="s">
        <v>373</v>
      </c>
      <c r="W237" s="1258" t="s">
        <v>2334</v>
      </c>
      <c r="X237" s="1260"/>
      <c r="Y237" s="5" t="s">
        <v>433</v>
      </c>
      <c r="AC237" s="1394">
        <v>95207</v>
      </c>
      <c r="AD237" s="1394"/>
      <c r="AE237" s="1394"/>
      <c r="AN237" s="41"/>
      <c r="BB237" t="s">
        <v>637</v>
      </c>
      <c r="BG237" s="410">
        <f>IF(AND(AND($M$251="nonprofit",$M$259="nonprofit",$M$267="(select one)")),1,0)</f>
        <v>0</v>
      </c>
    </row>
    <row r="238" spans="1:59" ht="13" customHeight="1">
      <c r="D238" s="5" t="s">
        <v>374</v>
      </c>
      <c r="E238" s="5"/>
      <c r="F238" s="5"/>
      <c r="G238" s="5"/>
      <c r="H238" s="5"/>
      <c r="I238" s="5"/>
      <c r="J238" s="5"/>
      <c r="K238" s="28"/>
      <c r="M238" s="1103" t="s">
        <v>2324</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637</v>
      </c>
      <c r="BG238" s="410">
        <f>IF(AND(AND($M$251="nonprofit",$M$259="(select one)",$M$267="(select one)")),1,0)</f>
        <v>1</v>
      </c>
    </row>
    <row r="239" spans="1:59" ht="13" customHeight="1">
      <c r="D239" s="5" t="s">
        <v>375</v>
      </c>
      <c r="E239" s="5"/>
      <c r="F239" s="5"/>
      <c r="M239" s="1265" t="s">
        <v>2335</v>
      </c>
      <c r="N239" s="1266"/>
      <c r="O239" s="1266"/>
      <c r="P239" s="1266"/>
      <c r="Q239" s="1266"/>
      <c r="R239" s="1266"/>
      <c r="S239" s="5" t="s">
        <v>818</v>
      </c>
      <c r="T239" s="5"/>
      <c r="U239" s="1260"/>
      <c r="V239" s="1260"/>
      <c r="W239" s="1260"/>
      <c r="X239" s="5" t="s">
        <v>376</v>
      </c>
      <c r="Z239" s="1266"/>
      <c r="AA239" s="1266"/>
      <c r="AB239" s="1266"/>
      <c r="AC239" s="1266"/>
      <c r="AD239" s="1266"/>
      <c r="AE239" s="1266"/>
      <c r="AM239" s="41"/>
      <c r="AN239" s="41"/>
      <c r="BB239" t="s">
        <v>1009</v>
      </c>
      <c r="BG239" s="410">
        <f>IF(AND(AND($M$251="for profit",$M$259="for profit",$M$267="for profit")),3,0)</f>
        <v>0</v>
      </c>
    </row>
    <row r="240" spans="1:59" ht="13" customHeight="1">
      <c r="D240" s="5" t="s">
        <v>377</v>
      </c>
      <c r="E240" s="5"/>
      <c r="F240" s="5"/>
      <c r="M240" s="1473" t="s">
        <v>2336</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258" t="s">
        <v>494</v>
      </c>
      <c r="N241" s="1259"/>
      <c r="O241" s="1259"/>
      <c r="P241" s="1259"/>
      <c r="Q241" s="1259"/>
      <c r="R241" s="1259"/>
      <c r="S241" s="1259"/>
      <c r="T241" s="1259"/>
      <c r="U241" s="5" t="s">
        <v>1144</v>
      </c>
      <c r="AA241" s="1403"/>
      <c r="AB241" s="1403"/>
      <c r="AC241" s="1403"/>
      <c r="AD241" s="1403"/>
      <c r="AE241" s="1403"/>
      <c r="AF241" s="1403"/>
      <c r="AG241" s="1403"/>
      <c r="AH241" s="1403"/>
      <c r="AI241" s="1403"/>
      <c r="AJ241" s="1403"/>
      <c r="AK241" s="1403"/>
      <c r="AL241" s="41"/>
      <c r="AM241" s="5"/>
      <c r="AN241" s="41"/>
      <c r="AO241" s="41"/>
      <c r="BB241" t="s">
        <v>1009</v>
      </c>
      <c r="BG241" s="411">
        <f>IF(AND(AND($M$251="for profit",$M$259="(select one)",$M$267="(select one)")),3,0)</f>
        <v>0</v>
      </c>
    </row>
    <row r="242" spans="1:67" ht="13"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8" t="str">
        <f>IF(AND(M241="other",M242=""),"!","")</f>
        <v/>
      </c>
      <c r="AG242" s="938"/>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1468</v>
      </c>
      <c r="D245" s="5" t="s">
        <v>632</v>
      </c>
      <c r="E245" s="5"/>
      <c r="F245" s="5"/>
      <c r="G245" s="5"/>
      <c r="H245" s="5"/>
      <c r="I245" s="5"/>
      <c r="J245" s="5"/>
      <c r="K245" s="5"/>
      <c r="L245" s="5"/>
      <c r="M245" s="1399" t="s">
        <v>2321</v>
      </c>
      <c r="N245" s="1399"/>
      <c r="O245" s="1399"/>
      <c r="P245" s="1399"/>
      <c r="Q245" s="1399"/>
      <c r="R245" s="1399"/>
      <c r="S245" s="1399"/>
      <c r="T245" s="1399"/>
      <c r="U245" s="1399"/>
      <c r="V245" s="1399"/>
      <c r="W245" s="1399"/>
      <c r="X245" s="1399"/>
      <c r="Y245" s="1399"/>
      <c r="Z245" s="1399"/>
      <c r="AA245" s="1399"/>
      <c r="AB245" s="1399"/>
      <c r="AC245" s="1399"/>
      <c r="AD245" s="1399"/>
      <c r="AE245" s="1399"/>
      <c r="AF245" s="1472" t="s">
        <v>2337</v>
      </c>
      <c r="AG245" s="1472"/>
      <c r="AH245" s="1472"/>
      <c r="AI245" s="1472"/>
      <c r="AJ245" s="1472"/>
      <c r="AK245" s="1472"/>
      <c r="AM245" s="5"/>
      <c r="AN245" s="41"/>
      <c r="BB245" s="5" t="s">
        <v>892</v>
      </c>
      <c r="BH245">
        <v>2</v>
      </c>
      <c r="BI245" t="s">
        <v>744</v>
      </c>
      <c r="BO245" s="412" t="str">
        <f>IFERROR(VLOOKUP(AZ260,BH244:BI246,2,FALSE),"")</f>
        <v>Nonprofit</v>
      </c>
    </row>
    <row r="246" spans="1:67" ht="13" customHeight="1">
      <c r="A246" s="28"/>
      <c r="B246" s="5"/>
      <c r="C246" s="5"/>
      <c r="D246" s="5" t="s">
        <v>372</v>
      </c>
      <c r="E246" s="5"/>
      <c r="F246" s="5"/>
      <c r="G246" s="5"/>
      <c r="H246" s="5"/>
      <c r="I246" s="5"/>
      <c r="J246" s="5"/>
      <c r="K246" s="5"/>
      <c r="L246" s="5"/>
      <c r="M246" s="1103" t="s">
        <v>2333</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454</v>
      </c>
      <c r="BH246">
        <v>3</v>
      </c>
      <c r="BI246" t="s">
        <v>636</v>
      </c>
    </row>
    <row r="247" spans="1:67" ht="13" customHeight="1">
      <c r="A247" s="28"/>
      <c r="B247" s="5"/>
      <c r="C247" s="5"/>
      <c r="D247" s="5" t="s">
        <v>430</v>
      </c>
      <c r="E247" s="5"/>
      <c r="M247" s="1103" t="s">
        <v>2338</v>
      </c>
      <c r="N247" s="1394"/>
      <c r="O247" s="1394"/>
      <c r="P247" s="1394"/>
      <c r="Q247" s="1394"/>
      <c r="R247" s="1394"/>
      <c r="S247" s="1394"/>
      <c r="T247" s="1394"/>
      <c r="V247" s="42" t="s">
        <v>373</v>
      </c>
      <c r="W247" s="1258" t="s">
        <v>2334</v>
      </c>
      <c r="X247" s="1260"/>
      <c r="Y247" s="5" t="s">
        <v>433</v>
      </c>
      <c r="AC247" s="1394">
        <v>95207</v>
      </c>
      <c r="AD247" s="1394"/>
      <c r="AE247" s="1394"/>
      <c r="AN247" s="41"/>
    </row>
    <row r="248" spans="1:67" ht="13" customHeight="1">
      <c r="A248" s="28"/>
      <c r="B248" s="5"/>
      <c r="C248" s="5"/>
      <c r="D248" s="5" t="s">
        <v>374</v>
      </c>
      <c r="E248" s="5"/>
      <c r="F248" s="5"/>
      <c r="G248" s="5"/>
      <c r="H248" s="5"/>
      <c r="I248" s="5"/>
      <c r="J248" s="5"/>
      <c r="K248" s="5"/>
      <c r="L248" s="28"/>
      <c r="M248" s="1103" t="s">
        <v>2324</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3" customHeight="1">
      <c r="A249" s="28"/>
      <c r="B249" s="5"/>
      <c r="C249" s="5"/>
      <c r="D249" s="5" t="s">
        <v>375</v>
      </c>
      <c r="E249" s="5"/>
      <c r="F249" s="5"/>
      <c r="M249" s="1265" t="s">
        <v>2335</v>
      </c>
      <c r="N249" s="1266"/>
      <c r="O249" s="1266"/>
      <c r="P249" s="1266"/>
      <c r="Q249" s="1266"/>
      <c r="R249" s="1266"/>
      <c r="S249" s="5" t="s">
        <v>818</v>
      </c>
      <c r="T249" s="5"/>
      <c r="U249" s="1260"/>
      <c r="V249" s="1260"/>
      <c r="W249" s="1260"/>
      <c r="X249" s="5" t="s">
        <v>376</v>
      </c>
      <c r="Z249" s="1266"/>
      <c r="AA249" s="1266"/>
      <c r="AB249" s="1266"/>
      <c r="AC249" s="1266"/>
      <c r="AD249" s="1266"/>
      <c r="AE249" s="1266"/>
      <c r="AM249" s="5"/>
      <c r="AN249" s="41"/>
    </row>
    <row r="250" spans="1:67" ht="13" customHeight="1">
      <c r="A250" s="28"/>
      <c r="B250" s="5"/>
      <c r="C250" s="5"/>
      <c r="D250" s="5" t="s">
        <v>377</v>
      </c>
      <c r="E250" s="5"/>
      <c r="F250" s="5"/>
      <c r="M250" s="1473" t="s">
        <v>2336</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3" customHeight="1">
      <c r="A251" s="18"/>
      <c r="B251" s="5"/>
      <c r="C251" s="62"/>
      <c r="D251" s="5" t="s">
        <v>635</v>
      </c>
      <c r="E251" s="5"/>
      <c r="F251" s="5"/>
      <c r="G251" s="5"/>
      <c r="H251" s="5"/>
      <c r="I251" s="5"/>
      <c r="J251" s="5"/>
      <c r="K251" s="5"/>
      <c r="L251" s="5"/>
      <c r="M251" s="1258" t="s">
        <v>634</v>
      </c>
      <c r="N251" s="1259"/>
      <c r="O251" s="1259"/>
      <c r="P251" s="1259"/>
      <c r="Q251" s="1259"/>
      <c r="R251" s="1259"/>
      <c r="S251" s="1259"/>
      <c r="T251" s="1259"/>
      <c r="U251" s="5" t="s">
        <v>1144</v>
      </c>
      <c r="AA251" s="1403"/>
      <c r="AB251" s="1403"/>
      <c r="AC251" s="1403"/>
      <c r="AD251" s="1403"/>
      <c r="AE251" s="1403"/>
      <c r="AF251" s="1403"/>
      <c r="AG251" s="1403"/>
      <c r="AH251" s="1403"/>
      <c r="AI251" s="1403"/>
      <c r="AJ251" s="1403"/>
      <c r="AK251" s="1403"/>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399"/>
      <c r="N253" s="1399"/>
      <c r="O253" s="1399"/>
      <c r="P253" s="1399"/>
      <c r="Q253" s="1399"/>
      <c r="R253" s="1399"/>
      <c r="S253" s="1399"/>
      <c r="T253" s="1399"/>
      <c r="U253" s="1399"/>
      <c r="V253" s="1399"/>
      <c r="W253" s="1399"/>
      <c r="X253" s="1399"/>
      <c r="Y253" s="1399"/>
      <c r="Z253" s="1399"/>
      <c r="AA253" s="1399"/>
      <c r="AB253" s="1399"/>
      <c r="AC253" s="1399"/>
      <c r="AD253" s="1399"/>
      <c r="AE253" s="1399"/>
      <c r="AF253" s="1472" t="s">
        <v>79</v>
      </c>
      <c r="AG253" s="1472"/>
      <c r="AH253" s="1472"/>
      <c r="AI253" s="1472"/>
      <c r="AJ253" s="1472"/>
      <c r="AK253" s="1472"/>
      <c r="AM253" s="5"/>
    </row>
    <row r="254" spans="1:67" ht="13" customHeight="1">
      <c r="A254" s="28"/>
      <c r="B254" s="5"/>
      <c r="C254" s="5"/>
      <c r="D254" s="5" t="s">
        <v>372</v>
      </c>
      <c r="E254" s="5"/>
      <c r="F254" s="5"/>
      <c r="G254" s="5"/>
      <c r="H254" s="5"/>
      <c r="I254" s="5"/>
      <c r="J254" s="5"/>
      <c r="K254" s="5"/>
      <c r="L254" s="5"/>
      <c r="M254" s="1394"/>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3" customHeight="1">
      <c r="A255" s="28"/>
      <c r="B255" s="5"/>
      <c r="C255" s="5"/>
      <c r="D255" s="5" t="s">
        <v>430</v>
      </c>
      <c r="E255" s="5"/>
      <c r="M255" s="1394"/>
      <c r="N255" s="1394"/>
      <c r="O255" s="1394"/>
      <c r="P255" s="1394"/>
      <c r="Q255" s="1394"/>
      <c r="R255" s="1394"/>
      <c r="S255" s="1394"/>
      <c r="T255" s="1394"/>
      <c r="V255" s="42" t="s">
        <v>373</v>
      </c>
      <c r="W255" s="1260"/>
      <c r="X255" s="1260"/>
      <c r="Y255" s="5" t="s">
        <v>433</v>
      </c>
      <c r="AC255" s="1394"/>
      <c r="AD255" s="1394"/>
      <c r="AE255" s="1394"/>
    </row>
    <row r="256" spans="1:67" ht="13" customHeight="1">
      <c r="A256" s="28"/>
      <c r="B256" s="5"/>
      <c r="C256" s="5"/>
      <c r="D256" s="5" t="s">
        <v>374</v>
      </c>
      <c r="E256" s="5"/>
      <c r="F256" s="5"/>
      <c r="G256" s="5"/>
      <c r="H256" s="5"/>
      <c r="I256" s="5"/>
      <c r="J256" s="5"/>
      <c r="K256" s="5"/>
      <c r="L256" s="28"/>
      <c r="M256" s="1394"/>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3" customHeight="1">
      <c r="A257" s="28"/>
      <c r="B257" s="5"/>
      <c r="C257" s="5"/>
      <c r="D257" s="5" t="s">
        <v>375</v>
      </c>
      <c r="E257" s="5"/>
      <c r="F257" s="5"/>
      <c r="M257" s="1266"/>
      <c r="N257" s="1266"/>
      <c r="O257" s="1266"/>
      <c r="P257" s="1266"/>
      <c r="Q257" s="1266"/>
      <c r="R257" s="1266"/>
      <c r="S257" s="5" t="s">
        <v>818</v>
      </c>
      <c r="T257" s="5"/>
      <c r="U257" s="1260"/>
      <c r="V257" s="1260"/>
      <c r="W257" s="1260"/>
      <c r="X257" s="5" t="s">
        <v>376</v>
      </c>
      <c r="Z257" s="1266"/>
      <c r="AA257" s="1266"/>
      <c r="AB257" s="1266"/>
      <c r="AC257" s="1266"/>
      <c r="AD257" s="1266"/>
      <c r="AE257" s="1266"/>
      <c r="BA257" s="43"/>
    </row>
    <row r="258" spans="1:53" ht="13" customHeight="1">
      <c r="A258" s="28"/>
      <c r="B258" s="5"/>
      <c r="C258" s="5"/>
      <c r="D258" s="5" t="s">
        <v>377</v>
      </c>
      <c r="E258" s="5"/>
      <c r="F258" s="5"/>
      <c r="M258" s="1473"/>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3" customHeight="1">
      <c r="A259" s="18"/>
      <c r="B259" s="5"/>
      <c r="C259" s="62"/>
      <c r="D259" s="5" t="s">
        <v>635</v>
      </c>
      <c r="E259" s="5"/>
      <c r="F259" s="5"/>
      <c r="G259" s="5"/>
      <c r="H259" s="5"/>
      <c r="I259" s="5"/>
      <c r="J259" s="5"/>
      <c r="K259" s="5"/>
      <c r="L259" s="5"/>
      <c r="M259" s="1259" t="s">
        <v>79</v>
      </c>
      <c r="N259" s="1259"/>
      <c r="O259" s="1259"/>
      <c r="P259" s="1259"/>
      <c r="Q259" s="1259"/>
      <c r="R259" s="1259"/>
      <c r="S259" s="1259"/>
      <c r="T259" s="1259"/>
      <c r="U259" s="5" t="s">
        <v>1144</v>
      </c>
      <c r="AA259" s="1403"/>
      <c r="AB259" s="1403"/>
      <c r="AC259" s="1403"/>
      <c r="AD259" s="1403"/>
      <c r="AE259" s="1403"/>
      <c r="AF259" s="1403"/>
      <c r="AG259" s="1403"/>
      <c r="AH259" s="1403"/>
      <c r="AI259" s="1403"/>
      <c r="AJ259" s="1403"/>
      <c r="AK259" s="1403"/>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1885</v>
      </c>
      <c r="D261" s="5" t="s">
        <v>632</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79</v>
      </c>
      <c r="AG261" s="1472"/>
      <c r="AH261" s="1472"/>
      <c r="AI261" s="1472"/>
      <c r="AJ261" s="1472"/>
      <c r="AK261" s="1472"/>
      <c r="AL261" s="41"/>
    </row>
    <row r="262" spans="1:53" ht="13" customHeight="1">
      <c r="A262" s="18"/>
      <c r="B262" s="5"/>
      <c r="C262" s="5"/>
      <c r="D262" s="5" t="s">
        <v>372</v>
      </c>
      <c r="E262" s="5"/>
      <c r="F262" s="5"/>
      <c r="G262" s="5"/>
      <c r="H262" s="5"/>
      <c r="I262" s="5"/>
      <c r="J262" s="5"/>
      <c r="K262" s="5"/>
      <c r="L262" s="5"/>
      <c r="M262" s="1394"/>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3" customHeight="1">
      <c r="A263" s="18"/>
      <c r="B263" s="5"/>
      <c r="C263" s="5"/>
      <c r="D263" s="5" t="s">
        <v>430</v>
      </c>
      <c r="E263" s="5"/>
      <c r="M263" s="1394"/>
      <c r="N263" s="1394"/>
      <c r="O263" s="1394"/>
      <c r="P263" s="1394"/>
      <c r="Q263" s="1394"/>
      <c r="R263" s="1394"/>
      <c r="S263" s="1394"/>
      <c r="T263" s="1394"/>
      <c r="V263" s="42" t="s">
        <v>373</v>
      </c>
      <c r="W263" s="1260"/>
      <c r="X263" s="1260"/>
      <c r="Y263" s="5" t="s">
        <v>433</v>
      </c>
      <c r="AC263" s="1394"/>
      <c r="AD263" s="1394"/>
      <c r="AE263" s="1394"/>
      <c r="AL263" s="41"/>
      <c r="BA263" s="43"/>
    </row>
    <row r="264" spans="1:53" ht="13" customHeight="1">
      <c r="A264" s="18"/>
      <c r="B264" s="5"/>
      <c r="C264" s="5"/>
      <c r="D264" s="5" t="s">
        <v>374</v>
      </c>
      <c r="E264" s="5"/>
      <c r="F264" s="5"/>
      <c r="G264" s="5"/>
      <c r="H264" s="5"/>
      <c r="I264" s="5"/>
      <c r="J264" s="5"/>
      <c r="K264" s="5"/>
      <c r="L264" s="28"/>
      <c r="M264" s="1394"/>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3" customHeight="1">
      <c r="A265" s="18"/>
      <c r="B265" s="5"/>
      <c r="C265" s="5"/>
      <c r="D265" s="5" t="s">
        <v>375</v>
      </c>
      <c r="E265" s="5"/>
      <c r="F265" s="5"/>
      <c r="M265" s="1266"/>
      <c r="N265" s="1266"/>
      <c r="O265" s="1266"/>
      <c r="P265" s="1266"/>
      <c r="Q265" s="1266"/>
      <c r="R265" s="1266"/>
      <c r="S265" s="5" t="s">
        <v>818</v>
      </c>
      <c r="T265" s="5"/>
      <c r="U265" s="1260"/>
      <c r="V265" s="1260"/>
      <c r="W265" s="1260"/>
      <c r="X265" s="5" t="s">
        <v>376</v>
      </c>
      <c r="Z265" s="1266"/>
      <c r="AA265" s="1266"/>
      <c r="AB265" s="1266"/>
      <c r="AC265" s="1266"/>
      <c r="AD265" s="1266"/>
      <c r="AE265" s="1266"/>
      <c r="AL265" s="41"/>
      <c r="BA265" s="43"/>
    </row>
    <row r="266" spans="1:53" ht="13" customHeight="1">
      <c r="A266" s="18"/>
      <c r="B266" s="5"/>
      <c r="C266" s="5"/>
      <c r="D266" s="5" t="s">
        <v>377</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259" t="s">
        <v>79</v>
      </c>
      <c r="N267" s="1259"/>
      <c r="O267" s="1259"/>
      <c r="P267" s="1259"/>
      <c r="Q267" s="1259"/>
      <c r="R267" s="1259"/>
      <c r="S267" s="1259"/>
      <c r="T267" s="1259"/>
      <c r="U267" s="5" t="s">
        <v>1144</v>
      </c>
      <c r="AA267" s="1403"/>
      <c r="AB267" s="1403"/>
      <c r="AC267" s="1403"/>
      <c r="AD267" s="1403"/>
      <c r="AE267" s="1403"/>
      <c r="AF267" s="1403"/>
      <c r="AG267" s="1403"/>
      <c r="AH267" s="1403"/>
      <c r="AI267" s="1403"/>
      <c r="AJ267" s="1403"/>
      <c r="AK267" s="1403"/>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79" t="str">
        <f>BO245</f>
        <v>Nonprofit</v>
      </c>
      <c r="U269" s="1579"/>
      <c r="V269" s="1579"/>
      <c r="W269" s="1579"/>
      <c r="X269" s="1579"/>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394" t="s">
        <v>454</v>
      </c>
      <c r="E272" s="1394"/>
      <c r="F272" s="1394"/>
      <c r="G272" s="1394"/>
      <c r="H272" s="1394"/>
      <c r="J272" t="s">
        <v>891</v>
      </c>
      <c r="X272" s="1474">
        <v>45536</v>
      </c>
      <c r="Y272" s="1474"/>
      <c r="Z272" s="1474"/>
      <c r="AA272" s="1474"/>
      <c r="AB272" s="1474"/>
      <c r="AC272" s="1474"/>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99" t="s">
        <v>2321</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3" customHeight="1">
      <c r="D277" s="5" t="s">
        <v>372</v>
      </c>
      <c r="E277" s="5"/>
      <c r="F277" s="5"/>
      <c r="G277" s="5"/>
      <c r="H277" s="5"/>
      <c r="I277" s="5"/>
      <c r="J277" s="5"/>
      <c r="K277" s="5"/>
      <c r="L277" s="1103" t="s">
        <v>2333</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3" customHeight="1">
      <c r="D278" s="5" t="s">
        <v>430</v>
      </c>
      <c r="E278" s="5"/>
      <c r="L278" s="1103" t="s">
        <v>2323</v>
      </c>
      <c r="M278" s="1394"/>
      <c r="N278" s="1394"/>
      <c r="O278" s="1394"/>
      <c r="P278" s="1394"/>
      <c r="Q278" s="1394"/>
      <c r="R278" s="1394"/>
      <c r="S278" s="1394"/>
      <c r="U278" s="42" t="s">
        <v>373</v>
      </c>
      <c r="V278" s="1258" t="s">
        <v>2334</v>
      </c>
      <c r="W278" s="1260"/>
      <c r="X278" s="5" t="s">
        <v>433</v>
      </c>
      <c r="AB278" s="1394">
        <v>95207</v>
      </c>
      <c r="AC278" s="1394"/>
      <c r="AD278" s="1394"/>
      <c r="AK278" s="41"/>
      <c r="AL278" s="41"/>
      <c r="BA278" s="43"/>
    </row>
    <row r="279" spans="1:53" ht="13" customHeight="1">
      <c r="D279" s="5" t="s">
        <v>374</v>
      </c>
      <c r="E279" s="5"/>
      <c r="F279" s="5"/>
      <c r="G279" s="5"/>
      <c r="H279" s="5"/>
      <c r="I279" s="5"/>
      <c r="J279" s="5"/>
      <c r="K279" s="28"/>
      <c r="L279" s="1103" t="s">
        <v>2410</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3" customHeight="1">
      <c r="D280" s="5" t="s">
        <v>375</v>
      </c>
      <c r="E280" s="5"/>
      <c r="F280" s="5"/>
      <c r="L280" s="1265" t="s">
        <v>2335</v>
      </c>
      <c r="M280" s="1266"/>
      <c r="N280" s="1266"/>
      <c r="O280" s="1266"/>
      <c r="P280" s="1266"/>
      <c r="Q280" s="1266"/>
      <c r="R280" s="5" t="s">
        <v>818</v>
      </c>
      <c r="S280" s="5"/>
      <c r="T280" s="1260"/>
      <c r="U280" s="1260"/>
      <c r="V280" s="1260"/>
      <c r="W280" s="5" t="s">
        <v>376</v>
      </c>
      <c r="Y280" s="1266"/>
      <c r="Z280" s="1266"/>
      <c r="AA280" s="1266"/>
      <c r="AB280" s="1266"/>
      <c r="AC280" s="1266"/>
      <c r="AD280" s="1266"/>
      <c r="BA280" s="43"/>
    </row>
    <row r="281" spans="1:53" ht="13" customHeight="1">
      <c r="D281" s="5" t="s">
        <v>377</v>
      </c>
      <c r="E281" s="5"/>
      <c r="F281" s="5"/>
      <c r="L281" s="1473" t="s">
        <v>2336</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3" customHeight="1">
      <c r="D282" s="41" t="s">
        <v>186</v>
      </c>
      <c r="E282" s="41"/>
      <c r="F282" s="41"/>
      <c r="G282" s="41"/>
      <c r="H282" s="41"/>
      <c r="I282" s="41"/>
      <c r="L282" s="1258" t="s">
        <v>2339</v>
      </c>
      <c r="M282" s="1258"/>
      <c r="N282" s="1258"/>
      <c r="O282" s="1258"/>
      <c r="P282" s="1258"/>
      <c r="Q282" s="1258"/>
      <c r="R282" s="1258"/>
      <c r="S282" s="1258"/>
      <c r="T282" s="1258"/>
      <c r="U282" s="1258"/>
      <c r="V282" s="1258"/>
      <c r="W282" s="1258"/>
      <c r="X282" s="1258"/>
      <c r="Y282" s="1258"/>
      <c r="Z282" s="1258"/>
      <c r="AA282" s="1258"/>
      <c r="AB282" s="1258"/>
      <c r="AC282" s="1258"/>
      <c r="AD282" s="1258"/>
      <c r="AK282" s="41"/>
      <c r="AL282" s="41"/>
      <c r="BA282" s="43"/>
    </row>
    <row r="283" spans="1:53" ht="13" customHeight="1">
      <c r="L283" s="4" t="s">
        <v>187</v>
      </c>
      <c r="BA283" s="43"/>
    </row>
    <row r="284" spans="1:53" ht="13"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3"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03" t="s">
        <v>2321</v>
      </c>
      <c r="I289" s="1107"/>
      <c r="J289" s="1107"/>
      <c r="K289" s="1107"/>
      <c r="L289" s="1107"/>
      <c r="M289" s="1107"/>
      <c r="N289" s="1107"/>
      <c r="O289" s="1107"/>
      <c r="P289" s="1107"/>
      <c r="Q289" s="1107"/>
      <c r="R289" s="1107"/>
      <c r="T289" s="41" t="s">
        <v>745</v>
      </c>
      <c r="V289" s="41"/>
      <c r="W289" s="41"/>
      <c r="X289" s="41"/>
      <c r="Y289" s="41"/>
      <c r="AA289" s="1103" t="s">
        <v>2342</v>
      </c>
      <c r="AB289" s="1107"/>
      <c r="AC289" s="1107"/>
      <c r="AD289" s="1107"/>
      <c r="AE289" s="1107"/>
      <c r="AF289" s="1107"/>
      <c r="AG289" s="1107"/>
      <c r="AH289" s="1107"/>
      <c r="AI289" s="1107"/>
      <c r="AJ289" s="1107"/>
      <c r="AK289" s="1107"/>
      <c r="BA289" s="43"/>
    </row>
    <row r="290" spans="2:53" ht="13" customHeight="1">
      <c r="B290" s="41" t="s">
        <v>699</v>
      </c>
      <c r="C290" s="41"/>
      <c r="D290" s="41"/>
      <c r="E290" s="41"/>
      <c r="F290" s="41"/>
      <c r="H290" s="1258" t="s">
        <v>2333</v>
      </c>
      <c r="I290" s="1259"/>
      <c r="J290" s="1259"/>
      <c r="K290" s="1259"/>
      <c r="L290" s="1259"/>
      <c r="M290" s="1259"/>
      <c r="N290" s="1259"/>
      <c r="O290" s="1259"/>
      <c r="P290" s="1259"/>
      <c r="Q290" s="1259"/>
      <c r="R290" s="1259"/>
      <c r="T290" s="41" t="s">
        <v>699</v>
      </c>
      <c r="V290" s="41"/>
      <c r="W290" s="41"/>
      <c r="X290" s="41"/>
      <c r="Y290" s="41"/>
      <c r="AA290" s="1258" t="s">
        <v>2343</v>
      </c>
      <c r="AB290" s="1259"/>
      <c r="AC290" s="1259"/>
      <c r="AD290" s="1259"/>
      <c r="AE290" s="1259"/>
      <c r="AF290" s="1259"/>
      <c r="AG290" s="1259"/>
      <c r="AH290" s="1259"/>
      <c r="AI290" s="1259"/>
      <c r="AJ290" s="1259"/>
      <c r="AK290" s="1259"/>
      <c r="BA290" s="43"/>
    </row>
    <row r="291" spans="2:53" ht="13" customHeight="1">
      <c r="B291" s="41" t="s">
        <v>701</v>
      </c>
      <c r="C291" s="41"/>
      <c r="D291" s="41"/>
      <c r="E291" s="41"/>
      <c r="F291" s="41"/>
      <c r="H291" s="1258" t="s">
        <v>2340</v>
      </c>
      <c r="I291" s="1259"/>
      <c r="J291" s="1259"/>
      <c r="K291" s="1259"/>
      <c r="L291" s="1259"/>
      <c r="M291" s="1259"/>
      <c r="N291" s="1259"/>
      <c r="O291" s="1259"/>
      <c r="P291" s="1259"/>
      <c r="Q291" s="1259"/>
      <c r="R291" s="1259"/>
      <c r="T291" s="41" t="s">
        <v>700</v>
      </c>
      <c r="V291" s="41"/>
      <c r="W291" s="41"/>
      <c r="X291" s="41"/>
      <c r="Y291" s="41"/>
      <c r="AA291" s="1258" t="s">
        <v>2344</v>
      </c>
      <c r="AB291" s="1259"/>
      <c r="AC291" s="1259"/>
      <c r="AD291" s="1259"/>
      <c r="AE291" s="1259"/>
      <c r="AF291" s="1259"/>
      <c r="AG291" s="1259"/>
      <c r="AH291" s="1259"/>
      <c r="AI291" s="1259"/>
      <c r="AJ291" s="1259"/>
      <c r="AK291" s="1259"/>
      <c r="BA291" s="43"/>
    </row>
    <row r="292" spans="2:53" ht="13" customHeight="1">
      <c r="B292" s="41" t="s">
        <v>374</v>
      </c>
      <c r="C292" s="41"/>
      <c r="D292" s="41"/>
      <c r="E292" s="41"/>
      <c r="F292" s="41"/>
      <c r="H292" s="1258" t="s">
        <v>2324</v>
      </c>
      <c r="I292" s="1259"/>
      <c r="J292" s="1259"/>
      <c r="K292" s="1259"/>
      <c r="L292" s="1259"/>
      <c r="M292" s="1259"/>
      <c r="N292" s="1259"/>
      <c r="O292" s="1259"/>
      <c r="P292" s="1259"/>
      <c r="Q292" s="1259"/>
      <c r="R292" s="1259"/>
      <c r="T292" s="41" t="s">
        <v>374</v>
      </c>
      <c r="V292" s="41"/>
      <c r="W292" s="41"/>
      <c r="X292" s="41"/>
      <c r="Y292" s="41"/>
      <c r="AA292" s="1258" t="s">
        <v>2345</v>
      </c>
      <c r="AB292" s="1259"/>
      <c r="AC292" s="1259"/>
      <c r="AD292" s="1259"/>
      <c r="AE292" s="1259"/>
      <c r="AF292" s="1259"/>
      <c r="AG292" s="1259"/>
      <c r="AH292" s="1259"/>
      <c r="AI292" s="1259"/>
      <c r="AJ292" s="1259"/>
      <c r="AK292" s="1259"/>
      <c r="BA292" s="43"/>
    </row>
    <row r="293" spans="2:53" ht="13" customHeight="1">
      <c r="B293" s="41" t="s">
        <v>375</v>
      </c>
      <c r="C293" s="41"/>
      <c r="D293" s="41"/>
      <c r="E293" s="41"/>
      <c r="F293" s="41"/>
      <c r="G293" s="41"/>
      <c r="H293" s="1475" t="s">
        <v>2335</v>
      </c>
      <c r="I293" s="1403"/>
      <c r="J293" s="1403"/>
      <c r="K293" s="1403"/>
      <c r="L293" s="1403"/>
      <c r="M293" s="1403"/>
      <c r="N293" s="5" t="s">
        <v>818</v>
      </c>
      <c r="O293" s="5"/>
      <c r="P293" s="1394"/>
      <c r="Q293" s="1394"/>
      <c r="R293" s="1394"/>
      <c r="S293" s="41"/>
      <c r="T293" s="41" t="s">
        <v>375</v>
      </c>
      <c r="V293" s="41"/>
      <c r="W293" s="41"/>
      <c r="X293" s="41"/>
      <c r="Y293" s="41"/>
      <c r="AA293" s="1475" t="s">
        <v>2346</v>
      </c>
      <c r="AB293" s="1403"/>
      <c r="AC293" s="1403"/>
      <c r="AD293" s="1403"/>
      <c r="AE293" s="1403"/>
      <c r="AF293" s="1403"/>
      <c r="AG293" s="5" t="s">
        <v>818</v>
      </c>
      <c r="AH293" s="5"/>
      <c r="AI293" s="1394"/>
      <c r="AJ293" s="1394"/>
      <c r="AK293" s="1394"/>
      <c r="BA293" s="43"/>
    </row>
    <row r="294" spans="2:53" ht="13" customHeight="1">
      <c r="B294" s="41" t="s">
        <v>376</v>
      </c>
      <c r="C294" s="41"/>
      <c r="D294" s="41"/>
      <c r="E294" s="41"/>
      <c r="F294" s="41"/>
      <c r="G294" s="41"/>
      <c r="H294" s="1265" t="s">
        <v>2341</v>
      </c>
      <c r="I294" s="1266"/>
      <c r="J294" s="1266"/>
      <c r="K294" s="1266"/>
      <c r="L294" s="1266"/>
      <c r="M294" s="1266"/>
      <c r="N294" s="5"/>
      <c r="O294" s="5"/>
      <c r="P294" s="44"/>
      <c r="Q294" s="44"/>
      <c r="R294" s="44"/>
      <c r="S294" s="41"/>
      <c r="T294" s="41" t="s">
        <v>376</v>
      </c>
      <c r="V294" s="41"/>
      <c r="W294" s="41"/>
      <c r="X294" s="41"/>
      <c r="Y294" s="41"/>
      <c r="AA294" s="1266"/>
      <c r="AB294" s="1266"/>
      <c r="AC294" s="1266"/>
      <c r="AD294" s="1266"/>
      <c r="AE294" s="1266"/>
      <c r="AF294" s="1266"/>
      <c r="AG294" s="5"/>
      <c r="AH294" s="5"/>
      <c r="AI294" s="44"/>
      <c r="AJ294" s="44"/>
      <c r="AK294" s="44"/>
      <c r="BA294" s="43"/>
    </row>
    <row r="295" spans="2:53" ht="13" customHeight="1">
      <c r="B295" s="41" t="s">
        <v>702</v>
      </c>
      <c r="C295" s="41"/>
      <c r="D295" s="41"/>
      <c r="E295" s="41"/>
      <c r="F295" s="41"/>
      <c r="G295" s="41"/>
      <c r="H295" s="1258" t="s">
        <v>2336</v>
      </c>
      <c r="I295" s="1259"/>
      <c r="J295" s="1259"/>
      <c r="K295" s="1259"/>
      <c r="L295" s="1259"/>
      <c r="M295" s="1259"/>
      <c r="N295" s="1107"/>
      <c r="O295" s="1107"/>
      <c r="P295" s="1107"/>
      <c r="Q295" s="1107"/>
      <c r="R295" s="1107"/>
      <c r="S295" s="41"/>
      <c r="T295" s="41" t="s">
        <v>702</v>
      </c>
      <c r="V295" s="41"/>
      <c r="W295" s="41"/>
      <c r="X295" s="41"/>
      <c r="Y295" s="41"/>
      <c r="AA295" s="1258" t="s">
        <v>2347</v>
      </c>
      <c r="AB295" s="1259"/>
      <c r="AC295" s="1259"/>
      <c r="AD295" s="1259"/>
      <c r="AE295" s="1259"/>
      <c r="AF295" s="1259"/>
      <c r="AG295" s="1107"/>
      <c r="AH295" s="1107"/>
      <c r="AI295" s="1107"/>
      <c r="AJ295" s="1107"/>
      <c r="AK295" s="1107"/>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03" t="s">
        <v>2436</v>
      </c>
      <c r="I297" s="1107"/>
      <c r="J297" s="1107"/>
      <c r="K297" s="1107"/>
      <c r="L297" s="1107"/>
      <c r="M297" s="1107"/>
      <c r="N297" s="1107"/>
      <c r="O297" s="1107"/>
      <c r="P297" s="1107"/>
      <c r="Q297" s="1107"/>
      <c r="R297" s="1107"/>
      <c r="T297" s="41" t="s">
        <v>35</v>
      </c>
      <c r="V297" s="41"/>
      <c r="W297" s="41"/>
      <c r="X297" s="41"/>
      <c r="Y297" s="41"/>
      <c r="AA297" s="1103" t="s">
        <v>2348</v>
      </c>
      <c r="AB297" s="1107"/>
      <c r="AC297" s="1107"/>
      <c r="AD297" s="1107"/>
      <c r="AE297" s="1107"/>
      <c r="AF297" s="1107"/>
      <c r="AG297" s="1107"/>
      <c r="AH297" s="1107"/>
      <c r="AI297" s="1107"/>
      <c r="AJ297" s="1107"/>
      <c r="AK297" s="1107"/>
      <c r="BA297" s="43"/>
    </row>
    <row r="298" spans="2:53" ht="13" customHeight="1">
      <c r="B298" s="41" t="s">
        <v>699</v>
      </c>
      <c r="C298" s="41"/>
      <c r="D298" s="41"/>
      <c r="E298" s="41"/>
      <c r="F298" s="41"/>
      <c r="H298" s="1258" t="s">
        <v>2437</v>
      </c>
      <c r="I298" s="1259"/>
      <c r="J298" s="1259"/>
      <c r="K298" s="1259"/>
      <c r="L298" s="1259"/>
      <c r="M298" s="1259"/>
      <c r="N298" s="1259"/>
      <c r="O298" s="1259"/>
      <c r="P298" s="1259"/>
      <c r="Q298" s="1259"/>
      <c r="R298" s="1259"/>
      <c r="T298" s="41" t="s">
        <v>699</v>
      </c>
      <c r="V298" s="41"/>
      <c r="W298" s="41"/>
      <c r="X298" s="41"/>
      <c r="Y298" s="41"/>
      <c r="AA298" s="1258" t="s">
        <v>2349</v>
      </c>
      <c r="AB298" s="1259"/>
      <c r="AC298" s="1259"/>
      <c r="AD298" s="1259"/>
      <c r="AE298" s="1259"/>
      <c r="AF298" s="1259"/>
      <c r="AG298" s="1259"/>
      <c r="AH298" s="1259"/>
      <c r="AI298" s="1259"/>
      <c r="AJ298" s="1259"/>
      <c r="AK298" s="1259"/>
      <c r="BA298" s="43"/>
    </row>
    <row r="299" spans="2:53" ht="13" customHeight="1">
      <c r="B299" s="41" t="s">
        <v>701</v>
      </c>
      <c r="C299" s="41"/>
      <c r="D299" s="41"/>
      <c r="E299" s="41"/>
      <c r="F299" s="41"/>
      <c r="H299" s="1258" t="s">
        <v>2438</v>
      </c>
      <c r="I299" s="1259"/>
      <c r="J299" s="1259"/>
      <c r="K299" s="1259"/>
      <c r="L299" s="1259"/>
      <c r="M299" s="1259"/>
      <c r="N299" s="1259"/>
      <c r="O299" s="1259"/>
      <c r="P299" s="1259"/>
      <c r="Q299" s="1259"/>
      <c r="R299" s="1259"/>
      <c r="T299" s="41" t="s">
        <v>700</v>
      </c>
      <c r="V299" s="41"/>
      <c r="W299" s="41"/>
      <c r="X299" s="41"/>
      <c r="Y299" s="41"/>
      <c r="AA299" s="1258" t="s">
        <v>2350</v>
      </c>
      <c r="AB299" s="1259"/>
      <c r="AC299" s="1259"/>
      <c r="AD299" s="1259"/>
      <c r="AE299" s="1259"/>
      <c r="AF299" s="1259"/>
      <c r="AG299" s="1259"/>
      <c r="AH299" s="1259"/>
      <c r="AI299" s="1259"/>
      <c r="AJ299" s="1259"/>
      <c r="AK299" s="1259"/>
      <c r="BA299" s="43"/>
    </row>
    <row r="300" spans="2:53" ht="13" customHeight="1">
      <c r="B300" s="41" t="s">
        <v>374</v>
      </c>
      <c r="C300" s="41"/>
      <c r="D300" s="41"/>
      <c r="E300" s="41"/>
      <c r="F300" s="41"/>
      <c r="H300" s="1258" t="s">
        <v>2439</v>
      </c>
      <c r="I300" s="1259"/>
      <c r="J300" s="1259"/>
      <c r="K300" s="1259"/>
      <c r="L300" s="1259"/>
      <c r="M300" s="1259"/>
      <c r="N300" s="1259"/>
      <c r="O300" s="1259"/>
      <c r="P300" s="1259"/>
      <c r="Q300" s="1259"/>
      <c r="R300" s="1259"/>
      <c r="T300" s="41" t="s">
        <v>374</v>
      </c>
      <c r="V300" s="41"/>
      <c r="W300" s="41"/>
      <c r="X300" s="41"/>
      <c r="Y300" s="41"/>
      <c r="AA300" s="1258" t="s">
        <v>2351</v>
      </c>
      <c r="AB300" s="1259"/>
      <c r="AC300" s="1259"/>
      <c r="AD300" s="1259"/>
      <c r="AE300" s="1259"/>
      <c r="AF300" s="1259"/>
      <c r="AG300" s="1259"/>
      <c r="AH300" s="1259"/>
      <c r="AI300" s="1259"/>
      <c r="AJ300" s="1259"/>
      <c r="AK300" s="1259"/>
      <c r="BA300" s="43"/>
    </row>
    <row r="301" spans="2:53" ht="13" customHeight="1">
      <c r="B301" s="41" t="s">
        <v>375</v>
      </c>
      <c r="C301" s="41"/>
      <c r="D301" s="41"/>
      <c r="E301" s="41"/>
      <c r="F301" s="41"/>
      <c r="G301" s="41"/>
      <c r="H301" s="1475" t="s">
        <v>2440</v>
      </c>
      <c r="I301" s="1403"/>
      <c r="J301" s="1403"/>
      <c r="K301" s="1403"/>
      <c r="L301" s="1403"/>
      <c r="M301" s="1403"/>
      <c r="N301" s="5" t="s">
        <v>818</v>
      </c>
      <c r="O301" s="5"/>
      <c r="P301" s="1394">
        <v>8</v>
      </c>
      <c r="Q301" s="1394"/>
      <c r="R301" s="1394"/>
      <c r="S301" s="41"/>
      <c r="T301" s="41" t="s">
        <v>375</v>
      </c>
      <c r="V301" s="41"/>
      <c r="W301" s="41"/>
      <c r="X301" s="41"/>
      <c r="Y301" s="41"/>
      <c r="AA301" s="1475" t="s">
        <v>2352</v>
      </c>
      <c r="AB301" s="1403"/>
      <c r="AC301" s="1403"/>
      <c r="AD301" s="1403"/>
      <c r="AE301" s="1403"/>
      <c r="AF301" s="1403"/>
      <c r="AG301" s="5" t="s">
        <v>818</v>
      </c>
      <c r="AH301" s="5"/>
      <c r="AI301" s="1394"/>
      <c r="AJ301" s="1394"/>
      <c r="AK301" s="1394"/>
      <c r="BA301" s="43"/>
    </row>
    <row r="302" spans="2:53" ht="13" customHeight="1">
      <c r="B302" s="41" t="s">
        <v>376</v>
      </c>
      <c r="C302" s="41"/>
      <c r="D302" s="41"/>
      <c r="E302" s="41"/>
      <c r="F302" s="41"/>
      <c r="G302" s="41"/>
      <c r="H302" s="1266"/>
      <c r="I302" s="1266"/>
      <c r="J302" s="1266"/>
      <c r="K302" s="1266"/>
      <c r="L302" s="1266"/>
      <c r="M302" s="1266"/>
      <c r="N302" s="5"/>
      <c r="O302" s="5"/>
      <c r="P302" s="44"/>
      <c r="Q302" s="44"/>
      <c r="R302" s="44"/>
      <c r="S302" s="41"/>
      <c r="T302" s="41" t="s">
        <v>376</v>
      </c>
      <c r="V302" s="41"/>
      <c r="W302" s="41"/>
      <c r="X302" s="41"/>
      <c r="Y302" s="41"/>
      <c r="AA302" s="1266"/>
      <c r="AB302" s="1266"/>
      <c r="AC302" s="1266"/>
      <c r="AD302" s="1266"/>
      <c r="AE302" s="1266"/>
      <c r="AF302" s="1266"/>
      <c r="AG302" s="5"/>
      <c r="AH302" s="5"/>
      <c r="AI302" s="44"/>
      <c r="AJ302" s="44"/>
      <c r="AK302" s="44"/>
      <c r="BA302" s="43"/>
    </row>
    <row r="303" spans="2:53" ht="13" customHeight="1">
      <c r="B303" s="41" t="s">
        <v>702</v>
      </c>
      <c r="C303" s="41"/>
      <c r="D303" s="41"/>
      <c r="E303" s="41"/>
      <c r="F303" s="41"/>
      <c r="G303" s="41"/>
      <c r="H303" s="1258" t="s">
        <v>2441</v>
      </c>
      <c r="I303" s="1259"/>
      <c r="J303" s="1259"/>
      <c r="K303" s="1259"/>
      <c r="L303" s="1259"/>
      <c r="M303" s="1259"/>
      <c r="N303" s="1107"/>
      <c r="O303" s="1107"/>
      <c r="P303" s="1107"/>
      <c r="Q303" s="1107"/>
      <c r="R303" s="1107"/>
      <c r="S303" s="41"/>
      <c r="T303" s="41" t="s">
        <v>702</v>
      </c>
      <c r="V303" s="41"/>
      <c r="W303" s="41"/>
      <c r="X303" s="41"/>
      <c r="Y303" s="41"/>
      <c r="AA303" s="1258" t="s">
        <v>2353</v>
      </c>
      <c r="AB303" s="1259"/>
      <c r="AC303" s="1259"/>
      <c r="AD303" s="1259"/>
      <c r="AE303" s="1259"/>
      <c r="AF303" s="1259"/>
      <c r="AG303" s="1107"/>
      <c r="AH303" s="1107"/>
      <c r="AI303" s="1107"/>
      <c r="AJ303" s="1107"/>
      <c r="AK303" s="1107"/>
      <c r="BA303" s="43"/>
    </row>
    <row r="304" spans="2:53" ht="13" customHeight="1">
      <c r="BA304" s="43"/>
    </row>
    <row r="305" spans="2:53" ht="13" customHeight="1">
      <c r="B305" s="41" t="s">
        <v>703</v>
      </c>
      <c r="C305" s="41"/>
      <c r="D305" s="41"/>
      <c r="E305" s="41"/>
      <c r="F305" s="41"/>
      <c r="H305" s="1103" t="s">
        <v>2436</v>
      </c>
      <c r="I305" s="1107"/>
      <c r="J305" s="1107"/>
      <c r="K305" s="1107"/>
      <c r="L305" s="1107"/>
      <c r="M305" s="1107"/>
      <c r="N305" s="1107"/>
      <c r="O305" s="1107"/>
      <c r="P305" s="1107"/>
      <c r="Q305" s="1107"/>
      <c r="R305" s="1107"/>
      <c r="T305" s="5" t="s">
        <v>1105</v>
      </c>
      <c r="V305" s="41"/>
      <c r="W305" s="41"/>
      <c r="X305" s="41"/>
      <c r="Y305" s="41"/>
      <c r="AA305" s="1103" t="s">
        <v>2354</v>
      </c>
      <c r="AB305" s="1107"/>
      <c r="AC305" s="1107"/>
      <c r="AD305" s="1107"/>
      <c r="AE305" s="1107"/>
      <c r="AF305" s="1107"/>
      <c r="AG305" s="1107"/>
      <c r="AH305" s="1107"/>
      <c r="AI305" s="1107"/>
      <c r="AJ305" s="1107"/>
      <c r="AK305" s="1107"/>
      <c r="BA305" s="43"/>
    </row>
    <row r="306" spans="2:53" ht="13" customHeight="1">
      <c r="B306" s="41" t="s">
        <v>699</v>
      </c>
      <c r="C306" s="41"/>
      <c r="D306" s="41"/>
      <c r="E306" s="41"/>
      <c r="F306" s="41"/>
      <c r="H306" s="1258" t="s">
        <v>2437</v>
      </c>
      <c r="I306" s="1259"/>
      <c r="J306" s="1259"/>
      <c r="K306" s="1259"/>
      <c r="L306" s="1259"/>
      <c r="M306" s="1259"/>
      <c r="N306" s="1259"/>
      <c r="O306" s="1259"/>
      <c r="P306" s="1259"/>
      <c r="Q306" s="1259"/>
      <c r="R306" s="1259"/>
      <c r="T306" s="41" t="s">
        <v>699</v>
      </c>
      <c r="V306" s="41"/>
      <c r="W306" s="41"/>
      <c r="X306" s="41"/>
      <c r="Y306" s="41"/>
      <c r="AA306" s="1258" t="s">
        <v>2355</v>
      </c>
      <c r="AB306" s="1259"/>
      <c r="AC306" s="1259"/>
      <c r="AD306" s="1259"/>
      <c r="AE306" s="1259"/>
      <c r="AF306" s="1259"/>
      <c r="AG306" s="1259"/>
      <c r="AH306" s="1259"/>
      <c r="AI306" s="1259"/>
      <c r="AJ306" s="1259"/>
      <c r="AK306" s="1259"/>
      <c r="BA306" s="43"/>
    </row>
    <row r="307" spans="2:53" ht="13" customHeight="1">
      <c r="B307" s="41" t="s">
        <v>701</v>
      </c>
      <c r="C307" s="41"/>
      <c r="D307" s="41"/>
      <c r="E307" s="41"/>
      <c r="F307" s="41"/>
      <c r="H307" s="1258" t="s">
        <v>2438</v>
      </c>
      <c r="I307" s="1259"/>
      <c r="J307" s="1259"/>
      <c r="K307" s="1259"/>
      <c r="L307" s="1259"/>
      <c r="M307" s="1259"/>
      <c r="N307" s="1259"/>
      <c r="O307" s="1259"/>
      <c r="P307" s="1259"/>
      <c r="Q307" s="1259"/>
      <c r="R307" s="1259"/>
      <c r="T307" s="41" t="s">
        <v>700</v>
      </c>
      <c r="V307" s="41"/>
      <c r="W307" s="41"/>
      <c r="X307" s="41"/>
      <c r="Y307" s="41"/>
      <c r="AA307" s="1258" t="s">
        <v>2356</v>
      </c>
      <c r="AB307" s="1259"/>
      <c r="AC307" s="1259"/>
      <c r="AD307" s="1259"/>
      <c r="AE307" s="1259"/>
      <c r="AF307" s="1259"/>
      <c r="AG307" s="1259"/>
      <c r="AH307" s="1259"/>
      <c r="AI307" s="1259"/>
      <c r="AJ307" s="1259"/>
      <c r="AK307" s="1259"/>
      <c r="BA307" s="43"/>
    </row>
    <row r="308" spans="2:53" ht="13" customHeight="1">
      <c r="B308" s="41" t="s">
        <v>374</v>
      </c>
      <c r="C308" s="41"/>
      <c r="D308" s="41"/>
      <c r="E308" s="41"/>
      <c r="F308" s="41"/>
      <c r="H308" s="1258" t="s">
        <v>2439</v>
      </c>
      <c r="I308" s="1259"/>
      <c r="J308" s="1259"/>
      <c r="K308" s="1259"/>
      <c r="L308" s="1259"/>
      <c r="M308" s="1259"/>
      <c r="N308" s="1259"/>
      <c r="O308" s="1259"/>
      <c r="P308" s="1259"/>
      <c r="Q308" s="1259"/>
      <c r="R308" s="1259"/>
      <c r="T308" s="41" t="s">
        <v>374</v>
      </c>
      <c r="V308" s="41"/>
      <c r="W308" s="41"/>
      <c r="X308" s="41"/>
      <c r="Y308" s="41"/>
      <c r="AA308" s="1258" t="s">
        <v>2357</v>
      </c>
      <c r="AB308" s="1259"/>
      <c r="AC308" s="1259"/>
      <c r="AD308" s="1259"/>
      <c r="AE308" s="1259"/>
      <c r="AF308" s="1259"/>
      <c r="AG308" s="1259"/>
      <c r="AH308" s="1259"/>
      <c r="AI308" s="1259"/>
      <c r="AJ308" s="1259"/>
      <c r="AK308" s="1259"/>
      <c r="BA308" s="43"/>
    </row>
    <row r="309" spans="2:53" ht="13" customHeight="1">
      <c r="B309" s="41" t="s">
        <v>375</v>
      </c>
      <c r="C309" s="41"/>
      <c r="D309" s="41"/>
      <c r="E309" s="41"/>
      <c r="F309" s="41"/>
      <c r="G309" s="41"/>
      <c r="H309" s="1475" t="s">
        <v>2440</v>
      </c>
      <c r="I309" s="1403"/>
      <c r="J309" s="1403"/>
      <c r="K309" s="1403"/>
      <c r="L309" s="1403"/>
      <c r="M309" s="1403"/>
      <c r="N309" s="5" t="s">
        <v>818</v>
      </c>
      <c r="O309" s="5"/>
      <c r="P309" s="1394">
        <v>8</v>
      </c>
      <c r="Q309" s="1394"/>
      <c r="R309" s="1394"/>
      <c r="S309" s="41"/>
      <c r="T309" s="41" t="s">
        <v>375</v>
      </c>
      <c r="V309" s="41"/>
      <c r="W309" s="41"/>
      <c r="X309" s="41"/>
      <c r="Y309" s="41"/>
      <c r="AA309" s="1475" t="s">
        <v>2358</v>
      </c>
      <c r="AB309" s="1403"/>
      <c r="AC309" s="1403"/>
      <c r="AD309" s="1403"/>
      <c r="AE309" s="1403"/>
      <c r="AF309" s="1403"/>
      <c r="AG309" s="5" t="s">
        <v>818</v>
      </c>
      <c r="AH309" s="5"/>
      <c r="AI309" s="1394"/>
      <c r="AJ309" s="1394"/>
      <c r="AK309" s="1394"/>
      <c r="BA309" s="43"/>
    </row>
    <row r="310" spans="2:53" ht="13" customHeight="1">
      <c r="B310" s="41" t="s">
        <v>376</v>
      </c>
      <c r="C310" s="41"/>
      <c r="D310" s="41"/>
      <c r="E310" s="41"/>
      <c r="F310" s="41"/>
      <c r="G310" s="41"/>
      <c r="H310" s="1266"/>
      <c r="I310" s="1266"/>
      <c r="J310" s="1266"/>
      <c r="K310" s="1266"/>
      <c r="L310" s="1266"/>
      <c r="M310" s="1266"/>
      <c r="N310" s="5"/>
      <c r="O310" s="5"/>
      <c r="P310" s="44"/>
      <c r="Q310" s="44"/>
      <c r="R310" s="44"/>
      <c r="S310" s="41"/>
      <c r="T310" s="41" t="s">
        <v>376</v>
      </c>
      <c r="V310" s="41"/>
      <c r="W310" s="41"/>
      <c r="X310" s="41"/>
      <c r="Y310" s="41"/>
      <c r="AA310" s="1266"/>
      <c r="AB310" s="1266"/>
      <c r="AC310" s="1266"/>
      <c r="AD310" s="1266"/>
      <c r="AE310" s="1266"/>
      <c r="AF310" s="1266"/>
      <c r="AG310" s="5"/>
      <c r="AH310" s="5"/>
      <c r="AI310" s="44"/>
      <c r="AJ310" s="44"/>
      <c r="AK310" s="44"/>
      <c r="BA310" s="43"/>
    </row>
    <row r="311" spans="2:53" ht="13" customHeight="1">
      <c r="B311" s="41" t="s">
        <v>702</v>
      </c>
      <c r="C311" s="41"/>
      <c r="D311" s="41"/>
      <c r="E311" s="41"/>
      <c r="F311" s="41"/>
      <c r="G311" s="41"/>
      <c r="H311" s="1258" t="s">
        <v>2441</v>
      </c>
      <c r="I311" s="1259"/>
      <c r="J311" s="1259"/>
      <c r="K311" s="1259"/>
      <c r="L311" s="1259"/>
      <c r="M311" s="1259"/>
      <c r="N311" s="1107"/>
      <c r="O311" s="1107"/>
      <c r="P311" s="1107"/>
      <c r="Q311" s="1107"/>
      <c r="R311" s="1107"/>
      <c r="S311" s="41"/>
      <c r="T311" s="41" t="s">
        <v>702</v>
      </c>
      <c r="V311" s="41"/>
      <c r="W311" s="41"/>
      <c r="X311" s="41"/>
      <c r="Y311" s="41"/>
      <c r="AA311" s="1258" t="s">
        <v>2359</v>
      </c>
      <c r="AB311" s="1259"/>
      <c r="AC311" s="1259"/>
      <c r="AD311" s="1259"/>
      <c r="AE311" s="1259"/>
      <c r="AF311" s="1259"/>
      <c r="AG311" s="1107"/>
      <c r="AH311" s="1107"/>
      <c r="AI311" s="1107"/>
      <c r="AJ311" s="1107"/>
      <c r="AK311" s="1107"/>
      <c r="BA311" s="43"/>
    </row>
    <row r="312" spans="2:53" ht="13" customHeight="1">
      <c r="BA312" s="43"/>
    </row>
    <row r="313" spans="2:53" ht="13" customHeight="1">
      <c r="B313" s="5" t="s">
        <v>1146</v>
      </c>
      <c r="C313" s="41"/>
      <c r="D313" s="41"/>
      <c r="E313" s="41"/>
      <c r="F313" s="41"/>
      <c r="H313" s="1103" t="s">
        <v>2443</v>
      </c>
      <c r="I313" s="1107"/>
      <c r="J313" s="1107"/>
      <c r="K313" s="1107"/>
      <c r="L313" s="1107"/>
      <c r="M313" s="1107"/>
      <c r="N313" s="1107"/>
      <c r="O313" s="1107"/>
      <c r="P313" s="1107"/>
      <c r="Q313" s="1107"/>
      <c r="R313" s="1107"/>
      <c r="T313" s="41" t="s">
        <v>36</v>
      </c>
      <c r="V313" s="41"/>
      <c r="W313" s="41"/>
      <c r="X313" s="41"/>
      <c r="Y313" s="41"/>
      <c r="AA313" s="1107"/>
      <c r="AB313" s="1107"/>
      <c r="AC313" s="1107"/>
      <c r="AD313" s="1107"/>
      <c r="AE313" s="1107"/>
      <c r="AF313" s="1107"/>
      <c r="AG313" s="1107"/>
      <c r="AH313" s="1107"/>
      <c r="AI313" s="1107"/>
      <c r="AJ313" s="1107"/>
      <c r="AK313" s="1107"/>
      <c r="BA313" s="43"/>
    </row>
    <row r="314" spans="2:53" ht="13" customHeight="1">
      <c r="B314" s="41" t="s">
        <v>699</v>
      </c>
      <c r="C314" s="41"/>
      <c r="D314" s="41"/>
      <c r="E314" s="41"/>
      <c r="F314" s="41"/>
      <c r="H314" s="1258" t="s">
        <v>2444</v>
      </c>
      <c r="I314" s="1259"/>
      <c r="J314" s="1259"/>
      <c r="K314" s="1259"/>
      <c r="L314" s="1259"/>
      <c r="M314" s="1259"/>
      <c r="N314" s="1259"/>
      <c r="O314" s="1259"/>
      <c r="P314" s="1259"/>
      <c r="Q314" s="1259"/>
      <c r="R314" s="1259"/>
      <c r="T314" s="41" t="s">
        <v>699</v>
      </c>
      <c r="V314" s="41"/>
      <c r="W314" s="41"/>
      <c r="X314" s="41"/>
      <c r="Y314" s="41"/>
      <c r="AA314" s="1259"/>
      <c r="AB314" s="1259"/>
      <c r="AC314" s="1259"/>
      <c r="AD314" s="1259"/>
      <c r="AE314" s="1259"/>
      <c r="AF314" s="1259"/>
      <c r="AG314" s="1259"/>
      <c r="AH314" s="1259"/>
      <c r="AI314" s="1259"/>
      <c r="AJ314" s="1259"/>
      <c r="AK314" s="1259"/>
      <c r="BA314" s="43"/>
    </row>
    <row r="315" spans="2:53" ht="13" customHeight="1">
      <c r="B315" s="41" t="s">
        <v>701</v>
      </c>
      <c r="C315" s="41"/>
      <c r="D315" s="41"/>
      <c r="E315" s="41"/>
      <c r="F315" s="41"/>
      <c r="H315" s="1258" t="s">
        <v>2445</v>
      </c>
      <c r="I315" s="1259"/>
      <c r="J315" s="1259"/>
      <c r="K315" s="1259"/>
      <c r="L315" s="1259"/>
      <c r="M315" s="1259"/>
      <c r="N315" s="1259"/>
      <c r="O315" s="1259"/>
      <c r="P315" s="1259"/>
      <c r="Q315" s="1259"/>
      <c r="R315" s="1259"/>
      <c r="T315" s="41" t="s">
        <v>700</v>
      </c>
      <c r="V315" s="41"/>
      <c r="W315" s="41"/>
      <c r="X315" s="41"/>
      <c r="Y315" s="41"/>
      <c r="AA315" s="1259"/>
      <c r="AB315" s="1259"/>
      <c r="AC315" s="1259"/>
      <c r="AD315" s="1259"/>
      <c r="AE315" s="1259"/>
      <c r="AF315" s="1259"/>
      <c r="AG315" s="1259"/>
      <c r="AH315" s="1259"/>
      <c r="AI315" s="1259"/>
      <c r="AJ315" s="1259"/>
      <c r="AK315" s="1259"/>
      <c r="BA315" s="43"/>
    </row>
    <row r="316" spans="2:53" ht="13" customHeight="1">
      <c r="B316" s="41" t="s">
        <v>374</v>
      </c>
      <c r="C316" s="41"/>
      <c r="D316" s="41"/>
      <c r="E316" s="41"/>
      <c r="F316" s="41"/>
      <c r="H316" s="1258" t="s">
        <v>2442</v>
      </c>
      <c r="I316" s="1259"/>
      <c r="J316" s="1259"/>
      <c r="K316" s="1259"/>
      <c r="L316" s="1259"/>
      <c r="M316" s="1259"/>
      <c r="N316" s="1259"/>
      <c r="O316" s="1259"/>
      <c r="P316" s="1259"/>
      <c r="Q316" s="1259"/>
      <c r="R316" s="1259"/>
      <c r="T316" s="41" t="s">
        <v>374</v>
      </c>
      <c r="V316" s="41"/>
      <c r="W316" s="41"/>
      <c r="X316" s="41"/>
      <c r="Y316" s="41"/>
      <c r="AA316" s="1259"/>
      <c r="AB316" s="1259"/>
      <c r="AC316" s="1259"/>
      <c r="AD316" s="1259"/>
      <c r="AE316" s="1259"/>
      <c r="AF316" s="1259"/>
      <c r="AG316" s="1259"/>
      <c r="AH316" s="1259"/>
      <c r="AI316" s="1259"/>
      <c r="AJ316" s="1259"/>
      <c r="AK316" s="1259"/>
      <c r="BA316" s="43"/>
    </row>
    <row r="317" spans="2:53" ht="13" customHeight="1">
      <c r="B317" s="41" t="s">
        <v>375</v>
      </c>
      <c r="C317" s="41"/>
      <c r="D317" s="41"/>
      <c r="E317" s="41"/>
      <c r="F317" s="41"/>
      <c r="G317" s="41"/>
      <c r="H317" s="1475" t="s">
        <v>2446</v>
      </c>
      <c r="I317" s="1403"/>
      <c r="J317" s="1403"/>
      <c r="K317" s="1403"/>
      <c r="L317" s="1403"/>
      <c r="M317" s="1403"/>
      <c r="N317" s="5" t="s">
        <v>818</v>
      </c>
      <c r="O317" s="5"/>
      <c r="P317" s="1394"/>
      <c r="Q317" s="1394"/>
      <c r="R317" s="1394"/>
      <c r="S317" s="41"/>
      <c r="T317" s="41" t="s">
        <v>375</v>
      </c>
      <c r="V317" s="41"/>
      <c r="W317" s="41"/>
      <c r="X317" s="41"/>
      <c r="Y317" s="41"/>
      <c r="AA317" s="1403"/>
      <c r="AB317" s="1403"/>
      <c r="AC317" s="1403"/>
      <c r="AD317" s="1403"/>
      <c r="AE317" s="1403"/>
      <c r="AF317" s="1403"/>
      <c r="AG317" s="5" t="s">
        <v>818</v>
      </c>
      <c r="AH317" s="5"/>
      <c r="AI317" s="1394"/>
      <c r="AJ317" s="1394"/>
      <c r="AK317" s="1394"/>
      <c r="BA317" s="43"/>
    </row>
    <row r="318" spans="2:53" ht="13" customHeight="1">
      <c r="B318" s="41" t="s">
        <v>376</v>
      </c>
      <c r="C318" s="41"/>
      <c r="D318" s="41"/>
      <c r="E318" s="41"/>
      <c r="F318" s="41"/>
      <c r="G318" s="41"/>
      <c r="H318" s="1265"/>
      <c r="I318" s="1266"/>
      <c r="J318" s="1266"/>
      <c r="K318" s="1266"/>
      <c r="L318" s="1266"/>
      <c r="M318" s="1266"/>
      <c r="N318" s="5"/>
      <c r="O318" s="5"/>
      <c r="P318" s="44"/>
      <c r="Q318" s="44"/>
      <c r="R318" s="44"/>
      <c r="S318" s="41"/>
      <c r="T318" s="41" t="s">
        <v>376</v>
      </c>
      <c r="V318" s="41"/>
      <c r="W318" s="41"/>
      <c r="X318" s="41"/>
      <c r="Y318" s="41"/>
      <c r="AA318" s="1266"/>
      <c r="AB318" s="1266"/>
      <c r="AC318" s="1266"/>
      <c r="AD318" s="1266"/>
      <c r="AE318" s="1266"/>
      <c r="AF318" s="1266"/>
      <c r="AG318" s="5"/>
      <c r="AH318" s="5"/>
      <c r="AI318" s="44"/>
      <c r="AJ318" s="44"/>
      <c r="AK318" s="44"/>
      <c r="BA318" s="43"/>
    </row>
    <row r="319" spans="2:53" ht="13" customHeight="1">
      <c r="B319" s="41" t="s">
        <v>702</v>
      </c>
      <c r="C319" s="41"/>
      <c r="D319" s="41"/>
      <c r="E319" s="41"/>
      <c r="F319" s="41"/>
      <c r="G319" s="41"/>
      <c r="H319" s="1258"/>
      <c r="I319" s="1259"/>
      <c r="J319" s="1259"/>
      <c r="K319" s="1259"/>
      <c r="L319" s="1259"/>
      <c r="M319" s="1259"/>
      <c r="N319" s="1107"/>
      <c r="O319" s="1107"/>
      <c r="P319" s="1107"/>
      <c r="Q319" s="1107"/>
      <c r="R319" s="1107"/>
      <c r="S319" s="41"/>
      <c r="T319" s="41" t="s">
        <v>702</v>
      </c>
      <c r="V319" s="41"/>
      <c r="W319" s="41"/>
      <c r="X319" s="41"/>
      <c r="Y319" s="41"/>
      <c r="AA319" s="1259"/>
      <c r="AB319" s="1259"/>
      <c r="AC319" s="1259"/>
      <c r="AD319" s="1259"/>
      <c r="AE319" s="1259"/>
      <c r="AF319" s="1259"/>
      <c r="AG319" s="1107"/>
      <c r="AH319" s="1107"/>
      <c r="AI319" s="1107"/>
      <c r="AJ319" s="1107"/>
      <c r="AK319" s="1107"/>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103" t="s">
        <v>2360</v>
      </c>
      <c r="I321" s="1107"/>
      <c r="J321" s="1107"/>
      <c r="K321" s="1107"/>
      <c r="L321" s="1107"/>
      <c r="M321" s="1107"/>
      <c r="N321" s="1107"/>
      <c r="O321" s="1107"/>
      <c r="P321" s="1107"/>
      <c r="Q321" s="1107"/>
      <c r="R321" s="1107"/>
      <c r="T321" s="41" t="s">
        <v>37</v>
      </c>
      <c r="V321" s="41"/>
      <c r="W321" s="41"/>
      <c r="X321" s="41"/>
      <c r="Y321" s="41"/>
      <c r="AA321" s="1103" t="s">
        <v>2364</v>
      </c>
      <c r="AB321" s="1107"/>
      <c r="AC321" s="1107"/>
      <c r="AD321" s="1107"/>
      <c r="AE321" s="1107"/>
      <c r="AF321" s="1107"/>
      <c r="AG321" s="1107"/>
      <c r="AH321" s="1107"/>
      <c r="AI321" s="1107"/>
      <c r="AJ321" s="1107"/>
      <c r="AK321" s="1107"/>
      <c r="BA321" s="43"/>
    </row>
    <row r="322" spans="2:53" ht="13" customHeight="1">
      <c r="B322" s="41" t="s">
        <v>699</v>
      </c>
      <c r="C322" s="41"/>
      <c r="D322" s="41"/>
      <c r="E322" s="41"/>
      <c r="F322" s="41"/>
      <c r="H322" s="1258" t="s">
        <v>2361</v>
      </c>
      <c r="I322" s="1259"/>
      <c r="J322" s="1259"/>
      <c r="K322" s="1259"/>
      <c r="L322" s="1259"/>
      <c r="M322" s="1259"/>
      <c r="N322" s="1259"/>
      <c r="O322" s="1259"/>
      <c r="P322" s="1259"/>
      <c r="Q322" s="1259"/>
      <c r="R322" s="1259"/>
      <c r="T322" s="41" t="s">
        <v>699</v>
      </c>
      <c r="V322" s="41"/>
      <c r="W322" s="41"/>
      <c r="X322" s="41"/>
      <c r="Y322" s="41"/>
      <c r="AA322" s="1258" t="s">
        <v>2365</v>
      </c>
      <c r="AB322" s="1259"/>
      <c r="AC322" s="1259"/>
      <c r="AD322" s="1259"/>
      <c r="AE322" s="1259"/>
      <c r="AF322" s="1259"/>
      <c r="AG322" s="1259"/>
      <c r="AH322" s="1259"/>
      <c r="AI322" s="1259"/>
      <c r="AJ322" s="1259"/>
      <c r="AK322" s="1259"/>
      <c r="BA322" s="43"/>
    </row>
    <row r="323" spans="2:53" ht="13" customHeight="1">
      <c r="B323" s="41" t="s">
        <v>701</v>
      </c>
      <c r="C323" s="41"/>
      <c r="D323" s="41"/>
      <c r="E323" s="41"/>
      <c r="F323" s="41"/>
      <c r="H323" s="1258" t="s">
        <v>2362</v>
      </c>
      <c r="I323" s="1259"/>
      <c r="J323" s="1259"/>
      <c r="K323" s="1259"/>
      <c r="L323" s="1259"/>
      <c r="M323" s="1259"/>
      <c r="N323" s="1259"/>
      <c r="O323" s="1259"/>
      <c r="P323" s="1259"/>
      <c r="Q323" s="1259"/>
      <c r="R323" s="1259"/>
      <c r="T323" s="41" t="s">
        <v>700</v>
      </c>
      <c r="V323" s="41"/>
      <c r="W323" s="41"/>
      <c r="X323" s="41"/>
      <c r="Y323" s="41"/>
      <c r="AA323" s="1258" t="s">
        <v>2366</v>
      </c>
      <c r="AB323" s="1259"/>
      <c r="AC323" s="1259"/>
      <c r="AD323" s="1259"/>
      <c r="AE323" s="1259"/>
      <c r="AF323" s="1259"/>
      <c r="AG323" s="1259"/>
      <c r="AH323" s="1259"/>
      <c r="AI323" s="1259"/>
      <c r="AJ323" s="1259"/>
      <c r="AK323" s="1259"/>
      <c r="BA323" s="43"/>
    </row>
    <row r="324" spans="2:53" ht="13" customHeight="1">
      <c r="B324" s="41" t="s">
        <v>374</v>
      </c>
      <c r="C324" s="41"/>
      <c r="D324" s="41"/>
      <c r="E324" s="41"/>
      <c r="F324" s="41"/>
      <c r="H324" s="1258" t="s">
        <v>2447</v>
      </c>
      <c r="I324" s="1259"/>
      <c r="J324" s="1259"/>
      <c r="K324" s="1259"/>
      <c r="L324" s="1259"/>
      <c r="M324" s="1259"/>
      <c r="N324" s="1259"/>
      <c r="O324" s="1259"/>
      <c r="P324" s="1259"/>
      <c r="Q324" s="1259"/>
      <c r="R324" s="1259"/>
      <c r="T324" s="41" t="s">
        <v>374</v>
      </c>
      <c r="V324" s="41"/>
      <c r="W324" s="41"/>
      <c r="X324" s="41"/>
      <c r="Y324" s="41"/>
      <c r="AA324" s="1258" t="s">
        <v>2367</v>
      </c>
      <c r="AB324" s="1259"/>
      <c r="AC324" s="1259"/>
      <c r="AD324" s="1259"/>
      <c r="AE324" s="1259"/>
      <c r="AF324" s="1259"/>
      <c r="AG324" s="1259"/>
      <c r="AH324" s="1259"/>
      <c r="AI324" s="1259"/>
      <c r="AJ324" s="1259"/>
      <c r="AK324" s="1259"/>
      <c r="BA324" s="43"/>
    </row>
    <row r="325" spans="2:53" ht="13" customHeight="1">
      <c r="B325" s="41" t="s">
        <v>375</v>
      </c>
      <c r="C325" s="41"/>
      <c r="D325" s="41"/>
      <c r="E325" s="41"/>
      <c r="F325" s="41"/>
      <c r="G325" s="41"/>
      <c r="H325" s="1475" t="s">
        <v>2363</v>
      </c>
      <c r="I325" s="1403"/>
      <c r="J325" s="1403"/>
      <c r="K325" s="1403"/>
      <c r="L325" s="1403"/>
      <c r="M325" s="1403"/>
      <c r="N325" s="5" t="s">
        <v>818</v>
      </c>
      <c r="O325" s="5"/>
      <c r="P325" s="1394"/>
      <c r="Q325" s="1394"/>
      <c r="R325" s="1394"/>
      <c r="S325" s="41"/>
      <c r="T325" s="41" t="s">
        <v>375</v>
      </c>
      <c r="V325" s="41"/>
      <c r="W325" s="41"/>
      <c r="X325" s="41"/>
      <c r="Y325" s="41"/>
      <c r="AA325" s="1475" t="s">
        <v>2368</v>
      </c>
      <c r="AB325" s="1403"/>
      <c r="AC325" s="1403"/>
      <c r="AD325" s="1403"/>
      <c r="AE325" s="1403"/>
      <c r="AF325" s="1403"/>
      <c r="AG325" s="5" t="s">
        <v>818</v>
      </c>
      <c r="AH325" s="5"/>
      <c r="AI325" s="1394"/>
      <c r="AJ325" s="1394"/>
      <c r="AK325" s="1394"/>
      <c r="BA325" s="43"/>
    </row>
    <row r="326" spans="2:53" ht="13" customHeight="1">
      <c r="B326" s="41" t="s">
        <v>376</v>
      </c>
      <c r="C326" s="41"/>
      <c r="D326" s="41"/>
      <c r="E326" s="41"/>
      <c r="F326" s="41"/>
      <c r="G326" s="41"/>
      <c r="H326" s="1266"/>
      <c r="I326" s="1266"/>
      <c r="J326" s="1266"/>
      <c r="K326" s="1266"/>
      <c r="L326" s="1266"/>
      <c r="M326" s="1266"/>
      <c r="N326" s="5"/>
      <c r="O326" s="5"/>
      <c r="P326" s="44"/>
      <c r="Q326" s="44"/>
      <c r="R326" s="44"/>
      <c r="S326" s="41"/>
      <c r="T326" s="41" t="s">
        <v>376</v>
      </c>
      <c r="V326" s="41"/>
      <c r="W326" s="41"/>
      <c r="X326" s="41"/>
      <c r="Y326" s="41"/>
      <c r="AA326" s="1266"/>
      <c r="AB326" s="1266"/>
      <c r="AC326" s="1266"/>
      <c r="AD326" s="1266"/>
      <c r="AE326" s="1266"/>
      <c r="AF326" s="1266"/>
      <c r="AG326" s="5"/>
      <c r="AH326" s="5"/>
      <c r="AI326" s="44"/>
      <c r="AJ326" s="44"/>
      <c r="AK326" s="44"/>
      <c r="BA326" s="43"/>
    </row>
    <row r="327" spans="2:53" ht="13" customHeight="1">
      <c r="B327" s="41" t="s">
        <v>702</v>
      </c>
      <c r="C327" s="41"/>
      <c r="D327" s="41"/>
      <c r="E327" s="41"/>
      <c r="F327" s="41"/>
      <c r="G327" s="41"/>
      <c r="H327" s="1258" t="s">
        <v>2448</v>
      </c>
      <c r="I327" s="1259"/>
      <c r="J327" s="1259"/>
      <c r="K327" s="1259"/>
      <c r="L327" s="1259"/>
      <c r="M327" s="1259"/>
      <c r="N327" s="1107"/>
      <c r="O327" s="1107"/>
      <c r="P327" s="1107"/>
      <c r="Q327" s="1107"/>
      <c r="R327" s="1107"/>
      <c r="S327" s="41"/>
      <c r="T327" s="41" t="s">
        <v>702</v>
      </c>
      <c r="V327" s="41"/>
      <c r="W327" s="41"/>
      <c r="X327" s="41"/>
      <c r="Y327" s="41"/>
      <c r="AA327" s="1258" t="s">
        <v>2369</v>
      </c>
      <c r="AB327" s="1259"/>
      <c r="AC327" s="1259"/>
      <c r="AD327" s="1259"/>
      <c r="AE327" s="1259"/>
      <c r="AF327" s="1259"/>
      <c r="AG327" s="1107"/>
      <c r="AH327" s="1107"/>
      <c r="AI327" s="1107"/>
      <c r="AJ327" s="1107"/>
      <c r="AK327" s="1107"/>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107"/>
      <c r="I329" s="1107"/>
      <c r="J329" s="1107"/>
      <c r="K329" s="1107"/>
      <c r="L329" s="1107"/>
      <c r="M329" s="1107"/>
      <c r="N329" s="1107"/>
      <c r="O329" s="1107"/>
      <c r="P329" s="1107"/>
      <c r="Q329" s="1107"/>
      <c r="R329" s="1107"/>
      <c r="T329" s="5" t="s">
        <v>1106</v>
      </c>
      <c r="V329" s="41"/>
      <c r="W329" s="41"/>
      <c r="X329" s="41"/>
      <c r="Y329" s="41"/>
      <c r="AA329" s="1103" t="s">
        <v>2370</v>
      </c>
      <c r="AB329" s="1107"/>
      <c r="AC329" s="1107"/>
      <c r="AD329" s="1107"/>
      <c r="AE329" s="1107"/>
      <c r="AF329" s="1107"/>
      <c r="AG329" s="1107"/>
      <c r="AH329" s="1107"/>
      <c r="AI329" s="1107"/>
      <c r="AJ329" s="1107"/>
      <c r="AK329" s="1107"/>
      <c r="BA329" s="43"/>
    </row>
    <row r="330" spans="2:53" ht="13" customHeight="1">
      <c r="B330" s="41" t="s">
        <v>699</v>
      </c>
      <c r="C330" s="41"/>
      <c r="D330" s="41"/>
      <c r="E330" s="41"/>
      <c r="F330" s="41"/>
      <c r="H330" s="1259"/>
      <c r="I330" s="1259"/>
      <c r="J330" s="1259"/>
      <c r="K330" s="1259"/>
      <c r="L330" s="1259"/>
      <c r="M330" s="1259"/>
      <c r="N330" s="1259"/>
      <c r="O330" s="1259"/>
      <c r="P330" s="1259"/>
      <c r="Q330" s="1259"/>
      <c r="R330" s="1259"/>
      <c r="T330" s="41" t="s">
        <v>699</v>
      </c>
      <c r="V330" s="41"/>
      <c r="W330" s="41"/>
      <c r="X330" s="41"/>
      <c r="Y330" s="41"/>
      <c r="AA330" s="1258" t="s">
        <v>2371</v>
      </c>
      <c r="AB330" s="1259"/>
      <c r="AC330" s="1259"/>
      <c r="AD330" s="1259"/>
      <c r="AE330" s="1259"/>
      <c r="AF330" s="1259"/>
      <c r="AG330" s="1259"/>
      <c r="AH330" s="1259"/>
      <c r="AI330" s="1259"/>
      <c r="AJ330" s="1259"/>
      <c r="AK330" s="1259"/>
      <c r="BA330" s="43"/>
    </row>
    <row r="331" spans="2:53" ht="13" customHeight="1">
      <c r="B331" s="41" t="s">
        <v>701</v>
      </c>
      <c r="C331" s="41"/>
      <c r="D331" s="41"/>
      <c r="E331" s="41"/>
      <c r="F331" s="41"/>
      <c r="G331" s="41"/>
      <c r="H331" s="1259"/>
      <c r="I331" s="1259"/>
      <c r="J331" s="1259"/>
      <c r="K331" s="1259"/>
      <c r="L331" s="1259"/>
      <c r="M331" s="1259"/>
      <c r="N331" s="1259"/>
      <c r="O331" s="1259"/>
      <c r="P331" s="1259"/>
      <c r="Q331" s="1259"/>
      <c r="R331" s="1259"/>
      <c r="T331" s="41" t="s">
        <v>700</v>
      </c>
      <c r="V331" s="41"/>
      <c r="W331" s="41"/>
      <c r="X331" s="41"/>
      <c r="Y331" s="41"/>
      <c r="AA331" s="1258" t="s">
        <v>2372</v>
      </c>
      <c r="AB331" s="1259"/>
      <c r="AC331" s="1259"/>
      <c r="AD331" s="1259"/>
      <c r="AE331" s="1259"/>
      <c r="AF331" s="1259"/>
      <c r="AG331" s="1259"/>
      <c r="AH331" s="1259"/>
      <c r="AI331" s="1259"/>
      <c r="AJ331" s="1259"/>
      <c r="AK331" s="1259"/>
      <c r="BA331" s="43"/>
    </row>
    <row r="332" spans="2:53" ht="13" customHeight="1">
      <c r="B332" s="41" t="s">
        <v>374</v>
      </c>
      <c r="C332" s="41"/>
      <c r="D332" s="41"/>
      <c r="E332" s="41"/>
      <c r="F332" s="41"/>
      <c r="H332" s="1259"/>
      <c r="I332" s="1259"/>
      <c r="J332" s="1259"/>
      <c r="K332" s="1259"/>
      <c r="L332" s="1259"/>
      <c r="M332" s="1259"/>
      <c r="N332" s="1259"/>
      <c r="O332" s="1259"/>
      <c r="P332" s="1259"/>
      <c r="Q332" s="1259"/>
      <c r="R332" s="1259"/>
      <c r="T332" s="41" t="s">
        <v>374</v>
      </c>
      <c r="V332" s="41"/>
      <c r="W332" s="41"/>
      <c r="X332" s="41"/>
      <c r="Y332" s="41"/>
      <c r="AA332" s="1258" t="s">
        <v>2373</v>
      </c>
      <c r="AB332" s="1259"/>
      <c r="AC332" s="1259"/>
      <c r="AD332" s="1259"/>
      <c r="AE332" s="1259"/>
      <c r="AF332" s="1259"/>
      <c r="AG332" s="1259"/>
      <c r="AH332" s="1259"/>
      <c r="AI332" s="1259"/>
      <c r="AJ332" s="1259"/>
      <c r="AK332" s="1259"/>
      <c r="BA332" s="43"/>
    </row>
    <row r="333" spans="2:53" ht="13" customHeight="1">
      <c r="B333" s="41" t="s">
        <v>375</v>
      </c>
      <c r="C333" s="41"/>
      <c r="D333" s="41"/>
      <c r="E333" s="41"/>
      <c r="F333" s="41"/>
      <c r="G333" s="41"/>
      <c r="H333" s="1403"/>
      <c r="I333" s="1403"/>
      <c r="J333" s="1403"/>
      <c r="K333" s="1403"/>
      <c r="L333" s="1403"/>
      <c r="M333" s="1403"/>
      <c r="N333" s="5" t="s">
        <v>818</v>
      </c>
      <c r="O333" s="5"/>
      <c r="P333" s="1394"/>
      <c r="Q333" s="1394"/>
      <c r="R333" s="1394"/>
      <c r="T333" s="41" t="s">
        <v>375</v>
      </c>
      <c r="V333" s="41"/>
      <c r="W333" s="41"/>
      <c r="X333" s="41"/>
      <c r="Y333" s="41"/>
      <c r="AA333" s="1475" t="s">
        <v>2374</v>
      </c>
      <c r="AB333" s="1403"/>
      <c r="AC333" s="1403"/>
      <c r="AD333" s="1403"/>
      <c r="AE333" s="1403"/>
      <c r="AF333" s="1403"/>
      <c r="AG333" s="5" t="s">
        <v>818</v>
      </c>
      <c r="AH333" s="5"/>
      <c r="AI333" s="1394"/>
      <c r="AJ333" s="1394"/>
      <c r="AK333" s="1394"/>
      <c r="BA333" s="43"/>
    </row>
    <row r="334" spans="2:53" ht="13" customHeight="1">
      <c r="B334" s="41" t="s">
        <v>376</v>
      </c>
      <c r="C334" s="41"/>
      <c r="D334" s="41"/>
      <c r="E334" s="41"/>
      <c r="F334" s="41"/>
      <c r="G334" s="41"/>
      <c r="H334" s="1266"/>
      <c r="I334" s="1266"/>
      <c r="J334" s="1266"/>
      <c r="K334" s="1266"/>
      <c r="L334" s="1266"/>
      <c r="M334" s="1266"/>
      <c r="N334" s="5"/>
      <c r="O334" s="5"/>
      <c r="P334" s="44"/>
      <c r="Q334" s="44"/>
      <c r="R334" s="44"/>
      <c r="T334" s="41" t="s">
        <v>376</v>
      </c>
      <c r="V334" s="41"/>
      <c r="W334" s="41"/>
      <c r="X334" s="41"/>
      <c r="Y334" s="41"/>
      <c r="AA334" s="1266"/>
      <c r="AB334" s="1266"/>
      <c r="AC334" s="1266"/>
      <c r="AD334" s="1266"/>
      <c r="AE334" s="1266"/>
      <c r="AF334" s="1266"/>
      <c r="AG334" s="5"/>
      <c r="AH334" s="5"/>
      <c r="AI334" s="44"/>
      <c r="AJ334" s="44"/>
      <c r="AK334" s="44"/>
      <c r="BA334" s="43"/>
    </row>
    <row r="335" spans="2:53" ht="13" customHeight="1">
      <c r="B335" s="41" t="s">
        <v>702</v>
      </c>
      <c r="C335" s="41"/>
      <c r="D335" s="41"/>
      <c r="E335" s="41"/>
      <c r="F335" s="41"/>
      <c r="G335" s="41"/>
      <c r="H335" s="1259"/>
      <c r="I335" s="1259"/>
      <c r="J335" s="1259"/>
      <c r="K335" s="1259"/>
      <c r="L335" s="1259"/>
      <c r="M335" s="1259"/>
      <c r="N335" s="1107"/>
      <c r="O335" s="1107"/>
      <c r="P335" s="1107"/>
      <c r="Q335" s="1107"/>
      <c r="R335" s="1107"/>
      <c r="T335" s="41" t="s">
        <v>702</v>
      </c>
      <c r="V335" s="41"/>
      <c r="W335" s="41"/>
      <c r="X335" s="41"/>
      <c r="Y335" s="41"/>
      <c r="AA335" s="1258" t="s">
        <v>2375</v>
      </c>
      <c r="AB335" s="1259"/>
      <c r="AC335" s="1259"/>
      <c r="AD335" s="1259"/>
      <c r="AE335" s="1259"/>
      <c r="AF335" s="1259"/>
      <c r="AG335" s="1107"/>
      <c r="AH335" s="1107"/>
      <c r="AI335" s="1107"/>
      <c r="AJ335" s="1107"/>
      <c r="AK335" s="1107"/>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07"/>
      <c r="I337" s="1107"/>
      <c r="J337" s="1107"/>
      <c r="K337" s="1107"/>
      <c r="L337" s="1107"/>
      <c r="M337" s="1107"/>
      <c r="N337" s="1107"/>
      <c r="O337" s="1107"/>
      <c r="P337" s="1107"/>
      <c r="Q337" s="1107"/>
      <c r="R337" s="1107"/>
      <c r="T337" s="361" t="s">
        <v>1145</v>
      </c>
      <c r="AA337" s="1107"/>
      <c r="AB337" s="1107"/>
      <c r="AC337" s="1107"/>
      <c r="AD337" s="1107"/>
      <c r="AE337" s="1107"/>
      <c r="AF337" s="1107"/>
      <c r="AG337" s="1107"/>
      <c r="AH337" s="1107"/>
      <c r="AI337" s="1107"/>
      <c r="AJ337" s="1107"/>
      <c r="AK337" s="1107"/>
      <c r="BA337" s="43"/>
    </row>
    <row r="338" spans="1:53" ht="13" customHeight="1">
      <c r="B338" s="361" t="s">
        <v>699</v>
      </c>
      <c r="C338" s="361"/>
      <c r="D338" s="361"/>
      <c r="E338" s="361"/>
      <c r="F338" s="361"/>
      <c r="G338" s="361"/>
      <c r="H338" s="1259"/>
      <c r="I338" s="1259"/>
      <c r="J338" s="1259"/>
      <c r="K338" s="1259"/>
      <c r="L338" s="1259"/>
      <c r="M338" s="1259"/>
      <c r="N338" s="1259"/>
      <c r="O338" s="1259"/>
      <c r="P338" s="1259"/>
      <c r="Q338" s="1259"/>
      <c r="R338" s="1259"/>
      <c r="T338" s="41" t="s">
        <v>699</v>
      </c>
      <c r="AA338" s="1259"/>
      <c r="AB338" s="1259"/>
      <c r="AC338" s="1259"/>
      <c r="AD338" s="1259"/>
      <c r="AE338" s="1259"/>
      <c r="AF338" s="1259"/>
      <c r="AG338" s="1259"/>
      <c r="AH338" s="1259"/>
      <c r="AI338" s="1259"/>
      <c r="AJ338" s="1259"/>
      <c r="AK338" s="1259"/>
      <c r="BA338" s="43"/>
    </row>
    <row r="339" spans="1:53" ht="13" customHeight="1">
      <c r="B339" s="361" t="s">
        <v>701</v>
      </c>
      <c r="C339" s="361"/>
      <c r="D339" s="361"/>
      <c r="E339" s="361"/>
      <c r="F339" s="361"/>
      <c r="G339" s="361"/>
      <c r="H339" s="1259"/>
      <c r="I339" s="1259"/>
      <c r="J339" s="1259"/>
      <c r="K339" s="1259"/>
      <c r="L339" s="1259"/>
      <c r="M339" s="1259"/>
      <c r="N339" s="1259"/>
      <c r="O339" s="1259"/>
      <c r="P339" s="1259"/>
      <c r="Q339" s="1259"/>
      <c r="R339" s="1259"/>
      <c r="T339" s="41" t="s">
        <v>700</v>
      </c>
      <c r="AA339" s="1259"/>
      <c r="AB339" s="1259"/>
      <c r="AC339" s="1259"/>
      <c r="AD339" s="1259"/>
      <c r="AE339" s="1259"/>
      <c r="AF339" s="1259"/>
      <c r="AG339" s="1259"/>
      <c r="AH339" s="1259"/>
      <c r="AI339" s="1259"/>
      <c r="AJ339" s="1259"/>
      <c r="AK339" s="1259"/>
    </row>
    <row r="340" spans="1:53" ht="13" customHeight="1">
      <c r="B340" s="361" t="s">
        <v>374</v>
      </c>
      <c r="C340" s="361"/>
      <c r="D340" s="361"/>
      <c r="E340" s="361"/>
      <c r="F340" s="361"/>
      <c r="G340" s="361"/>
      <c r="H340" s="1259"/>
      <c r="I340" s="1259"/>
      <c r="J340" s="1259"/>
      <c r="K340" s="1259"/>
      <c r="L340" s="1259"/>
      <c r="M340" s="1259"/>
      <c r="N340" s="1259"/>
      <c r="O340" s="1259"/>
      <c r="P340" s="1259"/>
      <c r="Q340" s="1259"/>
      <c r="R340" s="1259"/>
      <c r="T340" s="41" t="s">
        <v>374</v>
      </c>
      <c r="AA340" s="1259"/>
      <c r="AB340" s="1259"/>
      <c r="AC340" s="1259"/>
      <c r="AD340" s="1259"/>
      <c r="AE340" s="1259"/>
      <c r="AF340" s="1259"/>
      <c r="AG340" s="1259"/>
      <c r="AH340" s="1259"/>
      <c r="AI340" s="1259"/>
      <c r="AJ340" s="1259"/>
      <c r="AK340" s="1259"/>
    </row>
    <row r="341" spans="1:53" ht="13" customHeight="1">
      <c r="B341" s="361" t="s">
        <v>375</v>
      </c>
      <c r="C341" s="361"/>
      <c r="D341" s="361"/>
      <c r="E341" s="361"/>
      <c r="F341" s="361"/>
      <c r="G341" s="361"/>
      <c r="H341" s="1403"/>
      <c r="I341" s="1403"/>
      <c r="J341" s="1403"/>
      <c r="K341" s="1403"/>
      <c r="L341" s="1403"/>
      <c r="M341" s="1403"/>
      <c r="N341" s="5" t="s">
        <v>818</v>
      </c>
      <c r="O341" s="5"/>
      <c r="P341" s="1394"/>
      <c r="Q341" s="1394"/>
      <c r="R341" s="1394"/>
      <c r="T341" s="41" t="s">
        <v>375</v>
      </c>
      <c r="AA341" s="1403"/>
      <c r="AB341" s="1403"/>
      <c r="AC341" s="1403"/>
      <c r="AD341" s="1403"/>
      <c r="AE341" s="1403"/>
      <c r="AF341" s="1403"/>
      <c r="AG341" s="5" t="s">
        <v>818</v>
      </c>
      <c r="AH341" s="5"/>
      <c r="AI341" s="1394"/>
      <c r="AJ341" s="1394"/>
      <c r="AK341" s="1394"/>
    </row>
    <row r="342" spans="1:53" ht="13" customHeight="1">
      <c r="B342" s="361" t="s">
        <v>376</v>
      </c>
      <c r="C342" s="361"/>
      <c r="D342" s="361"/>
      <c r="E342" s="361"/>
      <c r="F342" s="361"/>
      <c r="G342" s="361"/>
      <c r="H342" s="1266"/>
      <c r="I342" s="1266"/>
      <c r="J342" s="1266"/>
      <c r="K342" s="1266"/>
      <c r="L342" s="1266"/>
      <c r="M342" s="1266"/>
      <c r="N342" s="5"/>
      <c r="O342" s="5"/>
      <c r="P342" s="44"/>
      <c r="Q342" s="44"/>
      <c r="R342" s="44"/>
      <c r="T342" s="41" t="s">
        <v>376</v>
      </c>
      <c r="AA342" s="1266"/>
      <c r="AB342" s="1266"/>
      <c r="AC342" s="1266"/>
      <c r="AD342" s="1266"/>
      <c r="AE342" s="1266"/>
      <c r="AF342" s="1266"/>
      <c r="AG342" s="5"/>
      <c r="AH342" s="5"/>
      <c r="AI342" s="44"/>
      <c r="AJ342" s="44"/>
      <c r="AK342" s="44"/>
    </row>
    <row r="343" spans="1:53" ht="13" customHeight="1">
      <c r="B343" s="361" t="s">
        <v>702</v>
      </c>
      <c r="C343" s="361"/>
      <c r="D343" s="361"/>
      <c r="E343" s="361"/>
      <c r="F343" s="361"/>
      <c r="G343" s="361"/>
      <c r="H343" s="1259"/>
      <c r="I343" s="1259"/>
      <c r="J343" s="1259"/>
      <c r="K343" s="1259"/>
      <c r="L343" s="1259"/>
      <c r="M343" s="1259"/>
      <c r="N343" s="1107"/>
      <c r="O343" s="1107"/>
      <c r="P343" s="1107"/>
      <c r="Q343" s="1107"/>
      <c r="R343" s="1107"/>
      <c r="T343" s="41" t="s">
        <v>702</v>
      </c>
      <c r="AA343" s="1259"/>
      <c r="AB343" s="1259"/>
      <c r="AC343" s="1259"/>
      <c r="AD343" s="1259"/>
      <c r="AE343" s="1259"/>
      <c r="AF343" s="1259"/>
      <c r="AG343" s="1107"/>
      <c r="AH343" s="1107"/>
      <c r="AI343" s="1107"/>
      <c r="AJ343" s="1107"/>
      <c r="AK343" s="1107"/>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3"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098" t="s">
        <v>108</v>
      </c>
      <c r="N349" s="1098"/>
      <c r="P349" t="s">
        <v>1961</v>
      </c>
      <c r="AJ349" s="1098" t="s">
        <v>124</v>
      </c>
      <c r="AK349" s="1098"/>
    </row>
    <row r="350" spans="1:53" ht="13" customHeight="1">
      <c r="D350" s="41" t="s">
        <v>1888</v>
      </c>
      <c r="M350" s="1098" t="s">
        <v>124</v>
      </c>
      <c r="N350" s="1098"/>
      <c r="P350" s="41" t="s">
        <v>1962</v>
      </c>
      <c r="AJ350" s="1330"/>
      <c r="AK350" s="1330"/>
    </row>
    <row r="351" spans="1:53" ht="13" customHeight="1">
      <c r="D351" t="s">
        <v>313</v>
      </c>
      <c r="M351" s="1098" t="s">
        <v>124</v>
      </c>
      <c r="N351" s="1098"/>
      <c r="P351" t="s">
        <v>1963</v>
      </c>
      <c r="AJ351" s="1098" t="s">
        <v>124</v>
      </c>
      <c r="AK351" s="1098"/>
    </row>
    <row r="352" spans="1:53" ht="13" customHeight="1">
      <c r="D352" t="s">
        <v>314</v>
      </c>
      <c r="M352" s="1098" t="s">
        <v>124</v>
      </c>
      <c r="N352" s="1098"/>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3" customHeight="1">
      <c r="E358" t="s">
        <v>733</v>
      </c>
      <c r="Y358" s="1098" t="s">
        <v>124</v>
      </c>
      <c r="Z358" s="1098"/>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3"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3"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3"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108</v>
      </c>
    </row>
    <row r="364" spans="1:57" ht="13"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3"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3" customHeight="1">
      <c r="E366" s="5" t="s">
        <v>65</v>
      </c>
      <c r="F366" s="5"/>
      <c r="G366" s="5"/>
      <c r="H366" s="5"/>
      <c r="I366" s="5"/>
      <c r="J366" s="5"/>
      <c r="K366" s="5"/>
      <c r="L366" s="5"/>
      <c r="N366" s="1470"/>
      <c r="O366" s="1470"/>
      <c r="P366" s="1470"/>
      <c r="Q366" s="1470"/>
      <c r="R366" s="1470"/>
      <c r="S366" s="1470"/>
      <c r="T366" s="1470"/>
      <c r="U366" s="1470"/>
      <c r="V366" s="1470"/>
      <c r="W366" s="1470"/>
      <c r="X366" s="1470"/>
      <c r="Y366" s="1470"/>
      <c r="Z366" s="1470"/>
      <c r="AA366" s="1470"/>
      <c r="AB366" s="1470"/>
      <c r="AC366" s="1470"/>
      <c r="AD366" s="1470"/>
      <c r="AE366" s="1470"/>
      <c r="AF366" s="1470"/>
    </row>
    <row r="367" spans="1:57" ht="13" customHeight="1">
      <c r="E367" s="5"/>
      <c r="F367" s="5"/>
      <c r="G367" s="5"/>
      <c r="H367" s="5"/>
      <c r="I367" s="5"/>
      <c r="J367" s="5"/>
      <c r="K367" s="5"/>
      <c r="L367" s="5"/>
      <c r="N367" s="1471"/>
      <c r="O367" s="1471"/>
      <c r="P367" s="1471"/>
      <c r="Q367" s="1471"/>
      <c r="R367" s="1471"/>
      <c r="S367" s="1471"/>
      <c r="T367" s="1471"/>
      <c r="U367" s="1471"/>
      <c r="V367" s="1471"/>
      <c r="W367" s="1471"/>
      <c r="X367" s="1471"/>
      <c r="Y367" s="1471"/>
      <c r="Z367" s="1471"/>
      <c r="AA367" s="1471"/>
      <c r="AB367" s="1471"/>
      <c r="AC367" s="1471"/>
      <c r="AD367" s="1471"/>
      <c r="AE367" s="1471"/>
      <c r="AF367" s="1471"/>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2108</v>
      </c>
      <c r="F370" s="361"/>
      <c r="G370" s="361"/>
      <c r="H370" s="361"/>
      <c r="I370" s="361"/>
      <c r="J370" s="361"/>
      <c r="K370" s="361"/>
      <c r="L370" s="361"/>
      <c r="M370" s="361"/>
      <c r="O370" s="361"/>
      <c r="P370" s="939" t="s">
        <v>2104</v>
      </c>
      <c r="Q370" s="361" t="s">
        <v>231</v>
      </c>
      <c r="R370" s="361"/>
      <c r="S370" s="1309"/>
      <c r="T370" s="1309"/>
      <c r="U370" s="370" t="s">
        <v>232</v>
      </c>
      <c r="V370" s="1309"/>
      <c r="W370" s="1309"/>
      <c r="X370" s="361"/>
      <c r="Z370" s="361"/>
      <c r="AA370" s="939" t="s">
        <v>2104</v>
      </c>
      <c r="AB370" s="361" t="s">
        <v>231</v>
      </c>
      <c r="AC370" s="361"/>
      <c r="AD370" s="1309"/>
      <c r="AE370" s="1309"/>
      <c r="AF370" s="370" t="s">
        <v>232</v>
      </c>
      <c r="AG370" s="1309"/>
      <c r="AH370" s="1309"/>
    </row>
    <row r="371" spans="1:36" ht="13" customHeight="1">
      <c r="D371" s="361"/>
      <c r="E371" s="361" t="s">
        <v>1235</v>
      </c>
      <c r="F371" s="361"/>
      <c r="G371" s="361"/>
      <c r="H371" s="361"/>
      <c r="I371" s="361"/>
      <c r="J371" s="361"/>
      <c r="K371" s="361"/>
      <c r="L371" s="361"/>
      <c r="M371" s="361"/>
      <c r="N371" s="1309"/>
      <c r="O371" s="1309"/>
      <c r="P371" s="1309"/>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3" t="s">
        <v>124</v>
      </c>
      <c r="AH372" s="1333"/>
    </row>
    <row r="373" spans="1:36" ht="13"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3" t="s">
        <v>124</v>
      </c>
      <c r="AH373" s="1333"/>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333" t="s">
        <v>124</v>
      </c>
      <c r="W374" s="1333"/>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333" t="s">
        <v>124</v>
      </c>
      <c r="W375" s="1333"/>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103" t="s">
        <v>2376</v>
      </c>
      <c r="K378" s="1107"/>
      <c r="L378" s="1107"/>
      <c r="M378" s="1107"/>
      <c r="N378" s="1107"/>
      <c r="O378" s="1107"/>
      <c r="P378" s="1107"/>
      <c r="Q378" s="1107"/>
      <c r="R378" s="1107"/>
      <c r="S378" s="1107"/>
      <c r="T378" s="1107"/>
      <c r="U378" s="1107"/>
      <c r="V378" s="12" t="s">
        <v>710</v>
      </c>
      <c r="W378" s="12"/>
      <c r="X378" s="12"/>
      <c r="Y378" s="12"/>
      <c r="Z378" s="12"/>
      <c r="AA378" s="12"/>
      <c r="AB378" s="12"/>
      <c r="AC378" s="1107"/>
      <c r="AD378" s="1107"/>
      <c r="AE378" s="1107"/>
      <c r="AF378" s="1107"/>
      <c r="AG378" s="1107"/>
      <c r="AH378" s="1107"/>
      <c r="AI378" s="1107"/>
      <c r="AJ378" s="1107"/>
    </row>
    <row r="379" spans="1:36" ht="13" customHeight="1">
      <c r="D379" s="41" t="s">
        <v>1964</v>
      </c>
      <c r="J379" s="1259"/>
      <c r="K379" s="1259"/>
      <c r="L379" s="1259"/>
      <c r="M379" s="1259"/>
      <c r="N379" s="1259"/>
      <c r="O379" s="1259"/>
      <c r="P379" s="1259"/>
      <c r="Q379" s="1259"/>
      <c r="R379" s="1259"/>
      <c r="S379" s="1259"/>
      <c r="T379" s="1259"/>
      <c r="U379" s="1259"/>
      <c r="V379" s="41" t="s">
        <v>1964</v>
      </c>
      <c r="W379" s="12"/>
      <c r="X379" s="12"/>
      <c r="Y379" s="12"/>
      <c r="Z379" s="12"/>
      <c r="AA379" s="12"/>
      <c r="AB379" s="12"/>
      <c r="AC379" s="1107"/>
      <c r="AD379" s="1107"/>
      <c r="AE379" s="1107"/>
      <c r="AF379" s="1107"/>
      <c r="AG379" s="1107"/>
      <c r="AH379" s="1107"/>
      <c r="AI379" s="1107"/>
      <c r="AJ379" s="1107"/>
    </row>
    <row r="380" spans="1:36" ht="13" customHeight="1">
      <c r="D380" s="41" t="s">
        <v>544</v>
      </c>
      <c r="J380" s="1259"/>
      <c r="K380" s="1259"/>
      <c r="L380" s="1259"/>
      <c r="M380" s="1259"/>
      <c r="N380" s="1259"/>
      <c r="O380" s="1259"/>
      <c r="P380" s="1259"/>
      <c r="Q380" s="1259"/>
      <c r="R380" s="1259"/>
      <c r="S380" s="1259"/>
      <c r="T380" s="1259"/>
      <c r="U380" s="1259"/>
      <c r="V380" s="41" t="s">
        <v>544</v>
      </c>
      <c r="W380" s="12"/>
      <c r="X380" s="12"/>
      <c r="Y380" s="12"/>
      <c r="Z380" s="12"/>
      <c r="AA380" s="12"/>
      <c r="AB380" s="12"/>
      <c r="AC380" s="1107"/>
      <c r="AD380" s="1107"/>
      <c r="AE380" s="1107"/>
      <c r="AF380" s="1107"/>
      <c r="AG380" s="1107"/>
      <c r="AH380" s="1107"/>
      <c r="AI380" s="1107"/>
      <c r="AJ380" s="1107"/>
    </row>
    <row r="381" spans="1:36" ht="13" customHeight="1">
      <c r="D381" t="s">
        <v>1965</v>
      </c>
      <c r="J381" s="1056"/>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3" customHeight="1">
      <c r="D382" t="s">
        <v>554</v>
      </c>
      <c r="Q382" s="1366">
        <v>42983</v>
      </c>
      <c r="R382" s="1366"/>
      <c r="S382" s="1366"/>
      <c r="T382" s="1366"/>
      <c r="U382" s="1366"/>
      <c r="V382" t="s">
        <v>168</v>
      </c>
      <c r="AI382" s="1098" t="s">
        <v>482</v>
      </c>
      <c r="AJ382" s="1098"/>
    </row>
    <row r="383" spans="1:36" ht="13" customHeight="1">
      <c r="D383" t="s">
        <v>555</v>
      </c>
      <c r="Q383" s="1380"/>
      <c r="R383" s="1186"/>
      <c r="S383" s="1186"/>
      <c r="T383" s="1186"/>
      <c r="U383" s="1186"/>
      <c r="W383" s="29" t="s">
        <v>20</v>
      </c>
      <c r="AG383" s="1356"/>
      <c r="AH383" s="1356"/>
      <c r="AI383" s="1356"/>
      <c r="AJ383" s="1356"/>
    </row>
    <row r="384" spans="1:36" ht="13" customHeight="1">
      <c r="D384" t="s">
        <v>274</v>
      </c>
      <c r="Q384" s="1449">
        <v>425000</v>
      </c>
      <c r="R384" s="1449"/>
      <c r="S384" s="1449"/>
      <c r="T384" s="1449"/>
      <c r="U384" s="1449"/>
      <c r="V384" s="41" t="s">
        <v>1966</v>
      </c>
      <c r="AG384" s="1506"/>
      <c r="AH384" s="1506"/>
      <c r="AI384" s="1506"/>
      <c r="AJ384" s="1506"/>
    </row>
    <row r="385" spans="4:36" ht="13" customHeight="1">
      <c r="D385" t="s">
        <v>375</v>
      </c>
      <c r="I385" s="1475"/>
      <c r="J385" s="1475"/>
      <c r="K385" s="1475"/>
      <c r="L385" s="1475"/>
      <c r="M385" s="1475"/>
      <c r="N385" s="1475"/>
      <c r="Q385" s="41" t="s">
        <v>818</v>
      </c>
      <c r="S385" s="1527"/>
      <c r="T385" s="1527"/>
      <c r="U385" s="1527"/>
      <c r="V385" t="s">
        <v>19</v>
      </c>
      <c r="AI385" s="1098" t="s">
        <v>482</v>
      </c>
      <c r="AJ385" s="1098"/>
    </row>
    <row r="386" spans="4:36" ht="13" customHeight="1">
      <c r="D386" t="s">
        <v>169</v>
      </c>
      <c r="Q386" s="1059"/>
      <c r="R386" s="1059"/>
      <c r="S386" s="1059"/>
      <c r="T386" s="1059"/>
      <c r="U386" s="1059"/>
      <c r="V386" t="s">
        <v>170</v>
      </c>
      <c r="AG386" s="1356"/>
      <c r="AH386" s="1356"/>
      <c r="AI386" s="1356"/>
      <c r="AJ386" s="1356"/>
    </row>
    <row r="387" spans="4:36" ht="13" customHeight="1">
      <c r="D387" t="s">
        <v>25</v>
      </c>
      <c r="Q387" s="1410">
        <v>0.01</v>
      </c>
      <c r="R387" s="1410"/>
      <c r="S387" s="1410"/>
      <c r="T387" s="1410"/>
      <c r="U387" s="1410"/>
      <c r="V387" t="s">
        <v>1682</v>
      </c>
      <c r="AG387" s="1356"/>
      <c r="AH387" s="1356"/>
      <c r="AI387" s="1356"/>
      <c r="AJ387" s="1356"/>
    </row>
    <row r="388" spans="4:36" ht="13" customHeight="1">
      <c r="D388" t="s">
        <v>1967</v>
      </c>
      <c r="AG388" s="1356"/>
      <c r="AH388" s="1356"/>
      <c r="AI388" s="1356"/>
      <c r="AJ388" s="1356"/>
    </row>
    <row r="389" spans="4:36" ht="13" customHeight="1">
      <c r="AG389" s="832"/>
      <c r="AH389" s="832"/>
      <c r="AI389" s="832"/>
      <c r="AJ389" s="832"/>
    </row>
    <row r="390" spans="4:36" ht="13" customHeight="1">
      <c r="D390" s="41" t="s">
        <v>2206</v>
      </c>
      <c r="AG390" s="832"/>
      <c r="AH390" s="832"/>
      <c r="AI390" s="1098" t="s">
        <v>482</v>
      </c>
      <c r="AJ390" s="1098"/>
    </row>
    <row r="391" spans="4:36" ht="13" customHeight="1">
      <c r="D391" s="41" t="s">
        <v>1968</v>
      </c>
      <c r="T391" s="1297"/>
      <c r="U391" s="1297"/>
      <c r="V391" s="1297"/>
      <c r="W391" s="1297"/>
      <c r="X391" s="1297"/>
      <c r="Y391" s="1297"/>
      <c r="Z391" s="1297"/>
      <c r="AA391" s="1297"/>
      <c r="AB391" s="1297"/>
      <c r="AC391" s="1297"/>
      <c r="AD391" s="1297"/>
      <c r="AE391" s="1297"/>
      <c r="AF391" s="1297"/>
      <c r="AG391" s="1297"/>
      <c r="AH391" s="1297"/>
      <c r="AI391" s="1297"/>
      <c r="AJ391" s="1297"/>
    </row>
    <row r="392" spans="4:36" ht="13" customHeight="1">
      <c r="D392" s="41" t="s">
        <v>1969</v>
      </c>
      <c r="T392" s="1297"/>
      <c r="U392" s="1297"/>
      <c r="V392" s="1297"/>
      <c r="W392" s="1297"/>
      <c r="X392" s="1297"/>
      <c r="Y392" s="1297"/>
      <c r="Z392" s="1297"/>
      <c r="AA392" s="1297"/>
      <c r="AB392" s="1297"/>
      <c r="AC392" s="1297"/>
      <c r="AD392" s="1297"/>
      <c r="AE392" s="1297"/>
      <c r="AF392" s="1297"/>
      <c r="AG392" s="1297"/>
      <c r="AH392" s="1297"/>
      <c r="AI392" s="1297"/>
      <c r="AJ392" s="1297"/>
    </row>
    <row r="393" spans="4:36" ht="13" customHeight="1">
      <c r="AG393" s="832"/>
      <c r="AH393" s="832"/>
      <c r="AI393" s="832"/>
      <c r="AJ393" s="832"/>
    </row>
    <row r="394" spans="4:36" ht="13" customHeight="1">
      <c r="D394" s="41" t="s">
        <v>1970</v>
      </c>
      <c r="S394" s="1297" t="s">
        <v>482</v>
      </c>
      <c r="T394" s="1297"/>
      <c r="U394" s="1297"/>
      <c r="V394" t="s">
        <v>1971</v>
      </c>
      <c r="AG394" s="1365"/>
      <c r="AH394" s="1365"/>
      <c r="AI394" s="1365"/>
      <c r="AJ394" s="1365"/>
    </row>
    <row r="395" spans="4:36" ht="13" customHeight="1">
      <c r="D395" s="41" t="s">
        <v>1972</v>
      </c>
      <c r="S395" s="1297" t="s">
        <v>124</v>
      </c>
      <c r="T395" s="1297"/>
      <c r="U395" s="1297"/>
      <c r="V395" t="s">
        <v>1973</v>
      </c>
      <c r="AE395" s="1566"/>
      <c r="AF395" s="1566"/>
      <c r="AG395" s="1566"/>
      <c r="AH395" s="1566"/>
      <c r="AI395" s="1566"/>
      <c r="AJ395" s="1566"/>
    </row>
    <row r="396" spans="4:36" ht="13" customHeight="1">
      <c r="D396" s="41" t="s">
        <v>1974</v>
      </c>
      <c r="K396" s="1364"/>
      <c r="L396" s="1364"/>
      <c r="M396" s="1364"/>
      <c r="N396" s="1364"/>
      <c r="O396" s="1364"/>
      <c r="P396" s="1364"/>
      <c r="Q396" s="1364"/>
      <c r="R396" s="1364"/>
      <c r="S396" s="1364"/>
      <c r="T396" s="1364"/>
      <c r="U396" s="1364"/>
      <c r="V396" s="1364"/>
      <c r="W396" s="1364"/>
      <c r="X396" s="1364"/>
      <c r="Y396" s="1364"/>
      <c r="Z396" s="1364"/>
      <c r="AA396" s="1364"/>
      <c r="AB396" s="1364"/>
      <c r="AC396" s="1364"/>
      <c r="AD396" s="1364"/>
      <c r="AE396" s="1364"/>
      <c r="AF396" s="1364"/>
      <c r="AG396" s="1364"/>
      <c r="AH396" s="1364"/>
      <c r="AI396" s="1364"/>
      <c r="AJ396" s="1364"/>
    </row>
    <row r="397" spans="4:36" ht="13" customHeight="1">
      <c r="D397" s="41" t="s">
        <v>1975</v>
      </c>
      <c r="K397" s="1364"/>
      <c r="L397" s="1364"/>
      <c r="M397" s="1364"/>
      <c r="N397" s="1364"/>
      <c r="O397" s="1364"/>
      <c r="P397" s="1364"/>
      <c r="Q397" s="1364"/>
      <c r="R397" s="1364"/>
      <c r="S397" s="1364"/>
      <c r="T397" s="1364"/>
      <c r="U397" s="1364"/>
      <c r="V397" s="1364"/>
      <c r="W397" s="1364"/>
      <c r="X397" s="1364"/>
      <c r="Y397" s="1364"/>
      <c r="Z397" s="1364"/>
      <c r="AA397" s="1364"/>
      <c r="AB397" s="1364"/>
      <c r="AC397" s="1364"/>
      <c r="AD397" s="1364"/>
      <c r="AE397" s="1364"/>
      <c r="AF397" s="1364"/>
      <c r="AG397" s="1364"/>
      <c r="AH397" s="1364"/>
      <c r="AI397" s="1364"/>
      <c r="AJ397" s="1364"/>
    </row>
    <row r="398" spans="4:36" ht="13" customHeight="1">
      <c r="D398" s="41" t="s">
        <v>1976</v>
      </c>
      <c r="E398" s="813"/>
      <c r="F398" s="813"/>
      <c r="G398" s="813"/>
      <c r="H398" s="813"/>
      <c r="I398" s="813"/>
      <c r="J398" s="813"/>
      <c r="K398" s="813"/>
      <c r="L398" s="813"/>
      <c r="M398" s="813"/>
      <c r="N398" s="813"/>
      <c r="O398" s="813"/>
      <c r="P398" s="813"/>
      <c r="Q398" s="813"/>
      <c r="R398" s="813"/>
      <c r="S398" s="1367" t="s">
        <v>2377</v>
      </c>
      <c r="T398" s="1367"/>
      <c r="U398" s="1367"/>
      <c r="V398" s="1367"/>
      <c r="W398" s="1367"/>
      <c r="X398" s="1367"/>
      <c r="Y398" s="1367"/>
      <c r="Z398" s="1367"/>
      <c r="AA398" s="1367"/>
      <c r="AB398" s="1367"/>
      <c r="AC398" s="1367"/>
      <c r="AD398" s="1367"/>
      <c r="AE398" s="1367"/>
      <c r="AF398" s="1367"/>
      <c r="AG398" s="1367"/>
      <c r="AH398" s="1367"/>
      <c r="AI398" s="1367"/>
      <c r="AJ398" s="1367"/>
    </row>
    <row r="399" spans="4:36" ht="13" customHeight="1">
      <c r="D399" s="972" t="s">
        <v>1978</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3"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3" customHeight="1">
      <c r="AG401" s="832"/>
      <c r="AH401" s="832"/>
      <c r="AI401" s="832"/>
      <c r="AJ401" s="832"/>
    </row>
    <row r="402" spans="1:36" ht="13" customHeight="1">
      <c r="A402" s="3" t="s">
        <v>122</v>
      </c>
      <c r="B402" s="3"/>
      <c r="C402" s="3" t="s">
        <v>899</v>
      </c>
    </row>
    <row r="403" spans="1:36" ht="13" customHeight="1">
      <c r="D403" s="3" t="s">
        <v>1735</v>
      </c>
      <c r="I403" s="1103" t="s">
        <v>2378</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3" customHeight="1">
      <c r="E404" t="s">
        <v>855</v>
      </c>
      <c r="R404" s="1098" t="s">
        <v>108</v>
      </c>
      <c r="S404" s="1098"/>
      <c r="T404" t="s">
        <v>291</v>
      </c>
      <c r="AD404" s="1101">
        <v>5</v>
      </c>
      <c r="AE404" s="1101"/>
    </row>
    <row r="405" spans="1:36" ht="13" customHeight="1">
      <c r="E405" t="s">
        <v>856</v>
      </c>
      <c r="R405" s="1098" t="s">
        <v>124</v>
      </c>
      <c r="S405" s="1098"/>
      <c r="T405" t="s">
        <v>291</v>
      </c>
      <c r="AD405" s="1101">
        <v>0</v>
      </c>
      <c r="AE405" s="1101"/>
    </row>
    <row r="406" spans="1:36" ht="13" customHeight="1">
      <c r="E406" t="s">
        <v>857</v>
      </c>
      <c r="S406" s="1098" t="s">
        <v>124</v>
      </c>
      <c r="T406" s="1098"/>
    </row>
    <row r="407" spans="1:36" ht="13" customHeight="1">
      <c r="E407" t="s">
        <v>283</v>
      </c>
      <c r="H407" s="1099" t="s">
        <v>562</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3"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3" customHeight="1"/>
    <row r="410" spans="1:36" ht="13" customHeight="1">
      <c r="A410" s="3" t="s">
        <v>123</v>
      </c>
      <c r="B410" s="3"/>
      <c r="C410" s="3"/>
      <c r="D410" s="3" t="s">
        <v>902</v>
      </c>
      <c r="AE410" s="5"/>
      <c r="AF410" s="3" t="s">
        <v>1214</v>
      </c>
    </row>
    <row r="411" spans="1:36" ht="13" customHeight="1">
      <c r="E411" s="1312"/>
      <c r="F411" s="1312"/>
      <c r="G411" s="1312"/>
      <c r="H411" s="18" t="s">
        <v>903</v>
      </c>
      <c r="I411" s="1312"/>
      <c r="J411" s="1312"/>
      <c r="K411" s="1312"/>
      <c r="L411" t="s">
        <v>904</v>
      </c>
      <c r="N411" s="34" t="s">
        <v>851</v>
      </c>
      <c r="P411" s="1397">
        <v>1.1880200000000001</v>
      </c>
      <c r="Q411" s="1397"/>
      <c r="R411" s="1397"/>
      <c r="S411" t="s">
        <v>905</v>
      </c>
      <c r="W411" s="1398">
        <f>IF(E411&gt;0,(E411*I411),(P411*43560))</f>
        <v>51750.1512</v>
      </c>
      <c r="X411" s="1398"/>
      <c r="Y411" s="1398"/>
      <c r="Z411" t="s">
        <v>906</v>
      </c>
      <c r="AF411" s="1313" cm="1">
        <f t="array" ref="AF411">_xlfn.IFS(P411&gt;0,(AG430/P411),W411&gt;0,(AG430/(W411/43560)),TRUE,0)</f>
        <v>101.00840053197757</v>
      </c>
      <c r="AG411" s="1313"/>
      <c r="AH411" s="1313"/>
    </row>
    <row r="412" spans="1:36" ht="13" customHeight="1">
      <c r="E412" t="s">
        <v>203</v>
      </c>
    </row>
    <row r="413" spans="1:36" ht="13" customHeight="1">
      <c r="E413" s="1363"/>
      <c r="F413" s="1363"/>
      <c r="G413" s="1363"/>
      <c r="H413" s="1363"/>
      <c r="I413" s="1363"/>
      <c r="J413" s="1363"/>
      <c r="K413" s="1363"/>
      <c r="L413" s="1363"/>
      <c r="M413" s="1363"/>
      <c r="N413" s="1363"/>
      <c r="O413" s="1363"/>
      <c r="P413" s="1363"/>
      <c r="Q413" s="1363"/>
      <c r="R413" s="1363"/>
      <c r="S413" s="1363"/>
      <c r="T413" s="1363"/>
      <c r="U413" s="1363"/>
      <c r="V413" s="1363"/>
      <c r="W413" s="1363"/>
      <c r="X413" s="1363"/>
      <c r="Y413" s="1363"/>
      <c r="Z413" s="1363"/>
      <c r="AA413" s="1363"/>
      <c r="AB413" s="1363"/>
      <c r="AC413" s="1363"/>
      <c r="AD413" s="1363"/>
      <c r="AE413" s="1363"/>
      <c r="AF413" s="1363"/>
      <c r="AG413" s="1363"/>
      <c r="AH413" s="1363"/>
      <c r="AI413" s="1363"/>
      <c r="AJ413" s="1363"/>
    </row>
    <row r="414" spans="1:36" ht="13" customHeight="1">
      <c r="E414" s="270" t="s">
        <v>1979</v>
      </c>
      <c r="F414" s="29"/>
      <c r="G414" s="29"/>
      <c r="H414" s="29"/>
      <c r="I414" s="1359"/>
      <c r="J414" s="1359"/>
      <c r="K414" s="1359"/>
      <c r="L414" s="29"/>
      <c r="M414" s="270"/>
      <c r="N414" s="29"/>
      <c r="O414" s="29"/>
      <c r="P414" s="1311" t="e">
        <f>(CQ628+CS633+CQ647)/I414</f>
        <v>#DIV/0!</v>
      </c>
      <c r="Q414" s="1311"/>
      <c r="R414" s="1311"/>
      <c r="S414" s="270" t="s">
        <v>1980</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908</v>
      </c>
    </row>
    <row r="417" spans="1:36" ht="13" customHeight="1">
      <c r="E417" t="s">
        <v>451</v>
      </c>
      <c r="P417" s="1098">
        <v>2</v>
      </c>
      <c r="Q417" s="1098"/>
      <c r="S417" t="s">
        <v>134</v>
      </c>
      <c r="AE417" s="1098">
        <v>2</v>
      </c>
      <c r="AF417" s="1098"/>
    </row>
    <row r="418" spans="1:36" ht="13" customHeight="1">
      <c r="E418" t="s">
        <v>135</v>
      </c>
      <c r="P418" s="1098">
        <v>0</v>
      </c>
      <c r="Q418" s="1098"/>
      <c r="S418" t="s">
        <v>726</v>
      </c>
      <c r="AE418" s="1098" t="s">
        <v>124</v>
      </c>
      <c r="AF418" s="1098"/>
    </row>
    <row r="419" spans="1:36" ht="13" customHeight="1">
      <c r="F419" s="36" t="s">
        <v>221</v>
      </c>
    </row>
    <row r="420" spans="1:36" ht="13" customHeight="1">
      <c r="F420" s="1357"/>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3"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3" customHeight="1">
      <c r="E422" t="s">
        <v>858</v>
      </c>
      <c r="P422" s="1"/>
      <c r="Q422" s="1098" t="s">
        <v>108</v>
      </c>
      <c r="R422" s="1098"/>
      <c r="AE422" s="1"/>
      <c r="AF422" s="1"/>
    </row>
    <row r="423" spans="1:36" ht="13" customHeight="1">
      <c r="F423" t="s">
        <v>859</v>
      </c>
      <c r="P423" s="1"/>
      <c r="Q423" s="1"/>
      <c r="AE423" s="1098" t="s">
        <v>124</v>
      </c>
      <c r="AF423" s="1395"/>
    </row>
    <row r="424" spans="1:36" ht="13" customHeight="1"/>
    <row r="425" spans="1:36" ht="13" customHeight="1">
      <c r="A425" s="3"/>
      <c r="B425" s="3"/>
      <c r="C425" s="3"/>
      <c r="E425" s="5" t="s">
        <v>80</v>
      </c>
      <c r="Z425" s="1098" t="s">
        <v>482</v>
      </c>
      <c r="AA425" s="1098"/>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098" t="s">
        <v>124</v>
      </c>
      <c r="AA427" s="1098"/>
    </row>
    <row r="428" spans="1:36" ht="13" customHeight="1"/>
    <row r="429" spans="1:36" ht="13" customHeight="1">
      <c r="A429" s="3" t="s">
        <v>367</v>
      </c>
      <c r="B429" s="3"/>
      <c r="C429" s="3"/>
      <c r="D429" s="3" t="s">
        <v>172</v>
      </c>
      <c r="AF429" s="54"/>
    </row>
    <row r="430" spans="1:36" ht="13" customHeight="1">
      <c r="D430" s="1362" t="s">
        <v>356</v>
      </c>
      <c r="E430" s="1340"/>
      <c r="F430" s="1340"/>
      <c r="G430" s="1340"/>
      <c r="H430" s="1340"/>
      <c r="I430" s="1340"/>
      <c r="J430" s="1340"/>
      <c r="K430" s="1340"/>
      <c r="L430" s="1340"/>
      <c r="M430" s="1340"/>
      <c r="N430" s="1340"/>
      <c r="O430" s="1340"/>
      <c r="P430" s="1340"/>
      <c r="Q430" s="1340"/>
      <c r="R430" s="1340"/>
      <c r="S430" s="1340"/>
      <c r="T430" s="1340"/>
      <c r="U430" s="1340"/>
      <c r="V430" s="1340"/>
      <c r="W430" s="1340"/>
      <c r="X430" s="1340"/>
      <c r="Y430" s="1340"/>
      <c r="Z430" s="1340"/>
      <c r="AA430" s="1340"/>
      <c r="AB430" s="1340"/>
      <c r="AC430" s="1340"/>
      <c r="AD430" s="1340"/>
      <c r="AE430" s="1340"/>
      <c r="AF430" s="1341"/>
      <c r="AG430" s="1091">
        <v>120</v>
      </c>
      <c r="AH430" s="1091"/>
      <c r="AI430" s="1091"/>
      <c r="AJ430" s="1091"/>
    </row>
    <row r="431" spans="1:36" ht="13" customHeight="1">
      <c r="D431" s="1310" t="s">
        <v>2273</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4">
        <v>0</v>
      </c>
      <c r="AH431" s="1565"/>
      <c r="AI431" s="1565"/>
      <c r="AJ431" s="1565"/>
    </row>
    <row r="432" spans="1:36" ht="13"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119</v>
      </c>
      <c r="AH432" s="1091"/>
      <c r="AI432" s="1091"/>
      <c r="AJ432" s="1091"/>
    </row>
    <row r="433" spans="4:36" ht="13"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119</v>
      </c>
      <c r="AH433" s="1091"/>
      <c r="AI433" s="1091"/>
      <c r="AJ433" s="1091"/>
    </row>
    <row r="434" spans="4:36" ht="13"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2">
        <f>IF(ISERROR(AG433/AG432),"",AG433/AG432)</f>
        <v>1</v>
      </c>
      <c r="AH434" s="1332"/>
      <c r="AI434" s="1332"/>
      <c r="AJ434" s="1332"/>
    </row>
    <row r="435" spans="4:36" ht="13"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79200</v>
      </c>
      <c r="AH435" s="1102"/>
      <c r="AI435" s="1102"/>
      <c r="AJ435" s="1102"/>
    </row>
    <row r="436" spans="4:36" ht="13"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79200</v>
      </c>
      <c r="AH436" s="1102"/>
      <c r="AI436" s="1102"/>
      <c r="AJ436" s="1102"/>
    </row>
    <row r="437" spans="4:36" ht="13"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2">
        <f>IF(ISERROR(AG436/AG435),"",AG436/AG435)</f>
        <v>1</v>
      </c>
      <c r="AH437" s="1332"/>
      <c r="AI437" s="1332"/>
      <c r="AJ437" s="1332"/>
    </row>
    <row r="438" spans="4:36" ht="13"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2">
        <f>MIN(IF(AG434&gt;AG437,AG437,AG434),1)</f>
        <v>1</v>
      </c>
      <c r="AH438" s="1332"/>
      <c r="AI438" s="1332"/>
      <c r="AJ438" s="1332"/>
    </row>
    <row r="439" spans="4:36" ht="13" customHeight="1">
      <c r="D439" s="1310" t="s">
        <v>2111</v>
      </c>
      <c r="E439" s="1340"/>
      <c r="F439" s="1340"/>
      <c r="G439" s="1340"/>
      <c r="H439" s="1340"/>
      <c r="I439" s="1340"/>
      <c r="J439" s="1340"/>
      <c r="K439" s="1340"/>
      <c r="L439" s="1340"/>
      <c r="M439" s="1340"/>
      <c r="N439" s="1340"/>
      <c r="O439" s="1340"/>
      <c r="P439" s="1340"/>
      <c r="Q439" s="1340"/>
      <c r="R439" s="1340"/>
      <c r="S439" s="1340"/>
      <c r="T439" s="1340"/>
      <c r="U439" s="1340"/>
      <c r="V439" s="1340"/>
      <c r="W439" s="1340"/>
      <c r="X439" s="1340"/>
      <c r="Y439" s="1340"/>
      <c r="Z439" s="1340"/>
      <c r="AA439" s="1340"/>
      <c r="AB439" s="1340"/>
      <c r="AC439" s="1340"/>
      <c r="AD439" s="1340"/>
      <c r="AE439" s="1340"/>
      <c r="AF439" s="1341"/>
      <c r="AG439" s="1102">
        <v>2920</v>
      </c>
      <c r="AH439" s="1102"/>
      <c r="AI439" s="1102"/>
      <c r="AJ439" s="1102"/>
    </row>
    <row r="440" spans="4:36" ht="13"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3" customHeight="1">
      <c r="D441" s="1310" t="s">
        <v>1736</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26800</v>
      </c>
      <c r="AH441" s="1102"/>
      <c r="AI441" s="1102"/>
      <c r="AJ441" s="1102"/>
    </row>
    <row r="442" spans="4:36" ht="13"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3"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5">
        <f>AG435+AG439+AG441+AG442</f>
        <v>108920</v>
      </c>
      <c r="AH443" s="1355"/>
      <c r="AI443" s="1355"/>
      <c r="AJ443" s="1355"/>
    </row>
    <row r="444" spans="4:36" ht="13" customHeight="1">
      <c r="D444" s="1360" t="s">
        <v>1737</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3"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3" customHeight="1">
      <c r="D446" s="1371"/>
      <c r="E446" s="1371"/>
      <c r="F446" s="1371"/>
      <c r="G446" s="1371"/>
      <c r="H446" s="1371"/>
      <c r="I446" s="1371"/>
      <c r="J446" s="1371"/>
      <c r="K446" s="1371"/>
      <c r="L446" s="1371"/>
      <c r="M446" s="1371"/>
      <c r="N446" s="1371"/>
      <c r="O446" s="1371"/>
      <c r="P446" s="1371"/>
      <c r="Q446" s="1371"/>
      <c r="R446" s="1371"/>
      <c r="S446" s="1371"/>
      <c r="T446" s="1371"/>
      <c r="U446" s="1371"/>
      <c r="V446" s="1371"/>
      <c r="W446" s="1371"/>
      <c r="X446" s="1371"/>
      <c r="Y446" s="1371"/>
      <c r="Z446" s="1371"/>
      <c r="AA446" s="1371"/>
      <c r="AB446" s="1371"/>
      <c r="AC446" s="1371"/>
      <c r="AD446" s="1371"/>
      <c r="AE446" s="1371"/>
      <c r="AF446" s="1371"/>
      <c r="AG446" s="1371"/>
      <c r="AH446" s="1371"/>
      <c r="AI446" s="1371"/>
      <c r="AJ446" s="1371"/>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9">
        <f>IF(AG430=0,"",'Sources and Uses Budget'!B104/Application!AG430)</f>
        <v>487820.39285161346</v>
      </c>
      <c r="AD447" s="1339"/>
      <c r="AE447" s="1339"/>
      <c r="AF447" s="1339"/>
      <c r="AG447" s="1368"/>
      <c r="AH447" s="1368"/>
      <c r="AI447" s="1368"/>
      <c r="AJ447" s="1368"/>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9">
        <f>IF(AG430=0,"",'Sources and Uses Budget'!C104/Application!AG430)</f>
        <v>487820.39285161346</v>
      </c>
      <c r="AD448" s="1339"/>
      <c r="AE448" s="1339"/>
      <c r="AF448" s="1339"/>
      <c r="AG448" s="1368"/>
      <c r="AH448" s="1368"/>
      <c r="AI448" s="1368"/>
      <c r="AJ448" s="1368"/>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9">
        <f>IF(AG430=0,"",('Sources and Uses Budget'!S106+'Sources and Uses Budget'!T106)/Application!AG430)</f>
        <v>441091.86003609473</v>
      </c>
      <c r="AD449" s="1339"/>
      <c r="AE449" s="1339"/>
      <c r="AF449" s="1339"/>
      <c r="AG449" s="362"/>
      <c r="AH449" s="362"/>
      <c r="AI449" s="362"/>
      <c r="AJ449" s="362"/>
    </row>
    <row r="450" spans="1:38" ht="13"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3"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095" t="s">
        <v>2103</v>
      </c>
      <c r="E460" s="1096"/>
      <c r="F460" s="1096"/>
      <c r="G460" s="1096"/>
      <c r="H460" s="1096"/>
      <c r="I460" s="1096"/>
      <c r="J460" s="1096"/>
      <c r="K460" s="1096"/>
      <c r="L460" s="1096"/>
      <c r="M460" s="1096"/>
      <c r="N460" s="1096"/>
      <c r="O460" s="1096"/>
      <c r="P460" s="1096"/>
      <c r="Q460" s="1096"/>
      <c r="R460" s="1096"/>
      <c r="S460" s="1096"/>
      <c r="T460" s="1096"/>
      <c r="U460" s="1096"/>
      <c r="V460" s="1097"/>
      <c r="W460" s="1104">
        <v>60</v>
      </c>
      <c r="X460" s="1105"/>
      <c r="Y460" s="1106"/>
      <c r="Z460" s="310"/>
      <c r="AA460" s="310"/>
      <c r="AB460" s="310"/>
      <c r="AC460" s="310"/>
      <c r="AD460" s="310"/>
      <c r="AE460" s="310"/>
      <c r="AF460" s="310"/>
      <c r="AG460" s="310"/>
      <c r="AH460" s="310"/>
      <c r="AI460" s="310"/>
      <c r="AJ460" s="41"/>
      <c r="AK460" s="41"/>
      <c r="AL460" s="41"/>
    </row>
    <row r="461" spans="1:38" ht="13"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3"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119</v>
      </c>
      <c r="X462" s="1105"/>
      <c r="Y462" s="1106"/>
      <c r="Z462" s="310"/>
      <c r="AA462" s="310"/>
      <c r="AB462" s="310"/>
      <c r="AC462" s="310"/>
      <c r="AD462" s="310"/>
      <c r="AE462" s="310"/>
      <c r="AF462" s="310"/>
      <c r="AG462" s="310"/>
      <c r="AH462" s="310"/>
      <c r="AI462" s="310"/>
      <c r="AJ462" s="41"/>
      <c r="AK462" s="41"/>
      <c r="AL462" s="41"/>
    </row>
    <row r="463" spans="1:38" ht="13"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3" customHeight="1">
      <c r="A464" s="41"/>
      <c r="B464" s="41"/>
      <c r="C464" s="41"/>
      <c r="D464" s="1349"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3"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3" customHeight="1">
      <c r="A466" s="557"/>
      <c r="B466" s="557"/>
      <c r="C466" s="557"/>
      <c r="D466" s="1349"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3" customHeight="1">
      <c r="A467" s="557"/>
      <c r="B467" s="557"/>
      <c r="C467" s="557"/>
      <c r="D467" s="1095" t="s">
        <v>2282</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3" customHeight="1">
      <c r="A468" s="41"/>
      <c r="B468" s="41"/>
      <c r="C468" s="41"/>
      <c r="D468" s="1095" t="s">
        <v>2216</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561"/>
      <c r="H469" s="1562"/>
      <c r="I469" s="1562"/>
      <c r="J469" s="1562"/>
      <c r="K469" s="1562"/>
      <c r="L469" s="1562"/>
      <c r="M469" s="1562"/>
      <c r="N469" s="1562"/>
      <c r="O469" s="1562"/>
      <c r="P469" s="1562"/>
      <c r="Q469" s="1562"/>
      <c r="R469" s="1562"/>
      <c r="S469" s="1562"/>
      <c r="T469" s="1562"/>
      <c r="U469" s="1562"/>
      <c r="V469" s="1563"/>
      <c r="W469" s="1104">
        <v>0</v>
      </c>
      <c r="X469" s="1105"/>
      <c r="Y469" s="1106"/>
      <c r="Z469" s="310"/>
      <c r="AA469" s="310"/>
      <c r="AB469" s="310"/>
      <c r="AC469" s="310"/>
      <c r="AD469" s="310"/>
      <c r="AE469" s="310"/>
      <c r="AF469" s="310"/>
      <c r="AG469" s="310"/>
      <c r="AH469" s="310"/>
      <c r="AI469" s="310"/>
      <c r="AJ469" s="41"/>
      <c r="AK469" s="41"/>
      <c r="AL469" s="41"/>
    </row>
    <row r="470" spans="1:97" ht="13" customHeight="1">
      <c r="A470" s="41"/>
      <c r="B470" s="41"/>
      <c r="C470" s="41"/>
      <c r="D470" s="948" t="s">
        <v>1309</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3"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350" t="s">
        <v>238</v>
      </c>
      <c r="R481" s="1351"/>
      <c r="S481" s="1351"/>
      <c r="T481" s="1351"/>
      <c r="U481" s="1351"/>
      <c r="V481" s="1351"/>
      <c r="W481" s="1351"/>
      <c r="X481" s="1351"/>
      <c r="Y481" s="1351"/>
      <c r="Z481" s="1351"/>
      <c r="AA481" s="1351"/>
      <c r="AB481" s="1351"/>
      <c r="AC481" s="1351"/>
      <c r="AD481" s="1351"/>
      <c r="AE481" s="1351"/>
      <c r="AF481" s="1351"/>
      <c r="AG481" s="1351"/>
      <c r="AH481" s="1351"/>
      <c r="AI481" s="1351"/>
      <c r="AJ481" s="1351"/>
      <c r="AK481" s="137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342" t="s">
        <v>2379</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342" t="s">
        <v>2380</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342" t="s">
        <v>2381</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343" t="s">
        <v>242</v>
      </c>
      <c r="C485" s="1344"/>
      <c r="D485" s="1344"/>
      <c r="E485" s="1344"/>
      <c r="F485" s="1344"/>
      <c r="G485" s="1344"/>
      <c r="H485" s="1344"/>
      <c r="I485" s="1344"/>
      <c r="J485" s="1344"/>
      <c r="K485" s="1344"/>
      <c r="L485" s="1344"/>
      <c r="M485" s="1344"/>
      <c r="N485" s="1344"/>
      <c r="O485" s="1344"/>
      <c r="P485" s="1345"/>
      <c r="Q485" s="1314" t="s">
        <v>482</v>
      </c>
      <c r="R485" s="1315"/>
      <c r="S485" s="1318" t="s">
        <v>53</v>
      </c>
      <c r="T485" s="1319"/>
      <c r="U485" s="1319"/>
      <c r="V485" s="1319"/>
      <c r="W485" s="1319"/>
      <c r="X485" s="1319"/>
      <c r="Y485" s="1319"/>
      <c r="Z485" s="1319"/>
      <c r="AA485" s="1319"/>
      <c r="AB485" s="1319"/>
      <c r="AC485" s="1319"/>
      <c r="AD485" s="1319"/>
      <c r="AE485" s="1319"/>
      <c r="AF485" s="1319"/>
      <c r="AG485" s="1319"/>
      <c r="AH485" s="1319"/>
      <c r="AI485" s="1319"/>
      <c r="AJ485" s="1319"/>
      <c r="AK485" s="132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346"/>
      <c r="C486" s="1347"/>
      <c r="D486" s="1347"/>
      <c r="E486" s="1347"/>
      <c r="F486" s="1347"/>
      <c r="G486" s="1347"/>
      <c r="H486" s="1347"/>
      <c r="I486" s="1347"/>
      <c r="J486" s="1347"/>
      <c r="K486" s="1347"/>
      <c r="L486" s="1347"/>
      <c r="M486" s="1347"/>
      <c r="N486" s="1347"/>
      <c r="O486" s="1347"/>
      <c r="P486" s="1348"/>
      <c r="Q486" s="1316"/>
      <c r="R486" s="1317"/>
      <c r="S486" s="1321"/>
      <c r="T486" s="1322"/>
      <c r="U486" s="1322"/>
      <c r="V486" s="1322"/>
      <c r="W486" s="1322"/>
      <c r="X486" s="1322"/>
      <c r="Y486" s="1322"/>
      <c r="Z486" s="1322"/>
      <c r="AA486" s="1322"/>
      <c r="AB486" s="1322"/>
      <c r="AC486" s="1322"/>
      <c r="AD486" s="1322"/>
      <c r="AE486" s="1322"/>
      <c r="AF486" s="1322"/>
      <c r="AG486" s="1322"/>
      <c r="AH486" s="1322"/>
      <c r="AI486" s="1322"/>
      <c r="AJ486" s="1322"/>
      <c r="AK486" s="132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2211</v>
      </c>
      <c r="C487" s="814"/>
      <c r="D487" s="814"/>
      <c r="E487" s="814"/>
      <c r="F487" s="814"/>
      <c r="G487" s="814"/>
      <c r="H487" s="814"/>
      <c r="I487" s="814"/>
      <c r="J487" s="814"/>
      <c r="K487" s="814"/>
      <c r="L487" s="814"/>
      <c r="M487" s="814"/>
      <c r="N487" s="814"/>
      <c r="O487" s="814"/>
      <c r="P487" s="814"/>
      <c r="Q487" s="1324" t="s">
        <v>482</v>
      </c>
      <c r="R487" s="1325"/>
      <c r="S487" s="1325"/>
      <c r="T487" s="1325"/>
      <c r="U487" s="1325"/>
      <c r="V487" s="1325"/>
      <c r="W487" s="1325"/>
      <c r="X487" s="1325"/>
      <c r="Y487" s="1325"/>
      <c r="Z487" s="1325"/>
      <c r="AA487" s="1325"/>
      <c r="AB487" s="1325"/>
      <c r="AC487" s="1325"/>
      <c r="AD487" s="1325"/>
      <c r="AE487" s="1325"/>
      <c r="AF487" s="1325"/>
      <c r="AG487" s="1325"/>
      <c r="AH487" s="1325"/>
      <c r="AI487" s="1325"/>
      <c r="AJ487" s="1325"/>
      <c r="AK487" s="132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342" t="s">
        <v>2382</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342" t="s">
        <v>2383</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1982</v>
      </c>
      <c r="C490" s="9"/>
      <c r="D490" s="9"/>
      <c r="E490" s="9"/>
      <c r="F490" s="9"/>
      <c r="G490" s="9"/>
      <c r="H490" s="9"/>
      <c r="I490" s="9"/>
      <c r="J490" s="9"/>
      <c r="K490" s="9"/>
      <c r="L490" s="9"/>
      <c r="M490" s="9"/>
      <c r="N490" s="9"/>
      <c r="O490" s="9"/>
      <c r="P490" s="9"/>
      <c r="Q490" s="1327">
        <v>55</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1983</v>
      </c>
      <c r="C491" s="9"/>
      <c r="D491" s="9"/>
      <c r="E491" s="9"/>
      <c r="F491" s="9"/>
      <c r="G491" s="9"/>
      <c r="H491" s="9"/>
      <c r="I491" s="9"/>
      <c r="J491" s="9"/>
      <c r="K491" s="9"/>
      <c r="L491" s="9"/>
      <c r="M491" s="1329"/>
      <c r="N491" s="1330"/>
      <c r="O491" s="1330"/>
      <c r="P491" s="1331"/>
      <c r="Q491" s="214" t="s">
        <v>1984</v>
      </c>
      <c r="R491" s="9"/>
      <c r="S491" s="9"/>
      <c r="T491" s="9"/>
      <c r="U491" s="9"/>
      <c r="V491" s="9"/>
      <c r="W491" s="9"/>
      <c r="X491" s="9"/>
      <c r="Y491" s="9"/>
      <c r="Z491" s="9"/>
      <c r="AA491" s="9"/>
      <c r="AB491" s="9"/>
      <c r="AC491" s="9"/>
      <c r="AD491" s="9"/>
      <c r="AE491" s="9"/>
      <c r="AF491" s="9"/>
      <c r="AG491" s="9"/>
      <c r="AH491" s="1329">
        <v>55</v>
      </c>
      <c r="AI491" s="1330"/>
      <c r="AJ491" s="1330"/>
      <c r="AK491" s="133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0" t="s">
        <v>246</v>
      </c>
      <c r="AD495" s="1351"/>
      <c r="AE495" s="1351"/>
      <c r="AF495" s="1351"/>
      <c r="AG495" s="1351"/>
      <c r="AH495" s="1351"/>
      <c r="AI495" s="1351"/>
      <c r="AJ495" s="1351"/>
      <c r="AK495" s="137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0" t="s">
        <v>247</v>
      </c>
      <c r="AD496" s="1351"/>
      <c r="AE496" s="1351"/>
      <c r="AF496" s="1351"/>
      <c r="AG496" s="56" t="s">
        <v>248</v>
      </c>
      <c r="AH496" s="1351" t="s">
        <v>249</v>
      </c>
      <c r="AI496" s="1351"/>
      <c r="AJ496" s="1351"/>
      <c r="AK496" s="137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300" t="s">
        <v>250</v>
      </c>
      <c r="C497" s="1301"/>
      <c r="D497" s="1301"/>
      <c r="E497" s="1301"/>
      <c r="F497" s="1301"/>
      <c r="G497" s="1301"/>
      <c r="H497" s="1302"/>
      <c r="I497" s="7" t="s">
        <v>671</v>
      </c>
      <c r="J497" s="7"/>
      <c r="K497" s="7"/>
      <c r="L497" s="7"/>
      <c r="M497" s="7"/>
      <c r="N497" s="7"/>
      <c r="O497" s="7"/>
      <c r="P497" s="7"/>
      <c r="Q497" s="7"/>
      <c r="R497" s="7"/>
      <c r="S497" s="7"/>
      <c r="T497" s="7"/>
      <c r="U497" s="7"/>
      <c r="V497" s="7"/>
      <c r="W497" s="7"/>
      <c r="AC497" s="1299">
        <v>6</v>
      </c>
      <c r="AD497" s="1101"/>
      <c r="AE497" s="1101"/>
      <c r="AF497" s="1101"/>
      <c r="AG497" s="18" t="s">
        <v>248</v>
      </c>
      <c r="AH497" s="1056">
        <v>2019</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303"/>
      <c r="C498" s="1304"/>
      <c r="D498" s="1304"/>
      <c r="E498" s="1304"/>
      <c r="F498" s="1304"/>
      <c r="G498" s="1304"/>
      <c r="H498" s="1305"/>
      <c r="I498" s="54" t="s">
        <v>672</v>
      </c>
      <c r="J498" s="54"/>
      <c r="K498" s="54"/>
      <c r="L498" s="54"/>
      <c r="M498" s="54"/>
      <c r="N498" s="54"/>
      <c r="O498" s="54"/>
      <c r="P498" s="54"/>
      <c r="Q498" s="54"/>
      <c r="R498" s="54"/>
      <c r="S498" s="54"/>
      <c r="T498" s="54"/>
      <c r="U498" s="54"/>
      <c r="V498" s="54"/>
      <c r="W498" s="54"/>
      <c r="X498" s="54"/>
      <c r="Y498" s="54"/>
      <c r="Z498" s="54"/>
      <c r="AA498" s="54"/>
      <c r="AB498" s="54"/>
      <c r="AC498" s="1299">
        <v>5</v>
      </c>
      <c r="AD498" s="1101"/>
      <c r="AE498" s="1101"/>
      <c r="AF498" s="1101"/>
      <c r="AG498" s="47" t="s">
        <v>248</v>
      </c>
      <c r="AH498" s="1056">
        <v>2017</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300" t="s">
        <v>673</v>
      </c>
      <c r="C499" s="1301"/>
      <c r="D499" s="1301"/>
      <c r="E499" s="1301"/>
      <c r="F499" s="1301"/>
      <c r="G499" s="1301"/>
      <c r="H499" s="1302"/>
      <c r="I499" s="7" t="s">
        <v>674</v>
      </c>
      <c r="J499" s="7"/>
      <c r="K499" s="7"/>
      <c r="L499" s="7"/>
      <c r="M499" s="7"/>
      <c r="N499" s="7"/>
      <c r="O499" s="7"/>
      <c r="P499" s="7"/>
      <c r="Q499" s="7"/>
      <c r="R499" s="7"/>
      <c r="S499" s="7"/>
      <c r="T499" s="7"/>
      <c r="U499" s="7"/>
      <c r="V499" s="7"/>
      <c r="W499" s="7"/>
      <c r="AC499" s="1299"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303"/>
      <c r="C500" s="1304"/>
      <c r="D500" s="1304"/>
      <c r="E500" s="1304"/>
      <c r="F500" s="1304"/>
      <c r="G500" s="1304"/>
      <c r="H500" s="1305"/>
      <c r="I500" t="s">
        <v>675</v>
      </c>
      <c r="AC500" s="1299">
        <v>6</v>
      </c>
      <c r="AD500" s="1101"/>
      <c r="AE500" s="1101"/>
      <c r="AF500" s="1101"/>
      <c r="AG500" s="18" t="s">
        <v>248</v>
      </c>
      <c r="AH500" s="1056">
        <v>2019</v>
      </c>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303"/>
      <c r="C501" s="1304"/>
      <c r="D501" s="1304"/>
      <c r="E501" s="1304"/>
      <c r="F501" s="1304"/>
      <c r="G501" s="1304"/>
      <c r="H501" s="1305"/>
      <c r="I501" t="s">
        <v>676</v>
      </c>
      <c r="AC501" s="1299">
        <v>6</v>
      </c>
      <c r="AD501" s="1101"/>
      <c r="AE501" s="1101"/>
      <c r="AF501" s="1101"/>
      <c r="AG501" s="18" t="s">
        <v>248</v>
      </c>
      <c r="AH501" s="1056">
        <v>2019</v>
      </c>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303"/>
      <c r="C502" s="1304"/>
      <c r="D502" s="1304"/>
      <c r="E502" s="1304"/>
      <c r="F502" s="1304"/>
      <c r="G502" s="1304"/>
      <c r="H502" s="1305"/>
      <c r="I502" t="s">
        <v>677</v>
      </c>
      <c r="AC502" s="1299">
        <v>3</v>
      </c>
      <c r="AD502" s="1101"/>
      <c r="AE502" s="1101"/>
      <c r="AF502" s="1101"/>
      <c r="AG502" s="18" t="s">
        <v>248</v>
      </c>
      <c r="AH502" s="1056">
        <v>2025</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303"/>
      <c r="C503" s="1304"/>
      <c r="D503" s="1304"/>
      <c r="E503" s="1304"/>
      <c r="F503" s="1304"/>
      <c r="G503" s="1304"/>
      <c r="H503" s="1305"/>
      <c r="I503" s="41" t="s">
        <v>678</v>
      </c>
      <c r="AC503" s="1334">
        <v>3</v>
      </c>
      <c r="AD503" s="1335"/>
      <c r="AE503" s="1335"/>
      <c r="AF503" s="1335"/>
      <c r="AG503" s="18" t="s">
        <v>248</v>
      </c>
      <c r="AH503" s="1056">
        <v>2025</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303"/>
      <c r="C504" s="1304"/>
      <c r="D504" s="1304"/>
      <c r="E504" s="1304"/>
      <c r="F504" s="1304"/>
      <c r="G504" s="1304"/>
      <c r="H504" s="1305"/>
      <c r="I504" s="410" t="s">
        <v>283</v>
      </c>
      <c r="J504" s="54"/>
      <c r="K504" s="54"/>
      <c r="L504" s="1296" t="s">
        <v>2384</v>
      </c>
      <c r="M504" s="1297"/>
      <c r="N504" s="1297"/>
      <c r="O504" s="1297"/>
      <c r="P504" s="1297"/>
      <c r="Q504" s="1297"/>
      <c r="R504" s="1297"/>
      <c r="S504" s="1297"/>
      <c r="T504" s="1297"/>
      <c r="U504" s="1297"/>
      <c r="V504" s="1297"/>
      <c r="W504" s="1297"/>
      <c r="X504" s="1297"/>
      <c r="Y504" s="1297"/>
      <c r="Z504" s="1297"/>
      <c r="AA504" s="1297"/>
      <c r="AB504" s="1560"/>
      <c r="AC504" s="1369">
        <v>6</v>
      </c>
      <c r="AD504" s="1267"/>
      <c r="AE504" s="1267"/>
      <c r="AF504" s="1267"/>
      <c r="AG504" s="47" t="s">
        <v>248</v>
      </c>
      <c r="AH504" s="1056">
        <v>2019</v>
      </c>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303"/>
      <c r="C505" s="1304"/>
      <c r="D505" s="1304"/>
      <c r="E505" s="1304"/>
      <c r="F505" s="1304"/>
      <c r="G505" s="1304"/>
      <c r="H505" s="1305"/>
      <c r="I505" s="41" t="s">
        <v>1985</v>
      </c>
      <c r="AC505" s="1396" t="s">
        <v>482</v>
      </c>
      <c r="AD505" s="1396"/>
      <c r="AE505" s="1396"/>
      <c r="AF505" s="1396"/>
      <c r="AG505" s="18"/>
      <c r="AH505" s="1337"/>
      <c r="AI505" s="1337"/>
      <c r="AJ505" s="1337"/>
      <c r="AK505" s="133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303"/>
      <c r="C506" s="1304"/>
      <c r="D506" s="1304"/>
      <c r="E506" s="1304"/>
      <c r="F506" s="1304"/>
      <c r="G506" s="1304"/>
      <c r="H506" s="1305"/>
      <c r="I506" t="s">
        <v>1986</v>
      </c>
      <c r="AC506" s="1334"/>
      <c r="AD506" s="1335"/>
      <c r="AE506" s="1335"/>
      <c r="AF506" s="1336"/>
      <c r="AG506" s="18"/>
      <c r="AH506" s="1337"/>
      <c r="AI506" s="1337"/>
      <c r="AJ506" s="1337"/>
      <c r="AK506" s="133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303"/>
      <c r="C507" s="1304"/>
      <c r="D507" s="1304"/>
      <c r="E507" s="1304"/>
      <c r="F507" s="1304"/>
      <c r="G507" s="1304"/>
      <c r="H507" s="1305"/>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303"/>
      <c r="C508" s="1304"/>
      <c r="D508" s="1304"/>
      <c r="E508" s="1304"/>
      <c r="F508" s="1304"/>
      <c r="G508" s="1304"/>
      <c r="H508" s="1305"/>
      <c r="I508" s="838" t="s">
        <v>1988</v>
      </c>
      <c r="J508" s="54"/>
      <c r="K508" s="54"/>
      <c r="L508" s="54"/>
      <c r="M508" s="54"/>
      <c r="N508" s="54"/>
      <c r="O508" s="54"/>
      <c r="P508" s="54"/>
      <c r="Q508" s="54"/>
      <c r="R508" s="54"/>
      <c r="S508" s="54"/>
      <c r="T508" s="54"/>
      <c r="U508" s="54"/>
      <c r="V508" s="54"/>
      <c r="W508" s="54"/>
      <c r="X508" s="54"/>
      <c r="Y508" s="54"/>
      <c r="Z508" s="54"/>
      <c r="AA508" s="54"/>
      <c r="AB508" s="54"/>
      <c r="AC508" s="1352">
        <v>0.75</v>
      </c>
      <c r="AD508" s="1353"/>
      <c r="AE508" s="1353"/>
      <c r="AF508" s="1354"/>
      <c r="AG508" s="47"/>
      <c r="AH508" s="1567"/>
      <c r="AI508" s="1567"/>
      <c r="AJ508" s="1567"/>
      <c r="AK508" s="15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300" t="s">
        <v>679</v>
      </c>
      <c r="C509" s="1301"/>
      <c r="D509" s="1301"/>
      <c r="E509" s="1301"/>
      <c r="F509" s="1301"/>
      <c r="G509" s="1301"/>
      <c r="H509" s="1302"/>
      <c r="I509" s="7" t="s">
        <v>680</v>
      </c>
      <c r="J509" s="7"/>
      <c r="K509" s="7"/>
      <c r="L509" s="7"/>
      <c r="M509" s="7"/>
      <c r="N509" s="7"/>
      <c r="O509" s="7"/>
      <c r="P509" s="7"/>
      <c r="Q509" s="7"/>
      <c r="R509" s="7"/>
      <c r="S509" s="7"/>
      <c r="T509" s="7"/>
      <c r="U509" s="7"/>
      <c r="V509" s="7"/>
      <c r="W509" s="7"/>
      <c r="AC509" s="1369">
        <v>6</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303"/>
      <c r="C510" s="1304"/>
      <c r="D510" s="1304"/>
      <c r="E510" s="1304"/>
      <c r="F510" s="1304"/>
      <c r="G510" s="1304"/>
      <c r="H510" s="1305"/>
      <c r="I510" t="s">
        <v>681</v>
      </c>
      <c r="AC510" s="1299">
        <v>6</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03"/>
      <c r="C511" s="1304"/>
      <c r="D511" s="1304"/>
      <c r="E511" s="1304"/>
      <c r="F511" s="1304"/>
      <c r="G511" s="1304"/>
      <c r="H511" s="1305"/>
      <c r="I511" s="54" t="s">
        <v>682</v>
      </c>
      <c r="J511" s="54"/>
      <c r="K511" s="54"/>
      <c r="L511" s="54"/>
      <c r="M511" s="54"/>
      <c r="N511" s="54"/>
      <c r="O511" s="54"/>
      <c r="P511" s="54"/>
      <c r="Q511" s="54"/>
      <c r="R511" s="54"/>
      <c r="S511" s="54"/>
      <c r="T511" s="54"/>
      <c r="U511" s="54"/>
      <c r="V511" s="54"/>
      <c r="W511" s="54"/>
      <c r="X511" s="54"/>
      <c r="Y511" s="54"/>
      <c r="Z511" s="54"/>
      <c r="AA511" s="54"/>
      <c r="AB511" s="54"/>
      <c r="AC511" s="1299">
        <v>3</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300" t="s">
        <v>683</v>
      </c>
      <c r="C512" s="1301"/>
      <c r="D512" s="1301"/>
      <c r="E512" s="1301"/>
      <c r="F512" s="1301"/>
      <c r="G512" s="1301"/>
      <c r="H512" s="1302"/>
      <c r="I512" s="7" t="s">
        <v>680</v>
      </c>
      <c r="J512" s="7"/>
      <c r="K512" s="7"/>
      <c r="L512" s="7"/>
      <c r="M512" s="7"/>
      <c r="N512" s="7"/>
      <c r="O512" s="7"/>
      <c r="P512" s="7"/>
      <c r="Q512" s="7"/>
      <c r="R512" s="7"/>
      <c r="S512" s="7"/>
      <c r="T512" s="7"/>
      <c r="U512" s="7"/>
      <c r="V512" s="7"/>
      <c r="W512" s="7"/>
      <c r="X512" s="7"/>
      <c r="Y512" s="7"/>
      <c r="Z512" s="7"/>
      <c r="AA512" s="7"/>
      <c r="AB512" s="7"/>
      <c r="AC512" s="1080" t="s">
        <v>124</v>
      </c>
      <c r="AD512" s="1081"/>
      <c r="AE512" s="1081"/>
      <c r="AF512" s="1081"/>
      <c r="AG512" s="230" t="s">
        <v>248</v>
      </c>
      <c r="AH512" s="1056"/>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03"/>
      <c r="C513" s="1304"/>
      <c r="D513" s="1304"/>
      <c r="E513" s="1304"/>
      <c r="F513" s="1304"/>
      <c r="G513" s="1304"/>
      <c r="H513" s="1305"/>
      <c r="I513" t="s">
        <v>681</v>
      </c>
      <c r="AC513" s="1299" t="s">
        <v>124</v>
      </c>
      <c r="AD513" s="1101"/>
      <c r="AE513" s="1101"/>
      <c r="AF513" s="1101"/>
      <c r="AG513" s="18" t="s">
        <v>248</v>
      </c>
      <c r="AH513" s="1056"/>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06"/>
      <c r="C514" s="1307"/>
      <c r="D514" s="1307"/>
      <c r="E514" s="1307"/>
      <c r="F514" s="1307"/>
      <c r="G514" s="1307"/>
      <c r="H514" s="1308"/>
      <c r="I514" s="54" t="s">
        <v>682</v>
      </c>
      <c r="J514" s="54"/>
      <c r="K514" s="54"/>
      <c r="L514" s="54"/>
      <c r="M514" s="54"/>
      <c r="N514" s="54"/>
      <c r="O514" s="54"/>
      <c r="P514" s="54"/>
      <c r="Q514" s="54"/>
      <c r="R514" s="54"/>
      <c r="S514" s="54"/>
      <c r="T514" s="54"/>
      <c r="U514" s="54"/>
      <c r="V514" s="54"/>
      <c r="W514" s="54"/>
      <c r="X514" s="54"/>
      <c r="Y514" s="54"/>
      <c r="Z514" s="54"/>
      <c r="AA514" s="54"/>
      <c r="AB514" s="54"/>
      <c r="AC514" s="1299" t="s">
        <v>124</v>
      </c>
      <c r="AD514" s="1101"/>
      <c r="AE514" s="1101"/>
      <c r="AF514" s="1101"/>
      <c r="AG514" s="47" t="s">
        <v>248</v>
      </c>
      <c r="AH514" s="1056"/>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00" t="s">
        <v>684</v>
      </c>
      <c r="C515" s="1301"/>
      <c r="D515" s="1301"/>
      <c r="E515" s="1301"/>
      <c r="F515" s="1301"/>
      <c r="G515" s="1301"/>
      <c r="H515" s="1302"/>
      <c r="I515" s="6" t="s">
        <v>685</v>
      </c>
      <c r="J515" s="7"/>
      <c r="K515" s="7"/>
      <c r="L515" s="7"/>
      <c r="M515" s="7"/>
      <c r="N515" s="7"/>
      <c r="O515" s="1296" t="s">
        <v>2385</v>
      </c>
      <c r="P515" s="1297"/>
      <c r="Q515" s="1297"/>
      <c r="R515" s="1297"/>
      <c r="S515" s="1297"/>
      <c r="T515" s="1297"/>
      <c r="U515" s="1297"/>
      <c r="V515" s="1297"/>
      <c r="W515" s="1297"/>
      <c r="X515" s="1297"/>
      <c r="Y515" s="1297"/>
      <c r="Z515" s="1297"/>
      <c r="AA515" s="1297"/>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03"/>
      <c r="C516" s="1304"/>
      <c r="D516" s="1304"/>
      <c r="E516" s="1304"/>
      <c r="F516" s="1304"/>
      <c r="G516" s="1304"/>
      <c r="H516" s="1305"/>
      <c r="I516" s="204" t="s">
        <v>686</v>
      </c>
      <c r="AB516" s="71"/>
      <c r="AC516" s="1299">
        <v>10</v>
      </c>
      <c r="AD516" s="1101"/>
      <c r="AE516" s="1101"/>
      <c r="AF516" s="1101"/>
      <c r="AG516" s="18" t="s">
        <v>248</v>
      </c>
      <c r="AH516" s="1056">
        <v>2021</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03"/>
      <c r="C517" s="1304"/>
      <c r="D517" s="1304"/>
      <c r="E517" s="1304"/>
      <c r="F517" s="1304"/>
      <c r="G517" s="1304"/>
      <c r="H517" s="1305"/>
      <c r="I517" s="53" t="s">
        <v>687</v>
      </c>
      <c r="J517" s="54"/>
      <c r="K517" s="54"/>
      <c r="L517" s="54"/>
      <c r="M517" s="54"/>
      <c r="N517" s="54"/>
      <c r="O517" s="54"/>
      <c r="P517" s="54"/>
      <c r="Q517" s="54"/>
      <c r="R517" s="54"/>
      <c r="S517" s="54"/>
      <c r="T517" s="54"/>
      <c r="U517" s="54"/>
      <c r="V517" s="54"/>
      <c r="W517" s="54"/>
      <c r="X517" s="54"/>
      <c r="Y517" s="54"/>
      <c r="Z517" s="54"/>
      <c r="AA517" s="54"/>
      <c r="AB517" s="55"/>
      <c r="AC517" s="1299">
        <v>12</v>
      </c>
      <c r="AD517" s="1101"/>
      <c r="AE517" s="1101"/>
      <c r="AF517" s="1101"/>
      <c r="AG517" s="47" t="s">
        <v>248</v>
      </c>
      <c r="AH517" s="1056">
        <v>2021</v>
      </c>
      <c r="AI517" s="1056"/>
      <c r="AJ517" s="1056"/>
      <c r="AK517" s="1057"/>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03"/>
      <c r="C518" s="1304"/>
      <c r="D518" s="1304"/>
      <c r="E518" s="1304"/>
      <c r="F518" s="1304"/>
      <c r="G518" s="1304"/>
      <c r="H518" s="1305"/>
      <c r="I518" s="7" t="s">
        <v>688</v>
      </c>
      <c r="J518" s="7"/>
      <c r="K518" s="7"/>
      <c r="L518" s="7"/>
      <c r="M518" s="7"/>
      <c r="N518" s="7"/>
      <c r="O518" s="1296" t="s">
        <v>2386</v>
      </c>
      <c r="P518" s="1297"/>
      <c r="Q518" s="1297"/>
      <c r="R518" s="1297"/>
      <c r="S518" s="1297"/>
      <c r="T518" s="1297"/>
      <c r="U518" s="1297"/>
      <c r="V518" s="1297"/>
      <c r="W518" s="1297"/>
      <c r="X518" s="1297"/>
      <c r="Y518" s="1297"/>
      <c r="Z518" s="1297"/>
      <c r="AA518" s="1297"/>
      <c r="AC518" s="1299"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03"/>
      <c r="C519" s="1304"/>
      <c r="D519" s="1304"/>
      <c r="E519" s="1304"/>
      <c r="F519" s="1304"/>
      <c r="G519" s="1304"/>
      <c r="H519" s="1305"/>
      <c r="I519" t="s">
        <v>686</v>
      </c>
      <c r="AC519" s="1299">
        <v>11</v>
      </c>
      <c r="AD519" s="1101"/>
      <c r="AE519" s="1101"/>
      <c r="AF519" s="1101"/>
      <c r="AG519" s="18" t="s">
        <v>248</v>
      </c>
      <c r="AH519" s="1056">
        <v>2021</v>
      </c>
      <c r="AI519" s="1056"/>
      <c r="AJ519" s="1056"/>
      <c r="AK519" s="1057"/>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03"/>
      <c r="C520" s="1304"/>
      <c r="D520" s="1304"/>
      <c r="E520" s="1304"/>
      <c r="F520" s="1304"/>
      <c r="G520" s="1304"/>
      <c r="H520" s="1305"/>
      <c r="I520" s="54" t="s">
        <v>687</v>
      </c>
      <c r="J520" s="54"/>
      <c r="K520" s="54"/>
      <c r="L520" s="54"/>
      <c r="M520" s="54"/>
      <c r="N520" s="54"/>
      <c r="O520" s="54"/>
      <c r="P520" s="54"/>
      <c r="Q520" s="54"/>
      <c r="R520" s="54"/>
      <c r="S520" s="54"/>
      <c r="T520" s="54"/>
      <c r="U520" s="54"/>
      <c r="V520" s="54"/>
      <c r="W520" s="54"/>
      <c r="X520" s="54"/>
      <c r="Y520" s="54"/>
      <c r="Z520" s="54"/>
      <c r="AA520" s="54"/>
      <c r="AB520" s="54"/>
      <c r="AC520" s="1299">
        <v>2</v>
      </c>
      <c r="AD520" s="1101"/>
      <c r="AE520" s="1101"/>
      <c r="AF520" s="1101"/>
      <c r="AG520" s="47" t="s">
        <v>248</v>
      </c>
      <c r="AH520" s="1056">
        <v>2022</v>
      </c>
      <c r="AI520" s="1056"/>
      <c r="AJ520" s="1056"/>
      <c r="AK520" s="1057"/>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03"/>
      <c r="C521" s="1304"/>
      <c r="D521" s="1304"/>
      <c r="E521" s="1304"/>
      <c r="F521" s="1304"/>
      <c r="G521" s="1304"/>
      <c r="H521" s="1305"/>
      <c r="I521" s="7" t="s">
        <v>688</v>
      </c>
      <c r="J521" s="7"/>
      <c r="K521" s="7"/>
      <c r="L521" s="7"/>
      <c r="M521" s="7"/>
      <c r="N521" s="7"/>
      <c r="O521" s="1296" t="s">
        <v>2387</v>
      </c>
      <c r="P521" s="1297"/>
      <c r="Q521" s="1297"/>
      <c r="R521" s="1297"/>
      <c r="S521" s="1297"/>
      <c r="T521" s="1297"/>
      <c r="U521" s="1297"/>
      <c r="V521" s="1297"/>
      <c r="W521" s="1297"/>
      <c r="X521" s="1297"/>
      <c r="Y521" s="1297"/>
      <c r="Z521" s="1297"/>
      <c r="AA521" s="1297"/>
      <c r="AC521" s="1299"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03"/>
      <c r="C522" s="1304"/>
      <c r="D522" s="1304"/>
      <c r="E522" s="1304"/>
      <c r="F522" s="1304"/>
      <c r="G522" s="1304"/>
      <c r="H522" s="1305"/>
      <c r="I522" t="s">
        <v>686</v>
      </c>
      <c r="AC522" s="1299">
        <v>2</v>
      </c>
      <c r="AD522" s="1101"/>
      <c r="AE522" s="1101"/>
      <c r="AF522" s="1101"/>
      <c r="AG522" s="18" t="s">
        <v>248</v>
      </c>
      <c r="AH522" s="1056">
        <v>2021</v>
      </c>
      <c r="AI522" s="1056"/>
      <c r="AJ522" s="1056"/>
      <c r="AK522" s="1057"/>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03"/>
      <c r="C523" s="1304"/>
      <c r="D523" s="1304"/>
      <c r="E523" s="1304"/>
      <c r="F523" s="1304"/>
      <c r="G523" s="1304"/>
      <c r="H523" s="1305"/>
      <c r="I523" s="54" t="s">
        <v>687</v>
      </c>
      <c r="J523" s="54"/>
      <c r="K523" s="54"/>
      <c r="L523" s="54"/>
      <c r="M523" s="54"/>
      <c r="N523" s="54"/>
      <c r="O523" s="54"/>
      <c r="P523" s="54"/>
      <c r="Q523" s="54"/>
      <c r="R523" s="54"/>
      <c r="S523" s="54"/>
      <c r="T523" s="54"/>
      <c r="U523" s="54"/>
      <c r="V523" s="54"/>
      <c r="W523" s="54"/>
      <c r="X523" s="54"/>
      <c r="Y523" s="54"/>
      <c r="Z523" s="54"/>
      <c r="AA523" s="54"/>
      <c r="AB523" s="54"/>
      <c r="AC523" s="1299">
        <v>6</v>
      </c>
      <c r="AD523" s="1101"/>
      <c r="AE523" s="1101"/>
      <c r="AF523" s="1101"/>
      <c r="AG523" s="47" t="s">
        <v>248</v>
      </c>
      <c r="AH523" s="1056">
        <v>2021</v>
      </c>
      <c r="AI523" s="1056"/>
      <c r="AJ523" s="1056"/>
      <c r="AK523" s="1057"/>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03"/>
      <c r="C524" s="1304"/>
      <c r="D524" s="1304"/>
      <c r="E524" s="1304"/>
      <c r="F524" s="1304"/>
      <c r="G524" s="1304"/>
      <c r="H524" s="1305"/>
      <c r="I524" s="7" t="s">
        <v>688</v>
      </c>
      <c r="J524" s="7"/>
      <c r="K524" s="7"/>
      <c r="L524" s="7"/>
      <c r="M524" s="7"/>
      <c r="N524" s="7"/>
      <c r="O524" s="1296" t="s">
        <v>2388</v>
      </c>
      <c r="P524" s="1297"/>
      <c r="Q524" s="1297"/>
      <c r="R524" s="1297"/>
      <c r="S524" s="1297"/>
      <c r="T524" s="1297"/>
      <c r="U524" s="1297"/>
      <c r="V524" s="1297"/>
      <c r="W524" s="1297"/>
      <c r="X524" s="1297"/>
      <c r="Y524" s="1297"/>
      <c r="Z524" s="1297"/>
      <c r="AA524" s="1297"/>
      <c r="AC524" s="1299"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03"/>
      <c r="C525" s="1304"/>
      <c r="D525" s="1304"/>
      <c r="E525" s="1304"/>
      <c r="F525" s="1304"/>
      <c r="G525" s="1304"/>
      <c r="H525" s="1305"/>
      <c r="I525" t="s">
        <v>686</v>
      </c>
      <c r="AC525" s="1299">
        <v>1</v>
      </c>
      <c r="AD525" s="1101"/>
      <c r="AE525" s="1101"/>
      <c r="AF525" s="1101"/>
      <c r="AG525" s="18" t="s">
        <v>248</v>
      </c>
      <c r="AH525" s="1056">
        <v>2020</v>
      </c>
      <c r="AI525" s="1056"/>
      <c r="AJ525" s="1056"/>
      <c r="AK525" s="1057"/>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03"/>
      <c r="C526" s="1304"/>
      <c r="D526" s="1304"/>
      <c r="E526" s="1304"/>
      <c r="F526" s="1304"/>
      <c r="G526" s="1304"/>
      <c r="H526" s="1305"/>
      <c r="I526" s="54" t="s">
        <v>687</v>
      </c>
      <c r="J526" s="54"/>
      <c r="K526" s="54"/>
      <c r="L526" s="54"/>
      <c r="M526" s="54"/>
      <c r="N526" s="54"/>
      <c r="O526" s="54"/>
      <c r="P526" s="54"/>
      <c r="Q526" s="54"/>
      <c r="R526" s="54"/>
      <c r="S526" s="54"/>
      <c r="T526" s="54"/>
      <c r="U526" s="54"/>
      <c r="V526" s="54"/>
      <c r="W526" s="54"/>
      <c r="X526" s="54"/>
      <c r="Y526" s="54"/>
      <c r="Z526" s="54"/>
      <c r="AA526" s="54"/>
      <c r="AB526" s="54"/>
      <c r="AC526" s="1299">
        <v>2</v>
      </c>
      <c r="AD526" s="1101"/>
      <c r="AE526" s="1101"/>
      <c r="AF526" s="1101"/>
      <c r="AG526" s="47" t="s">
        <v>248</v>
      </c>
      <c r="AH526" s="1056">
        <v>2020</v>
      </c>
      <c r="AI526" s="1056"/>
      <c r="AJ526" s="1056"/>
      <c r="AK526" s="1057"/>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03"/>
      <c r="C527" s="1304"/>
      <c r="D527" s="1304"/>
      <c r="E527" s="1304"/>
      <c r="F527" s="1304"/>
      <c r="G527" s="1304"/>
      <c r="H527" s="1305"/>
      <c r="I527" s="7" t="s">
        <v>688</v>
      </c>
      <c r="J527" s="7"/>
      <c r="K527" s="7"/>
      <c r="L527" s="7"/>
      <c r="M527" s="7"/>
      <c r="N527" s="7"/>
      <c r="O527" s="1296" t="s">
        <v>2389</v>
      </c>
      <c r="P527" s="1297"/>
      <c r="Q527" s="1297"/>
      <c r="R527" s="1297"/>
      <c r="S527" s="1297"/>
      <c r="T527" s="1297"/>
      <c r="U527" s="1297"/>
      <c r="V527" s="1297"/>
      <c r="W527" s="1297"/>
      <c r="X527" s="1297"/>
      <c r="Y527" s="1297"/>
      <c r="Z527" s="1297"/>
      <c r="AA527" s="1297"/>
      <c r="AC527" s="1299"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03"/>
      <c r="C528" s="1304"/>
      <c r="D528" s="1304"/>
      <c r="E528" s="1304"/>
      <c r="F528" s="1304"/>
      <c r="G528" s="1304"/>
      <c r="H528" s="1305"/>
      <c r="I528" t="s">
        <v>686</v>
      </c>
      <c r="AC528" s="1299">
        <v>4</v>
      </c>
      <c r="AD528" s="1101"/>
      <c r="AE528" s="1101"/>
      <c r="AF528" s="1101"/>
      <c r="AG528" s="47" t="s">
        <v>248</v>
      </c>
      <c r="AH528" s="1056">
        <v>2021</v>
      </c>
      <c r="AI528" s="1056"/>
      <c r="AJ528" s="1056"/>
      <c r="AK528" s="1057"/>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303"/>
      <c r="C529" s="1304"/>
      <c r="D529" s="1304"/>
      <c r="E529" s="1304"/>
      <c r="F529" s="1304"/>
      <c r="G529" s="1304"/>
      <c r="H529" s="1305"/>
      <c r="I529" s="54" t="s">
        <v>687</v>
      </c>
      <c r="J529" s="54"/>
      <c r="K529" s="54"/>
      <c r="L529" s="54"/>
      <c r="M529" s="54"/>
      <c r="N529" s="54"/>
      <c r="O529" s="54"/>
      <c r="P529" s="54"/>
      <c r="Q529" s="54"/>
      <c r="R529" s="54"/>
      <c r="S529" s="54"/>
      <c r="T529" s="54"/>
      <c r="U529" s="54"/>
      <c r="V529" s="54"/>
      <c r="W529" s="54"/>
      <c r="X529" s="54"/>
      <c r="Y529" s="54"/>
      <c r="Z529" s="54"/>
      <c r="AA529" s="54"/>
      <c r="AB529" s="54"/>
      <c r="AC529" s="1299">
        <v>6</v>
      </c>
      <c r="AD529" s="1101"/>
      <c r="AE529" s="1101"/>
      <c r="AF529" s="1101"/>
      <c r="AG529" s="18" t="s">
        <v>248</v>
      </c>
      <c r="AH529" s="1056">
        <v>2021</v>
      </c>
      <c r="AI529" s="1056"/>
      <c r="AJ529" s="1056"/>
      <c r="AK529" s="1057"/>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303"/>
      <c r="C530" s="1304"/>
      <c r="D530" s="1304"/>
      <c r="E530" s="1304"/>
      <c r="F530" s="1304"/>
      <c r="G530" s="1304"/>
      <c r="H530" s="1305"/>
      <c r="I530" s="7" t="s">
        <v>688</v>
      </c>
      <c r="J530" s="7"/>
      <c r="K530" s="7"/>
      <c r="L530" s="7"/>
      <c r="M530" s="7"/>
      <c r="N530" s="7"/>
      <c r="O530" s="1296" t="s">
        <v>2390</v>
      </c>
      <c r="P530" s="1297"/>
      <c r="Q530" s="1297"/>
      <c r="R530" s="1297"/>
      <c r="S530" s="1297"/>
      <c r="T530" s="1297"/>
      <c r="U530" s="1297"/>
      <c r="V530" s="1297"/>
      <c r="W530" s="1297"/>
      <c r="X530" s="1297"/>
      <c r="Y530" s="1297"/>
      <c r="Z530" s="1297"/>
      <c r="AA530" s="1297"/>
      <c r="AC530" s="1299"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303"/>
      <c r="C531" s="1304"/>
      <c r="D531" s="1304"/>
      <c r="E531" s="1304"/>
      <c r="F531" s="1304"/>
      <c r="G531" s="1304"/>
      <c r="H531" s="1305"/>
      <c r="I531" t="s">
        <v>686</v>
      </c>
      <c r="AC531" s="1299">
        <v>1</v>
      </c>
      <c r="AD531" s="1101"/>
      <c r="AE531" s="1101"/>
      <c r="AF531" s="1101"/>
      <c r="AG531" s="18" t="s">
        <v>248</v>
      </c>
      <c r="AH531" s="1056">
        <v>2020</v>
      </c>
      <c r="AI531" s="1056"/>
      <c r="AJ531" s="1056"/>
      <c r="AK531" s="1057"/>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303"/>
      <c r="C532" s="1304"/>
      <c r="D532" s="1304"/>
      <c r="E532" s="1304"/>
      <c r="F532" s="1304"/>
      <c r="G532" s="1304"/>
      <c r="H532" s="1305"/>
      <c r="I532" s="54" t="s">
        <v>687</v>
      </c>
      <c r="J532" s="54"/>
      <c r="K532" s="54"/>
      <c r="L532" s="54"/>
      <c r="M532" s="54"/>
      <c r="N532" s="54"/>
      <c r="O532" s="54"/>
      <c r="P532" s="54"/>
      <c r="Q532" s="54"/>
      <c r="R532" s="54"/>
      <c r="S532" s="54"/>
      <c r="T532" s="54"/>
      <c r="U532" s="54"/>
      <c r="V532" s="54"/>
      <c r="W532" s="54"/>
      <c r="X532" s="54"/>
      <c r="Y532" s="54"/>
      <c r="Z532" s="54"/>
      <c r="AA532" s="54"/>
      <c r="AB532" s="54"/>
      <c r="AC532" s="1299">
        <v>2</v>
      </c>
      <c r="AD532" s="1101"/>
      <c r="AE532" s="1101"/>
      <c r="AF532" s="1101"/>
      <c r="AG532" s="47" t="s">
        <v>248</v>
      </c>
      <c r="AH532" s="1056">
        <v>2020</v>
      </c>
      <c r="AI532" s="1056"/>
      <c r="AJ532" s="1056"/>
      <c r="AK532" s="1057"/>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303"/>
      <c r="C533" s="1304"/>
      <c r="D533" s="1304"/>
      <c r="E533" s="1304"/>
      <c r="F533" s="1304"/>
      <c r="G533" s="1304"/>
      <c r="H533" s="1305"/>
      <c r="I533" s="7" t="s">
        <v>735</v>
      </c>
      <c r="J533" s="7"/>
      <c r="K533" s="7"/>
      <c r="L533" s="7"/>
      <c r="M533" s="7"/>
      <c r="N533" s="7"/>
      <c r="O533" s="7"/>
      <c r="P533" s="7"/>
      <c r="Q533" s="7"/>
      <c r="R533" s="7"/>
      <c r="S533" s="7"/>
      <c r="T533" s="7"/>
      <c r="U533" s="7"/>
      <c r="V533" s="7"/>
      <c r="W533" s="7"/>
      <c r="AC533" s="1299">
        <v>3</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03"/>
      <c r="C534" s="1304"/>
      <c r="D534" s="1304"/>
      <c r="E534" s="1304"/>
      <c r="F534" s="1304"/>
      <c r="G534" s="1304"/>
      <c r="H534" s="1305"/>
      <c r="I534" t="s">
        <v>736</v>
      </c>
      <c r="AC534" s="1299">
        <v>4</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303"/>
      <c r="C535" s="1304"/>
      <c r="D535" s="1304"/>
      <c r="E535" s="1304"/>
      <c r="F535" s="1304"/>
      <c r="G535" s="1304"/>
      <c r="H535" s="1305"/>
      <c r="I535" t="s">
        <v>737</v>
      </c>
      <c r="AC535" s="1299">
        <v>8</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303"/>
      <c r="C536" s="1304"/>
      <c r="D536" s="1304"/>
      <c r="E536" s="1304"/>
      <c r="F536" s="1304"/>
      <c r="G536" s="1304"/>
      <c r="H536" s="1305"/>
      <c r="I536" t="s">
        <v>738</v>
      </c>
      <c r="AC536" s="1299">
        <v>11</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306"/>
      <c r="C537" s="1307"/>
      <c r="D537" s="1307"/>
      <c r="E537" s="1307"/>
      <c r="F537" s="1307"/>
      <c r="G537" s="1307"/>
      <c r="H537" s="1308"/>
      <c r="I537" s="54" t="s">
        <v>1365</v>
      </c>
      <c r="J537" s="54"/>
      <c r="K537" s="54"/>
      <c r="L537" s="54"/>
      <c r="M537" s="54"/>
      <c r="N537" s="54"/>
      <c r="O537" s="54"/>
      <c r="P537" s="54"/>
      <c r="Q537" s="54"/>
      <c r="R537" s="54"/>
      <c r="S537" s="54"/>
      <c r="T537" s="54"/>
      <c r="U537" s="54"/>
      <c r="V537" s="54"/>
      <c r="W537" s="54"/>
      <c r="X537" s="54"/>
      <c r="Y537" s="54"/>
      <c r="Z537" s="54"/>
      <c r="AA537" s="54"/>
      <c r="AB537" s="54"/>
      <c r="AC537" s="1299">
        <v>3</v>
      </c>
      <c r="AD537" s="1101"/>
      <c r="AE537" s="1101"/>
      <c r="AF537" s="1101"/>
      <c r="AG537" s="47" t="s">
        <v>248</v>
      </c>
      <c r="AH537" s="1056">
        <v>2027</v>
      </c>
      <c r="AI537" s="1056"/>
      <c r="AJ537" s="1056"/>
      <c r="AK537" s="1057"/>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300" t="s">
        <v>2194</v>
      </c>
      <c r="C546" s="1301"/>
      <c r="D546" s="1301"/>
      <c r="E546" s="1301"/>
      <c r="F546" s="1301"/>
      <c r="G546" s="1301"/>
      <c r="H546" s="1301"/>
      <c r="I546" s="1301"/>
      <c r="J546" s="1301"/>
      <c r="K546" s="1301"/>
      <c r="L546" s="1301"/>
      <c r="M546" s="1411" t="s">
        <v>2168</v>
      </c>
      <c r="N546" s="1411"/>
      <c r="O546" s="1411"/>
      <c r="P546" s="1411"/>
      <c r="Q546" s="1300" t="s">
        <v>440</v>
      </c>
      <c r="R546" s="1301"/>
      <c r="S546" s="1302"/>
      <c r="T546" s="1300" t="s">
        <v>1989</v>
      </c>
      <c r="U546" s="1301"/>
      <c r="V546" s="1302"/>
      <c r="W546" s="1300" t="s">
        <v>740</v>
      </c>
      <c r="X546" s="1301"/>
      <c r="Y546" s="1302"/>
      <c r="Z546" s="1300" t="s">
        <v>1991</v>
      </c>
      <c r="AA546" s="1301"/>
      <c r="AB546" s="1301"/>
      <c r="AC546" s="1301"/>
      <c r="AD546" s="1302"/>
      <c r="AE546" s="1300" t="s">
        <v>1990</v>
      </c>
      <c r="AF546" s="1301"/>
      <c r="AG546" s="1301"/>
      <c r="AH546" s="1302"/>
      <c r="AI546" s="1300" t="s">
        <v>1992</v>
      </c>
      <c r="AJ546" s="1301"/>
      <c r="AK546" s="1301"/>
      <c r="AL546" s="1302"/>
      <c r="AM546" s="1300" t="s">
        <v>741</v>
      </c>
      <c r="AN546" s="1301"/>
      <c r="AO546" s="1301"/>
      <c r="AP546" s="1301"/>
      <c r="AQ546" s="1301"/>
      <c r="AR546" s="1301"/>
      <c r="AS546" s="1302"/>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303"/>
      <c r="C547" s="1304"/>
      <c r="D547" s="1304"/>
      <c r="E547" s="1304"/>
      <c r="F547" s="1304"/>
      <c r="G547" s="1304"/>
      <c r="H547" s="1304"/>
      <c r="I547" s="1304"/>
      <c r="J547" s="1304"/>
      <c r="K547" s="1304"/>
      <c r="L547" s="1304"/>
      <c r="M547" s="1411"/>
      <c r="N547" s="1411"/>
      <c r="O547" s="1411"/>
      <c r="P547" s="1411"/>
      <c r="Q547" s="1303"/>
      <c r="R547" s="1304"/>
      <c r="S547" s="1305"/>
      <c r="T547" s="1303"/>
      <c r="U547" s="1304"/>
      <c r="V547" s="1305"/>
      <c r="W547" s="1303"/>
      <c r="X547" s="1304"/>
      <c r="Y547" s="1305"/>
      <c r="Z547" s="1303"/>
      <c r="AA547" s="1304"/>
      <c r="AB547" s="1304"/>
      <c r="AC547" s="1304"/>
      <c r="AD547" s="1305"/>
      <c r="AE547" s="1303"/>
      <c r="AF547" s="1304"/>
      <c r="AG547" s="1304"/>
      <c r="AH547" s="1305"/>
      <c r="AI547" s="1303"/>
      <c r="AJ547" s="1304"/>
      <c r="AK547" s="1304"/>
      <c r="AL547" s="1305"/>
      <c r="AM547" s="1303"/>
      <c r="AN547" s="1304"/>
      <c r="AO547" s="1304"/>
      <c r="AP547" s="1304"/>
      <c r="AQ547" s="1304"/>
      <c r="AR547" s="1304"/>
      <c r="AS547" s="1305"/>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306"/>
      <c r="C548" s="1307"/>
      <c r="D548" s="1307"/>
      <c r="E548" s="1307"/>
      <c r="F548" s="1307"/>
      <c r="G548" s="1307"/>
      <c r="H548" s="1307"/>
      <c r="I548" s="1307"/>
      <c r="J548" s="1307"/>
      <c r="K548" s="1307"/>
      <c r="L548" s="1307"/>
      <c r="M548" s="1411"/>
      <c r="N548" s="1411"/>
      <c r="O548" s="1411"/>
      <c r="P548" s="1411"/>
      <c r="Q548" s="1306"/>
      <c r="R548" s="1307"/>
      <c r="S548" s="1308"/>
      <c r="T548" s="1306"/>
      <c r="U548" s="1307"/>
      <c r="V548" s="1308"/>
      <c r="W548" s="1306"/>
      <c r="X548" s="1307"/>
      <c r="Y548" s="1308"/>
      <c r="Z548" s="1306"/>
      <c r="AA548" s="1307"/>
      <c r="AB548" s="1307"/>
      <c r="AC548" s="1307"/>
      <c r="AD548" s="1308"/>
      <c r="AE548" s="1306"/>
      <c r="AF548" s="1307"/>
      <c r="AG548" s="1307"/>
      <c r="AH548" s="1308"/>
      <c r="AI548" s="1306"/>
      <c r="AJ548" s="1307"/>
      <c r="AK548" s="1307"/>
      <c r="AL548" s="1308"/>
      <c r="AM548" s="1306"/>
      <c r="AN548" s="1307"/>
      <c r="AO548" s="1307"/>
      <c r="AP548" s="1307"/>
      <c r="AQ548" s="1307"/>
      <c r="AR548" s="1307"/>
      <c r="AS548" s="1308"/>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409" t="s">
        <v>2411</v>
      </c>
      <c r="D549" s="1409"/>
      <c r="E549" s="1409"/>
      <c r="F549" s="1409"/>
      <c r="G549" s="1409"/>
      <c r="H549" s="1409"/>
      <c r="I549" s="1409"/>
      <c r="J549" s="1409"/>
      <c r="K549" s="1409"/>
      <c r="L549" s="1409"/>
      <c r="M549" s="1298" t="s">
        <v>2178</v>
      </c>
      <c r="N549" s="1298"/>
      <c r="O549" s="1298"/>
      <c r="P549" s="1298"/>
      <c r="Q549" s="1284">
        <f>18+6</f>
        <v>24</v>
      </c>
      <c r="R549" s="1284"/>
      <c r="S549" s="1285"/>
      <c r="T549" s="1283"/>
      <c r="U549" s="1284"/>
      <c r="V549" s="1285"/>
      <c r="W549" s="1286">
        <f>[1]EVERYTHING!$F$25</f>
        <v>7.2499999999999995E-2</v>
      </c>
      <c r="X549" s="1287"/>
      <c r="Y549" s="1288"/>
      <c r="Z549" s="1292" t="s">
        <v>2412</v>
      </c>
      <c r="AA549" s="1292"/>
      <c r="AB549" s="1292"/>
      <c r="AC549" s="1292"/>
      <c r="AD549" s="1292"/>
      <c r="AE549" s="1293">
        <v>1</v>
      </c>
      <c r="AF549" s="1294"/>
      <c r="AG549" s="1294"/>
      <c r="AH549" s="1295"/>
      <c r="AI549" s="1289"/>
      <c r="AJ549" s="1290"/>
      <c r="AK549" s="1290"/>
      <c r="AL549" s="1291"/>
      <c r="AM549" s="1199">
        <f>[1]EVERYTHING!$E$25</f>
        <v>44522005.740464367</v>
      </c>
      <c r="AN549" s="1200"/>
      <c r="AO549" s="1200"/>
      <c r="AP549" s="1200"/>
      <c r="AQ549" s="1200"/>
      <c r="AR549" s="1200"/>
      <c r="AS549" s="1201"/>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409" t="s">
        <v>2326</v>
      </c>
      <c r="D550" s="1409"/>
      <c r="E550" s="1409"/>
      <c r="F550" s="1409"/>
      <c r="G550" s="1409"/>
      <c r="H550" s="1409"/>
      <c r="I550" s="1409"/>
      <c r="J550" s="1409"/>
      <c r="K550" s="1409"/>
      <c r="L550" s="1409"/>
      <c r="M550" s="1298" t="s">
        <v>2180</v>
      </c>
      <c r="N550" s="1298"/>
      <c r="O550" s="1298"/>
      <c r="P550" s="1298"/>
      <c r="Q550" s="1283">
        <f>55*12</f>
        <v>660</v>
      </c>
      <c r="R550" s="1284"/>
      <c r="S550" s="1285"/>
      <c r="T550" s="1283"/>
      <c r="U550" s="1284"/>
      <c r="V550" s="1285"/>
      <c r="W550" s="1286">
        <v>0.03</v>
      </c>
      <c r="X550" s="1287"/>
      <c r="Y550" s="1288"/>
      <c r="Z550" s="1292" t="s">
        <v>2413</v>
      </c>
      <c r="AA550" s="1292"/>
      <c r="AB550" s="1292"/>
      <c r="AC550" s="1292"/>
      <c r="AD550" s="1292"/>
      <c r="AE550" s="1293">
        <v>2</v>
      </c>
      <c r="AF550" s="1294"/>
      <c r="AG550" s="1294"/>
      <c r="AH550" s="1295"/>
      <c r="AI550" s="1289"/>
      <c r="AJ550" s="1290"/>
      <c r="AK550" s="1290"/>
      <c r="AL550" s="1291"/>
      <c r="AM550" s="1199">
        <v>1301263</v>
      </c>
      <c r="AN550" s="1200"/>
      <c r="AO550" s="1200"/>
      <c r="AP550" s="1200"/>
      <c r="AQ550" s="1200"/>
      <c r="AR550" s="1200"/>
      <c r="AS550" s="1201"/>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409" t="s">
        <v>2326</v>
      </c>
      <c r="D551" s="1409"/>
      <c r="E551" s="1409"/>
      <c r="F551" s="1409"/>
      <c r="G551" s="1409"/>
      <c r="H551" s="1409"/>
      <c r="I551" s="1409"/>
      <c r="J551" s="1409"/>
      <c r="K551" s="1409"/>
      <c r="L551" s="1409"/>
      <c r="M551" s="1298" t="s">
        <v>2180</v>
      </c>
      <c r="N551" s="1298"/>
      <c r="O551" s="1298"/>
      <c r="P551" s="1298"/>
      <c r="Q551" s="1283">
        <v>660</v>
      </c>
      <c r="R551" s="1284"/>
      <c r="S551" s="1285"/>
      <c r="T551" s="1283"/>
      <c r="U551" s="1284"/>
      <c r="V551" s="1285"/>
      <c r="W551" s="1286">
        <v>0.03</v>
      </c>
      <c r="X551" s="1287"/>
      <c r="Y551" s="1288"/>
      <c r="Z551" s="1292" t="s">
        <v>2413</v>
      </c>
      <c r="AA551" s="1292"/>
      <c r="AB551" s="1292"/>
      <c r="AC551" s="1292"/>
      <c r="AD551" s="1292"/>
      <c r="AE551" s="1293">
        <v>3</v>
      </c>
      <c r="AF551" s="1294"/>
      <c r="AG551" s="1294"/>
      <c r="AH551" s="1295"/>
      <c r="AI551" s="1289"/>
      <c r="AJ551" s="1290"/>
      <c r="AK551" s="1290"/>
      <c r="AL551" s="1291"/>
      <c r="AM551" s="1199">
        <f>[1]EVERYTHING!$E$14+[1]EVERYTHING!$E$17</f>
        <v>1740000</v>
      </c>
      <c r="AN551" s="1200"/>
      <c r="AO551" s="1200"/>
      <c r="AP551" s="1200"/>
      <c r="AQ551" s="1200"/>
      <c r="AR551" s="1200"/>
      <c r="AS551" s="1201"/>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409" t="s">
        <v>2424</v>
      </c>
      <c r="D552" s="1409"/>
      <c r="E552" s="1409"/>
      <c r="F552" s="1409"/>
      <c r="G552" s="1409"/>
      <c r="H552" s="1409"/>
      <c r="I552" s="1409"/>
      <c r="J552" s="1409"/>
      <c r="K552" s="1409"/>
      <c r="L552" s="1409"/>
      <c r="M552" s="1298" t="s">
        <v>2180</v>
      </c>
      <c r="N552" s="1298"/>
      <c r="O552" s="1298"/>
      <c r="P552" s="1298"/>
      <c r="Q552" s="1283">
        <v>660</v>
      </c>
      <c r="R552" s="1284"/>
      <c r="S552" s="1285"/>
      <c r="T552" s="1283"/>
      <c r="U552" s="1284"/>
      <c r="V552" s="1285"/>
      <c r="W552" s="1286">
        <v>0</v>
      </c>
      <c r="X552" s="1287"/>
      <c r="Y552" s="1288"/>
      <c r="Z552" s="1292" t="s">
        <v>2413</v>
      </c>
      <c r="AA552" s="1292"/>
      <c r="AB552" s="1292"/>
      <c r="AC552" s="1292"/>
      <c r="AD552" s="1292"/>
      <c r="AE552" s="1293">
        <v>4</v>
      </c>
      <c r="AF552" s="1294"/>
      <c r="AG552" s="1294"/>
      <c r="AH552" s="1295"/>
      <c r="AI552" s="1289"/>
      <c r="AJ552" s="1290"/>
      <c r="AK552" s="1290"/>
      <c r="AL552" s="1291"/>
      <c r="AM552" s="1199">
        <f>[1]EVERYTHING!$E$7</f>
        <v>2538787</v>
      </c>
      <c r="AN552" s="1200"/>
      <c r="AO552" s="1200"/>
      <c r="AP552" s="1200"/>
      <c r="AQ552" s="1200"/>
      <c r="AR552" s="1200"/>
      <c r="AS552" s="1201"/>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409" t="s">
        <v>2426</v>
      </c>
      <c r="D553" s="1409"/>
      <c r="E553" s="1409"/>
      <c r="F553" s="1409"/>
      <c r="G553" s="1409"/>
      <c r="H553" s="1409"/>
      <c r="I553" s="1409"/>
      <c r="J553" s="1409"/>
      <c r="K553" s="1409"/>
      <c r="L553" s="1409"/>
      <c r="M553" s="1298" t="s">
        <v>2175</v>
      </c>
      <c r="N553" s="1298"/>
      <c r="O553" s="1298"/>
      <c r="P553" s="1298"/>
      <c r="Q553" s="1283"/>
      <c r="R553" s="1284"/>
      <c r="S553" s="1285"/>
      <c r="T553" s="1283"/>
      <c r="U553" s="1284"/>
      <c r="V553" s="1285"/>
      <c r="W553" s="1286"/>
      <c r="X553" s="1287"/>
      <c r="Y553" s="1288"/>
      <c r="Z553" s="1292"/>
      <c r="AA553" s="1292"/>
      <c r="AB553" s="1292"/>
      <c r="AC553" s="1292"/>
      <c r="AD553" s="1292"/>
      <c r="AE553" s="1293"/>
      <c r="AF553" s="1294"/>
      <c r="AG553" s="1294"/>
      <c r="AH553" s="1295"/>
      <c r="AI553" s="1289"/>
      <c r="AJ553" s="1290"/>
      <c r="AK553" s="1290"/>
      <c r="AL553" s="1291"/>
      <c r="AM553" s="1199">
        <f>[1]EVERYTHING!$I$20</f>
        <v>3403199.9711627075</v>
      </c>
      <c r="AN553" s="1200"/>
      <c r="AO553" s="1200"/>
      <c r="AP553" s="1200"/>
      <c r="AQ553" s="1200"/>
      <c r="AR553" s="1200"/>
      <c r="AS553" s="1201"/>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409" t="s">
        <v>2397</v>
      </c>
      <c r="D554" s="1409"/>
      <c r="E554" s="1409"/>
      <c r="F554" s="1409"/>
      <c r="G554" s="1409"/>
      <c r="H554" s="1409"/>
      <c r="I554" s="1409"/>
      <c r="J554" s="1409"/>
      <c r="K554" s="1409"/>
      <c r="L554" s="1409"/>
      <c r="M554" s="1298" t="s">
        <v>2193</v>
      </c>
      <c r="N554" s="1298"/>
      <c r="O554" s="1298"/>
      <c r="P554" s="1298"/>
      <c r="Q554" s="1283"/>
      <c r="R554" s="1284"/>
      <c r="S554" s="1285"/>
      <c r="T554" s="1283"/>
      <c r="U554" s="1284"/>
      <c r="V554" s="1285"/>
      <c r="W554" s="1286"/>
      <c r="X554" s="1287"/>
      <c r="Y554" s="1288"/>
      <c r="Z554" s="1292" t="s">
        <v>1977</v>
      </c>
      <c r="AA554" s="1292"/>
      <c r="AB554" s="1292"/>
      <c r="AC554" s="1292"/>
      <c r="AD554" s="1292"/>
      <c r="AE554" s="1293"/>
      <c r="AF554" s="1294"/>
      <c r="AG554" s="1294"/>
      <c r="AH554" s="1295"/>
      <c r="AI554" s="1289"/>
      <c r="AJ554" s="1290"/>
      <c r="AK554" s="1290"/>
      <c r="AL554" s="1291"/>
      <c r="AM554" s="1199">
        <f>[1]EVERYTHING!$E$15</f>
        <v>1748736</v>
      </c>
      <c r="AN554" s="1200"/>
      <c r="AO554" s="1200"/>
      <c r="AP554" s="1200"/>
      <c r="AQ554" s="1200"/>
      <c r="AR554" s="1200"/>
      <c r="AS554" s="1201"/>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409" t="s">
        <v>2425</v>
      </c>
      <c r="D555" s="1409"/>
      <c r="E555" s="1409"/>
      <c r="F555" s="1409"/>
      <c r="G555" s="1409"/>
      <c r="H555" s="1409"/>
      <c r="I555" s="1409"/>
      <c r="J555" s="1409"/>
      <c r="K555" s="1409"/>
      <c r="L555" s="1409"/>
      <c r="M555" s="1298" t="s">
        <v>2174</v>
      </c>
      <c r="N555" s="1298"/>
      <c r="O555" s="1298"/>
      <c r="P555" s="1298"/>
      <c r="Q555" s="1283"/>
      <c r="R555" s="1284"/>
      <c r="S555" s="1285"/>
      <c r="T555" s="1283"/>
      <c r="U555" s="1284"/>
      <c r="V555" s="1285"/>
      <c r="W555" s="1286"/>
      <c r="X555" s="1287"/>
      <c r="Y555" s="1288"/>
      <c r="Z555" s="1292" t="s">
        <v>1977</v>
      </c>
      <c r="AA555" s="1292"/>
      <c r="AB555" s="1292"/>
      <c r="AC555" s="1292"/>
      <c r="AD555" s="1292"/>
      <c r="AE555" s="1293"/>
      <c r="AF555" s="1294"/>
      <c r="AG555" s="1294"/>
      <c r="AH555" s="1295"/>
      <c r="AI555" s="1289"/>
      <c r="AJ555" s="1290"/>
      <c r="AK555" s="1290"/>
      <c r="AL555" s="1291"/>
      <c r="AM555" s="1199">
        <f>[1]EVERYTHING!$E$19</f>
        <v>100</v>
      </c>
      <c r="AN555" s="1200"/>
      <c r="AO555" s="1200"/>
      <c r="AP555" s="1200"/>
      <c r="AQ555" s="1200"/>
      <c r="AR555" s="1200"/>
      <c r="AS555" s="1201"/>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409"/>
      <c r="D556" s="1409"/>
      <c r="E556" s="1409"/>
      <c r="F556" s="1409"/>
      <c r="G556" s="1409"/>
      <c r="H556" s="1409"/>
      <c r="I556" s="1409"/>
      <c r="J556" s="1409"/>
      <c r="K556" s="1409"/>
      <c r="L556" s="1409"/>
      <c r="M556" s="1298" t="s">
        <v>1977</v>
      </c>
      <c r="N556" s="1298"/>
      <c r="O556" s="1298"/>
      <c r="P556" s="1298"/>
      <c r="Q556" s="1283"/>
      <c r="R556" s="1284"/>
      <c r="S556" s="1285"/>
      <c r="T556" s="1283"/>
      <c r="U556" s="1284"/>
      <c r="V556" s="1285"/>
      <c r="W556" s="1286"/>
      <c r="X556" s="1287"/>
      <c r="Y556" s="1288"/>
      <c r="Z556" s="1292" t="s">
        <v>1977</v>
      </c>
      <c r="AA556" s="1292"/>
      <c r="AB556" s="1292"/>
      <c r="AC556" s="1292"/>
      <c r="AD556" s="1292"/>
      <c r="AE556" s="1293"/>
      <c r="AF556" s="1294"/>
      <c r="AG556" s="1294"/>
      <c r="AH556" s="1295"/>
      <c r="AI556" s="1289"/>
      <c r="AJ556" s="1290"/>
      <c r="AK556" s="1290"/>
      <c r="AL556" s="1291"/>
      <c r="AM556" s="1199"/>
      <c r="AN556" s="1200"/>
      <c r="AO556" s="1200"/>
      <c r="AP556" s="1200"/>
      <c r="AQ556" s="1200"/>
      <c r="AR556" s="1200"/>
      <c r="AS556" s="1201"/>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409"/>
      <c r="D557" s="1409"/>
      <c r="E557" s="1409"/>
      <c r="F557" s="1409"/>
      <c r="G557" s="1409"/>
      <c r="H557" s="1409"/>
      <c r="I557" s="1409"/>
      <c r="J557" s="1409"/>
      <c r="K557" s="1409"/>
      <c r="L557" s="1409"/>
      <c r="M557" s="1298" t="s">
        <v>1977</v>
      </c>
      <c r="N557" s="1298"/>
      <c r="O557" s="1298"/>
      <c r="P557" s="1298"/>
      <c r="Q557" s="1283"/>
      <c r="R557" s="1284"/>
      <c r="S557" s="1285"/>
      <c r="T557" s="1283"/>
      <c r="U557" s="1284"/>
      <c r="V557" s="1285"/>
      <c r="W557" s="1286"/>
      <c r="X557" s="1287"/>
      <c r="Y557" s="1288"/>
      <c r="Z557" s="1292" t="s">
        <v>1977</v>
      </c>
      <c r="AA557" s="1292"/>
      <c r="AB557" s="1292"/>
      <c r="AC557" s="1292"/>
      <c r="AD557" s="1292"/>
      <c r="AE557" s="1293"/>
      <c r="AF557" s="1294"/>
      <c r="AG557" s="1294"/>
      <c r="AH557" s="1295"/>
      <c r="AI557" s="1289"/>
      <c r="AJ557" s="1290"/>
      <c r="AK557" s="1290"/>
      <c r="AL557" s="1291"/>
      <c r="AM557" s="1199"/>
      <c r="AN557" s="1200"/>
      <c r="AO557" s="1200"/>
      <c r="AP557" s="1200"/>
      <c r="AQ557" s="1200"/>
      <c r="AR557" s="1200"/>
      <c r="AS557" s="1201"/>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409"/>
      <c r="D558" s="1409"/>
      <c r="E558" s="1409"/>
      <c r="F558" s="1409"/>
      <c r="G558" s="1409"/>
      <c r="H558" s="1409"/>
      <c r="I558" s="1409"/>
      <c r="J558" s="1409"/>
      <c r="K558" s="1409"/>
      <c r="L558" s="1409"/>
      <c r="M558" s="1298" t="s">
        <v>1977</v>
      </c>
      <c r="N558" s="1298"/>
      <c r="O558" s="1298"/>
      <c r="P558" s="1298"/>
      <c r="Q558" s="1283"/>
      <c r="R558" s="1284"/>
      <c r="S558" s="1285"/>
      <c r="T558" s="1283"/>
      <c r="U558" s="1284"/>
      <c r="V558" s="1285"/>
      <c r="W558" s="1286"/>
      <c r="X558" s="1287"/>
      <c r="Y558" s="1288"/>
      <c r="Z558" s="1292" t="s">
        <v>1977</v>
      </c>
      <c r="AA558" s="1292"/>
      <c r="AB558" s="1292"/>
      <c r="AC558" s="1292"/>
      <c r="AD558" s="1292"/>
      <c r="AE558" s="1293"/>
      <c r="AF558" s="1294"/>
      <c r="AG558" s="1294"/>
      <c r="AH558" s="1295"/>
      <c r="AI558" s="1289"/>
      <c r="AJ558" s="1290"/>
      <c r="AK558" s="1290"/>
      <c r="AL558" s="1291"/>
      <c r="AM558" s="1199"/>
      <c r="AN558" s="1200"/>
      <c r="AO558" s="1200"/>
      <c r="AP558" s="1200"/>
      <c r="AQ558" s="1200"/>
      <c r="AR558" s="1200"/>
      <c r="AS558" s="1201"/>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409"/>
      <c r="D559" s="1409"/>
      <c r="E559" s="1409"/>
      <c r="F559" s="1409"/>
      <c r="G559" s="1409"/>
      <c r="H559" s="1409"/>
      <c r="I559" s="1409"/>
      <c r="J559" s="1409"/>
      <c r="K559" s="1409"/>
      <c r="L559" s="1409"/>
      <c r="M559" s="1298" t="s">
        <v>1977</v>
      </c>
      <c r="N559" s="1298"/>
      <c r="O559" s="1298"/>
      <c r="P559" s="1298"/>
      <c r="Q559" s="1283"/>
      <c r="R559" s="1284"/>
      <c r="S559" s="1285"/>
      <c r="T559" s="1283"/>
      <c r="U559" s="1284"/>
      <c r="V559" s="1285"/>
      <c r="W559" s="1286"/>
      <c r="X559" s="1287"/>
      <c r="Y559" s="1288"/>
      <c r="Z559" s="1292" t="s">
        <v>1977</v>
      </c>
      <c r="AA559" s="1292"/>
      <c r="AB559" s="1292"/>
      <c r="AC559" s="1292"/>
      <c r="AD559" s="1292"/>
      <c r="AE559" s="1293"/>
      <c r="AF559" s="1294"/>
      <c r="AG559" s="1294"/>
      <c r="AH559" s="1295"/>
      <c r="AI559" s="1289"/>
      <c r="AJ559" s="1290"/>
      <c r="AK559" s="1290"/>
      <c r="AL559" s="1291"/>
      <c r="AM559" s="1199"/>
      <c r="AN559" s="1200"/>
      <c r="AO559" s="1200"/>
      <c r="AP559" s="1200"/>
      <c r="AQ559" s="1200"/>
      <c r="AR559" s="1200"/>
      <c r="AS559" s="1201"/>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409"/>
      <c r="D560" s="1409"/>
      <c r="E560" s="1409"/>
      <c r="F560" s="1409"/>
      <c r="G560" s="1409"/>
      <c r="H560" s="1409"/>
      <c r="I560" s="1409"/>
      <c r="J560" s="1409"/>
      <c r="K560" s="1409"/>
      <c r="L560" s="1409"/>
      <c r="M560" s="1298" t="s">
        <v>1977</v>
      </c>
      <c r="N560" s="1298"/>
      <c r="O560" s="1298"/>
      <c r="P560" s="1298"/>
      <c r="Q560" s="1283"/>
      <c r="R560" s="1284"/>
      <c r="S560" s="1285"/>
      <c r="T560" s="1283"/>
      <c r="U560" s="1284"/>
      <c r="V560" s="1285"/>
      <c r="W560" s="1286"/>
      <c r="X560" s="1287"/>
      <c r="Y560" s="1288"/>
      <c r="Z560" s="1292" t="s">
        <v>1977</v>
      </c>
      <c r="AA560" s="1292"/>
      <c r="AB560" s="1292"/>
      <c r="AC560" s="1292"/>
      <c r="AD560" s="1292"/>
      <c r="AE560" s="1293"/>
      <c r="AF560" s="1294"/>
      <c r="AG560" s="1294"/>
      <c r="AH560" s="1295"/>
      <c r="AI560" s="1289"/>
      <c r="AJ560" s="1290"/>
      <c r="AK560" s="1290"/>
      <c r="AL560" s="1291"/>
      <c r="AM560" s="1199"/>
      <c r="AN560" s="1200"/>
      <c r="AO560" s="1200"/>
      <c r="AP560" s="1200"/>
      <c r="AQ560" s="1200"/>
      <c r="AR560" s="1200"/>
      <c r="AS560" s="1201"/>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3"/>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55254091.711627074</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261" t="str">
        <f>C549</f>
        <v>Construction Loan - Chase</v>
      </c>
      <c r="H563" s="1261"/>
      <c r="I563" s="1261"/>
      <c r="J563" s="1261"/>
      <c r="K563" s="1261"/>
      <c r="L563" s="1261"/>
      <c r="M563" s="1261"/>
      <c r="N563" s="1261"/>
      <c r="O563" s="1261"/>
      <c r="P563" s="1261"/>
      <c r="Q563" s="1261"/>
      <c r="R563" s="1261"/>
      <c r="S563" s="12"/>
      <c r="T563" s="61" t="s">
        <v>901</v>
      </c>
      <c r="U563" t="s">
        <v>82</v>
      </c>
      <c r="Z563" s="1261" t="str">
        <f>C550</f>
        <v>City of Stockton</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103" t="s">
        <v>2449</v>
      </c>
      <c r="H564" s="1107"/>
      <c r="I564" s="1107"/>
      <c r="J564" s="1107"/>
      <c r="K564" s="1107"/>
      <c r="L564" s="1107"/>
      <c r="M564" s="1107"/>
      <c r="N564" s="1107"/>
      <c r="O564" s="1107"/>
      <c r="P564" s="1107"/>
      <c r="Q564" s="1107"/>
      <c r="R564" s="1107"/>
      <c r="S564" s="12"/>
      <c r="T564" s="4"/>
      <c r="U564" t="s">
        <v>372</v>
      </c>
      <c r="Z564" s="1103" t="s">
        <v>2453</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103" t="s">
        <v>114</v>
      </c>
      <c r="H565" s="1107"/>
      <c r="I565" s="1107"/>
      <c r="J565" s="1107"/>
      <c r="K565" s="1107"/>
      <c r="L565" s="1107"/>
      <c r="M565" s="1107"/>
      <c r="N565" s="1107"/>
      <c r="O565" s="1107"/>
      <c r="P565" s="1107"/>
      <c r="Q565" s="1107"/>
      <c r="R565" s="1107"/>
      <c r="T565" s="4"/>
      <c r="U565" t="s">
        <v>430</v>
      </c>
      <c r="Z565" s="1258" t="s">
        <v>2323</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103" t="s">
        <v>2450</v>
      </c>
      <c r="H566" s="1107"/>
      <c r="I566" s="1107"/>
      <c r="J566" s="1107"/>
      <c r="K566" s="1107"/>
      <c r="L566" s="1107"/>
      <c r="M566" s="1107"/>
      <c r="N566" s="1107"/>
      <c r="O566" s="1107"/>
      <c r="P566" s="1107"/>
      <c r="Q566" s="1107"/>
      <c r="R566" s="1107"/>
      <c r="S566" s="12"/>
      <c r="T566" s="4"/>
      <c r="U566" t="s">
        <v>833</v>
      </c>
      <c r="Z566" s="1258" t="s">
        <v>2452</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265" t="s">
        <v>2451</v>
      </c>
      <c r="H567" s="1266"/>
      <c r="I567" s="1266"/>
      <c r="J567" s="1266"/>
      <c r="K567" s="1266"/>
      <c r="L567" s="1266"/>
      <c r="O567" s="42" t="s">
        <v>818</v>
      </c>
      <c r="P567" s="1260"/>
      <c r="Q567" s="1260"/>
      <c r="R567" s="1260"/>
      <c r="S567" s="14"/>
      <c r="T567" s="4"/>
      <c r="U567" t="s">
        <v>650</v>
      </c>
      <c r="Z567" s="1265" t="s">
        <v>2455</v>
      </c>
      <c r="AA567" s="1266"/>
      <c r="AB567" s="1266"/>
      <c r="AC567" s="1266"/>
      <c r="AD567" s="1266"/>
      <c r="AE567" s="1266"/>
      <c r="AH567" s="42" t="s">
        <v>818</v>
      </c>
      <c r="AI567" s="1260"/>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103" t="s">
        <v>2391</v>
      </c>
      <c r="I568" s="1107"/>
      <c r="J568" s="1107"/>
      <c r="K568" s="1107"/>
      <c r="L568" s="1107"/>
      <c r="M568" s="1107"/>
      <c r="N568" s="1107"/>
      <c r="O568" s="1107"/>
      <c r="P568" s="1107"/>
      <c r="Q568" s="1107"/>
      <c r="R568" s="1107"/>
      <c r="S568" s="12"/>
      <c r="T568" s="4"/>
      <c r="U568" t="s">
        <v>834</v>
      </c>
      <c r="AA568" s="1103" t="s">
        <v>2454</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261" t="str">
        <f>C551</f>
        <v>City of Stockton</v>
      </c>
      <c r="H571" s="1261"/>
      <c r="I571" s="1261"/>
      <c r="J571" s="1261"/>
      <c r="K571" s="1261"/>
      <c r="L571" s="1261"/>
      <c r="M571" s="1261"/>
      <c r="N571" s="1261"/>
      <c r="O571" s="1261"/>
      <c r="P571" s="1261"/>
      <c r="Q571" s="1261"/>
      <c r="R571" s="1261"/>
      <c r="T571" s="61" t="s">
        <v>431</v>
      </c>
      <c r="U571" t="s">
        <v>82</v>
      </c>
      <c r="Z571" s="1261" t="str">
        <f>C552</f>
        <v>HCD IIG - Sponsor Loan</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103" t="s">
        <v>2395</v>
      </c>
      <c r="H572" s="1107"/>
      <c r="I572" s="1107"/>
      <c r="J572" s="1107"/>
      <c r="K572" s="1107"/>
      <c r="L572" s="1107"/>
      <c r="M572" s="1107"/>
      <c r="N572" s="1107"/>
      <c r="O572" s="1107"/>
      <c r="P572" s="1107"/>
      <c r="Q572" s="1107"/>
      <c r="R572" s="1107"/>
      <c r="T572" s="4"/>
      <c r="U572" t="s">
        <v>372</v>
      </c>
      <c r="Z572" s="1103" t="s">
        <v>2400</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258" t="s">
        <v>2323</v>
      </c>
      <c r="H573" s="1259"/>
      <c r="I573" s="1259"/>
      <c r="J573" s="1259"/>
      <c r="K573" s="1259"/>
      <c r="L573" s="1259"/>
      <c r="M573" s="1259"/>
      <c r="N573" s="1259"/>
      <c r="O573" s="1259"/>
      <c r="P573" s="1259"/>
      <c r="Q573" s="1259"/>
      <c r="R573" s="1259"/>
      <c r="T573" s="4"/>
      <c r="U573" t="s">
        <v>430</v>
      </c>
      <c r="Z573" s="1258" t="s">
        <v>110</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258" t="s">
        <v>2452</v>
      </c>
      <c r="H574" s="1259"/>
      <c r="I574" s="1259"/>
      <c r="J574" s="1259"/>
      <c r="K574" s="1259"/>
      <c r="L574" s="1259"/>
      <c r="M574" s="1259"/>
      <c r="N574" s="1259"/>
      <c r="O574" s="1259"/>
      <c r="P574" s="1259"/>
      <c r="Q574" s="1259"/>
      <c r="R574" s="1259"/>
      <c r="T574" s="4"/>
      <c r="U574" t="s">
        <v>833</v>
      </c>
      <c r="Z574" s="1258" t="s">
        <v>2392</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265" t="s">
        <v>2455</v>
      </c>
      <c r="H575" s="1266"/>
      <c r="I575" s="1266"/>
      <c r="J575" s="1266"/>
      <c r="K575" s="1266"/>
      <c r="L575" s="1266"/>
      <c r="O575" s="42" t="s">
        <v>818</v>
      </c>
      <c r="P575" s="1260"/>
      <c r="Q575" s="1260"/>
      <c r="R575" s="1260"/>
      <c r="T575" s="4"/>
      <c r="U575" t="s">
        <v>650</v>
      </c>
      <c r="Z575" s="1265" t="s">
        <v>2393</v>
      </c>
      <c r="AA575" s="1266"/>
      <c r="AB575" s="1266"/>
      <c r="AC575" s="1266"/>
      <c r="AD575" s="1266"/>
      <c r="AE575" s="1266"/>
      <c r="AH575" s="42" t="s">
        <v>818</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103" t="s">
        <v>2396</v>
      </c>
      <c r="I576" s="1107"/>
      <c r="J576" s="1107"/>
      <c r="K576" s="1107"/>
      <c r="L576" s="1107"/>
      <c r="M576" s="1107"/>
      <c r="N576" s="1107"/>
      <c r="O576" s="1107"/>
      <c r="P576" s="1107"/>
      <c r="Q576" s="1107"/>
      <c r="R576" s="1107"/>
      <c r="T576" s="4"/>
      <c r="U576" t="s">
        <v>834</v>
      </c>
      <c r="AA576" s="1103" t="s">
        <v>2394</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056" t="s">
        <v>108</v>
      </c>
      <c r="O577" s="1056"/>
      <c r="T577" s="4"/>
      <c r="U577" t="s">
        <v>836</v>
      </c>
      <c r="AG577" s="1335"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261" t="str">
        <f>C553</f>
        <v>LP Equity</v>
      </c>
      <c r="H579" s="1261"/>
      <c r="I579" s="1261"/>
      <c r="J579" s="1261"/>
      <c r="K579" s="1261"/>
      <c r="L579" s="1261"/>
      <c r="M579" s="1261"/>
      <c r="N579" s="1261"/>
      <c r="O579" s="1261"/>
      <c r="P579" s="1261"/>
      <c r="Q579" s="1261"/>
      <c r="R579" s="1261"/>
      <c r="T579" s="61" t="s">
        <v>434</v>
      </c>
      <c r="U579" t="s">
        <v>82</v>
      </c>
      <c r="Z579" s="1261" t="str">
        <f>C554</f>
        <v>Fee Waiver</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103" t="s">
        <v>2399</v>
      </c>
      <c r="H580" s="1107"/>
      <c r="I580" s="1107"/>
      <c r="J580" s="1107"/>
      <c r="K580" s="1107"/>
      <c r="L580" s="1107"/>
      <c r="M580" s="1107"/>
      <c r="N580" s="1107"/>
      <c r="O580" s="1107"/>
      <c r="P580" s="1107"/>
      <c r="Q580" s="1107"/>
      <c r="R580" s="1107"/>
      <c r="T580" s="4"/>
      <c r="U580" t="s">
        <v>372</v>
      </c>
      <c r="Z580" s="1103" t="s">
        <v>2395</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103"/>
      <c r="H581" s="1107"/>
      <c r="I581" s="1107"/>
      <c r="J581" s="1107"/>
      <c r="K581" s="1107"/>
      <c r="L581" s="1107"/>
      <c r="M581" s="1107"/>
      <c r="N581" s="1107"/>
      <c r="O581" s="1107"/>
      <c r="P581" s="1107"/>
      <c r="Q581" s="1107"/>
      <c r="R581" s="1107"/>
      <c r="T581" s="4"/>
      <c r="U581" t="s">
        <v>430</v>
      </c>
      <c r="Z581" s="1258" t="s">
        <v>2323</v>
      </c>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103"/>
      <c r="H582" s="1107"/>
      <c r="I582" s="1107"/>
      <c r="J582" s="1107"/>
      <c r="K582" s="1107"/>
      <c r="L582" s="1107"/>
      <c r="M582" s="1107"/>
      <c r="N582" s="1107"/>
      <c r="O582" s="1107"/>
      <c r="P582" s="1107"/>
      <c r="Q582" s="1107"/>
      <c r="R582" s="1107"/>
      <c r="T582" s="4"/>
      <c r="U582" t="s">
        <v>833</v>
      </c>
      <c r="Z582" s="1258" t="s">
        <v>2452</v>
      </c>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265"/>
      <c r="H583" s="1266"/>
      <c r="I583" s="1266"/>
      <c r="J583" s="1266"/>
      <c r="K583" s="1266"/>
      <c r="L583" s="1266"/>
      <c r="O583" s="42" t="s">
        <v>818</v>
      </c>
      <c r="P583" s="1260"/>
      <c r="Q583" s="1260"/>
      <c r="R583" s="1260"/>
      <c r="T583" s="4"/>
      <c r="U583" t="s">
        <v>650</v>
      </c>
      <c r="Z583" s="1265" t="s">
        <v>2455</v>
      </c>
      <c r="AA583" s="1266"/>
      <c r="AB583" s="1266"/>
      <c r="AC583" s="1266"/>
      <c r="AD583" s="1266"/>
      <c r="AE583" s="1266"/>
      <c r="AH583" s="42" t="s">
        <v>818</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103"/>
      <c r="I584" s="1107"/>
      <c r="J584" s="1107"/>
      <c r="K584" s="1107"/>
      <c r="L584" s="1107"/>
      <c r="M584" s="1107"/>
      <c r="N584" s="1107"/>
      <c r="O584" s="1107"/>
      <c r="P584" s="1107"/>
      <c r="Q584" s="1107"/>
      <c r="R584" s="1107"/>
      <c r="T584" s="4"/>
      <c r="U584" t="s">
        <v>834</v>
      </c>
      <c r="AA584" s="1103" t="s">
        <v>2397</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056" t="s">
        <v>482</v>
      </c>
      <c r="O585" s="1056"/>
      <c r="T585" s="4"/>
      <c r="U585" t="s">
        <v>836</v>
      </c>
      <c r="AG585" s="1056" t="s">
        <v>108</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261" t="str">
        <f>C555</f>
        <v>GP Equity</v>
      </c>
      <c r="H587" s="1261"/>
      <c r="I587" s="1261"/>
      <c r="J587" s="1261"/>
      <c r="K587" s="1261"/>
      <c r="L587" s="1261"/>
      <c r="M587" s="1261"/>
      <c r="N587" s="1261"/>
      <c r="O587" s="1261"/>
      <c r="P587" s="1261"/>
      <c r="Q587" s="1261"/>
      <c r="R587" s="1261"/>
      <c r="T587" s="61" t="s">
        <v>743</v>
      </c>
      <c r="U587" t="s">
        <v>82</v>
      </c>
      <c r="Z587" s="1261">
        <f>C556</f>
        <v>0</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103" t="s">
        <v>2333</v>
      </c>
      <c r="H588" s="1107"/>
      <c r="I588" s="1107"/>
      <c r="J588" s="1107"/>
      <c r="K588" s="1107"/>
      <c r="L588" s="1107"/>
      <c r="M588" s="1107"/>
      <c r="N588" s="1107"/>
      <c r="O588" s="1107"/>
      <c r="P588" s="1107"/>
      <c r="Q588" s="1107"/>
      <c r="R588" s="1107"/>
      <c r="T588" s="4"/>
      <c r="U588" t="s">
        <v>372</v>
      </c>
      <c r="Z588" s="1103"/>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103" t="s">
        <v>2323</v>
      </c>
      <c r="H589" s="1107"/>
      <c r="I589" s="1107"/>
      <c r="J589" s="1107"/>
      <c r="K589" s="1107"/>
      <c r="L589" s="1107"/>
      <c r="M589" s="1107"/>
      <c r="N589" s="1107"/>
      <c r="O589" s="1107"/>
      <c r="P589" s="1107"/>
      <c r="Q589" s="1107"/>
      <c r="R589" s="1107"/>
      <c r="S589"/>
      <c r="T589" s="4"/>
      <c r="U589" t="s">
        <v>430</v>
      </c>
      <c r="V589"/>
      <c r="W589"/>
      <c r="X589"/>
      <c r="Y589"/>
      <c r="Z589" s="1259"/>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103" t="s">
        <v>2324</v>
      </c>
      <c r="H590" s="1107"/>
      <c r="I590" s="1107"/>
      <c r="J590" s="1107"/>
      <c r="K590" s="1107"/>
      <c r="L590" s="1107"/>
      <c r="M590" s="1107"/>
      <c r="N590" s="1107"/>
      <c r="O590" s="1107"/>
      <c r="P590" s="1107"/>
      <c r="Q590" s="1107"/>
      <c r="R590" s="1107"/>
      <c r="S590"/>
      <c r="T590" s="4"/>
      <c r="U590" t="s">
        <v>833</v>
      </c>
      <c r="V590"/>
      <c r="W590"/>
      <c r="X590"/>
      <c r="Y590"/>
      <c r="Z590" s="1259"/>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2238</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265" t="s">
        <v>2335</v>
      </c>
      <c r="H591" s="1266"/>
      <c r="I591" s="1266"/>
      <c r="J591" s="1266"/>
      <c r="K591" s="1266"/>
      <c r="L591" s="1266"/>
      <c r="M591"/>
      <c r="N591"/>
      <c r="O591" s="42" t="s">
        <v>818</v>
      </c>
      <c r="P591" s="1260"/>
      <c r="Q591" s="1260"/>
      <c r="R591" s="1260"/>
      <c r="S591"/>
      <c r="T591" s="4"/>
      <c r="U591" t="s">
        <v>650</v>
      </c>
      <c r="V591"/>
      <c r="W591"/>
      <c r="X591"/>
      <c r="Y591"/>
      <c r="Z591" s="1266"/>
      <c r="AA591" s="1266"/>
      <c r="AB591" s="1266"/>
      <c r="AC591" s="1266"/>
      <c r="AD591" s="1266"/>
      <c r="AE591" s="1266"/>
      <c r="AF591"/>
      <c r="AG591"/>
      <c r="AH591" s="42" t="s">
        <v>818</v>
      </c>
      <c r="AI591" s="1260"/>
      <c r="AJ591" s="1260"/>
      <c r="AK591" s="1260"/>
      <c r="AL591"/>
      <c r="AZ591" s="5" t="s">
        <v>441</v>
      </c>
      <c r="BA591" s="41"/>
      <c r="BB591" s="41"/>
      <c r="BC591" s="41"/>
      <c r="BD591" s="41"/>
      <c r="BE591" s="214" t="s">
        <v>351</v>
      </c>
      <c r="BF591" s="215"/>
      <c r="BG591" s="1268"/>
      <c r="BH591" s="1270"/>
      <c r="BI591" s="214" t="s">
        <v>352</v>
      </c>
      <c r="BJ591" s="215"/>
      <c r="BK591" s="1268"/>
      <c r="BL591" s="1270"/>
      <c r="BN591" s="1268">
        <f t="shared" ref="BN591" si="1">IF(B695="SRO/Studio",G695,0)</f>
        <v>0</v>
      </c>
      <c r="BO591" s="1269"/>
      <c r="BP591" s="1269"/>
      <c r="BQ591" s="1269"/>
      <c r="BR591" s="1279"/>
      <c r="BS591" s="1268">
        <f t="shared" ref="BS591" si="2">IF(B695="1 Bedroom",G695,0)</f>
        <v>45</v>
      </c>
      <c r="BT591" s="1269"/>
      <c r="BU591" s="1269"/>
      <c r="BV591" s="1269"/>
      <c r="BW591" s="1270"/>
      <c r="BX591" s="1268">
        <f t="shared" ref="BX591" si="3">IF(B695="2 Bedrooms",G695,0)</f>
        <v>0</v>
      </c>
      <c r="BY591" s="1269"/>
      <c r="BZ591" s="1269"/>
      <c r="CA591" s="1269"/>
      <c r="CB591" s="1270"/>
      <c r="CC591" s="1268">
        <f t="shared" ref="CC591" si="4">IF(B695="3 Bedrooms",G695,0)</f>
        <v>0</v>
      </c>
      <c r="CD591" s="1269"/>
      <c r="CE591" s="1269"/>
      <c r="CF591" s="1269"/>
      <c r="CG591" s="1270"/>
      <c r="CH591" s="1268">
        <f t="shared" ref="CH591" si="5">IF(B695="4 Bedrooms",G695,0)</f>
        <v>0</v>
      </c>
      <c r="CI591" s="1269"/>
      <c r="CJ591" s="1269"/>
      <c r="CK591" s="1269"/>
      <c r="CL591" s="1270"/>
      <c r="CM591" s="1277">
        <f t="shared" ref="CM591" si="6">IF(B695="5 Bedrooms",G695,0)</f>
        <v>0</v>
      </c>
      <c r="CN591" s="1278"/>
      <c r="CO591" s="1278"/>
      <c r="CP591" s="1278"/>
      <c r="CQ591" s="1279"/>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 customHeight="1">
      <c r="A592" s="4"/>
      <c r="B592" t="s">
        <v>834</v>
      </c>
      <c r="C592"/>
      <c r="D592"/>
      <c r="E592"/>
      <c r="F592"/>
      <c r="G592"/>
      <c r="H592" s="1103" t="s">
        <v>2398</v>
      </c>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4">
        <f>IF(AND(AH695&lt;=0.5,AH695&gt;=0.36),1,0)</f>
        <v>0</v>
      </c>
      <c r="BF592" s="1276"/>
      <c r="BG592" s="1268">
        <f t="shared" ref="BG592:BG615" si="7">IF(BE592=1,G695,0)</f>
        <v>0</v>
      </c>
      <c r="BH592" s="1270"/>
      <c r="BI592" s="1274">
        <f>IF(AND(AH695&lt;=0.35,AH695&gt;0),1,0)</f>
        <v>1</v>
      </c>
      <c r="BJ592" s="1276"/>
      <c r="BK592" s="1268">
        <f t="shared" ref="BK592:BK615" si="8">IF(BI592=1,G695,0)</f>
        <v>45</v>
      </c>
      <c r="BL592" s="1270"/>
      <c r="BN592" s="1268">
        <f t="shared" ref="BN592:BN625" si="9">IF(B696="SRO/Studio",G696,0)</f>
        <v>0</v>
      </c>
      <c r="BO592" s="1269"/>
      <c r="BP592" s="1269"/>
      <c r="BQ592" s="1269"/>
      <c r="BR592" s="1279"/>
      <c r="BS592" s="1268">
        <f t="shared" ref="BS592:BS625" si="10">IF(B696="1 Bedroom",G696,0)</f>
        <v>35</v>
      </c>
      <c r="BT592" s="1269"/>
      <c r="BU592" s="1269"/>
      <c r="BV592" s="1269"/>
      <c r="BW592" s="1270"/>
      <c r="BX592" s="1268">
        <f t="shared" ref="BX592:BX625" si="11">IF(B696="2 Bedrooms",G696,0)</f>
        <v>0</v>
      </c>
      <c r="BY592" s="1269"/>
      <c r="BZ592" s="1269"/>
      <c r="CA592" s="1269"/>
      <c r="CB592" s="1270"/>
      <c r="CC592" s="1268">
        <f t="shared" ref="CC592:CC625" si="12">IF(B696="3 Bedrooms",G696,0)</f>
        <v>0</v>
      </c>
      <c r="CD592" s="1269"/>
      <c r="CE592" s="1269"/>
      <c r="CF592" s="1269"/>
      <c r="CG592" s="1270"/>
      <c r="CH592" s="1268">
        <f t="shared" ref="CH592:CH625" si="13">IF(B696="4 Bedrooms",G696,0)</f>
        <v>0</v>
      </c>
      <c r="CI592" s="1269"/>
      <c r="CJ592" s="1269"/>
      <c r="CK592" s="1269"/>
      <c r="CL592" s="1270"/>
      <c r="CM592" s="1277">
        <f t="shared" ref="CM592:CM625" si="14">IF(B696="5 Bedrooms",G696,0)</f>
        <v>0</v>
      </c>
      <c r="CN592" s="1278"/>
      <c r="CO592" s="1278"/>
      <c r="CP592" s="1278"/>
      <c r="CQ592" s="1279"/>
      <c r="CS592" s="1280">
        <f>IF(AND(B695="SRO/Studio",AH695&lt;=0.3),G695,0)</f>
        <v>0</v>
      </c>
      <c r="CT592" s="1281"/>
      <c r="CU592" s="1281"/>
      <c r="CV592" s="1281"/>
      <c r="CW592" s="1282"/>
      <c r="CX592" s="1280">
        <f>IF(AND(B695="1 Bedroom",AH695&lt;=0.3),G695,0)</f>
        <v>45</v>
      </c>
      <c r="CY592" s="1281"/>
      <c r="CZ592" s="1281"/>
      <c r="DA592" s="1281"/>
      <c r="DB592" s="1282"/>
      <c r="DC592" s="1280">
        <f>IF(AND(B695="2 Bedrooms",AH695&lt;=0.3),G695,0)</f>
        <v>0</v>
      </c>
      <c r="DD592" s="1281"/>
      <c r="DE592" s="1281"/>
      <c r="DF592" s="1281"/>
      <c r="DG592" s="1282"/>
      <c r="DH592" s="1280">
        <f>IF(AND(B695="3 Bedrooms",AH695&lt;=0.3),G695,0)</f>
        <v>0</v>
      </c>
      <c r="DI592" s="1281"/>
      <c r="DJ592" s="1281"/>
      <c r="DK592" s="1281"/>
      <c r="DL592" s="1282"/>
      <c r="DM592" s="1280">
        <f>IF(AND(B695="4 Bedrooms",AH695&lt;=0.3),G695,0)</f>
        <v>0</v>
      </c>
      <c r="DN592" s="1281"/>
      <c r="DO592" s="1281"/>
      <c r="DP592" s="1281"/>
      <c r="DQ592" s="1282"/>
      <c r="DR592" s="1280">
        <f>IF(AND(B695="5 Bedrooms",AH695&lt;=0.3),G695,0)</f>
        <v>0</v>
      </c>
      <c r="DS592" s="1281"/>
      <c r="DT592" s="1281"/>
      <c r="DU592" s="1281"/>
      <c r="DV592" s="1282"/>
    </row>
    <row r="593" spans="1:126" s="5" customFormat="1" ht="13" customHeight="1">
      <c r="A593" s="4"/>
      <c r="B593" t="s">
        <v>836</v>
      </c>
      <c r="C593"/>
      <c r="D593"/>
      <c r="E593"/>
      <c r="F593"/>
      <c r="G593"/>
      <c r="H593"/>
      <c r="I593"/>
      <c r="J593"/>
      <c r="K593"/>
      <c r="L593"/>
      <c r="M593"/>
      <c r="N593" s="1056" t="s">
        <v>108</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4">
        <f t="shared" ref="BE593:BE615" si="15">IF(AND(AH696&lt;=0.5,AH696&gt;=0.36),1,0)</f>
        <v>1</v>
      </c>
      <c r="BF593" s="1276"/>
      <c r="BG593" s="1268">
        <f t="shared" si="7"/>
        <v>35</v>
      </c>
      <c r="BH593" s="1270"/>
      <c r="BI593" s="1274">
        <f t="shared" ref="BI593:BI615" si="16">IF(AND(AH696&lt;=0.35,AH696&gt;0),1,0)</f>
        <v>0</v>
      </c>
      <c r="BJ593" s="1276"/>
      <c r="BK593" s="1268">
        <f t="shared" si="8"/>
        <v>0</v>
      </c>
      <c r="BL593" s="1270"/>
      <c r="BN593" s="1268">
        <f t="shared" si="9"/>
        <v>0</v>
      </c>
      <c r="BO593" s="1269"/>
      <c r="BP593" s="1269"/>
      <c r="BQ593" s="1269"/>
      <c r="BR593" s="1279"/>
      <c r="BS593" s="1268">
        <f t="shared" si="10"/>
        <v>12</v>
      </c>
      <c r="BT593" s="1269"/>
      <c r="BU593" s="1269"/>
      <c r="BV593" s="1269"/>
      <c r="BW593" s="1270"/>
      <c r="BX593" s="1268">
        <f t="shared" si="11"/>
        <v>0</v>
      </c>
      <c r="BY593" s="1269"/>
      <c r="BZ593" s="1269"/>
      <c r="CA593" s="1269"/>
      <c r="CB593" s="1270"/>
      <c r="CC593" s="1268">
        <f t="shared" si="12"/>
        <v>0</v>
      </c>
      <c r="CD593" s="1269"/>
      <c r="CE593" s="1269"/>
      <c r="CF593" s="1269"/>
      <c r="CG593" s="1270"/>
      <c r="CH593" s="1268">
        <f t="shared" si="13"/>
        <v>0</v>
      </c>
      <c r="CI593" s="1269"/>
      <c r="CJ593" s="1269"/>
      <c r="CK593" s="1269"/>
      <c r="CL593" s="1270"/>
      <c r="CM593" s="1277">
        <f t="shared" si="14"/>
        <v>0</v>
      </c>
      <c r="CN593" s="1278"/>
      <c r="CO593" s="1278"/>
      <c r="CP593" s="1278"/>
      <c r="CQ593" s="1279"/>
      <c r="CS593" s="1280">
        <f t="shared" ref="CS593:CS615" si="17">IF(AND(B696="SRO/Studio",AH696&lt;=0.3),G696,0)</f>
        <v>0</v>
      </c>
      <c r="CT593" s="1281"/>
      <c r="CU593" s="1281"/>
      <c r="CV593" s="1281"/>
      <c r="CW593" s="1282"/>
      <c r="CX593" s="1280">
        <f t="shared" ref="CX593:CX615" si="18">IF(AND(B696="1 Bedroom",AH696&lt;=0.3),G696,0)</f>
        <v>0</v>
      </c>
      <c r="CY593" s="1281"/>
      <c r="CZ593" s="1281"/>
      <c r="DA593" s="1281"/>
      <c r="DB593" s="1282"/>
      <c r="DC593" s="1280">
        <f t="shared" ref="DC593:DC615" si="19">IF(AND(B696="2 Bedrooms",AH696&lt;=0.3),G696,0)</f>
        <v>0</v>
      </c>
      <c r="DD593" s="1281"/>
      <c r="DE593" s="1281"/>
      <c r="DF593" s="1281"/>
      <c r="DG593" s="1282"/>
      <c r="DH593" s="1280">
        <f t="shared" ref="DH593:DH615" si="20">IF(AND(B696="3 Bedrooms",AH696&lt;=0.3),G696,0)</f>
        <v>0</v>
      </c>
      <c r="DI593" s="1281"/>
      <c r="DJ593" s="1281"/>
      <c r="DK593" s="1281"/>
      <c r="DL593" s="1282"/>
      <c r="DM593" s="1280">
        <f t="shared" ref="DM593:DM615" si="21">IF(AND(B696="4 Bedrooms",AH696&lt;=0.3),G696,0)</f>
        <v>0</v>
      </c>
      <c r="DN593" s="1281"/>
      <c r="DO593" s="1281"/>
      <c r="DP593" s="1281"/>
      <c r="DQ593" s="1282"/>
      <c r="DR593" s="1280">
        <f t="shared" ref="DR593:DR615" si="22">IF(AND(B696="5 Bedrooms",AH696&lt;=0.3),G696,0)</f>
        <v>0</v>
      </c>
      <c r="DS593" s="1281"/>
      <c r="DT593" s="1281"/>
      <c r="DU593" s="1281"/>
      <c r="DV593" s="1282"/>
    </row>
    <row r="594" spans="1:126" ht="13" customHeight="1">
      <c r="AZ594" s="5" t="s">
        <v>781</v>
      </c>
      <c r="BA594" s="41"/>
      <c r="BB594" s="41"/>
      <c r="BC594" s="41"/>
      <c r="BD594" s="41"/>
      <c r="BE594" s="1274">
        <f t="shared" si="15"/>
        <v>0</v>
      </c>
      <c r="BF594" s="1276"/>
      <c r="BG594" s="1268">
        <f t="shared" si="7"/>
        <v>0</v>
      </c>
      <c r="BH594" s="1270"/>
      <c r="BI594" s="1274">
        <f t="shared" si="16"/>
        <v>0</v>
      </c>
      <c r="BJ594" s="1276"/>
      <c r="BK594" s="1268">
        <f t="shared" si="8"/>
        <v>0</v>
      </c>
      <c r="BL594" s="1270"/>
      <c r="BN594" s="1268">
        <f t="shared" si="9"/>
        <v>0</v>
      </c>
      <c r="BO594" s="1269"/>
      <c r="BP594" s="1269"/>
      <c r="BQ594" s="1269"/>
      <c r="BR594" s="1279"/>
      <c r="BS594" s="1268">
        <f t="shared" si="10"/>
        <v>0</v>
      </c>
      <c r="BT594" s="1269"/>
      <c r="BU594" s="1269"/>
      <c r="BV594" s="1269"/>
      <c r="BW594" s="1270"/>
      <c r="BX594" s="1268">
        <f t="shared" si="11"/>
        <v>15</v>
      </c>
      <c r="BY594" s="1269"/>
      <c r="BZ594" s="1269"/>
      <c r="CA594" s="1269"/>
      <c r="CB594" s="1270"/>
      <c r="CC594" s="1268">
        <f t="shared" si="12"/>
        <v>0</v>
      </c>
      <c r="CD594" s="1269"/>
      <c r="CE594" s="1269"/>
      <c r="CF594" s="1269"/>
      <c r="CG594" s="1270"/>
      <c r="CH594" s="1268">
        <f t="shared" si="13"/>
        <v>0</v>
      </c>
      <c r="CI594" s="1269"/>
      <c r="CJ594" s="1269"/>
      <c r="CK594" s="1269"/>
      <c r="CL594" s="1270"/>
      <c r="CM594" s="1277">
        <f t="shared" si="14"/>
        <v>0</v>
      </c>
      <c r="CN594" s="1278"/>
      <c r="CO594" s="1278"/>
      <c r="CP594" s="1278"/>
      <c r="CQ594" s="1279"/>
      <c r="CS594" s="1280">
        <f t="shared" si="17"/>
        <v>0</v>
      </c>
      <c r="CT594" s="1281"/>
      <c r="CU594" s="1281"/>
      <c r="CV594" s="1281"/>
      <c r="CW594" s="1282"/>
      <c r="CX594" s="1280">
        <f t="shared" si="18"/>
        <v>0</v>
      </c>
      <c r="CY594" s="1281"/>
      <c r="CZ594" s="1281"/>
      <c r="DA594" s="1281"/>
      <c r="DB594" s="1282"/>
      <c r="DC594" s="1280">
        <f t="shared" si="19"/>
        <v>0</v>
      </c>
      <c r="DD594" s="1281"/>
      <c r="DE594" s="1281"/>
      <c r="DF594" s="1281"/>
      <c r="DG594" s="1282"/>
      <c r="DH594" s="1280">
        <f t="shared" si="20"/>
        <v>0</v>
      </c>
      <c r="DI594" s="1281"/>
      <c r="DJ594" s="1281"/>
      <c r="DK594" s="1281"/>
      <c r="DL594" s="1282"/>
      <c r="DM594" s="1280">
        <f t="shared" si="21"/>
        <v>0</v>
      </c>
      <c r="DN594" s="1281"/>
      <c r="DO594" s="1281"/>
      <c r="DP594" s="1281"/>
      <c r="DQ594" s="1282"/>
      <c r="DR594" s="1280">
        <f t="shared" si="22"/>
        <v>0</v>
      </c>
      <c r="DS594" s="1281"/>
      <c r="DT594" s="1281"/>
      <c r="DU594" s="1281"/>
      <c r="DV594" s="1282"/>
    </row>
    <row r="595" spans="1:126" ht="13" customHeight="1">
      <c r="A595" s="61" t="s">
        <v>546</v>
      </c>
      <c r="B595" t="s">
        <v>82</v>
      </c>
      <c r="G595" s="1261">
        <f>C557</f>
        <v>0</v>
      </c>
      <c r="H595" s="1261"/>
      <c r="I595" s="1261"/>
      <c r="J595" s="1261"/>
      <c r="K595" s="1261"/>
      <c r="L595" s="1261"/>
      <c r="M595" s="1261"/>
      <c r="N595" s="1261"/>
      <c r="O595" s="1261"/>
      <c r="P595" s="1261"/>
      <c r="Q595" s="1261"/>
      <c r="R595" s="1261"/>
      <c r="T595" s="61" t="s">
        <v>174</v>
      </c>
      <c r="U595" t="s">
        <v>82</v>
      </c>
      <c r="Z595" s="1261">
        <f>C558</f>
        <v>0</v>
      </c>
      <c r="AA595" s="1261"/>
      <c r="AB595" s="1261"/>
      <c r="AC595" s="1261"/>
      <c r="AD595" s="1261"/>
      <c r="AE595" s="1261"/>
      <c r="AF595" s="1261"/>
      <c r="AG595" s="1261"/>
      <c r="AH595" s="1261"/>
      <c r="AI595" s="1261"/>
      <c r="AJ595" s="1261"/>
      <c r="AK595" s="1261"/>
      <c r="AZ595" s="5" t="s">
        <v>782</v>
      </c>
      <c r="BA595" s="41"/>
      <c r="BB595" s="41"/>
      <c r="BC595" s="41"/>
      <c r="BD595" s="41"/>
      <c r="BE595" s="1274">
        <f t="shared" si="15"/>
        <v>0</v>
      </c>
      <c r="BF595" s="1276"/>
      <c r="BG595" s="1268">
        <f t="shared" si="7"/>
        <v>0</v>
      </c>
      <c r="BH595" s="1270"/>
      <c r="BI595" s="1274">
        <f t="shared" si="16"/>
        <v>1</v>
      </c>
      <c r="BJ595" s="1276"/>
      <c r="BK595" s="1268">
        <f t="shared" si="8"/>
        <v>15</v>
      </c>
      <c r="BL595" s="1270"/>
      <c r="BN595" s="1268">
        <f t="shared" si="9"/>
        <v>0</v>
      </c>
      <c r="BO595" s="1269"/>
      <c r="BP595" s="1269"/>
      <c r="BQ595" s="1269"/>
      <c r="BR595" s="1279"/>
      <c r="BS595" s="1268">
        <f t="shared" si="10"/>
        <v>0</v>
      </c>
      <c r="BT595" s="1269"/>
      <c r="BU595" s="1269"/>
      <c r="BV595" s="1269"/>
      <c r="BW595" s="1270"/>
      <c r="BX595" s="1268">
        <f t="shared" si="11"/>
        <v>12</v>
      </c>
      <c r="BY595" s="1269"/>
      <c r="BZ595" s="1269"/>
      <c r="CA595" s="1269"/>
      <c r="CB595" s="1270"/>
      <c r="CC595" s="1268">
        <f t="shared" si="12"/>
        <v>0</v>
      </c>
      <c r="CD595" s="1269"/>
      <c r="CE595" s="1269"/>
      <c r="CF595" s="1269"/>
      <c r="CG595" s="1270"/>
      <c r="CH595" s="1268">
        <f t="shared" si="13"/>
        <v>0</v>
      </c>
      <c r="CI595" s="1269"/>
      <c r="CJ595" s="1269"/>
      <c r="CK595" s="1269"/>
      <c r="CL595" s="1270"/>
      <c r="CM595" s="1277">
        <f t="shared" si="14"/>
        <v>0</v>
      </c>
      <c r="CN595" s="1278"/>
      <c r="CO595" s="1278"/>
      <c r="CP595" s="1278"/>
      <c r="CQ595" s="1279"/>
      <c r="CS595" s="1280">
        <f t="shared" si="17"/>
        <v>0</v>
      </c>
      <c r="CT595" s="1281"/>
      <c r="CU595" s="1281"/>
      <c r="CV595" s="1281"/>
      <c r="CW595" s="1282"/>
      <c r="CX595" s="1280">
        <f t="shared" si="18"/>
        <v>0</v>
      </c>
      <c r="CY595" s="1281"/>
      <c r="CZ595" s="1281"/>
      <c r="DA595" s="1281"/>
      <c r="DB595" s="1282"/>
      <c r="DC595" s="1280">
        <f t="shared" si="19"/>
        <v>15</v>
      </c>
      <c r="DD595" s="1281"/>
      <c r="DE595" s="1281"/>
      <c r="DF595" s="1281"/>
      <c r="DG595" s="1282"/>
      <c r="DH595" s="1280">
        <f t="shared" si="20"/>
        <v>0</v>
      </c>
      <c r="DI595" s="1281"/>
      <c r="DJ595" s="1281"/>
      <c r="DK595" s="1281"/>
      <c r="DL595" s="1282"/>
      <c r="DM595" s="1280">
        <f t="shared" si="21"/>
        <v>0</v>
      </c>
      <c r="DN595" s="1281"/>
      <c r="DO595" s="1281"/>
      <c r="DP595" s="1281"/>
      <c r="DQ595" s="1282"/>
      <c r="DR595" s="1280">
        <f t="shared" si="22"/>
        <v>0</v>
      </c>
      <c r="DS595" s="1281"/>
      <c r="DT595" s="1281"/>
      <c r="DU595" s="1281"/>
      <c r="DV595" s="1282"/>
    </row>
    <row r="596" spans="1:126" ht="13"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4">
        <f t="shared" si="15"/>
        <v>1</v>
      </c>
      <c r="BF596" s="1276"/>
      <c r="BG596" s="1268">
        <f t="shared" si="7"/>
        <v>12</v>
      </c>
      <c r="BH596" s="1270"/>
      <c r="BI596" s="1274">
        <f t="shared" si="16"/>
        <v>0</v>
      </c>
      <c r="BJ596" s="1276"/>
      <c r="BK596" s="1268">
        <f t="shared" si="8"/>
        <v>0</v>
      </c>
      <c r="BL596" s="1270"/>
      <c r="BN596" s="1268">
        <f t="shared" si="9"/>
        <v>0</v>
      </c>
      <c r="BO596" s="1269"/>
      <c r="BP596" s="1269"/>
      <c r="BQ596" s="1269"/>
      <c r="BR596" s="1279"/>
      <c r="BS596" s="1268">
        <f t="shared" si="10"/>
        <v>0</v>
      </c>
      <c r="BT596" s="1269"/>
      <c r="BU596" s="1269"/>
      <c r="BV596" s="1269"/>
      <c r="BW596" s="1270"/>
      <c r="BX596" s="1268">
        <f t="shared" si="11"/>
        <v>0</v>
      </c>
      <c r="BY596" s="1269"/>
      <c r="BZ596" s="1269"/>
      <c r="CA596" s="1269"/>
      <c r="CB596" s="1270"/>
      <c r="CC596" s="1268">
        <f t="shared" si="12"/>
        <v>0</v>
      </c>
      <c r="CD596" s="1269"/>
      <c r="CE596" s="1269"/>
      <c r="CF596" s="1269"/>
      <c r="CG596" s="1270"/>
      <c r="CH596" s="1268">
        <f t="shared" si="13"/>
        <v>0</v>
      </c>
      <c r="CI596" s="1269"/>
      <c r="CJ596" s="1269"/>
      <c r="CK596" s="1269"/>
      <c r="CL596" s="1270"/>
      <c r="CM596" s="1277">
        <f t="shared" si="14"/>
        <v>0</v>
      </c>
      <c r="CN596" s="1278"/>
      <c r="CO596" s="1278"/>
      <c r="CP596" s="1278"/>
      <c r="CQ596" s="1279"/>
      <c r="CS596" s="1280">
        <f t="shared" si="17"/>
        <v>0</v>
      </c>
      <c r="CT596" s="1281"/>
      <c r="CU596" s="1281"/>
      <c r="CV596" s="1281"/>
      <c r="CW596" s="1282"/>
      <c r="CX596" s="1280">
        <f t="shared" si="18"/>
        <v>0</v>
      </c>
      <c r="CY596" s="1281"/>
      <c r="CZ596" s="1281"/>
      <c r="DA596" s="1281"/>
      <c r="DB596" s="1282"/>
      <c r="DC596" s="1280">
        <f t="shared" si="19"/>
        <v>0</v>
      </c>
      <c r="DD596" s="1281"/>
      <c r="DE596" s="1281"/>
      <c r="DF596" s="1281"/>
      <c r="DG596" s="1282"/>
      <c r="DH596" s="1280">
        <f t="shared" si="20"/>
        <v>0</v>
      </c>
      <c r="DI596" s="1281"/>
      <c r="DJ596" s="1281"/>
      <c r="DK596" s="1281"/>
      <c r="DL596" s="1282"/>
      <c r="DM596" s="1280">
        <f t="shared" si="21"/>
        <v>0</v>
      </c>
      <c r="DN596" s="1281"/>
      <c r="DO596" s="1281"/>
      <c r="DP596" s="1281"/>
      <c r="DQ596" s="1282"/>
      <c r="DR596" s="1280">
        <f t="shared" si="22"/>
        <v>0</v>
      </c>
      <c r="DS596" s="1281"/>
      <c r="DT596" s="1281"/>
      <c r="DU596" s="1281"/>
      <c r="DV596" s="1282"/>
    </row>
    <row r="597" spans="1:126" ht="13" customHeight="1">
      <c r="A597" s="4"/>
      <c r="B597" t="s">
        <v>430</v>
      </c>
      <c r="G597" s="1107"/>
      <c r="H597" s="1107"/>
      <c r="I597" s="1107"/>
      <c r="J597" s="1107"/>
      <c r="K597" s="1107"/>
      <c r="L597" s="1107"/>
      <c r="M597" s="1107"/>
      <c r="N597" s="1107"/>
      <c r="O597" s="1107"/>
      <c r="P597" s="1107"/>
      <c r="Q597" s="1107"/>
      <c r="R597" s="1107"/>
      <c r="T597" s="4"/>
      <c r="U597" t="s">
        <v>430</v>
      </c>
      <c r="Z597" s="1259"/>
      <c r="AA597" s="1259"/>
      <c r="AB597" s="1259"/>
      <c r="AC597" s="1259"/>
      <c r="AD597" s="1259"/>
      <c r="AE597" s="1259"/>
      <c r="AF597" s="1259"/>
      <c r="AG597" s="1259"/>
      <c r="AH597" s="1259"/>
      <c r="AI597" s="1259"/>
      <c r="AJ597" s="1259"/>
      <c r="AK597" s="1259"/>
      <c r="AZ597" s="41"/>
      <c r="BA597" s="41"/>
      <c r="BB597" s="41"/>
      <c r="BC597" s="41"/>
      <c r="BD597" s="41"/>
      <c r="BE597" s="1274">
        <f t="shared" si="15"/>
        <v>0</v>
      </c>
      <c r="BF597" s="1276"/>
      <c r="BG597" s="1268">
        <f t="shared" si="7"/>
        <v>0</v>
      </c>
      <c r="BH597" s="1270"/>
      <c r="BI597" s="1274">
        <f t="shared" si="16"/>
        <v>0</v>
      </c>
      <c r="BJ597" s="1276"/>
      <c r="BK597" s="1268">
        <f t="shared" si="8"/>
        <v>0</v>
      </c>
      <c r="BL597" s="1270"/>
      <c r="BN597" s="1268">
        <f t="shared" si="9"/>
        <v>0</v>
      </c>
      <c r="BO597" s="1269"/>
      <c r="BP597" s="1269"/>
      <c r="BQ597" s="1269"/>
      <c r="BR597" s="1279"/>
      <c r="BS597" s="1268">
        <f t="shared" si="10"/>
        <v>0</v>
      </c>
      <c r="BT597" s="1269"/>
      <c r="BU597" s="1269"/>
      <c r="BV597" s="1269"/>
      <c r="BW597" s="1270"/>
      <c r="BX597" s="1268">
        <f t="shared" si="11"/>
        <v>0</v>
      </c>
      <c r="BY597" s="1269"/>
      <c r="BZ597" s="1269"/>
      <c r="CA597" s="1269"/>
      <c r="CB597" s="1270"/>
      <c r="CC597" s="1268">
        <f t="shared" si="12"/>
        <v>0</v>
      </c>
      <c r="CD597" s="1269"/>
      <c r="CE597" s="1269"/>
      <c r="CF597" s="1269"/>
      <c r="CG597" s="1270"/>
      <c r="CH597" s="1268">
        <f t="shared" si="13"/>
        <v>0</v>
      </c>
      <c r="CI597" s="1269"/>
      <c r="CJ597" s="1269"/>
      <c r="CK597" s="1269"/>
      <c r="CL597" s="1270"/>
      <c r="CM597" s="1277">
        <f t="shared" si="14"/>
        <v>0</v>
      </c>
      <c r="CN597" s="1278"/>
      <c r="CO597" s="1278"/>
      <c r="CP597" s="1278"/>
      <c r="CQ597" s="1279"/>
      <c r="CS597" s="1280">
        <f t="shared" si="17"/>
        <v>0</v>
      </c>
      <c r="CT597" s="1281"/>
      <c r="CU597" s="1281"/>
      <c r="CV597" s="1281"/>
      <c r="CW597" s="1282"/>
      <c r="CX597" s="1280">
        <f t="shared" si="18"/>
        <v>0</v>
      </c>
      <c r="CY597" s="1281"/>
      <c r="CZ597" s="1281"/>
      <c r="DA597" s="1281"/>
      <c r="DB597" s="1282"/>
      <c r="DC597" s="1280">
        <f t="shared" si="19"/>
        <v>0</v>
      </c>
      <c r="DD597" s="1281"/>
      <c r="DE597" s="1281"/>
      <c r="DF597" s="1281"/>
      <c r="DG597" s="1282"/>
      <c r="DH597" s="1280">
        <f t="shared" si="20"/>
        <v>0</v>
      </c>
      <c r="DI597" s="1281"/>
      <c r="DJ597" s="1281"/>
      <c r="DK597" s="1281"/>
      <c r="DL597" s="1282"/>
      <c r="DM597" s="1280">
        <f t="shared" si="21"/>
        <v>0</v>
      </c>
      <c r="DN597" s="1281"/>
      <c r="DO597" s="1281"/>
      <c r="DP597" s="1281"/>
      <c r="DQ597" s="1282"/>
      <c r="DR597" s="1280">
        <f t="shared" si="22"/>
        <v>0</v>
      </c>
      <c r="DS597" s="1281"/>
      <c r="DT597" s="1281"/>
      <c r="DU597" s="1281"/>
      <c r="DV597" s="1282"/>
    </row>
    <row r="598" spans="1:126" ht="13" customHeight="1">
      <c r="A598" s="4"/>
      <c r="B598" t="s">
        <v>833</v>
      </c>
      <c r="G598" s="1107"/>
      <c r="H598" s="1107"/>
      <c r="I598" s="1107"/>
      <c r="J598" s="1107"/>
      <c r="K598" s="1107"/>
      <c r="L598" s="1107"/>
      <c r="M598" s="1107"/>
      <c r="N598" s="1107"/>
      <c r="O598" s="1107"/>
      <c r="P598" s="1107"/>
      <c r="Q598" s="1107"/>
      <c r="R598" s="1107"/>
      <c r="T598" s="4"/>
      <c r="U598" t="s">
        <v>833</v>
      </c>
      <c r="Z598" s="1259"/>
      <c r="AA598" s="1259"/>
      <c r="AB598" s="1259"/>
      <c r="AC598" s="1259"/>
      <c r="AD598" s="1259"/>
      <c r="AE598" s="1259"/>
      <c r="AF598" s="1259"/>
      <c r="AG598" s="1259"/>
      <c r="AH598" s="1259"/>
      <c r="AI598" s="1259"/>
      <c r="AJ598" s="1259"/>
      <c r="AK598" s="1259"/>
      <c r="AZ598" s="41"/>
      <c r="BA598" s="41"/>
      <c r="BB598" s="41"/>
      <c r="BC598" s="41"/>
      <c r="BD598" s="41"/>
      <c r="BE598" s="1274">
        <f t="shared" si="15"/>
        <v>0</v>
      </c>
      <c r="BF598" s="1276"/>
      <c r="BG598" s="1268">
        <f t="shared" si="7"/>
        <v>0</v>
      </c>
      <c r="BH598" s="1270"/>
      <c r="BI598" s="1274">
        <f t="shared" si="16"/>
        <v>0</v>
      </c>
      <c r="BJ598" s="1276"/>
      <c r="BK598" s="1268">
        <f t="shared" si="8"/>
        <v>0</v>
      </c>
      <c r="BL598" s="1270"/>
      <c r="BN598" s="1268">
        <f t="shared" si="9"/>
        <v>0</v>
      </c>
      <c r="BO598" s="1269"/>
      <c r="BP598" s="1269"/>
      <c r="BQ598" s="1269"/>
      <c r="BR598" s="1279"/>
      <c r="BS598" s="1268">
        <f t="shared" si="10"/>
        <v>0</v>
      </c>
      <c r="BT598" s="1269"/>
      <c r="BU598" s="1269"/>
      <c r="BV598" s="1269"/>
      <c r="BW598" s="1270"/>
      <c r="BX598" s="1268">
        <f t="shared" si="11"/>
        <v>0</v>
      </c>
      <c r="BY598" s="1269"/>
      <c r="BZ598" s="1269"/>
      <c r="CA598" s="1269"/>
      <c r="CB598" s="1270"/>
      <c r="CC598" s="1268">
        <f t="shared" si="12"/>
        <v>0</v>
      </c>
      <c r="CD598" s="1269"/>
      <c r="CE598" s="1269"/>
      <c r="CF598" s="1269"/>
      <c r="CG598" s="1270"/>
      <c r="CH598" s="1268">
        <f t="shared" si="13"/>
        <v>0</v>
      </c>
      <c r="CI598" s="1269"/>
      <c r="CJ598" s="1269"/>
      <c r="CK598" s="1269"/>
      <c r="CL598" s="1270"/>
      <c r="CM598" s="1277">
        <f t="shared" si="14"/>
        <v>0</v>
      </c>
      <c r="CN598" s="1278"/>
      <c r="CO598" s="1278"/>
      <c r="CP598" s="1278"/>
      <c r="CQ598" s="1279"/>
      <c r="CS598" s="1280">
        <f t="shared" si="17"/>
        <v>0</v>
      </c>
      <c r="CT598" s="1281"/>
      <c r="CU598" s="1281"/>
      <c r="CV598" s="1281"/>
      <c r="CW598" s="1282"/>
      <c r="CX598" s="1280">
        <f t="shared" si="18"/>
        <v>0</v>
      </c>
      <c r="CY598" s="1281"/>
      <c r="CZ598" s="1281"/>
      <c r="DA598" s="1281"/>
      <c r="DB598" s="1282"/>
      <c r="DC598" s="1280">
        <f t="shared" si="19"/>
        <v>0</v>
      </c>
      <c r="DD598" s="1281"/>
      <c r="DE598" s="1281"/>
      <c r="DF598" s="1281"/>
      <c r="DG598" s="1282"/>
      <c r="DH598" s="1280">
        <f t="shared" si="20"/>
        <v>0</v>
      </c>
      <c r="DI598" s="1281"/>
      <c r="DJ598" s="1281"/>
      <c r="DK598" s="1281"/>
      <c r="DL598" s="1282"/>
      <c r="DM598" s="1280">
        <f t="shared" si="21"/>
        <v>0</v>
      </c>
      <c r="DN598" s="1281"/>
      <c r="DO598" s="1281"/>
      <c r="DP598" s="1281"/>
      <c r="DQ598" s="1282"/>
      <c r="DR598" s="1280">
        <f t="shared" si="22"/>
        <v>0</v>
      </c>
      <c r="DS598" s="1281"/>
      <c r="DT598" s="1281"/>
      <c r="DU598" s="1281"/>
      <c r="DV598" s="1282"/>
    </row>
    <row r="599" spans="1:126" ht="13" customHeight="1">
      <c r="A599" s="4"/>
      <c r="B599" t="s">
        <v>650</v>
      </c>
      <c r="G599" s="1266"/>
      <c r="H599" s="1266"/>
      <c r="I599" s="1266"/>
      <c r="J599" s="1266"/>
      <c r="K599" s="1266"/>
      <c r="L599" s="1266"/>
      <c r="O599" s="42" t="s">
        <v>818</v>
      </c>
      <c r="P599" s="1260"/>
      <c r="Q599" s="1260"/>
      <c r="R599" s="1260"/>
      <c r="T599" s="4"/>
      <c r="U599" t="s">
        <v>650</v>
      </c>
      <c r="Z599" s="1266"/>
      <c r="AA599" s="1266"/>
      <c r="AB599" s="1266"/>
      <c r="AC599" s="1266"/>
      <c r="AD599" s="1266"/>
      <c r="AE599" s="1266"/>
      <c r="AH599" s="42" t="s">
        <v>818</v>
      </c>
      <c r="AI599" s="1260"/>
      <c r="AJ599" s="1260"/>
      <c r="AK599" s="1260"/>
      <c r="AZ599" s="41"/>
      <c r="BA599" s="41"/>
      <c r="BB599" s="41"/>
      <c r="BC599" s="41"/>
      <c r="BD599" s="41"/>
      <c r="BE599" s="1274">
        <f t="shared" si="15"/>
        <v>0</v>
      </c>
      <c r="BF599" s="1276"/>
      <c r="BG599" s="1268">
        <f t="shared" si="7"/>
        <v>0</v>
      </c>
      <c r="BH599" s="1270"/>
      <c r="BI599" s="1274">
        <f t="shared" si="16"/>
        <v>0</v>
      </c>
      <c r="BJ599" s="1276"/>
      <c r="BK599" s="1268">
        <f t="shared" si="8"/>
        <v>0</v>
      </c>
      <c r="BL599" s="1270"/>
      <c r="BN599" s="1268">
        <f t="shared" si="9"/>
        <v>0</v>
      </c>
      <c r="BO599" s="1269"/>
      <c r="BP599" s="1269"/>
      <c r="BQ599" s="1269"/>
      <c r="BR599" s="1279"/>
      <c r="BS599" s="1268">
        <f t="shared" si="10"/>
        <v>0</v>
      </c>
      <c r="BT599" s="1269"/>
      <c r="BU599" s="1269"/>
      <c r="BV599" s="1269"/>
      <c r="BW599" s="1270"/>
      <c r="BX599" s="1268">
        <f t="shared" si="11"/>
        <v>0</v>
      </c>
      <c r="BY599" s="1269"/>
      <c r="BZ599" s="1269"/>
      <c r="CA599" s="1269"/>
      <c r="CB599" s="1270"/>
      <c r="CC599" s="1268">
        <f t="shared" si="12"/>
        <v>0</v>
      </c>
      <c r="CD599" s="1269"/>
      <c r="CE599" s="1269"/>
      <c r="CF599" s="1269"/>
      <c r="CG599" s="1270"/>
      <c r="CH599" s="1268">
        <f t="shared" si="13"/>
        <v>0</v>
      </c>
      <c r="CI599" s="1269"/>
      <c r="CJ599" s="1269"/>
      <c r="CK599" s="1269"/>
      <c r="CL599" s="1270"/>
      <c r="CM599" s="1277">
        <f t="shared" si="14"/>
        <v>0</v>
      </c>
      <c r="CN599" s="1278"/>
      <c r="CO599" s="1278"/>
      <c r="CP599" s="1278"/>
      <c r="CQ599" s="1279"/>
      <c r="CS599" s="1280">
        <f t="shared" si="17"/>
        <v>0</v>
      </c>
      <c r="CT599" s="1281"/>
      <c r="CU599" s="1281"/>
      <c r="CV599" s="1281"/>
      <c r="CW599" s="1282"/>
      <c r="CX599" s="1280">
        <f t="shared" si="18"/>
        <v>0</v>
      </c>
      <c r="CY599" s="1281"/>
      <c r="CZ599" s="1281"/>
      <c r="DA599" s="1281"/>
      <c r="DB599" s="1282"/>
      <c r="DC599" s="1280">
        <f t="shared" si="19"/>
        <v>0</v>
      </c>
      <c r="DD599" s="1281"/>
      <c r="DE599" s="1281"/>
      <c r="DF599" s="1281"/>
      <c r="DG599" s="1282"/>
      <c r="DH599" s="1280">
        <f t="shared" si="20"/>
        <v>0</v>
      </c>
      <c r="DI599" s="1281"/>
      <c r="DJ599" s="1281"/>
      <c r="DK599" s="1281"/>
      <c r="DL599" s="1282"/>
      <c r="DM599" s="1280">
        <f t="shared" si="21"/>
        <v>0</v>
      </c>
      <c r="DN599" s="1281"/>
      <c r="DO599" s="1281"/>
      <c r="DP599" s="1281"/>
      <c r="DQ599" s="1282"/>
      <c r="DR599" s="1280">
        <f t="shared" si="22"/>
        <v>0</v>
      </c>
      <c r="DS599" s="1281"/>
      <c r="DT599" s="1281"/>
      <c r="DU599" s="1281"/>
      <c r="DV599" s="1282"/>
    </row>
    <row r="600" spans="1:126" s="5" customFormat="1" ht="13"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4">
        <f t="shared" si="15"/>
        <v>0</v>
      </c>
      <c r="BF600" s="1276"/>
      <c r="BG600" s="1268">
        <f t="shared" si="7"/>
        <v>0</v>
      </c>
      <c r="BH600" s="1270"/>
      <c r="BI600" s="1274">
        <f t="shared" si="16"/>
        <v>0</v>
      </c>
      <c r="BJ600" s="1276"/>
      <c r="BK600" s="1268">
        <f t="shared" si="8"/>
        <v>0</v>
      </c>
      <c r="BL600" s="1270"/>
      <c r="BN600" s="1268">
        <f t="shared" si="9"/>
        <v>0</v>
      </c>
      <c r="BO600" s="1269"/>
      <c r="BP600" s="1269"/>
      <c r="BQ600" s="1269"/>
      <c r="BR600" s="1279"/>
      <c r="BS600" s="1268">
        <f t="shared" si="10"/>
        <v>0</v>
      </c>
      <c r="BT600" s="1269"/>
      <c r="BU600" s="1269"/>
      <c r="BV600" s="1269"/>
      <c r="BW600" s="1270"/>
      <c r="BX600" s="1268">
        <f t="shared" si="11"/>
        <v>0</v>
      </c>
      <c r="BY600" s="1269"/>
      <c r="BZ600" s="1269"/>
      <c r="CA600" s="1269"/>
      <c r="CB600" s="1270"/>
      <c r="CC600" s="1268">
        <f t="shared" si="12"/>
        <v>0</v>
      </c>
      <c r="CD600" s="1269"/>
      <c r="CE600" s="1269"/>
      <c r="CF600" s="1269"/>
      <c r="CG600" s="1270"/>
      <c r="CH600" s="1268">
        <f t="shared" si="13"/>
        <v>0</v>
      </c>
      <c r="CI600" s="1269"/>
      <c r="CJ600" s="1269"/>
      <c r="CK600" s="1269"/>
      <c r="CL600" s="1270"/>
      <c r="CM600" s="1277">
        <f t="shared" si="14"/>
        <v>0</v>
      </c>
      <c r="CN600" s="1278"/>
      <c r="CO600" s="1278"/>
      <c r="CP600" s="1278"/>
      <c r="CQ600" s="1279"/>
      <c r="CS600" s="1280">
        <f t="shared" si="17"/>
        <v>0</v>
      </c>
      <c r="CT600" s="1281"/>
      <c r="CU600" s="1281"/>
      <c r="CV600" s="1281"/>
      <c r="CW600" s="1282"/>
      <c r="CX600" s="1280">
        <f t="shared" si="18"/>
        <v>0</v>
      </c>
      <c r="CY600" s="1281"/>
      <c r="CZ600" s="1281"/>
      <c r="DA600" s="1281"/>
      <c r="DB600" s="1282"/>
      <c r="DC600" s="1280">
        <f t="shared" si="19"/>
        <v>0</v>
      </c>
      <c r="DD600" s="1281"/>
      <c r="DE600" s="1281"/>
      <c r="DF600" s="1281"/>
      <c r="DG600" s="1282"/>
      <c r="DH600" s="1280">
        <f t="shared" si="20"/>
        <v>0</v>
      </c>
      <c r="DI600" s="1281"/>
      <c r="DJ600" s="1281"/>
      <c r="DK600" s="1281"/>
      <c r="DL600" s="1282"/>
      <c r="DM600" s="1280">
        <f t="shared" si="21"/>
        <v>0</v>
      </c>
      <c r="DN600" s="1281"/>
      <c r="DO600" s="1281"/>
      <c r="DP600" s="1281"/>
      <c r="DQ600" s="1282"/>
      <c r="DR600" s="1280">
        <f t="shared" si="22"/>
        <v>0</v>
      </c>
      <c r="DS600" s="1281"/>
      <c r="DT600" s="1281"/>
      <c r="DU600" s="1281"/>
      <c r="DV600" s="1282"/>
    </row>
    <row r="601" spans="1:126" s="5" customFormat="1" ht="13"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4">
        <f t="shared" si="15"/>
        <v>0</v>
      </c>
      <c r="BF601" s="1276"/>
      <c r="BG601" s="1268">
        <f t="shared" si="7"/>
        <v>0</v>
      </c>
      <c r="BH601" s="1270"/>
      <c r="BI601" s="1274">
        <f t="shared" si="16"/>
        <v>0</v>
      </c>
      <c r="BJ601" s="1276"/>
      <c r="BK601" s="1268">
        <f t="shared" si="8"/>
        <v>0</v>
      </c>
      <c r="BL601" s="1270"/>
      <c r="BN601" s="1268">
        <f t="shared" si="9"/>
        <v>0</v>
      </c>
      <c r="BO601" s="1269"/>
      <c r="BP601" s="1269"/>
      <c r="BQ601" s="1269"/>
      <c r="BR601" s="1279"/>
      <c r="BS601" s="1268">
        <f t="shared" si="10"/>
        <v>0</v>
      </c>
      <c r="BT601" s="1269"/>
      <c r="BU601" s="1269"/>
      <c r="BV601" s="1269"/>
      <c r="BW601" s="1270"/>
      <c r="BX601" s="1268">
        <f t="shared" si="11"/>
        <v>0</v>
      </c>
      <c r="BY601" s="1269"/>
      <c r="BZ601" s="1269"/>
      <c r="CA601" s="1269"/>
      <c r="CB601" s="1270"/>
      <c r="CC601" s="1268">
        <f t="shared" si="12"/>
        <v>0</v>
      </c>
      <c r="CD601" s="1269"/>
      <c r="CE601" s="1269"/>
      <c r="CF601" s="1269"/>
      <c r="CG601" s="1270"/>
      <c r="CH601" s="1268">
        <f t="shared" si="13"/>
        <v>0</v>
      </c>
      <c r="CI601" s="1269"/>
      <c r="CJ601" s="1269"/>
      <c r="CK601" s="1269"/>
      <c r="CL601" s="1270"/>
      <c r="CM601" s="1277">
        <f t="shared" si="14"/>
        <v>0</v>
      </c>
      <c r="CN601" s="1278"/>
      <c r="CO601" s="1278"/>
      <c r="CP601" s="1278"/>
      <c r="CQ601" s="1279"/>
      <c r="CS601" s="1280">
        <f t="shared" si="17"/>
        <v>0</v>
      </c>
      <c r="CT601" s="1281"/>
      <c r="CU601" s="1281"/>
      <c r="CV601" s="1281"/>
      <c r="CW601" s="1282"/>
      <c r="CX601" s="1280">
        <f t="shared" si="18"/>
        <v>0</v>
      </c>
      <c r="CY601" s="1281"/>
      <c r="CZ601" s="1281"/>
      <c r="DA601" s="1281"/>
      <c r="DB601" s="1282"/>
      <c r="DC601" s="1280">
        <f t="shared" si="19"/>
        <v>0</v>
      </c>
      <c r="DD601" s="1281"/>
      <c r="DE601" s="1281"/>
      <c r="DF601" s="1281"/>
      <c r="DG601" s="1282"/>
      <c r="DH601" s="1280">
        <f t="shared" si="20"/>
        <v>0</v>
      </c>
      <c r="DI601" s="1281"/>
      <c r="DJ601" s="1281"/>
      <c r="DK601" s="1281"/>
      <c r="DL601" s="1282"/>
      <c r="DM601" s="1280">
        <f t="shared" si="21"/>
        <v>0</v>
      </c>
      <c r="DN601" s="1281"/>
      <c r="DO601" s="1281"/>
      <c r="DP601" s="1281"/>
      <c r="DQ601" s="1282"/>
      <c r="DR601" s="1280">
        <f t="shared" si="22"/>
        <v>0</v>
      </c>
      <c r="DS601" s="1281"/>
      <c r="DT601" s="1281"/>
      <c r="DU601" s="1281"/>
      <c r="DV601" s="1282"/>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4">
        <f t="shared" si="15"/>
        <v>0</v>
      </c>
      <c r="BF602" s="1276"/>
      <c r="BG602" s="1268">
        <f t="shared" si="7"/>
        <v>0</v>
      </c>
      <c r="BH602" s="1270"/>
      <c r="BI602" s="1274">
        <f t="shared" si="16"/>
        <v>0</v>
      </c>
      <c r="BJ602" s="1276"/>
      <c r="BK602" s="1268">
        <f t="shared" si="8"/>
        <v>0</v>
      </c>
      <c r="BL602" s="1270"/>
      <c r="BN602" s="1268">
        <f t="shared" si="9"/>
        <v>0</v>
      </c>
      <c r="BO602" s="1269"/>
      <c r="BP602" s="1269"/>
      <c r="BQ602" s="1269"/>
      <c r="BR602" s="1279"/>
      <c r="BS602" s="1268">
        <f t="shared" si="10"/>
        <v>0</v>
      </c>
      <c r="BT602" s="1269"/>
      <c r="BU602" s="1269"/>
      <c r="BV602" s="1269"/>
      <c r="BW602" s="1270"/>
      <c r="BX602" s="1268">
        <f t="shared" si="11"/>
        <v>0</v>
      </c>
      <c r="BY602" s="1269"/>
      <c r="BZ602" s="1269"/>
      <c r="CA602" s="1269"/>
      <c r="CB602" s="1270"/>
      <c r="CC602" s="1268">
        <f t="shared" si="12"/>
        <v>0</v>
      </c>
      <c r="CD602" s="1269"/>
      <c r="CE602" s="1269"/>
      <c r="CF602" s="1269"/>
      <c r="CG602" s="1270"/>
      <c r="CH602" s="1268">
        <f t="shared" si="13"/>
        <v>0</v>
      </c>
      <c r="CI602" s="1269"/>
      <c r="CJ602" s="1269"/>
      <c r="CK602" s="1269"/>
      <c r="CL602" s="1270"/>
      <c r="CM602" s="1277">
        <f t="shared" si="14"/>
        <v>0</v>
      </c>
      <c r="CN602" s="1278"/>
      <c r="CO602" s="1278"/>
      <c r="CP602" s="1278"/>
      <c r="CQ602" s="1279"/>
      <c r="CS602" s="1280">
        <f t="shared" si="17"/>
        <v>0</v>
      </c>
      <c r="CT602" s="1281"/>
      <c r="CU602" s="1281"/>
      <c r="CV602" s="1281"/>
      <c r="CW602" s="1282"/>
      <c r="CX602" s="1280">
        <f t="shared" si="18"/>
        <v>0</v>
      </c>
      <c r="CY602" s="1281"/>
      <c r="CZ602" s="1281"/>
      <c r="DA602" s="1281"/>
      <c r="DB602" s="1282"/>
      <c r="DC602" s="1280">
        <f t="shared" si="19"/>
        <v>0</v>
      </c>
      <c r="DD602" s="1281"/>
      <c r="DE602" s="1281"/>
      <c r="DF602" s="1281"/>
      <c r="DG602" s="1282"/>
      <c r="DH602" s="1280">
        <f t="shared" si="20"/>
        <v>0</v>
      </c>
      <c r="DI602" s="1281"/>
      <c r="DJ602" s="1281"/>
      <c r="DK602" s="1281"/>
      <c r="DL602" s="1282"/>
      <c r="DM602" s="1280">
        <f t="shared" si="21"/>
        <v>0</v>
      </c>
      <c r="DN602" s="1281"/>
      <c r="DO602" s="1281"/>
      <c r="DP602" s="1281"/>
      <c r="DQ602" s="1282"/>
      <c r="DR602" s="1280">
        <f t="shared" si="22"/>
        <v>0</v>
      </c>
      <c r="DS602" s="1281"/>
      <c r="DT602" s="1281"/>
      <c r="DU602" s="1281"/>
      <c r="DV602" s="1282"/>
    </row>
    <row r="603" spans="1:126" ht="13" customHeight="1">
      <c r="A603" s="61" t="s">
        <v>32</v>
      </c>
      <c r="B603" t="s">
        <v>82</v>
      </c>
      <c r="G603" s="1261">
        <f>C559</f>
        <v>0</v>
      </c>
      <c r="H603" s="1261"/>
      <c r="I603" s="1261"/>
      <c r="J603" s="1261"/>
      <c r="K603" s="1261"/>
      <c r="L603" s="1261"/>
      <c r="M603" s="1261"/>
      <c r="N603" s="1261"/>
      <c r="O603" s="1261"/>
      <c r="P603" s="1261"/>
      <c r="Q603" s="1261"/>
      <c r="R603" s="1261"/>
      <c r="T603" s="61" t="s">
        <v>33</v>
      </c>
      <c r="U603" t="s">
        <v>82</v>
      </c>
      <c r="Z603" s="1261">
        <f>C560</f>
        <v>0</v>
      </c>
      <c r="AA603" s="1261"/>
      <c r="AB603" s="1261"/>
      <c r="AC603" s="1261"/>
      <c r="AD603" s="1261"/>
      <c r="AE603" s="1261"/>
      <c r="AF603" s="1261"/>
      <c r="AG603" s="1261"/>
      <c r="AH603" s="1261"/>
      <c r="AI603" s="1261"/>
      <c r="AJ603" s="1261"/>
      <c r="AK603" s="1261"/>
      <c r="AZ603" s="41"/>
      <c r="BA603" s="41"/>
      <c r="BB603" s="41"/>
      <c r="BC603" s="41"/>
      <c r="BD603" s="41"/>
      <c r="BE603" s="1274">
        <f t="shared" si="15"/>
        <v>0</v>
      </c>
      <c r="BF603" s="1276"/>
      <c r="BG603" s="1268">
        <f t="shared" si="7"/>
        <v>0</v>
      </c>
      <c r="BH603" s="1270"/>
      <c r="BI603" s="1274">
        <f t="shared" si="16"/>
        <v>0</v>
      </c>
      <c r="BJ603" s="1276"/>
      <c r="BK603" s="1268">
        <f t="shared" si="8"/>
        <v>0</v>
      </c>
      <c r="BL603" s="1270"/>
      <c r="BN603" s="1268">
        <f t="shared" si="9"/>
        <v>0</v>
      </c>
      <c r="BO603" s="1269"/>
      <c r="BP603" s="1269"/>
      <c r="BQ603" s="1269"/>
      <c r="BR603" s="1279"/>
      <c r="BS603" s="1268">
        <f t="shared" si="10"/>
        <v>0</v>
      </c>
      <c r="BT603" s="1269"/>
      <c r="BU603" s="1269"/>
      <c r="BV603" s="1269"/>
      <c r="BW603" s="1270"/>
      <c r="BX603" s="1268">
        <f t="shared" si="11"/>
        <v>0</v>
      </c>
      <c r="BY603" s="1269"/>
      <c r="BZ603" s="1269"/>
      <c r="CA603" s="1269"/>
      <c r="CB603" s="1270"/>
      <c r="CC603" s="1268">
        <f t="shared" si="12"/>
        <v>0</v>
      </c>
      <c r="CD603" s="1269"/>
      <c r="CE603" s="1269"/>
      <c r="CF603" s="1269"/>
      <c r="CG603" s="1270"/>
      <c r="CH603" s="1268">
        <f t="shared" si="13"/>
        <v>0</v>
      </c>
      <c r="CI603" s="1269"/>
      <c r="CJ603" s="1269"/>
      <c r="CK603" s="1269"/>
      <c r="CL603" s="1270"/>
      <c r="CM603" s="1277">
        <f t="shared" si="14"/>
        <v>0</v>
      </c>
      <c r="CN603" s="1278"/>
      <c r="CO603" s="1278"/>
      <c r="CP603" s="1278"/>
      <c r="CQ603" s="1279"/>
      <c r="CS603" s="1280">
        <f t="shared" si="17"/>
        <v>0</v>
      </c>
      <c r="CT603" s="1281"/>
      <c r="CU603" s="1281"/>
      <c r="CV603" s="1281"/>
      <c r="CW603" s="1282"/>
      <c r="CX603" s="1280">
        <f t="shared" si="18"/>
        <v>0</v>
      </c>
      <c r="CY603" s="1281"/>
      <c r="CZ603" s="1281"/>
      <c r="DA603" s="1281"/>
      <c r="DB603" s="1282"/>
      <c r="DC603" s="1280">
        <f t="shared" si="19"/>
        <v>0</v>
      </c>
      <c r="DD603" s="1281"/>
      <c r="DE603" s="1281"/>
      <c r="DF603" s="1281"/>
      <c r="DG603" s="1282"/>
      <c r="DH603" s="1280">
        <f t="shared" si="20"/>
        <v>0</v>
      </c>
      <c r="DI603" s="1281"/>
      <c r="DJ603" s="1281"/>
      <c r="DK603" s="1281"/>
      <c r="DL603" s="1282"/>
      <c r="DM603" s="1280">
        <f t="shared" si="21"/>
        <v>0</v>
      </c>
      <c r="DN603" s="1281"/>
      <c r="DO603" s="1281"/>
      <c r="DP603" s="1281"/>
      <c r="DQ603" s="1282"/>
      <c r="DR603" s="1280">
        <f t="shared" si="22"/>
        <v>0</v>
      </c>
      <c r="DS603" s="1281"/>
      <c r="DT603" s="1281"/>
      <c r="DU603" s="1281"/>
      <c r="DV603" s="1282"/>
    </row>
    <row r="604" spans="1:126" ht="13"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4">
        <f t="shared" si="15"/>
        <v>0</v>
      </c>
      <c r="BF604" s="1276"/>
      <c r="BG604" s="1268">
        <f t="shared" si="7"/>
        <v>0</v>
      </c>
      <c r="BH604" s="1270"/>
      <c r="BI604" s="1274">
        <f t="shared" si="16"/>
        <v>0</v>
      </c>
      <c r="BJ604" s="1276"/>
      <c r="BK604" s="1268">
        <f t="shared" si="8"/>
        <v>0</v>
      </c>
      <c r="BL604" s="1270"/>
      <c r="BN604" s="1268">
        <f t="shared" si="9"/>
        <v>0</v>
      </c>
      <c r="BO604" s="1269"/>
      <c r="BP604" s="1269"/>
      <c r="BQ604" s="1269"/>
      <c r="BR604" s="1279"/>
      <c r="BS604" s="1268">
        <f t="shared" si="10"/>
        <v>0</v>
      </c>
      <c r="BT604" s="1269"/>
      <c r="BU604" s="1269"/>
      <c r="BV604" s="1269"/>
      <c r="BW604" s="1270"/>
      <c r="BX604" s="1268">
        <f t="shared" si="11"/>
        <v>0</v>
      </c>
      <c r="BY604" s="1269"/>
      <c r="BZ604" s="1269"/>
      <c r="CA604" s="1269"/>
      <c r="CB604" s="1270"/>
      <c r="CC604" s="1268">
        <f t="shared" si="12"/>
        <v>0</v>
      </c>
      <c r="CD604" s="1269"/>
      <c r="CE604" s="1269"/>
      <c r="CF604" s="1269"/>
      <c r="CG604" s="1270"/>
      <c r="CH604" s="1268">
        <f t="shared" si="13"/>
        <v>0</v>
      </c>
      <c r="CI604" s="1269"/>
      <c r="CJ604" s="1269"/>
      <c r="CK604" s="1269"/>
      <c r="CL604" s="1270"/>
      <c r="CM604" s="1277">
        <f t="shared" si="14"/>
        <v>0</v>
      </c>
      <c r="CN604" s="1278"/>
      <c r="CO604" s="1278"/>
      <c r="CP604" s="1278"/>
      <c r="CQ604" s="1279"/>
      <c r="CS604" s="1280">
        <f t="shared" si="17"/>
        <v>0</v>
      </c>
      <c r="CT604" s="1281"/>
      <c r="CU604" s="1281"/>
      <c r="CV604" s="1281"/>
      <c r="CW604" s="1282"/>
      <c r="CX604" s="1280">
        <f t="shared" si="18"/>
        <v>0</v>
      </c>
      <c r="CY604" s="1281"/>
      <c r="CZ604" s="1281"/>
      <c r="DA604" s="1281"/>
      <c r="DB604" s="1282"/>
      <c r="DC604" s="1280">
        <f t="shared" si="19"/>
        <v>0</v>
      </c>
      <c r="DD604" s="1281"/>
      <c r="DE604" s="1281"/>
      <c r="DF604" s="1281"/>
      <c r="DG604" s="1282"/>
      <c r="DH604" s="1280">
        <f t="shared" si="20"/>
        <v>0</v>
      </c>
      <c r="DI604" s="1281"/>
      <c r="DJ604" s="1281"/>
      <c r="DK604" s="1281"/>
      <c r="DL604" s="1282"/>
      <c r="DM604" s="1280">
        <f t="shared" si="21"/>
        <v>0</v>
      </c>
      <c r="DN604" s="1281"/>
      <c r="DO604" s="1281"/>
      <c r="DP604" s="1281"/>
      <c r="DQ604" s="1282"/>
      <c r="DR604" s="1280">
        <f t="shared" si="22"/>
        <v>0</v>
      </c>
      <c r="DS604" s="1281"/>
      <c r="DT604" s="1281"/>
      <c r="DU604" s="1281"/>
      <c r="DV604" s="1282"/>
    </row>
    <row r="605" spans="1:126" ht="13" customHeight="1">
      <c r="B605" t="s">
        <v>430</v>
      </c>
      <c r="G605" s="1107"/>
      <c r="H605" s="1107"/>
      <c r="I605" s="1107"/>
      <c r="J605" s="1107"/>
      <c r="K605" s="1107"/>
      <c r="L605" s="1107"/>
      <c r="M605" s="1107"/>
      <c r="N605" s="1107"/>
      <c r="O605" s="1107"/>
      <c r="P605" s="1107"/>
      <c r="Q605" s="1107"/>
      <c r="R605" s="1107"/>
      <c r="U605" t="s">
        <v>430</v>
      </c>
      <c r="Z605" s="1259"/>
      <c r="AA605" s="1259"/>
      <c r="AB605" s="1259"/>
      <c r="AC605" s="1259"/>
      <c r="AD605" s="1259"/>
      <c r="AE605" s="1259"/>
      <c r="AF605" s="1259"/>
      <c r="AG605" s="1259"/>
      <c r="AH605" s="1259"/>
      <c r="AI605" s="1259"/>
      <c r="AJ605" s="1259"/>
      <c r="AK605" s="1259"/>
      <c r="AL605" s="305"/>
      <c r="BA605" s="41"/>
      <c r="BB605" s="41"/>
      <c r="BC605" s="41"/>
      <c r="BD605" s="41"/>
      <c r="BE605" s="1274">
        <f t="shared" si="15"/>
        <v>0</v>
      </c>
      <c r="BF605" s="1276"/>
      <c r="BG605" s="1268">
        <f t="shared" si="7"/>
        <v>0</v>
      </c>
      <c r="BH605" s="1270"/>
      <c r="BI605" s="1274">
        <f t="shared" si="16"/>
        <v>0</v>
      </c>
      <c r="BJ605" s="1276"/>
      <c r="BK605" s="1268">
        <f t="shared" si="8"/>
        <v>0</v>
      </c>
      <c r="BL605" s="1270"/>
      <c r="BN605" s="1268">
        <f t="shared" si="9"/>
        <v>0</v>
      </c>
      <c r="BO605" s="1269"/>
      <c r="BP605" s="1269"/>
      <c r="BQ605" s="1269"/>
      <c r="BR605" s="1279"/>
      <c r="BS605" s="1268">
        <f t="shared" si="10"/>
        <v>0</v>
      </c>
      <c r="BT605" s="1269"/>
      <c r="BU605" s="1269"/>
      <c r="BV605" s="1269"/>
      <c r="BW605" s="1270"/>
      <c r="BX605" s="1268">
        <f t="shared" si="11"/>
        <v>0</v>
      </c>
      <c r="BY605" s="1269"/>
      <c r="BZ605" s="1269"/>
      <c r="CA605" s="1269"/>
      <c r="CB605" s="1270"/>
      <c r="CC605" s="1268">
        <f t="shared" si="12"/>
        <v>0</v>
      </c>
      <c r="CD605" s="1269"/>
      <c r="CE605" s="1269"/>
      <c r="CF605" s="1269"/>
      <c r="CG605" s="1270"/>
      <c r="CH605" s="1268">
        <f t="shared" si="13"/>
        <v>0</v>
      </c>
      <c r="CI605" s="1269"/>
      <c r="CJ605" s="1269"/>
      <c r="CK605" s="1269"/>
      <c r="CL605" s="1270"/>
      <c r="CM605" s="1277">
        <f t="shared" si="14"/>
        <v>0</v>
      </c>
      <c r="CN605" s="1278"/>
      <c r="CO605" s="1278"/>
      <c r="CP605" s="1278"/>
      <c r="CQ605" s="1279"/>
      <c r="CS605" s="1280">
        <f t="shared" si="17"/>
        <v>0</v>
      </c>
      <c r="CT605" s="1281"/>
      <c r="CU605" s="1281"/>
      <c r="CV605" s="1281"/>
      <c r="CW605" s="1282"/>
      <c r="CX605" s="1280">
        <f t="shared" si="18"/>
        <v>0</v>
      </c>
      <c r="CY605" s="1281"/>
      <c r="CZ605" s="1281"/>
      <c r="DA605" s="1281"/>
      <c r="DB605" s="1282"/>
      <c r="DC605" s="1280">
        <f t="shared" si="19"/>
        <v>0</v>
      </c>
      <c r="DD605" s="1281"/>
      <c r="DE605" s="1281"/>
      <c r="DF605" s="1281"/>
      <c r="DG605" s="1282"/>
      <c r="DH605" s="1280">
        <f t="shared" si="20"/>
        <v>0</v>
      </c>
      <c r="DI605" s="1281"/>
      <c r="DJ605" s="1281"/>
      <c r="DK605" s="1281"/>
      <c r="DL605" s="1282"/>
      <c r="DM605" s="1280">
        <f t="shared" si="21"/>
        <v>0</v>
      </c>
      <c r="DN605" s="1281"/>
      <c r="DO605" s="1281"/>
      <c r="DP605" s="1281"/>
      <c r="DQ605" s="1282"/>
      <c r="DR605" s="1280">
        <f t="shared" si="22"/>
        <v>0</v>
      </c>
      <c r="DS605" s="1281"/>
      <c r="DT605" s="1281"/>
      <c r="DU605" s="1281"/>
      <c r="DV605" s="1282"/>
    </row>
    <row r="606" spans="1:126" ht="13" customHeight="1">
      <c r="B606" t="s">
        <v>833</v>
      </c>
      <c r="G606" s="1107"/>
      <c r="H606" s="1107"/>
      <c r="I606" s="1107"/>
      <c r="J606" s="1107"/>
      <c r="K606" s="1107"/>
      <c r="L606" s="1107"/>
      <c r="M606" s="1107"/>
      <c r="N606" s="1107"/>
      <c r="O606" s="1107"/>
      <c r="P606" s="1107"/>
      <c r="Q606" s="1107"/>
      <c r="R606" s="1107"/>
      <c r="U606" t="s">
        <v>833</v>
      </c>
      <c r="Z606" s="1259"/>
      <c r="AA606" s="1259"/>
      <c r="AB606" s="1259"/>
      <c r="AC606" s="1259"/>
      <c r="AD606" s="1259"/>
      <c r="AE606" s="1259"/>
      <c r="AF606" s="1259"/>
      <c r="AG606" s="1259"/>
      <c r="AH606" s="1259"/>
      <c r="AI606" s="1259"/>
      <c r="AJ606" s="1259"/>
      <c r="AK606" s="1259"/>
      <c r="AL606" s="305"/>
      <c r="BA606" s="41"/>
      <c r="BB606" s="41"/>
      <c r="BC606" s="41"/>
      <c r="BD606" s="41"/>
      <c r="BE606" s="1274">
        <f t="shared" si="15"/>
        <v>0</v>
      </c>
      <c r="BF606" s="1276"/>
      <c r="BG606" s="1268">
        <f t="shared" si="7"/>
        <v>0</v>
      </c>
      <c r="BH606" s="1270"/>
      <c r="BI606" s="1274">
        <f t="shared" si="16"/>
        <v>0</v>
      </c>
      <c r="BJ606" s="1276"/>
      <c r="BK606" s="1268">
        <f t="shared" si="8"/>
        <v>0</v>
      </c>
      <c r="BL606" s="1270"/>
      <c r="BN606" s="1268">
        <f t="shared" si="9"/>
        <v>0</v>
      </c>
      <c r="BO606" s="1269"/>
      <c r="BP606" s="1269"/>
      <c r="BQ606" s="1269"/>
      <c r="BR606" s="1279"/>
      <c r="BS606" s="1268">
        <f t="shared" si="10"/>
        <v>0</v>
      </c>
      <c r="BT606" s="1269"/>
      <c r="BU606" s="1269"/>
      <c r="BV606" s="1269"/>
      <c r="BW606" s="1270"/>
      <c r="BX606" s="1268">
        <f t="shared" si="11"/>
        <v>0</v>
      </c>
      <c r="BY606" s="1269"/>
      <c r="BZ606" s="1269"/>
      <c r="CA606" s="1269"/>
      <c r="CB606" s="1270"/>
      <c r="CC606" s="1268">
        <f t="shared" si="12"/>
        <v>0</v>
      </c>
      <c r="CD606" s="1269"/>
      <c r="CE606" s="1269"/>
      <c r="CF606" s="1269"/>
      <c r="CG606" s="1270"/>
      <c r="CH606" s="1268">
        <f t="shared" si="13"/>
        <v>0</v>
      </c>
      <c r="CI606" s="1269"/>
      <c r="CJ606" s="1269"/>
      <c r="CK606" s="1269"/>
      <c r="CL606" s="1270"/>
      <c r="CM606" s="1277">
        <f t="shared" si="14"/>
        <v>0</v>
      </c>
      <c r="CN606" s="1278"/>
      <c r="CO606" s="1278"/>
      <c r="CP606" s="1278"/>
      <c r="CQ606" s="1279"/>
      <c r="CS606" s="1280">
        <f t="shared" si="17"/>
        <v>0</v>
      </c>
      <c r="CT606" s="1281"/>
      <c r="CU606" s="1281"/>
      <c r="CV606" s="1281"/>
      <c r="CW606" s="1282"/>
      <c r="CX606" s="1280">
        <f t="shared" si="18"/>
        <v>0</v>
      </c>
      <c r="CY606" s="1281"/>
      <c r="CZ606" s="1281"/>
      <c r="DA606" s="1281"/>
      <c r="DB606" s="1282"/>
      <c r="DC606" s="1280">
        <f t="shared" si="19"/>
        <v>0</v>
      </c>
      <c r="DD606" s="1281"/>
      <c r="DE606" s="1281"/>
      <c r="DF606" s="1281"/>
      <c r="DG606" s="1282"/>
      <c r="DH606" s="1280">
        <f t="shared" si="20"/>
        <v>0</v>
      </c>
      <c r="DI606" s="1281"/>
      <c r="DJ606" s="1281"/>
      <c r="DK606" s="1281"/>
      <c r="DL606" s="1282"/>
      <c r="DM606" s="1280">
        <f t="shared" si="21"/>
        <v>0</v>
      </c>
      <c r="DN606" s="1281"/>
      <c r="DO606" s="1281"/>
      <c r="DP606" s="1281"/>
      <c r="DQ606" s="1282"/>
      <c r="DR606" s="1280">
        <f t="shared" si="22"/>
        <v>0</v>
      </c>
      <c r="DS606" s="1281"/>
      <c r="DT606" s="1281"/>
      <c r="DU606" s="1281"/>
      <c r="DV606" s="1282"/>
    </row>
    <row r="607" spans="1:126" ht="13" customHeight="1">
      <c r="B607" t="s">
        <v>650</v>
      </c>
      <c r="G607" s="1266"/>
      <c r="H607" s="1266"/>
      <c r="I607" s="1266"/>
      <c r="J607" s="1266"/>
      <c r="K607" s="1266"/>
      <c r="L607" s="1266"/>
      <c r="O607" s="42" t="s">
        <v>818</v>
      </c>
      <c r="P607" s="1260"/>
      <c r="Q607" s="1260"/>
      <c r="R607" s="1260"/>
      <c r="U607" t="s">
        <v>650</v>
      </c>
      <c r="Z607" s="1266"/>
      <c r="AA607" s="1266"/>
      <c r="AB607" s="1266"/>
      <c r="AC607" s="1266"/>
      <c r="AD607" s="1266"/>
      <c r="AE607" s="1266"/>
      <c r="AH607" s="42" t="s">
        <v>818</v>
      </c>
      <c r="AI607" s="1260"/>
      <c r="AJ607" s="1260"/>
      <c r="AK607" s="1260"/>
      <c r="AZ607" s="41"/>
      <c r="BA607" s="41"/>
      <c r="BB607" s="41"/>
      <c r="BC607" s="41"/>
      <c r="BD607" s="41"/>
      <c r="BE607" s="1274">
        <f t="shared" si="15"/>
        <v>0</v>
      </c>
      <c r="BF607" s="1276"/>
      <c r="BG607" s="1268">
        <f t="shared" si="7"/>
        <v>0</v>
      </c>
      <c r="BH607" s="1270"/>
      <c r="BI607" s="1274">
        <f t="shared" si="16"/>
        <v>0</v>
      </c>
      <c r="BJ607" s="1276"/>
      <c r="BK607" s="1268">
        <f t="shared" si="8"/>
        <v>0</v>
      </c>
      <c r="BL607" s="1270"/>
      <c r="BN607" s="1268">
        <f t="shared" si="9"/>
        <v>0</v>
      </c>
      <c r="BO607" s="1269"/>
      <c r="BP607" s="1269"/>
      <c r="BQ607" s="1269"/>
      <c r="BR607" s="1279"/>
      <c r="BS607" s="1268">
        <f t="shared" si="10"/>
        <v>0</v>
      </c>
      <c r="BT607" s="1269"/>
      <c r="BU607" s="1269"/>
      <c r="BV607" s="1269"/>
      <c r="BW607" s="1270"/>
      <c r="BX607" s="1268">
        <f t="shared" si="11"/>
        <v>0</v>
      </c>
      <c r="BY607" s="1269"/>
      <c r="BZ607" s="1269"/>
      <c r="CA607" s="1269"/>
      <c r="CB607" s="1270"/>
      <c r="CC607" s="1268">
        <f t="shared" si="12"/>
        <v>0</v>
      </c>
      <c r="CD607" s="1269"/>
      <c r="CE607" s="1269"/>
      <c r="CF607" s="1269"/>
      <c r="CG607" s="1270"/>
      <c r="CH607" s="1268">
        <f t="shared" si="13"/>
        <v>0</v>
      </c>
      <c r="CI607" s="1269"/>
      <c r="CJ607" s="1269"/>
      <c r="CK607" s="1269"/>
      <c r="CL607" s="1270"/>
      <c r="CM607" s="1277">
        <f t="shared" si="14"/>
        <v>0</v>
      </c>
      <c r="CN607" s="1278"/>
      <c r="CO607" s="1278"/>
      <c r="CP607" s="1278"/>
      <c r="CQ607" s="1279"/>
      <c r="CS607" s="1280">
        <f t="shared" si="17"/>
        <v>0</v>
      </c>
      <c r="CT607" s="1281"/>
      <c r="CU607" s="1281"/>
      <c r="CV607" s="1281"/>
      <c r="CW607" s="1282"/>
      <c r="CX607" s="1280">
        <f t="shared" si="18"/>
        <v>0</v>
      </c>
      <c r="CY607" s="1281"/>
      <c r="CZ607" s="1281"/>
      <c r="DA607" s="1281"/>
      <c r="DB607" s="1282"/>
      <c r="DC607" s="1280">
        <f t="shared" si="19"/>
        <v>0</v>
      </c>
      <c r="DD607" s="1281"/>
      <c r="DE607" s="1281"/>
      <c r="DF607" s="1281"/>
      <c r="DG607" s="1282"/>
      <c r="DH607" s="1280">
        <f t="shared" si="20"/>
        <v>0</v>
      </c>
      <c r="DI607" s="1281"/>
      <c r="DJ607" s="1281"/>
      <c r="DK607" s="1281"/>
      <c r="DL607" s="1282"/>
      <c r="DM607" s="1280">
        <f t="shared" si="21"/>
        <v>0</v>
      </c>
      <c r="DN607" s="1281"/>
      <c r="DO607" s="1281"/>
      <c r="DP607" s="1281"/>
      <c r="DQ607" s="1282"/>
      <c r="DR607" s="1280">
        <f t="shared" si="22"/>
        <v>0</v>
      </c>
      <c r="DS607" s="1281"/>
      <c r="DT607" s="1281"/>
      <c r="DU607" s="1281"/>
      <c r="DV607" s="1282"/>
    </row>
    <row r="608" spans="1:126" ht="13"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4">
        <f t="shared" si="15"/>
        <v>0</v>
      </c>
      <c r="BF608" s="1276"/>
      <c r="BG608" s="1268">
        <f t="shared" si="7"/>
        <v>0</v>
      </c>
      <c r="BH608" s="1270"/>
      <c r="BI608" s="1274">
        <f t="shared" si="16"/>
        <v>0</v>
      </c>
      <c r="BJ608" s="1276"/>
      <c r="BK608" s="1268">
        <f t="shared" si="8"/>
        <v>0</v>
      </c>
      <c r="BL608" s="1270"/>
      <c r="BN608" s="1268">
        <f t="shared" si="9"/>
        <v>0</v>
      </c>
      <c r="BO608" s="1269"/>
      <c r="BP608" s="1269"/>
      <c r="BQ608" s="1269"/>
      <c r="BR608" s="1279"/>
      <c r="BS608" s="1268">
        <f t="shared" si="10"/>
        <v>0</v>
      </c>
      <c r="BT608" s="1269"/>
      <c r="BU608" s="1269"/>
      <c r="BV608" s="1269"/>
      <c r="BW608" s="1270"/>
      <c r="BX608" s="1268">
        <f t="shared" si="11"/>
        <v>0</v>
      </c>
      <c r="BY608" s="1269"/>
      <c r="BZ608" s="1269"/>
      <c r="CA608" s="1269"/>
      <c r="CB608" s="1270"/>
      <c r="CC608" s="1268">
        <f t="shared" si="12"/>
        <v>0</v>
      </c>
      <c r="CD608" s="1269"/>
      <c r="CE608" s="1269"/>
      <c r="CF608" s="1269"/>
      <c r="CG608" s="1270"/>
      <c r="CH608" s="1268">
        <f t="shared" si="13"/>
        <v>0</v>
      </c>
      <c r="CI608" s="1269"/>
      <c r="CJ608" s="1269"/>
      <c r="CK608" s="1269"/>
      <c r="CL608" s="1270"/>
      <c r="CM608" s="1277">
        <f t="shared" si="14"/>
        <v>0</v>
      </c>
      <c r="CN608" s="1278"/>
      <c r="CO608" s="1278"/>
      <c r="CP608" s="1278"/>
      <c r="CQ608" s="1279"/>
      <c r="CS608" s="1280">
        <f t="shared" si="17"/>
        <v>0</v>
      </c>
      <c r="CT608" s="1281"/>
      <c r="CU608" s="1281"/>
      <c r="CV608" s="1281"/>
      <c r="CW608" s="1282"/>
      <c r="CX608" s="1280">
        <f t="shared" si="18"/>
        <v>0</v>
      </c>
      <c r="CY608" s="1281"/>
      <c r="CZ608" s="1281"/>
      <c r="DA608" s="1281"/>
      <c r="DB608" s="1282"/>
      <c r="DC608" s="1280">
        <f t="shared" si="19"/>
        <v>0</v>
      </c>
      <c r="DD608" s="1281"/>
      <c r="DE608" s="1281"/>
      <c r="DF608" s="1281"/>
      <c r="DG608" s="1282"/>
      <c r="DH608" s="1280">
        <f t="shared" si="20"/>
        <v>0</v>
      </c>
      <c r="DI608" s="1281"/>
      <c r="DJ608" s="1281"/>
      <c r="DK608" s="1281"/>
      <c r="DL608" s="1282"/>
      <c r="DM608" s="1280">
        <f t="shared" si="21"/>
        <v>0</v>
      </c>
      <c r="DN608" s="1281"/>
      <c r="DO608" s="1281"/>
      <c r="DP608" s="1281"/>
      <c r="DQ608" s="1282"/>
      <c r="DR608" s="1280">
        <f t="shared" si="22"/>
        <v>0</v>
      </c>
      <c r="DS608" s="1281"/>
      <c r="DT608" s="1281"/>
      <c r="DU608" s="1281"/>
      <c r="DV608" s="1282"/>
    </row>
    <row r="609" spans="1:126" ht="13" customHeight="1">
      <c r="B609" t="s">
        <v>836</v>
      </c>
      <c r="N609" s="1098" t="s">
        <v>482</v>
      </c>
      <c r="O609" s="1098"/>
      <c r="U609" t="s">
        <v>836</v>
      </c>
      <c r="AG609" s="1098" t="s">
        <v>482</v>
      </c>
      <c r="AH609" s="1098"/>
      <c r="AZ609" s="41"/>
      <c r="BA609" s="41"/>
      <c r="BB609" s="41"/>
      <c r="BC609" s="41"/>
      <c r="BD609" s="41"/>
      <c r="BE609" s="1274">
        <f t="shared" si="15"/>
        <v>0</v>
      </c>
      <c r="BF609" s="1276"/>
      <c r="BG609" s="1268">
        <f t="shared" si="7"/>
        <v>0</v>
      </c>
      <c r="BH609" s="1270"/>
      <c r="BI609" s="1274">
        <f t="shared" si="16"/>
        <v>0</v>
      </c>
      <c r="BJ609" s="1276"/>
      <c r="BK609" s="1268">
        <f t="shared" si="8"/>
        <v>0</v>
      </c>
      <c r="BL609" s="1270"/>
      <c r="BN609" s="1268">
        <f t="shared" si="9"/>
        <v>0</v>
      </c>
      <c r="BO609" s="1269"/>
      <c r="BP609" s="1269"/>
      <c r="BQ609" s="1269"/>
      <c r="BR609" s="1279"/>
      <c r="BS609" s="1268">
        <f t="shared" si="10"/>
        <v>0</v>
      </c>
      <c r="BT609" s="1269"/>
      <c r="BU609" s="1269"/>
      <c r="BV609" s="1269"/>
      <c r="BW609" s="1270"/>
      <c r="BX609" s="1268">
        <f t="shared" si="11"/>
        <v>0</v>
      </c>
      <c r="BY609" s="1269"/>
      <c r="BZ609" s="1269"/>
      <c r="CA609" s="1269"/>
      <c r="CB609" s="1270"/>
      <c r="CC609" s="1268">
        <f t="shared" si="12"/>
        <v>0</v>
      </c>
      <c r="CD609" s="1269"/>
      <c r="CE609" s="1269"/>
      <c r="CF609" s="1269"/>
      <c r="CG609" s="1270"/>
      <c r="CH609" s="1268">
        <f t="shared" si="13"/>
        <v>0</v>
      </c>
      <c r="CI609" s="1269"/>
      <c r="CJ609" s="1269"/>
      <c r="CK609" s="1269"/>
      <c r="CL609" s="1270"/>
      <c r="CM609" s="1277">
        <f t="shared" si="14"/>
        <v>0</v>
      </c>
      <c r="CN609" s="1278"/>
      <c r="CO609" s="1278"/>
      <c r="CP609" s="1278"/>
      <c r="CQ609" s="1279"/>
      <c r="CS609" s="1280">
        <f t="shared" si="17"/>
        <v>0</v>
      </c>
      <c r="CT609" s="1281"/>
      <c r="CU609" s="1281"/>
      <c r="CV609" s="1281"/>
      <c r="CW609" s="1282"/>
      <c r="CX609" s="1280">
        <f t="shared" si="18"/>
        <v>0</v>
      </c>
      <c r="CY609" s="1281"/>
      <c r="CZ609" s="1281"/>
      <c r="DA609" s="1281"/>
      <c r="DB609" s="1282"/>
      <c r="DC609" s="1280">
        <f t="shared" si="19"/>
        <v>0</v>
      </c>
      <c r="DD609" s="1281"/>
      <c r="DE609" s="1281"/>
      <c r="DF609" s="1281"/>
      <c r="DG609" s="1282"/>
      <c r="DH609" s="1280">
        <f t="shared" si="20"/>
        <v>0</v>
      </c>
      <c r="DI609" s="1281"/>
      <c r="DJ609" s="1281"/>
      <c r="DK609" s="1281"/>
      <c r="DL609" s="1282"/>
      <c r="DM609" s="1280">
        <f t="shared" si="21"/>
        <v>0</v>
      </c>
      <c r="DN609" s="1281"/>
      <c r="DO609" s="1281"/>
      <c r="DP609" s="1281"/>
      <c r="DQ609" s="1282"/>
      <c r="DR609" s="1280">
        <f t="shared" si="22"/>
        <v>0</v>
      </c>
      <c r="DS609" s="1281"/>
      <c r="DT609" s="1281"/>
      <c r="DU609" s="1281"/>
      <c r="DV609" s="1282"/>
    </row>
    <row r="610" spans="1:126" ht="13" customHeight="1">
      <c r="AZ610" s="41"/>
      <c r="BA610" s="41"/>
      <c r="BB610" s="41"/>
      <c r="BC610" s="41"/>
      <c r="BD610" s="41"/>
      <c r="BE610" s="1274">
        <f t="shared" si="15"/>
        <v>0</v>
      </c>
      <c r="BF610" s="1276"/>
      <c r="BG610" s="1268">
        <f t="shared" si="7"/>
        <v>0</v>
      </c>
      <c r="BH610" s="1270"/>
      <c r="BI610" s="1274">
        <f t="shared" si="16"/>
        <v>0</v>
      </c>
      <c r="BJ610" s="1276"/>
      <c r="BK610" s="1268">
        <f t="shared" si="8"/>
        <v>0</v>
      </c>
      <c r="BL610" s="1270"/>
      <c r="BN610" s="1268">
        <f t="shared" si="9"/>
        <v>0</v>
      </c>
      <c r="BO610" s="1269"/>
      <c r="BP610" s="1269"/>
      <c r="BQ610" s="1269"/>
      <c r="BR610" s="1279"/>
      <c r="BS610" s="1268">
        <f t="shared" si="10"/>
        <v>0</v>
      </c>
      <c r="BT610" s="1269"/>
      <c r="BU610" s="1269"/>
      <c r="BV610" s="1269"/>
      <c r="BW610" s="1270"/>
      <c r="BX610" s="1268">
        <f t="shared" si="11"/>
        <v>0</v>
      </c>
      <c r="BY610" s="1269"/>
      <c r="BZ610" s="1269"/>
      <c r="CA610" s="1269"/>
      <c r="CB610" s="1270"/>
      <c r="CC610" s="1268">
        <f t="shared" si="12"/>
        <v>0</v>
      </c>
      <c r="CD610" s="1269"/>
      <c r="CE610" s="1269"/>
      <c r="CF610" s="1269"/>
      <c r="CG610" s="1270"/>
      <c r="CH610" s="1268">
        <f t="shared" si="13"/>
        <v>0</v>
      </c>
      <c r="CI610" s="1269"/>
      <c r="CJ610" s="1269"/>
      <c r="CK610" s="1269"/>
      <c r="CL610" s="1270"/>
      <c r="CM610" s="1277">
        <f t="shared" si="14"/>
        <v>0</v>
      </c>
      <c r="CN610" s="1278"/>
      <c r="CO610" s="1278"/>
      <c r="CP610" s="1278"/>
      <c r="CQ610" s="1279"/>
      <c r="CS610" s="1280">
        <f t="shared" si="17"/>
        <v>0</v>
      </c>
      <c r="CT610" s="1281"/>
      <c r="CU610" s="1281"/>
      <c r="CV610" s="1281"/>
      <c r="CW610" s="1282"/>
      <c r="CX610" s="1280">
        <f t="shared" si="18"/>
        <v>0</v>
      </c>
      <c r="CY610" s="1281"/>
      <c r="CZ610" s="1281"/>
      <c r="DA610" s="1281"/>
      <c r="DB610" s="1282"/>
      <c r="DC610" s="1280">
        <f t="shared" si="19"/>
        <v>0</v>
      </c>
      <c r="DD610" s="1281"/>
      <c r="DE610" s="1281"/>
      <c r="DF610" s="1281"/>
      <c r="DG610" s="1282"/>
      <c r="DH610" s="1280">
        <f t="shared" si="20"/>
        <v>0</v>
      </c>
      <c r="DI610" s="1281"/>
      <c r="DJ610" s="1281"/>
      <c r="DK610" s="1281"/>
      <c r="DL610" s="1282"/>
      <c r="DM610" s="1280">
        <f t="shared" si="21"/>
        <v>0</v>
      </c>
      <c r="DN610" s="1281"/>
      <c r="DO610" s="1281"/>
      <c r="DP610" s="1281"/>
      <c r="DQ610" s="1282"/>
      <c r="DR610" s="1280">
        <f t="shared" si="22"/>
        <v>0</v>
      </c>
      <c r="DS610" s="1281"/>
      <c r="DT610" s="1281"/>
      <c r="DU610" s="1281"/>
      <c r="DV610" s="1282"/>
    </row>
    <row r="611" spans="1:126" ht="13"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4">
        <f t="shared" si="15"/>
        <v>0</v>
      </c>
      <c r="BF611" s="1276"/>
      <c r="BG611" s="1268">
        <f t="shared" si="7"/>
        <v>0</v>
      </c>
      <c r="BH611" s="1270"/>
      <c r="BI611" s="1274">
        <f t="shared" si="16"/>
        <v>0</v>
      </c>
      <c r="BJ611" s="1276"/>
      <c r="BK611" s="1268">
        <f t="shared" si="8"/>
        <v>0</v>
      </c>
      <c r="BL611" s="1270"/>
      <c r="BN611" s="1268">
        <f t="shared" si="9"/>
        <v>0</v>
      </c>
      <c r="BO611" s="1269"/>
      <c r="BP611" s="1269"/>
      <c r="BQ611" s="1269"/>
      <c r="BR611" s="1279"/>
      <c r="BS611" s="1268">
        <f t="shared" si="10"/>
        <v>0</v>
      </c>
      <c r="BT611" s="1269"/>
      <c r="BU611" s="1269"/>
      <c r="BV611" s="1269"/>
      <c r="BW611" s="1270"/>
      <c r="BX611" s="1268">
        <f t="shared" si="11"/>
        <v>0</v>
      </c>
      <c r="BY611" s="1269"/>
      <c r="BZ611" s="1269"/>
      <c r="CA611" s="1269"/>
      <c r="CB611" s="1270"/>
      <c r="CC611" s="1268">
        <f t="shared" si="12"/>
        <v>0</v>
      </c>
      <c r="CD611" s="1269"/>
      <c r="CE611" s="1269"/>
      <c r="CF611" s="1269"/>
      <c r="CG611" s="1270"/>
      <c r="CH611" s="1268">
        <f t="shared" si="13"/>
        <v>0</v>
      </c>
      <c r="CI611" s="1269"/>
      <c r="CJ611" s="1269"/>
      <c r="CK611" s="1269"/>
      <c r="CL611" s="1270"/>
      <c r="CM611" s="1277">
        <f t="shared" si="14"/>
        <v>0</v>
      </c>
      <c r="CN611" s="1278"/>
      <c r="CO611" s="1278"/>
      <c r="CP611" s="1278"/>
      <c r="CQ611" s="1279"/>
      <c r="CS611" s="1280">
        <f t="shared" si="17"/>
        <v>0</v>
      </c>
      <c r="CT611" s="1281"/>
      <c r="CU611" s="1281"/>
      <c r="CV611" s="1281"/>
      <c r="CW611" s="1282"/>
      <c r="CX611" s="1280">
        <f t="shared" si="18"/>
        <v>0</v>
      </c>
      <c r="CY611" s="1281"/>
      <c r="CZ611" s="1281"/>
      <c r="DA611" s="1281"/>
      <c r="DB611" s="1282"/>
      <c r="DC611" s="1280">
        <f t="shared" si="19"/>
        <v>0</v>
      </c>
      <c r="DD611" s="1281"/>
      <c r="DE611" s="1281"/>
      <c r="DF611" s="1281"/>
      <c r="DG611" s="1282"/>
      <c r="DH611" s="1280">
        <f t="shared" si="20"/>
        <v>0</v>
      </c>
      <c r="DI611" s="1281"/>
      <c r="DJ611" s="1281"/>
      <c r="DK611" s="1281"/>
      <c r="DL611" s="1282"/>
      <c r="DM611" s="1280">
        <f t="shared" si="21"/>
        <v>0</v>
      </c>
      <c r="DN611" s="1281"/>
      <c r="DO611" s="1281"/>
      <c r="DP611" s="1281"/>
      <c r="DQ611" s="1282"/>
      <c r="DR611" s="1280">
        <f t="shared" si="22"/>
        <v>0</v>
      </c>
      <c r="DS611" s="1281"/>
      <c r="DT611" s="1281"/>
      <c r="DU611" s="1281"/>
      <c r="DV611" s="1282"/>
    </row>
    <row r="612" spans="1:126" ht="13"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4">
        <f t="shared" si="15"/>
        <v>0</v>
      </c>
      <c r="BF612" s="1276"/>
      <c r="BG612" s="1268">
        <f t="shared" si="7"/>
        <v>0</v>
      </c>
      <c r="BH612" s="1270"/>
      <c r="BI612" s="1274">
        <f t="shared" si="16"/>
        <v>0</v>
      </c>
      <c r="BJ612" s="1276"/>
      <c r="BK612" s="1268">
        <f t="shared" si="8"/>
        <v>0</v>
      </c>
      <c r="BL612" s="1270"/>
      <c r="BN612" s="1268">
        <f t="shared" si="9"/>
        <v>0</v>
      </c>
      <c r="BO612" s="1269"/>
      <c r="BP612" s="1269"/>
      <c r="BQ612" s="1269"/>
      <c r="BR612" s="1279"/>
      <c r="BS612" s="1268">
        <f t="shared" si="10"/>
        <v>0</v>
      </c>
      <c r="BT612" s="1269"/>
      <c r="BU612" s="1269"/>
      <c r="BV612" s="1269"/>
      <c r="BW612" s="1270"/>
      <c r="BX612" s="1268">
        <f t="shared" si="11"/>
        <v>0</v>
      </c>
      <c r="BY612" s="1269"/>
      <c r="BZ612" s="1269"/>
      <c r="CA612" s="1269"/>
      <c r="CB612" s="1270"/>
      <c r="CC612" s="1268">
        <f t="shared" si="12"/>
        <v>0</v>
      </c>
      <c r="CD612" s="1269"/>
      <c r="CE612" s="1269"/>
      <c r="CF612" s="1269"/>
      <c r="CG612" s="1270"/>
      <c r="CH612" s="1268">
        <f t="shared" si="13"/>
        <v>0</v>
      </c>
      <c r="CI612" s="1269"/>
      <c r="CJ612" s="1269"/>
      <c r="CK612" s="1269"/>
      <c r="CL612" s="1270"/>
      <c r="CM612" s="1277">
        <f t="shared" si="14"/>
        <v>0</v>
      </c>
      <c r="CN612" s="1278"/>
      <c r="CO612" s="1278"/>
      <c r="CP612" s="1278"/>
      <c r="CQ612" s="1279"/>
      <c r="CS612" s="1280">
        <f t="shared" si="17"/>
        <v>0</v>
      </c>
      <c r="CT612" s="1281"/>
      <c r="CU612" s="1281"/>
      <c r="CV612" s="1281"/>
      <c r="CW612" s="1282"/>
      <c r="CX612" s="1280">
        <f t="shared" si="18"/>
        <v>0</v>
      </c>
      <c r="CY612" s="1281"/>
      <c r="CZ612" s="1281"/>
      <c r="DA612" s="1281"/>
      <c r="DB612" s="1282"/>
      <c r="DC612" s="1280">
        <f t="shared" si="19"/>
        <v>0</v>
      </c>
      <c r="DD612" s="1281"/>
      <c r="DE612" s="1281"/>
      <c r="DF612" s="1281"/>
      <c r="DG612" s="1282"/>
      <c r="DH612" s="1280">
        <f t="shared" si="20"/>
        <v>0</v>
      </c>
      <c r="DI612" s="1281"/>
      <c r="DJ612" s="1281"/>
      <c r="DK612" s="1281"/>
      <c r="DL612" s="1282"/>
      <c r="DM612" s="1280">
        <f t="shared" si="21"/>
        <v>0</v>
      </c>
      <c r="DN612" s="1281"/>
      <c r="DO612" s="1281"/>
      <c r="DP612" s="1281"/>
      <c r="DQ612" s="1282"/>
      <c r="DR612" s="1280">
        <f t="shared" si="22"/>
        <v>0</v>
      </c>
      <c r="DS612" s="1281"/>
      <c r="DT612" s="1281"/>
      <c r="DU612" s="1281"/>
      <c r="DV612" s="1282"/>
    </row>
    <row r="613" spans="1:126" ht="13" customHeight="1">
      <c r="AZ613" s="41"/>
      <c r="BA613" s="41"/>
      <c r="BB613" s="41"/>
      <c r="BC613" s="41"/>
      <c r="BD613" s="41"/>
      <c r="BE613" s="1274">
        <f t="shared" si="15"/>
        <v>0</v>
      </c>
      <c r="BF613" s="1276"/>
      <c r="BG613" s="1268">
        <f t="shared" si="7"/>
        <v>0</v>
      </c>
      <c r="BH613" s="1270"/>
      <c r="BI613" s="1274">
        <f t="shared" si="16"/>
        <v>0</v>
      </c>
      <c r="BJ613" s="1276"/>
      <c r="BK613" s="1268">
        <f t="shared" si="8"/>
        <v>0</v>
      </c>
      <c r="BL613" s="1270"/>
      <c r="BN613" s="1268">
        <f t="shared" si="9"/>
        <v>0</v>
      </c>
      <c r="BO613" s="1269"/>
      <c r="BP613" s="1269"/>
      <c r="BQ613" s="1269"/>
      <c r="BR613" s="1279"/>
      <c r="BS613" s="1268">
        <f t="shared" si="10"/>
        <v>0</v>
      </c>
      <c r="BT613" s="1269"/>
      <c r="BU613" s="1269"/>
      <c r="BV613" s="1269"/>
      <c r="BW613" s="1270"/>
      <c r="BX613" s="1268">
        <f t="shared" si="11"/>
        <v>0</v>
      </c>
      <c r="BY613" s="1269"/>
      <c r="BZ613" s="1269"/>
      <c r="CA613" s="1269"/>
      <c r="CB613" s="1270"/>
      <c r="CC613" s="1268">
        <f t="shared" si="12"/>
        <v>0</v>
      </c>
      <c r="CD613" s="1269"/>
      <c r="CE613" s="1269"/>
      <c r="CF613" s="1269"/>
      <c r="CG613" s="1270"/>
      <c r="CH613" s="1268">
        <f t="shared" si="13"/>
        <v>0</v>
      </c>
      <c r="CI613" s="1269"/>
      <c r="CJ613" s="1269"/>
      <c r="CK613" s="1269"/>
      <c r="CL613" s="1270"/>
      <c r="CM613" s="1277">
        <f t="shared" si="14"/>
        <v>0</v>
      </c>
      <c r="CN613" s="1278"/>
      <c r="CO613" s="1278"/>
      <c r="CP613" s="1278"/>
      <c r="CQ613" s="1279"/>
      <c r="CS613" s="1280">
        <f t="shared" si="17"/>
        <v>0</v>
      </c>
      <c r="CT613" s="1281"/>
      <c r="CU613" s="1281"/>
      <c r="CV613" s="1281"/>
      <c r="CW613" s="1282"/>
      <c r="CX613" s="1280">
        <f t="shared" si="18"/>
        <v>0</v>
      </c>
      <c r="CY613" s="1281"/>
      <c r="CZ613" s="1281"/>
      <c r="DA613" s="1281"/>
      <c r="DB613" s="1282"/>
      <c r="DC613" s="1280">
        <f t="shared" si="19"/>
        <v>0</v>
      </c>
      <c r="DD613" s="1281"/>
      <c r="DE613" s="1281"/>
      <c r="DF613" s="1281"/>
      <c r="DG613" s="1282"/>
      <c r="DH613" s="1280">
        <f t="shared" si="20"/>
        <v>0</v>
      </c>
      <c r="DI613" s="1281"/>
      <c r="DJ613" s="1281"/>
      <c r="DK613" s="1281"/>
      <c r="DL613" s="1282"/>
      <c r="DM613" s="1280">
        <f t="shared" si="21"/>
        <v>0</v>
      </c>
      <c r="DN613" s="1281"/>
      <c r="DO613" s="1281"/>
      <c r="DP613" s="1281"/>
      <c r="DQ613" s="1282"/>
      <c r="DR613" s="1280">
        <f t="shared" si="22"/>
        <v>0</v>
      </c>
      <c r="DS613" s="1281"/>
      <c r="DT613" s="1281"/>
      <c r="DU613" s="1281"/>
      <c r="DV613" s="1282"/>
    </row>
    <row r="614" spans="1:126" ht="13" customHeight="1">
      <c r="A614" s="3" t="s">
        <v>653</v>
      </c>
      <c r="B614" s="3"/>
      <c r="C614" s="3" t="s">
        <v>837</v>
      </c>
      <c r="AZ614" s="41"/>
      <c r="BA614" s="41"/>
      <c r="BB614" s="41"/>
      <c r="BC614" s="41"/>
      <c r="BD614" s="41"/>
      <c r="BE614" s="1274">
        <f t="shared" si="15"/>
        <v>0</v>
      </c>
      <c r="BF614" s="1276"/>
      <c r="BG614" s="1268">
        <f t="shared" si="7"/>
        <v>0</v>
      </c>
      <c r="BH614" s="1270"/>
      <c r="BI614" s="1274">
        <f t="shared" si="16"/>
        <v>0</v>
      </c>
      <c r="BJ614" s="1276"/>
      <c r="BK614" s="1268">
        <f t="shared" si="8"/>
        <v>0</v>
      </c>
      <c r="BL614" s="1270"/>
      <c r="BN614" s="1268">
        <f t="shared" si="9"/>
        <v>0</v>
      </c>
      <c r="BO614" s="1269"/>
      <c r="BP614" s="1269"/>
      <c r="BQ614" s="1269"/>
      <c r="BR614" s="1279"/>
      <c r="BS614" s="1268">
        <f t="shared" si="10"/>
        <v>0</v>
      </c>
      <c r="BT614" s="1269"/>
      <c r="BU614" s="1269"/>
      <c r="BV614" s="1269"/>
      <c r="BW614" s="1270"/>
      <c r="BX614" s="1268">
        <f t="shared" si="11"/>
        <v>0</v>
      </c>
      <c r="BY614" s="1269"/>
      <c r="BZ614" s="1269"/>
      <c r="CA614" s="1269"/>
      <c r="CB614" s="1270"/>
      <c r="CC614" s="1268">
        <f t="shared" si="12"/>
        <v>0</v>
      </c>
      <c r="CD614" s="1269"/>
      <c r="CE614" s="1269"/>
      <c r="CF614" s="1269"/>
      <c r="CG614" s="1270"/>
      <c r="CH614" s="1268">
        <f t="shared" si="13"/>
        <v>0</v>
      </c>
      <c r="CI614" s="1269"/>
      <c r="CJ614" s="1269"/>
      <c r="CK614" s="1269"/>
      <c r="CL614" s="1270"/>
      <c r="CM614" s="1277">
        <f t="shared" si="14"/>
        <v>0</v>
      </c>
      <c r="CN614" s="1278"/>
      <c r="CO614" s="1278"/>
      <c r="CP614" s="1278"/>
      <c r="CQ614" s="1279"/>
      <c r="CS614" s="1280">
        <f t="shared" si="17"/>
        <v>0</v>
      </c>
      <c r="CT614" s="1281"/>
      <c r="CU614" s="1281"/>
      <c r="CV614" s="1281"/>
      <c r="CW614" s="1282"/>
      <c r="CX614" s="1280">
        <f t="shared" si="18"/>
        <v>0</v>
      </c>
      <c r="CY614" s="1281"/>
      <c r="CZ614" s="1281"/>
      <c r="DA614" s="1281"/>
      <c r="DB614" s="1282"/>
      <c r="DC614" s="1280">
        <f t="shared" si="19"/>
        <v>0</v>
      </c>
      <c r="DD614" s="1281"/>
      <c r="DE614" s="1281"/>
      <c r="DF614" s="1281"/>
      <c r="DG614" s="1282"/>
      <c r="DH614" s="1280">
        <f t="shared" si="20"/>
        <v>0</v>
      </c>
      <c r="DI614" s="1281"/>
      <c r="DJ614" s="1281"/>
      <c r="DK614" s="1281"/>
      <c r="DL614" s="1282"/>
      <c r="DM614" s="1280">
        <f t="shared" si="21"/>
        <v>0</v>
      </c>
      <c r="DN614" s="1281"/>
      <c r="DO614" s="1281"/>
      <c r="DP614" s="1281"/>
      <c r="DQ614" s="1282"/>
      <c r="DR614" s="1280">
        <f t="shared" si="22"/>
        <v>0</v>
      </c>
      <c r="DS614" s="1281"/>
      <c r="DT614" s="1281"/>
      <c r="DU614" s="1281"/>
      <c r="DV614" s="1282"/>
    </row>
    <row r="615" spans="1:126" ht="13" customHeight="1">
      <c r="A615" s="3"/>
      <c r="B615" s="3"/>
      <c r="C615" s="3"/>
      <c r="AZ615" s="41"/>
      <c r="BA615" s="41"/>
      <c r="BB615" s="41"/>
      <c r="BC615" s="41"/>
      <c r="BD615" s="41"/>
      <c r="BE615" s="1274">
        <f t="shared" si="15"/>
        <v>0</v>
      </c>
      <c r="BF615" s="1276"/>
      <c r="BG615" s="1268">
        <f t="shared" si="7"/>
        <v>0</v>
      </c>
      <c r="BH615" s="1270"/>
      <c r="BI615" s="1274">
        <f t="shared" si="16"/>
        <v>0</v>
      </c>
      <c r="BJ615" s="1276"/>
      <c r="BK615" s="1268">
        <f t="shared" si="8"/>
        <v>0</v>
      </c>
      <c r="BL615" s="1270"/>
      <c r="BN615" s="1268">
        <f t="shared" si="9"/>
        <v>0</v>
      </c>
      <c r="BO615" s="1269"/>
      <c r="BP615" s="1269"/>
      <c r="BQ615" s="1269"/>
      <c r="BR615" s="1279"/>
      <c r="BS615" s="1268">
        <f t="shared" si="10"/>
        <v>0</v>
      </c>
      <c r="BT615" s="1269"/>
      <c r="BU615" s="1269"/>
      <c r="BV615" s="1269"/>
      <c r="BW615" s="1270"/>
      <c r="BX615" s="1268">
        <f t="shared" si="11"/>
        <v>0</v>
      </c>
      <c r="BY615" s="1269"/>
      <c r="BZ615" s="1269"/>
      <c r="CA615" s="1269"/>
      <c r="CB615" s="1270"/>
      <c r="CC615" s="1268">
        <f t="shared" si="12"/>
        <v>0</v>
      </c>
      <c r="CD615" s="1269"/>
      <c r="CE615" s="1269"/>
      <c r="CF615" s="1269"/>
      <c r="CG615" s="1270"/>
      <c r="CH615" s="1268">
        <f t="shared" si="13"/>
        <v>0</v>
      </c>
      <c r="CI615" s="1269"/>
      <c r="CJ615" s="1269"/>
      <c r="CK615" s="1269"/>
      <c r="CL615" s="1270"/>
      <c r="CM615" s="1277">
        <f t="shared" si="14"/>
        <v>0</v>
      </c>
      <c r="CN615" s="1278"/>
      <c r="CO615" s="1278"/>
      <c r="CP615" s="1278"/>
      <c r="CQ615" s="1279"/>
      <c r="CS615" s="1280">
        <f t="shared" si="17"/>
        <v>0</v>
      </c>
      <c r="CT615" s="1281"/>
      <c r="CU615" s="1281"/>
      <c r="CV615" s="1281"/>
      <c r="CW615" s="1282"/>
      <c r="CX615" s="1280">
        <f t="shared" si="18"/>
        <v>0</v>
      </c>
      <c r="CY615" s="1281"/>
      <c r="CZ615" s="1281"/>
      <c r="DA615" s="1281"/>
      <c r="DB615" s="1282"/>
      <c r="DC615" s="1280">
        <f t="shared" si="19"/>
        <v>0</v>
      </c>
      <c r="DD615" s="1281"/>
      <c r="DE615" s="1281"/>
      <c r="DF615" s="1281"/>
      <c r="DG615" s="1282"/>
      <c r="DH615" s="1280">
        <f t="shared" si="20"/>
        <v>0</v>
      </c>
      <c r="DI615" s="1281"/>
      <c r="DJ615" s="1281"/>
      <c r="DK615" s="1281"/>
      <c r="DL615" s="1282"/>
      <c r="DM615" s="1280">
        <f t="shared" si="21"/>
        <v>0</v>
      </c>
      <c r="DN615" s="1281"/>
      <c r="DO615" s="1281"/>
      <c r="DP615" s="1281"/>
      <c r="DQ615" s="1282"/>
      <c r="DR615" s="1280">
        <f t="shared" si="22"/>
        <v>0</v>
      </c>
      <c r="DS615" s="1281"/>
      <c r="DT615" s="1281"/>
      <c r="DU615" s="1281"/>
      <c r="DV615" s="1282"/>
    </row>
    <row r="616" spans="1:126" ht="13" customHeight="1">
      <c r="C616" s="3" t="s">
        <v>2125</v>
      </c>
      <c r="AZ616" s="41"/>
      <c r="BA616" s="41"/>
      <c r="BB616" s="41"/>
      <c r="BC616" s="41"/>
      <c r="BD616" s="41"/>
      <c r="BE616" s="1274">
        <f t="shared" ref="BE616:BE625" si="23">IF(AND(AH719&lt;=0.5,AH719&gt;=0.36),1,0)</f>
        <v>0</v>
      </c>
      <c r="BF616" s="1276"/>
      <c r="BG616" s="1268">
        <f t="shared" ref="BG616:BG625" si="24">IF(BE616=1,G719,0)</f>
        <v>0</v>
      </c>
      <c r="BH616" s="1270"/>
      <c r="BI616" s="1274">
        <f t="shared" ref="BI616:BI625" si="25">IF(AND(AH719&lt;=0.35,AH719&gt;0),1,0)</f>
        <v>0</v>
      </c>
      <c r="BJ616" s="1276"/>
      <c r="BK616" s="1268">
        <f t="shared" ref="BK616:BK625" si="26">IF(BI616=1,G719,0)</f>
        <v>0</v>
      </c>
      <c r="BL616" s="1270"/>
      <c r="BN616" s="1268">
        <f t="shared" si="9"/>
        <v>0</v>
      </c>
      <c r="BO616" s="1269"/>
      <c r="BP616" s="1269"/>
      <c r="BQ616" s="1269"/>
      <c r="BR616" s="1279"/>
      <c r="BS616" s="1268">
        <f t="shared" si="10"/>
        <v>0</v>
      </c>
      <c r="BT616" s="1269"/>
      <c r="BU616" s="1269"/>
      <c r="BV616" s="1269"/>
      <c r="BW616" s="1270"/>
      <c r="BX616" s="1268">
        <f t="shared" si="11"/>
        <v>0</v>
      </c>
      <c r="BY616" s="1269"/>
      <c r="BZ616" s="1269"/>
      <c r="CA616" s="1269"/>
      <c r="CB616" s="1270"/>
      <c r="CC616" s="1268">
        <f t="shared" si="12"/>
        <v>0</v>
      </c>
      <c r="CD616" s="1269"/>
      <c r="CE616" s="1269"/>
      <c r="CF616" s="1269"/>
      <c r="CG616" s="1270"/>
      <c r="CH616" s="1268">
        <f t="shared" si="13"/>
        <v>0</v>
      </c>
      <c r="CI616" s="1269"/>
      <c r="CJ616" s="1269"/>
      <c r="CK616" s="1269"/>
      <c r="CL616" s="1270"/>
      <c r="CM616" s="1277">
        <f t="shared" si="14"/>
        <v>0</v>
      </c>
      <c r="CN616" s="1278"/>
      <c r="CO616" s="1278"/>
      <c r="CP616" s="1278"/>
      <c r="CQ616" s="1279"/>
      <c r="CS616" s="1280">
        <f t="shared" ref="CS616:CS625" si="27">IF(AND(B719="SRO/Studio",AH719&lt;=0.3),G719,0)</f>
        <v>0</v>
      </c>
      <c r="CT616" s="1281"/>
      <c r="CU616" s="1281"/>
      <c r="CV616" s="1281"/>
      <c r="CW616" s="1282"/>
      <c r="CX616" s="1280">
        <f t="shared" ref="CX616:CX625" si="28">IF(AND(B719="1 Bedroom",AH719&lt;=0.3),G719,0)</f>
        <v>0</v>
      </c>
      <c r="CY616" s="1281"/>
      <c r="CZ616" s="1281"/>
      <c r="DA616" s="1281"/>
      <c r="DB616" s="1282"/>
      <c r="DC616" s="1280">
        <f t="shared" ref="DC616:DC625" si="29">IF(AND(B719="2 Bedrooms",AH719&lt;=0.3),G719,0)</f>
        <v>0</v>
      </c>
      <c r="DD616" s="1281"/>
      <c r="DE616" s="1281"/>
      <c r="DF616" s="1281"/>
      <c r="DG616" s="1282"/>
      <c r="DH616" s="1280">
        <f t="shared" ref="DH616:DH625" si="30">IF(AND(B719="3 Bedrooms",AH719&lt;=0.3),G719,0)</f>
        <v>0</v>
      </c>
      <c r="DI616" s="1281"/>
      <c r="DJ616" s="1281"/>
      <c r="DK616" s="1281"/>
      <c r="DL616" s="1282"/>
      <c r="DM616" s="1280">
        <f t="shared" ref="DM616:DM625" si="31">IF(AND(B719="4 Bedrooms",AH719&lt;=0.3),G719,0)</f>
        <v>0</v>
      </c>
      <c r="DN616" s="1281"/>
      <c r="DO616" s="1281"/>
      <c r="DP616" s="1281"/>
      <c r="DQ616" s="1282"/>
      <c r="DR616" s="1280">
        <f t="shared" ref="DR616:DR625" si="32">IF(AND(B719="5 Bedrooms",AH719&lt;=0.3),G719,0)</f>
        <v>0</v>
      </c>
      <c r="DS616" s="1281"/>
      <c r="DT616" s="1281"/>
      <c r="DU616" s="1281"/>
      <c r="DV616" s="1282"/>
    </row>
    <row r="617" spans="1:126" ht="13" customHeight="1">
      <c r="B617" s="839"/>
      <c r="C617" s="3"/>
      <c r="AZ617" s="41"/>
      <c r="BA617" s="41"/>
      <c r="BB617" s="41"/>
      <c r="BC617" s="41"/>
      <c r="BD617" s="41"/>
      <c r="BE617" s="1274">
        <f t="shared" si="23"/>
        <v>0</v>
      </c>
      <c r="BF617" s="1276"/>
      <c r="BG617" s="1268">
        <f t="shared" si="24"/>
        <v>0</v>
      </c>
      <c r="BH617" s="1270"/>
      <c r="BI617" s="1274">
        <f t="shared" si="25"/>
        <v>0</v>
      </c>
      <c r="BJ617" s="1276"/>
      <c r="BK617" s="1268">
        <f t="shared" si="26"/>
        <v>0</v>
      </c>
      <c r="BL617" s="1270"/>
      <c r="BN617" s="1268">
        <f t="shared" si="9"/>
        <v>0</v>
      </c>
      <c r="BO617" s="1269"/>
      <c r="BP617" s="1269"/>
      <c r="BQ617" s="1269"/>
      <c r="BR617" s="1279"/>
      <c r="BS617" s="1268">
        <f t="shared" si="10"/>
        <v>0</v>
      </c>
      <c r="BT617" s="1269"/>
      <c r="BU617" s="1269"/>
      <c r="BV617" s="1269"/>
      <c r="BW617" s="1270"/>
      <c r="BX617" s="1268">
        <f t="shared" si="11"/>
        <v>0</v>
      </c>
      <c r="BY617" s="1269"/>
      <c r="BZ617" s="1269"/>
      <c r="CA617" s="1269"/>
      <c r="CB617" s="1270"/>
      <c r="CC617" s="1268">
        <f t="shared" si="12"/>
        <v>0</v>
      </c>
      <c r="CD617" s="1269"/>
      <c r="CE617" s="1269"/>
      <c r="CF617" s="1269"/>
      <c r="CG617" s="1270"/>
      <c r="CH617" s="1268">
        <f t="shared" si="13"/>
        <v>0</v>
      </c>
      <c r="CI617" s="1269"/>
      <c r="CJ617" s="1269"/>
      <c r="CK617" s="1269"/>
      <c r="CL617" s="1270"/>
      <c r="CM617" s="1277">
        <f t="shared" si="14"/>
        <v>0</v>
      </c>
      <c r="CN617" s="1278"/>
      <c r="CO617" s="1278"/>
      <c r="CP617" s="1278"/>
      <c r="CQ617" s="1279"/>
      <c r="CS617" s="1280">
        <f t="shared" si="27"/>
        <v>0</v>
      </c>
      <c r="CT617" s="1281"/>
      <c r="CU617" s="1281"/>
      <c r="CV617" s="1281"/>
      <c r="CW617" s="1282"/>
      <c r="CX617" s="1280">
        <f t="shared" si="28"/>
        <v>0</v>
      </c>
      <c r="CY617" s="1281"/>
      <c r="CZ617" s="1281"/>
      <c r="DA617" s="1281"/>
      <c r="DB617" s="1282"/>
      <c r="DC617" s="1280">
        <f t="shared" si="29"/>
        <v>0</v>
      </c>
      <c r="DD617" s="1281"/>
      <c r="DE617" s="1281"/>
      <c r="DF617" s="1281"/>
      <c r="DG617" s="1282"/>
      <c r="DH617" s="1280">
        <f t="shared" si="30"/>
        <v>0</v>
      </c>
      <c r="DI617" s="1281"/>
      <c r="DJ617" s="1281"/>
      <c r="DK617" s="1281"/>
      <c r="DL617" s="1282"/>
      <c r="DM617" s="1280">
        <f t="shared" si="31"/>
        <v>0</v>
      </c>
      <c r="DN617" s="1281"/>
      <c r="DO617" s="1281"/>
      <c r="DP617" s="1281"/>
      <c r="DQ617" s="1282"/>
      <c r="DR617" s="1280">
        <f t="shared" si="32"/>
        <v>0</v>
      </c>
      <c r="DS617" s="1281"/>
      <c r="DT617" s="1281"/>
      <c r="DU617" s="1281"/>
      <c r="DV617" s="1282"/>
    </row>
    <row r="618" spans="1:126" ht="13" customHeight="1">
      <c r="B618" s="1569" t="s">
        <v>2194</v>
      </c>
      <c r="C618" s="1570"/>
      <c r="D618" s="1570"/>
      <c r="E618" s="1570"/>
      <c r="F618" s="1570"/>
      <c r="G618" s="1570"/>
      <c r="H618" s="1570"/>
      <c r="I618" s="1570"/>
      <c r="J618" s="1570"/>
      <c r="K618" s="1570"/>
      <c r="L618" s="1570"/>
      <c r="M618" s="1411" t="s">
        <v>2168</v>
      </c>
      <c r="N618" s="1411"/>
      <c r="O618" s="1411"/>
      <c r="P618" s="1411"/>
      <c r="Q618" s="1300" t="s">
        <v>2198</v>
      </c>
      <c r="R618" s="1301"/>
      <c r="S618" s="1302"/>
      <c r="T618" s="1300" t="s">
        <v>2197</v>
      </c>
      <c r="U618" s="1301"/>
      <c r="V618" s="1302"/>
      <c r="W618" s="1430" t="s">
        <v>740</v>
      </c>
      <c r="X618" s="1430"/>
      <c r="Y618" s="1431"/>
      <c r="Z618" s="1411" t="s">
        <v>2195</v>
      </c>
      <c r="AA618" s="1411"/>
      <c r="AB618" s="1411"/>
      <c r="AC618" s="1418" t="s">
        <v>1990</v>
      </c>
      <c r="AD618" s="1419"/>
      <c r="AE618" s="1420"/>
      <c r="AF618" s="1300" t="s">
        <v>2126</v>
      </c>
      <c r="AG618" s="1301"/>
      <c r="AH618" s="1301"/>
      <c r="AI618" s="1301"/>
      <c r="AJ618" s="1302"/>
      <c r="AK618" s="1507" t="s">
        <v>2127</v>
      </c>
      <c r="AL618" s="1508"/>
      <c r="AM618" s="1508"/>
      <c r="AN618" s="1509"/>
      <c r="AO618" s="1411" t="s">
        <v>741</v>
      </c>
      <c r="AP618" s="1411"/>
      <c r="AQ618" s="1411"/>
      <c r="AR618" s="1411"/>
      <c r="AS618" s="1411"/>
      <c r="AT618" s="41"/>
      <c r="AU618" s="41"/>
      <c r="AV618" s="41"/>
      <c r="AW618" s="41"/>
      <c r="AX618" s="41"/>
      <c r="AY618" s="41"/>
      <c r="AZ618" s="41"/>
      <c r="BE618" s="1274">
        <f t="shared" si="23"/>
        <v>0</v>
      </c>
      <c r="BF618" s="1276"/>
      <c r="BG618" s="1268">
        <f t="shared" si="24"/>
        <v>0</v>
      </c>
      <c r="BH618" s="1270"/>
      <c r="BI618" s="1274">
        <f t="shared" si="25"/>
        <v>0</v>
      </c>
      <c r="BJ618" s="1276"/>
      <c r="BK618" s="1268">
        <f t="shared" si="26"/>
        <v>0</v>
      </c>
      <c r="BL618" s="1270"/>
      <c r="BN618" s="1268">
        <f t="shared" si="9"/>
        <v>0</v>
      </c>
      <c r="BO618" s="1269"/>
      <c r="BP618" s="1269"/>
      <c r="BQ618" s="1269"/>
      <c r="BR618" s="1279"/>
      <c r="BS618" s="1268">
        <f t="shared" si="10"/>
        <v>0</v>
      </c>
      <c r="BT618" s="1269"/>
      <c r="BU618" s="1269"/>
      <c r="BV618" s="1269"/>
      <c r="BW618" s="1270"/>
      <c r="BX618" s="1268">
        <f t="shared" si="11"/>
        <v>0</v>
      </c>
      <c r="BY618" s="1269"/>
      <c r="BZ618" s="1269"/>
      <c r="CA618" s="1269"/>
      <c r="CB618" s="1270"/>
      <c r="CC618" s="1268">
        <f t="shared" si="12"/>
        <v>0</v>
      </c>
      <c r="CD618" s="1269"/>
      <c r="CE618" s="1269"/>
      <c r="CF618" s="1269"/>
      <c r="CG618" s="1270"/>
      <c r="CH618" s="1268">
        <f t="shared" si="13"/>
        <v>0</v>
      </c>
      <c r="CI618" s="1269"/>
      <c r="CJ618" s="1269"/>
      <c r="CK618" s="1269"/>
      <c r="CL618" s="1270"/>
      <c r="CM618" s="1277">
        <f t="shared" si="14"/>
        <v>0</v>
      </c>
      <c r="CN618" s="1278"/>
      <c r="CO618" s="1278"/>
      <c r="CP618" s="1278"/>
      <c r="CQ618" s="1279"/>
      <c r="CS618" s="1280">
        <f t="shared" si="27"/>
        <v>0</v>
      </c>
      <c r="CT618" s="1281"/>
      <c r="CU618" s="1281"/>
      <c r="CV618" s="1281"/>
      <c r="CW618" s="1282"/>
      <c r="CX618" s="1280">
        <f t="shared" si="28"/>
        <v>0</v>
      </c>
      <c r="CY618" s="1281"/>
      <c r="CZ618" s="1281"/>
      <c r="DA618" s="1281"/>
      <c r="DB618" s="1282"/>
      <c r="DC618" s="1280">
        <f t="shared" si="29"/>
        <v>0</v>
      </c>
      <c r="DD618" s="1281"/>
      <c r="DE618" s="1281"/>
      <c r="DF618" s="1281"/>
      <c r="DG618" s="1282"/>
      <c r="DH618" s="1280">
        <f t="shared" si="30"/>
        <v>0</v>
      </c>
      <c r="DI618" s="1281"/>
      <c r="DJ618" s="1281"/>
      <c r="DK618" s="1281"/>
      <c r="DL618" s="1282"/>
      <c r="DM618" s="1280">
        <f t="shared" si="31"/>
        <v>0</v>
      </c>
      <c r="DN618" s="1281"/>
      <c r="DO618" s="1281"/>
      <c r="DP618" s="1281"/>
      <c r="DQ618" s="1282"/>
      <c r="DR618" s="1280">
        <f t="shared" si="32"/>
        <v>0</v>
      </c>
      <c r="DS618" s="1281"/>
      <c r="DT618" s="1281"/>
      <c r="DU618" s="1281"/>
      <c r="DV618" s="1282"/>
    </row>
    <row r="619" spans="1:126" ht="13" customHeight="1">
      <c r="B619" s="1571"/>
      <c r="C619" s="1466"/>
      <c r="D619" s="1466"/>
      <c r="E619" s="1466"/>
      <c r="F619" s="1466"/>
      <c r="G619" s="1466"/>
      <c r="H619" s="1466"/>
      <c r="I619" s="1466"/>
      <c r="J619" s="1466"/>
      <c r="K619" s="1466"/>
      <c r="L619" s="1466"/>
      <c r="M619" s="1411"/>
      <c r="N619" s="1411"/>
      <c r="O619" s="1411"/>
      <c r="P619" s="1411"/>
      <c r="Q619" s="1303"/>
      <c r="R619" s="1304"/>
      <c r="S619" s="1305"/>
      <c r="T619" s="1303"/>
      <c r="U619" s="1304"/>
      <c r="V619" s="1305"/>
      <c r="W619" s="1432"/>
      <c r="X619" s="1432"/>
      <c r="Y619" s="1433"/>
      <c r="Z619" s="1411"/>
      <c r="AA619" s="1411"/>
      <c r="AB619" s="1411"/>
      <c r="AC619" s="1421"/>
      <c r="AD619" s="1422"/>
      <c r="AE619" s="1423"/>
      <c r="AF619" s="1303"/>
      <c r="AG619" s="1304"/>
      <c r="AH619" s="1304"/>
      <c r="AI619" s="1304"/>
      <c r="AJ619" s="1305"/>
      <c r="AK619" s="1510"/>
      <c r="AL619" s="1511"/>
      <c r="AM619" s="1511"/>
      <c r="AN619" s="1512"/>
      <c r="AO619" s="1411"/>
      <c r="AP619" s="1411"/>
      <c r="AQ619" s="1411"/>
      <c r="AR619" s="1411"/>
      <c r="AS619" s="1411"/>
      <c r="AT619" s="41"/>
      <c r="AU619" s="41"/>
      <c r="AV619" s="41"/>
      <c r="AW619" s="41"/>
      <c r="AX619" s="41"/>
      <c r="AY619" s="41"/>
      <c r="AZ619" s="41"/>
      <c r="BE619" s="1274">
        <f t="shared" si="23"/>
        <v>0</v>
      </c>
      <c r="BF619" s="1276"/>
      <c r="BG619" s="1268">
        <f t="shared" si="24"/>
        <v>0</v>
      </c>
      <c r="BH619" s="1270"/>
      <c r="BI619" s="1274">
        <f t="shared" si="25"/>
        <v>0</v>
      </c>
      <c r="BJ619" s="1276"/>
      <c r="BK619" s="1268">
        <f t="shared" si="26"/>
        <v>0</v>
      </c>
      <c r="BL619" s="1270"/>
      <c r="BN619" s="1268">
        <f t="shared" si="9"/>
        <v>0</v>
      </c>
      <c r="BO619" s="1269"/>
      <c r="BP619" s="1269"/>
      <c r="BQ619" s="1269"/>
      <c r="BR619" s="1279"/>
      <c r="BS619" s="1268">
        <f t="shared" si="10"/>
        <v>0</v>
      </c>
      <c r="BT619" s="1269"/>
      <c r="BU619" s="1269"/>
      <c r="BV619" s="1269"/>
      <c r="BW619" s="1270"/>
      <c r="BX619" s="1268">
        <f t="shared" si="11"/>
        <v>0</v>
      </c>
      <c r="BY619" s="1269"/>
      <c r="BZ619" s="1269"/>
      <c r="CA619" s="1269"/>
      <c r="CB619" s="1270"/>
      <c r="CC619" s="1268">
        <f t="shared" si="12"/>
        <v>0</v>
      </c>
      <c r="CD619" s="1269"/>
      <c r="CE619" s="1269"/>
      <c r="CF619" s="1269"/>
      <c r="CG619" s="1270"/>
      <c r="CH619" s="1268">
        <f t="shared" si="13"/>
        <v>0</v>
      </c>
      <c r="CI619" s="1269"/>
      <c r="CJ619" s="1269"/>
      <c r="CK619" s="1269"/>
      <c r="CL619" s="1270"/>
      <c r="CM619" s="1277">
        <f t="shared" si="14"/>
        <v>0</v>
      </c>
      <c r="CN619" s="1278"/>
      <c r="CO619" s="1278"/>
      <c r="CP619" s="1278"/>
      <c r="CQ619" s="1279"/>
      <c r="CS619" s="1280">
        <f t="shared" si="27"/>
        <v>0</v>
      </c>
      <c r="CT619" s="1281"/>
      <c r="CU619" s="1281"/>
      <c r="CV619" s="1281"/>
      <c r="CW619" s="1282"/>
      <c r="CX619" s="1280">
        <f t="shared" si="28"/>
        <v>0</v>
      </c>
      <c r="CY619" s="1281"/>
      <c r="CZ619" s="1281"/>
      <c r="DA619" s="1281"/>
      <c r="DB619" s="1282"/>
      <c r="DC619" s="1280">
        <f t="shared" si="29"/>
        <v>0</v>
      </c>
      <c r="DD619" s="1281"/>
      <c r="DE619" s="1281"/>
      <c r="DF619" s="1281"/>
      <c r="DG619" s="1282"/>
      <c r="DH619" s="1280">
        <f t="shared" si="30"/>
        <v>0</v>
      </c>
      <c r="DI619" s="1281"/>
      <c r="DJ619" s="1281"/>
      <c r="DK619" s="1281"/>
      <c r="DL619" s="1282"/>
      <c r="DM619" s="1280">
        <f t="shared" si="31"/>
        <v>0</v>
      </c>
      <c r="DN619" s="1281"/>
      <c r="DO619" s="1281"/>
      <c r="DP619" s="1281"/>
      <c r="DQ619" s="1282"/>
      <c r="DR619" s="1280">
        <f t="shared" si="32"/>
        <v>0</v>
      </c>
      <c r="DS619" s="1281"/>
      <c r="DT619" s="1281"/>
      <c r="DU619" s="1281"/>
      <c r="DV619" s="1282"/>
    </row>
    <row r="620" spans="1:126" ht="13" customHeight="1">
      <c r="B620" s="1572"/>
      <c r="C620" s="1573"/>
      <c r="D620" s="1573"/>
      <c r="E620" s="1573"/>
      <c r="F620" s="1573"/>
      <c r="G620" s="1573"/>
      <c r="H620" s="1573"/>
      <c r="I620" s="1573"/>
      <c r="J620" s="1573"/>
      <c r="K620" s="1573"/>
      <c r="L620" s="1573"/>
      <c r="M620" s="1411"/>
      <c r="N620" s="1411"/>
      <c r="O620" s="1411"/>
      <c r="P620" s="1411"/>
      <c r="Q620" s="1306"/>
      <c r="R620" s="1307"/>
      <c r="S620" s="1308"/>
      <c r="T620" s="1306"/>
      <c r="U620" s="1307"/>
      <c r="V620" s="1308"/>
      <c r="W620" s="1434"/>
      <c r="X620" s="1434"/>
      <c r="Y620" s="1435"/>
      <c r="Z620" s="1411"/>
      <c r="AA620" s="1411"/>
      <c r="AB620" s="1411"/>
      <c r="AC620" s="1424"/>
      <c r="AD620" s="1425"/>
      <c r="AE620" s="1426"/>
      <c r="AF620" s="1306"/>
      <c r="AG620" s="1307"/>
      <c r="AH620" s="1307"/>
      <c r="AI620" s="1307"/>
      <c r="AJ620" s="1308"/>
      <c r="AK620" s="1513"/>
      <c r="AL620" s="1514"/>
      <c r="AM620" s="1514"/>
      <c r="AN620" s="1515"/>
      <c r="AO620" s="1411"/>
      <c r="AP620" s="1411"/>
      <c r="AQ620" s="1411"/>
      <c r="AR620" s="1411"/>
      <c r="AS620" s="1411"/>
      <c r="AT620" s="43"/>
      <c r="AU620" s="43"/>
      <c r="AV620" s="43"/>
      <c r="AW620" s="43"/>
      <c r="AX620" s="43"/>
      <c r="AY620" s="43"/>
      <c r="AZ620" s="43"/>
      <c r="BE620" s="1274">
        <f t="shared" si="23"/>
        <v>0</v>
      </c>
      <c r="BF620" s="1276"/>
      <c r="BG620" s="1268">
        <f t="shared" si="24"/>
        <v>0</v>
      </c>
      <c r="BH620" s="1270"/>
      <c r="BI620" s="1274">
        <f t="shared" si="25"/>
        <v>0</v>
      </c>
      <c r="BJ620" s="1276"/>
      <c r="BK620" s="1268">
        <f t="shared" si="26"/>
        <v>0</v>
      </c>
      <c r="BL620" s="1270"/>
      <c r="BN620" s="1268">
        <f t="shared" si="9"/>
        <v>0</v>
      </c>
      <c r="BO620" s="1269"/>
      <c r="BP620" s="1269"/>
      <c r="BQ620" s="1269"/>
      <c r="BR620" s="1279"/>
      <c r="BS620" s="1268">
        <f t="shared" si="10"/>
        <v>0</v>
      </c>
      <c r="BT620" s="1269"/>
      <c r="BU620" s="1269"/>
      <c r="BV620" s="1269"/>
      <c r="BW620" s="1270"/>
      <c r="BX620" s="1268">
        <f t="shared" si="11"/>
        <v>0</v>
      </c>
      <c r="BY620" s="1269"/>
      <c r="BZ620" s="1269"/>
      <c r="CA620" s="1269"/>
      <c r="CB620" s="1270"/>
      <c r="CC620" s="1268">
        <f t="shared" si="12"/>
        <v>0</v>
      </c>
      <c r="CD620" s="1269"/>
      <c r="CE620" s="1269"/>
      <c r="CF620" s="1269"/>
      <c r="CG620" s="1270"/>
      <c r="CH620" s="1268">
        <f t="shared" si="13"/>
        <v>0</v>
      </c>
      <c r="CI620" s="1269"/>
      <c r="CJ620" s="1269"/>
      <c r="CK620" s="1269"/>
      <c r="CL620" s="1270"/>
      <c r="CM620" s="1277">
        <f t="shared" si="14"/>
        <v>0</v>
      </c>
      <c r="CN620" s="1278"/>
      <c r="CO620" s="1278"/>
      <c r="CP620" s="1278"/>
      <c r="CQ620" s="1279"/>
      <c r="CS620" s="1280">
        <f t="shared" si="27"/>
        <v>0</v>
      </c>
      <c r="CT620" s="1281"/>
      <c r="CU620" s="1281"/>
      <c r="CV620" s="1281"/>
      <c r="CW620" s="1282"/>
      <c r="CX620" s="1280">
        <f t="shared" si="28"/>
        <v>0</v>
      </c>
      <c r="CY620" s="1281"/>
      <c r="CZ620" s="1281"/>
      <c r="DA620" s="1281"/>
      <c r="DB620" s="1282"/>
      <c r="DC620" s="1280">
        <f t="shared" si="29"/>
        <v>0</v>
      </c>
      <c r="DD620" s="1281"/>
      <c r="DE620" s="1281"/>
      <c r="DF620" s="1281"/>
      <c r="DG620" s="1282"/>
      <c r="DH620" s="1280">
        <f t="shared" si="30"/>
        <v>0</v>
      </c>
      <c r="DI620" s="1281"/>
      <c r="DJ620" s="1281"/>
      <c r="DK620" s="1281"/>
      <c r="DL620" s="1282"/>
      <c r="DM620" s="1280">
        <f t="shared" si="31"/>
        <v>0</v>
      </c>
      <c r="DN620" s="1281"/>
      <c r="DO620" s="1281"/>
      <c r="DP620" s="1281"/>
      <c r="DQ620" s="1282"/>
      <c r="DR620" s="1280">
        <f t="shared" si="32"/>
        <v>0</v>
      </c>
      <c r="DS620" s="1281"/>
      <c r="DT620" s="1281"/>
      <c r="DU620" s="1281"/>
      <c r="DV620" s="1282"/>
    </row>
    <row r="621" spans="1:126" ht="13" customHeight="1">
      <c r="B621" s="57" t="s">
        <v>900</v>
      </c>
      <c r="C621" s="1298" t="s">
        <v>2279</v>
      </c>
      <c r="D621" s="1298"/>
      <c r="E621" s="1298"/>
      <c r="F621" s="1298"/>
      <c r="G621" s="1298"/>
      <c r="H621" s="1298"/>
      <c r="I621" s="1298"/>
      <c r="J621" s="1298"/>
      <c r="K621" s="1298"/>
      <c r="L621" s="1298"/>
      <c r="M621" s="1375" t="s">
        <v>2180</v>
      </c>
      <c r="N621" s="1375"/>
      <c r="O621" s="1375"/>
      <c r="P621" s="1375"/>
      <c r="Q621" s="1376">
        <v>660</v>
      </c>
      <c r="R621" s="1377"/>
      <c r="S621" s="1378"/>
      <c r="T621" s="1415"/>
      <c r="U621" s="1416"/>
      <c r="V621" s="1417"/>
      <c r="W621" s="1427">
        <v>0.03</v>
      </c>
      <c r="X621" s="1428"/>
      <c r="Y621" s="1429"/>
      <c r="Z621" s="1412" t="s">
        <v>788</v>
      </c>
      <c r="AA621" s="1413"/>
      <c r="AB621" s="1414"/>
      <c r="AC621" s="1329">
        <v>1</v>
      </c>
      <c r="AD621" s="1330"/>
      <c r="AE621" s="1331"/>
      <c r="AF621" s="1208">
        <f>0.42%*AO621</f>
        <v>72410.335200000001</v>
      </c>
      <c r="AG621" s="1209"/>
      <c r="AH621" s="1209"/>
      <c r="AI621" s="1209"/>
      <c r="AJ621" s="1210"/>
      <c r="AK621" s="1372"/>
      <c r="AL621" s="1373"/>
      <c r="AM621" s="1373"/>
      <c r="AN621" s="1374"/>
      <c r="AO621" s="1211">
        <f>[1]EVERYTHING!$E$8</f>
        <v>17240556</v>
      </c>
      <c r="AP621" s="1211"/>
      <c r="AQ621" s="1211"/>
      <c r="AR621" s="1211"/>
      <c r="AS621" s="1211"/>
      <c r="AT621" s="945" t="str">
        <f t="shared" ref="AT621:AT632" si="33">IF(AND(NOT(C620=""),C621="",NOT(C622="")),"!","")</f>
        <v/>
      </c>
      <c r="AU621" s="43"/>
      <c r="AV621" s="43"/>
      <c r="AW621" s="43"/>
      <c r="AX621" s="43"/>
      <c r="AY621" s="43"/>
      <c r="BA621" s="41" t="s">
        <v>1977</v>
      </c>
      <c r="BC621" s="43"/>
      <c r="BD621" s="43"/>
      <c r="BE621" s="1274">
        <f t="shared" si="23"/>
        <v>0</v>
      </c>
      <c r="BF621" s="1276"/>
      <c r="BG621" s="1268">
        <f t="shared" si="24"/>
        <v>0</v>
      </c>
      <c r="BH621" s="1270"/>
      <c r="BI621" s="1274">
        <f t="shared" si="25"/>
        <v>0</v>
      </c>
      <c r="BJ621" s="1276"/>
      <c r="BK621" s="1268">
        <f t="shared" si="26"/>
        <v>0</v>
      </c>
      <c r="BL621" s="1270"/>
      <c r="BN621" s="1268">
        <f t="shared" si="9"/>
        <v>0</v>
      </c>
      <c r="BO621" s="1269"/>
      <c r="BP621" s="1269"/>
      <c r="BQ621" s="1269"/>
      <c r="BR621" s="1279"/>
      <c r="BS621" s="1268">
        <f t="shared" si="10"/>
        <v>0</v>
      </c>
      <c r="BT621" s="1269"/>
      <c r="BU621" s="1269"/>
      <c r="BV621" s="1269"/>
      <c r="BW621" s="1270"/>
      <c r="BX621" s="1268">
        <f t="shared" si="11"/>
        <v>0</v>
      </c>
      <c r="BY621" s="1269"/>
      <c r="BZ621" s="1269"/>
      <c r="CA621" s="1269"/>
      <c r="CB621" s="1270"/>
      <c r="CC621" s="1268">
        <f t="shared" si="12"/>
        <v>0</v>
      </c>
      <c r="CD621" s="1269"/>
      <c r="CE621" s="1269"/>
      <c r="CF621" s="1269"/>
      <c r="CG621" s="1270"/>
      <c r="CH621" s="1268">
        <f t="shared" si="13"/>
        <v>0</v>
      </c>
      <c r="CI621" s="1269"/>
      <c r="CJ621" s="1269"/>
      <c r="CK621" s="1269"/>
      <c r="CL621" s="1270"/>
      <c r="CM621" s="1277">
        <f t="shared" si="14"/>
        <v>0</v>
      </c>
      <c r="CN621" s="1278"/>
      <c r="CO621" s="1278"/>
      <c r="CP621" s="1278"/>
      <c r="CQ621" s="1279"/>
      <c r="CS621" s="1280">
        <f t="shared" si="27"/>
        <v>0</v>
      </c>
      <c r="CT621" s="1281"/>
      <c r="CU621" s="1281"/>
      <c r="CV621" s="1281"/>
      <c r="CW621" s="1282"/>
      <c r="CX621" s="1280">
        <f t="shared" si="28"/>
        <v>0</v>
      </c>
      <c r="CY621" s="1281"/>
      <c r="CZ621" s="1281"/>
      <c r="DA621" s="1281"/>
      <c r="DB621" s="1282"/>
      <c r="DC621" s="1280">
        <f t="shared" si="29"/>
        <v>0</v>
      </c>
      <c r="DD621" s="1281"/>
      <c r="DE621" s="1281"/>
      <c r="DF621" s="1281"/>
      <c r="DG621" s="1282"/>
      <c r="DH621" s="1280">
        <f t="shared" si="30"/>
        <v>0</v>
      </c>
      <c r="DI621" s="1281"/>
      <c r="DJ621" s="1281"/>
      <c r="DK621" s="1281"/>
      <c r="DL621" s="1282"/>
      <c r="DM621" s="1280">
        <f t="shared" si="31"/>
        <v>0</v>
      </c>
      <c r="DN621" s="1281"/>
      <c r="DO621" s="1281"/>
      <c r="DP621" s="1281"/>
      <c r="DQ621" s="1282"/>
      <c r="DR621" s="1280">
        <f t="shared" si="32"/>
        <v>0</v>
      </c>
      <c r="DS621" s="1281"/>
      <c r="DT621" s="1281"/>
      <c r="DU621" s="1281"/>
      <c r="DV621" s="1282"/>
    </row>
    <row r="622" spans="1:126" ht="13" customHeight="1">
      <c r="B622" s="58" t="s">
        <v>901</v>
      </c>
      <c r="C622" s="1298" t="s">
        <v>2326</v>
      </c>
      <c r="D622" s="1298"/>
      <c r="E622" s="1298"/>
      <c r="F622" s="1298"/>
      <c r="G622" s="1298"/>
      <c r="H622" s="1298"/>
      <c r="I622" s="1298"/>
      <c r="J622" s="1298"/>
      <c r="K622" s="1298"/>
      <c r="L622" s="1298"/>
      <c r="M622" s="1375" t="s">
        <v>2180</v>
      </c>
      <c r="N622" s="1375"/>
      <c r="O622" s="1375"/>
      <c r="P622" s="1375"/>
      <c r="Q622" s="1376">
        <v>660</v>
      </c>
      <c r="R622" s="1377"/>
      <c r="S622" s="1378"/>
      <c r="T622" s="1415"/>
      <c r="U622" s="1416"/>
      <c r="V622" s="1417"/>
      <c r="W622" s="1427">
        <v>0.03</v>
      </c>
      <c r="X622" s="1428"/>
      <c r="Y622" s="1429"/>
      <c r="Z622" s="1412" t="s">
        <v>788</v>
      </c>
      <c r="AA622" s="1413"/>
      <c r="AB622" s="1414"/>
      <c r="AC622" s="1329">
        <v>2</v>
      </c>
      <c r="AD622" s="1330"/>
      <c r="AE622" s="1331"/>
      <c r="AF622" s="1208"/>
      <c r="AG622" s="1209"/>
      <c r="AH622" s="1209"/>
      <c r="AI622" s="1209"/>
      <c r="AJ622" s="1210"/>
      <c r="AK622" s="1372"/>
      <c r="AL622" s="1373"/>
      <c r="AM622" s="1373"/>
      <c r="AN622" s="1374"/>
      <c r="AO622" s="1211">
        <f>AM550</f>
        <v>1301263</v>
      </c>
      <c r="AP622" s="1211"/>
      <c r="AQ622" s="1211"/>
      <c r="AR622" s="1211"/>
      <c r="AS622" s="1211"/>
      <c r="AT622" s="945" t="str">
        <f t="shared" si="33"/>
        <v/>
      </c>
      <c r="AU622" s="43"/>
      <c r="AV622" s="43"/>
      <c r="AW622" s="43"/>
      <c r="AX622" s="43"/>
      <c r="AY622" s="43"/>
      <c r="BA622" s="41" t="s">
        <v>789</v>
      </c>
      <c r="BC622" s="43"/>
      <c r="BD622" s="43"/>
      <c r="BE622" s="1274">
        <f t="shared" si="23"/>
        <v>0</v>
      </c>
      <c r="BF622" s="1276"/>
      <c r="BG622" s="1268">
        <f t="shared" si="24"/>
        <v>0</v>
      </c>
      <c r="BH622" s="1270"/>
      <c r="BI622" s="1274">
        <f t="shared" si="25"/>
        <v>0</v>
      </c>
      <c r="BJ622" s="1276"/>
      <c r="BK622" s="1268">
        <f t="shared" si="26"/>
        <v>0</v>
      </c>
      <c r="BL622" s="1270"/>
      <c r="BN622" s="1268">
        <f t="shared" si="9"/>
        <v>0</v>
      </c>
      <c r="BO622" s="1269"/>
      <c r="BP622" s="1269"/>
      <c r="BQ622" s="1269"/>
      <c r="BR622" s="1279"/>
      <c r="BS622" s="1268">
        <f t="shared" si="10"/>
        <v>0</v>
      </c>
      <c r="BT622" s="1269"/>
      <c r="BU622" s="1269"/>
      <c r="BV622" s="1269"/>
      <c r="BW622" s="1270"/>
      <c r="BX622" s="1268">
        <f t="shared" si="11"/>
        <v>0</v>
      </c>
      <c r="BY622" s="1269"/>
      <c r="BZ622" s="1269"/>
      <c r="CA622" s="1269"/>
      <c r="CB622" s="1270"/>
      <c r="CC622" s="1268">
        <f t="shared" si="12"/>
        <v>0</v>
      </c>
      <c r="CD622" s="1269"/>
      <c r="CE622" s="1269"/>
      <c r="CF622" s="1269"/>
      <c r="CG622" s="1270"/>
      <c r="CH622" s="1268">
        <f t="shared" si="13"/>
        <v>0</v>
      </c>
      <c r="CI622" s="1269"/>
      <c r="CJ622" s="1269"/>
      <c r="CK622" s="1269"/>
      <c r="CL622" s="1270"/>
      <c r="CM622" s="1277">
        <f t="shared" si="14"/>
        <v>0</v>
      </c>
      <c r="CN622" s="1278"/>
      <c r="CO622" s="1278"/>
      <c r="CP622" s="1278"/>
      <c r="CQ622" s="1279"/>
      <c r="CS622" s="1280">
        <f t="shared" si="27"/>
        <v>0</v>
      </c>
      <c r="CT622" s="1281"/>
      <c r="CU622" s="1281"/>
      <c r="CV622" s="1281"/>
      <c r="CW622" s="1282"/>
      <c r="CX622" s="1280">
        <f t="shared" si="28"/>
        <v>0</v>
      </c>
      <c r="CY622" s="1281"/>
      <c r="CZ622" s="1281"/>
      <c r="DA622" s="1281"/>
      <c r="DB622" s="1282"/>
      <c r="DC622" s="1280">
        <f t="shared" si="29"/>
        <v>0</v>
      </c>
      <c r="DD622" s="1281"/>
      <c r="DE622" s="1281"/>
      <c r="DF622" s="1281"/>
      <c r="DG622" s="1282"/>
      <c r="DH622" s="1280">
        <f t="shared" si="30"/>
        <v>0</v>
      </c>
      <c r="DI622" s="1281"/>
      <c r="DJ622" s="1281"/>
      <c r="DK622" s="1281"/>
      <c r="DL622" s="1282"/>
      <c r="DM622" s="1280">
        <f t="shared" si="31"/>
        <v>0</v>
      </c>
      <c r="DN622" s="1281"/>
      <c r="DO622" s="1281"/>
      <c r="DP622" s="1281"/>
      <c r="DQ622" s="1282"/>
      <c r="DR622" s="1280">
        <f t="shared" si="32"/>
        <v>0</v>
      </c>
      <c r="DS622" s="1281"/>
      <c r="DT622" s="1281"/>
      <c r="DU622" s="1281"/>
      <c r="DV622" s="1282"/>
    </row>
    <row r="623" spans="1:126" ht="13" customHeight="1">
      <c r="B623" s="58" t="s">
        <v>907</v>
      </c>
      <c r="C623" s="1298" t="s">
        <v>2326</v>
      </c>
      <c r="D623" s="1298"/>
      <c r="E623" s="1298"/>
      <c r="F623" s="1298"/>
      <c r="G623" s="1298"/>
      <c r="H623" s="1298"/>
      <c r="I623" s="1298"/>
      <c r="J623" s="1298"/>
      <c r="K623" s="1298"/>
      <c r="L623" s="1298"/>
      <c r="M623" s="1375" t="s">
        <v>2180</v>
      </c>
      <c r="N623" s="1375"/>
      <c r="O623" s="1375"/>
      <c r="P623" s="1375"/>
      <c r="Q623" s="1376">
        <v>660</v>
      </c>
      <c r="R623" s="1377"/>
      <c r="S623" s="1378"/>
      <c r="T623" s="1415"/>
      <c r="U623" s="1416"/>
      <c r="V623" s="1417"/>
      <c r="W623" s="1427">
        <v>0.03</v>
      </c>
      <c r="X623" s="1428"/>
      <c r="Y623" s="1429"/>
      <c r="Z623" s="1412" t="s">
        <v>788</v>
      </c>
      <c r="AA623" s="1413"/>
      <c r="AB623" s="1414"/>
      <c r="AC623" s="1329">
        <v>3</v>
      </c>
      <c r="AD623" s="1330"/>
      <c r="AE623" s="1331"/>
      <c r="AF623" s="1208"/>
      <c r="AG623" s="1209"/>
      <c r="AH623" s="1209"/>
      <c r="AI623" s="1209"/>
      <c r="AJ623" s="1210"/>
      <c r="AK623" s="1372"/>
      <c r="AL623" s="1373"/>
      <c r="AM623" s="1373"/>
      <c r="AN623" s="1374"/>
      <c r="AO623" s="1211">
        <f>[1]EVERYTHING!$E$14+[1]EVERYTHING!$E$17</f>
        <v>1740000</v>
      </c>
      <c r="AP623" s="1211"/>
      <c r="AQ623" s="1211"/>
      <c r="AR623" s="1211"/>
      <c r="AS623" s="1211"/>
      <c r="AT623" s="945" t="str">
        <f t="shared" si="33"/>
        <v/>
      </c>
      <c r="AU623" s="43"/>
      <c r="AV623" s="43"/>
      <c r="AW623" s="43"/>
      <c r="AX623" s="43"/>
      <c r="AY623" s="43"/>
      <c r="AZ623" s="43"/>
      <c r="BA623" s="41" t="s">
        <v>788</v>
      </c>
      <c r="BB623" s="43"/>
      <c r="BC623" s="43"/>
      <c r="BD623" s="43"/>
      <c r="BE623" s="1274">
        <f t="shared" si="23"/>
        <v>0</v>
      </c>
      <c r="BF623" s="1276"/>
      <c r="BG623" s="1268">
        <f t="shared" si="24"/>
        <v>0</v>
      </c>
      <c r="BH623" s="1270"/>
      <c r="BI623" s="1274">
        <f t="shared" si="25"/>
        <v>0</v>
      </c>
      <c r="BJ623" s="1276"/>
      <c r="BK623" s="1268">
        <f t="shared" si="26"/>
        <v>0</v>
      </c>
      <c r="BL623" s="1270"/>
      <c r="BN623" s="1268">
        <f t="shared" si="9"/>
        <v>0</v>
      </c>
      <c r="BO623" s="1269"/>
      <c r="BP623" s="1269"/>
      <c r="BQ623" s="1269"/>
      <c r="BR623" s="1279"/>
      <c r="BS623" s="1268">
        <f t="shared" si="10"/>
        <v>0</v>
      </c>
      <c r="BT623" s="1269"/>
      <c r="BU623" s="1269"/>
      <c r="BV623" s="1269"/>
      <c r="BW623" s="1270"/>
      <c r="BX623" s="1268">
        <f t="shared" si="11"/>
        <v>0</v>
      </c>
      <c r="BY623" s="1269"/>
      <c r="BZ623" s="1269"/>
      <c r="CA623" s="1269"/>
      <c r="CB623" s="1270"/>
      <c r="CC623" s="1268">
        <f t="shared" si="12"/>
        <v>0</v>
      </c>
      <c r="CD623" s="1269"/>
      <c r="CE623" s="1269"/>
      <c r="CF623" s="1269"/>
      <c r="CG623" s="1270"/>
      <c r="CH623" s="1268">
        <f t="shared" si="13"/>
        <v>0</v>
      </c>
      <c r="CI623" s="1269"/>
      <c r="CJ623" s="1269"/>
      <c r="CK623" s="1269"/>
      <c r="CL623" s="1270"/>
      <c r="CM623" s="1277">
        <f t="shared" si="14"/>
        <v>0</v>
      </c>
      <c r="CN623" s="1278"/>
      <c r="CO623" s="1278"/>
      <c r="CP623" s="1278"/>
      <c r="CQ623" s="1279"/>
      <c r="CS623" s="1280">
        <f t="shared" si="27"/>
        <v>0</v>
      </c>
      <c r="CT623" s="1281"/>
      <c r="CU623" s="1281"/>
      <c r="CV623" s="1281"/>
      <c r="CW623" s="1282"/>
      <c r="CX623" s="1280">
        <f t="shared" si="28"/>
        <v>0</v>
      </c>
      <c r="CY623" s="1281"/>
      <c r="CZ623" s="1281"/>
      <c r="DA623" s="1281"/>
      <c r="DB623" s="1282"/>
      <c r="DC623" s="1280">
        <f t="shared" si="29"/>
        <v>0</v>
      </c>
      <c r="DD623" s="1281"/>
      <c r="DE623" s="1281"/>
      <c r="DF623" s="1281"/>
      <c r="DG623" s="1282"/>
      <c r="DH623" s="1280">
        <f t="shared" si="30"/>
        <v>0</v>
      </c>
      <c r="DI623" s="1281"/>
      <c r="DJ623" s="1281"/>
      <c r="DK623" s="1281"/>
      <c r="DL623" s="1282"/>
      <c r="DM623" s="1280">
        <f t="shared" si="31"/>
        <v>0</v>
      </c>
      <c r="DN623" s="1281"/>
      <c r="DO623" s="1281"/>
      <c r="DP623" s="1281"/>
      <c r="DQ623" s="1282"/>
      <c r="DR623" s="1280">
        <f t="shared" si="32"/>
        <v>0</v>
      </c>
      <c r="DS623" s="1281"/>
      <c r="DT623" s="1281"/>
      <c r="DU623" s="1281"/>
      <c r="DV623" s="1282"/>
    </row>
    <row r="624" spans="1:126" ht="13" customHeight="1">
      <c r="B624" s="58" t="s">
        <v>431</v>
      </c>
      <c r="C624" s="1298" t="s">
        <v>2424</v>
      </c>
      <c r="D624" s="1298"/>
      <c r="E624" s="1298"/>
      <c r="F624" s="1298"/>
      <c r="G624" s="1298"/>
      <c r="H624" s="1298"/>
      <c r="I624" s="1298"/>
      <c r="J624" s="1298"/>
      <c r="K624" s="1298"/>
      <c r="L624" s="1298"/>
      <c r="M624" s="1375" t="s">
        <v>2180</v>
      </c>
      <c r="N624" s="1375"/>
      <c r="O624" s="1375"/>
      <c r="P624" s="1375"/>
      <c r="Q624" s="1376">
        <v>660</v>
      </c>
      <c r="R624" s="1377"/>
      <c r="S624" s="1378"/>
      <c r="T624" s="1415"/>
      <c r="U624" s="1416"/>
      <c r="V624" s="1417"/>
      <c r="W624" s="1427">
        <v>0</v>
      </c>
      <c r="X624" s="1428"/>
      <c r="Y624" s="1429"/>
      <c r="Z624" s="1412" t="s">
        <v>788</v>
      </c>
      <c r="AA624" s="1413"/>
      <c r="AB624" s="1414"/>
      <c r="AC624" s="1329">
        <v>4</v>
      </c>
      <c r="AD624" s="1330"/>
      <c r="AE624" s="1331"/>
      <c r="AF624" s="1208"/>
      <c r="AG624" s="1209"/>
      <c r="AH624" s="1209"/>
      <c r="AI624" s="1209"/>
      <c r="AJ624" s="1210"/>
      <c r="AK624" s="1372"/>
      <c r="AL624" s="1373"/>
      <c r="AM624" s="1373"/>
      <c r="AN624" s="1374"/>
      <c r="AO624" s="1211">
        <f>[1]EVERYTHING!$E$7</f>
        <v>2538787</v>
      </c>
      <c r="AP624" s="1211"/>
      <c r="AQ624" s="1211"/>
      <c r="AR624" s="1211"/>
      <c r="AS624" s="1211"/>
      <c r="AT624" s="945" t="str">
        <f t="shared" si="33"/>
        <v/>
      </c>
      <c r="AU624" s="43"/>
      <c r="AV624" s="43"/>
      <c r="AW624" s="43"/>
      <c r="AX624" s="43"/>
      <c r="AY624" s="43"/>
      <c r="AZ624" s="43"/>
      <c r="BA624" s="41" t="s">
        <v>2196</v>
      </c>
      <c r="BE624" s="1274">
        <f t="shared" si="23"/>
        <v>0</v>
      </c>
      <c r="BF624" s="1276"/>
      <c r="BG624" s="1268">
        <f t="shared" si="24"/>
        <v>0</v>
      </c>
      <c r="BH624" s="1270"/>
      <c r="BI624" s="1274">
        <f t="shared" si="25"/>
        <v>0</v>
      </c>
      <c r="BJ624" s="1276"/>
      <c r="BK624" s="1268">
        <f t="shared" si="26"/>
        <v>0</v>
      </c>
      <c r="BL624" s="1270"/>
      <c r="BN624" s="1268">
        <f t="shared" si="9"/>
        <v>0</v>
      </c>
      <c r="BO624" s="1269"/>
      <c r="BP624" s="1269"/>
      <c r="BQ624" s="1269"/>
      <c r="BR624" s="1279"/>
      <c r="BS624" s="1268">
        <f t="shared" si="10"/>
        <v>0</v>
      </c>
      <c r="BT624" s="1269"/>
      <c r="BU624" s="1269"/>
      <c r="BV624" s="1269"/>
      <c r="BW624" s="1270"/>
      <c r="BX624" s="1268">
        <f t="shared" si="11"/>
        <v>0</v>
      </c>
      <c r="BY624" s="1269"/>
      <c r="BZ624" s="1269"/>
      <c r="CA624" s="1269"/>
      <c r="CB624" s="1270"/>
      <c r="CC624" s="1268">
        <f t="shared" si="12"/>
        <v>0</v>
      </c>
      <c r="CD624" s="1269"/>
      <c r="CE624" s="1269"/>
      <c r="CF624" s="1269"/>
      <c r="CG624" s="1270"/>
      <c r="CH624" s="1268">
        <f t="shared" si="13"/>
        <v>0</v>
      </c>
      <c r="CI624" s="1269"/>
      <c r="CJ624" s="1269"/>
      <c r="CK624" s="1269"/>
      <c r="CL624" s="1270"/>
      <c r="CM624" s="1277">
        <f t="shared" si="14"/>
        <v>0</v>
      </c>
      <c r="CN624" s="1278"/>
      <c r="CO624" s="1278"/>
      <c r="CP624" s="1278"/>
      <c r="CQ624" s="1279"/>
      <c r="CS624" s="1280">
        <f t="shared" si="27"/>
        <v>0</v>
      </c>
      <c r="CT624" s="1281"/>
      <c r="CU624" s="1281"/>
      <c r="CV624" s="1281"/>
      <c r="CW624" s="1282"/>
      <c r="CX624" s="1280">
        <f t="shared" si="28"/>
        <v>0</v>
      </c>
      <c r="CY624" s="1281"/>
      <c r="CZ624" s="1281"/>
      <c r="DA624" s="1281"/>
      <c r="DB624" s="1282"/>
      <c r="DC624" s="1280">
        <f t="shared" si="29"/>
        <v>0</v>
      </c>
      <c r="DD624" s="1281"/>
      <c r="DE624" s="1281"/>
      <c r="DF624" s="1281"/>
      <c r="DG624" s="1282"/>
      <c r="DH624" s="1280">
        <f t="shared" si="30"/>
        <v>0</v>
      </c>
      <c r="DI624" s="1281"/>
      <c r="DJ624" s="1281"/>
      <c r="DK624" s="1281"/>
      <c r="DL624" s="1282"/>
      <c r="DM624" s="1280">
        <f t="shared" si="31"/>
        <v>0</v>
      </c>
      <c r="DN624" s="1281"/>
      <c r="DO624" s="1281"/>
      <c r="DP624" s="1281"/>
      <c r="DQ624" s="1282"/>
      <c r="DR624" s="1280">
        <f t="shared" si="32"/>
        <v>0</v>
      </c>
      <c r="DS624" s="1281"/>
      <c r="DT624" s="1281"/>
      <c r="DU624" s="1281"/>
      <c r="DV624" s="1282"/>
    </row>
    <row r="625" spans="1:126" ht="13" customHeight="1">
      <c r="B625" s="58" t="s">
        <v>171</v>
      </c>
      <c r="C625" s="1298" t="s">
        <v>2427</v>
      </c>
      <c r="D625" s="1298"/>
      <c r="E625" s="1298"/>
      <c r="F625" s="1298"/>
      <c r="G625" s="1298"/>
      <c r="H625" s="1298"/>
      <c r="I625" s="1298"/>
      <c r="J625" s="1298"/>
      <c r="K625" s="1298"/>
      <c r="L625" s="1298"/>
      <c r="M625" s="1375" t="s">
        <v>2177</v>
      </c>
      <c r="N625" s="1375"/>
      <c r="O625" s="1375"/>
      <c r="P625" s="1375"/>
      <c r="Q625" s="1376"/>
      <c r="R625" s="1377"/>
      <c r="S625" s="1378"/>
      <c r="T625" s="1415"/>
      <c r="U625" s="1416"/>
      <c r="V625" s="1417"/>
      <c r="W625" s="1427"/>
      <c r="X625" s="1428"/>
      <c r="Y625" s="1429"/>
      <c r="Z625" s="1412" t="s">
        <v>1977</v>
      </c>
      <c r="AA625" s="1413"/>
      <c r="AB625" s="1414"/>
      <c r="AC625" s="1329"/>
      <c r="AD625" s="1330"/>
      <c r="AE625" s="1331"/>
      <c r="AF625" s="1208"/>
      <c r="AG625" s="1209"/>
      <c r="AH625" s="1209"/>
      <c r="AI625" s="1209"/>
      <c r="AJ625" s="1210"/>
      <c r="AK625" s="1372"/>
      <c r="AL625" s="1373"/>
      <c r="AM625" s="1373"/>
      <c r="AN625" s="1374"/>
      <c r="AO625" s="1211">
        <f>[1]EVERYTHING!$E$11</f>
        <v>15000</v>
      </c>
      <c r="AP625" s="1211"/>
      <c r="AQ625" s="1211"/>
      <c r="AR625" s="1211"/>
      <c r="AS625" s="1211"/>
      <c r="AT625" s="945" t="str">
        <f t="shared" si="33"/>
        <v/>
      </c>
      <c r="AU625" s="43"/>
      <c r="AV625" s="43"/>
      <c r="AW625" s="43"/>
      <c r="AX625" s="43"/>
      <c r="AY625" s="43"/>
      <c r="AZ625" s="43"/>
      <c r="BA625" s="41" t="s">
        <v>499</v>
      </c>
      <c r="BE625" s="1274">
        <f t="shared" si="23"/>
        <v>0</v>
      </c>
      <c r="BF625" s="1276"/>
      <c r="BG625" s="1268">
        <f t="shared" si="24"/>
        <v>0</v>
      </c>
      <c r="BH625" s="1270"/>
      <c r="BI625" s="1274">
        <f t="shared" si="25"/>
        <v>0</v>
      </c>
      <c r="BJ625" s="1276"/>
      <c r="BK625" s="1268">
        <f t="shared" si="26"/>
        <v>0</v>
      </c>
      <c r="BL625" s="1270"/>
      <c r="BN625" s="1268">
        <f t="shared" si="9"/>
        <v>0</v>
      </c>
      <c r="BO625" s="1269"/>
      <c r="BP625" s="1269"/>
      <c r="BQ625" s="1269"/>
      <c r="BR625" s="1279"/>
      <c r="BS625" s="1268">
        <f t="shared" si="10"/>
        <v>0</v>
      </c>
      <c r="BT625" s="1269"/>
      <c r="BU625" s="1269"/>
      <c r="BV625" s="1269"/>
      <c r="BW625" s="1270"/>
      <c r="BX625" s="1268">
        <f t="shared" si="11"/>
        <v>0</v>
      </c>
      <c r="BY625" s="1269"/>
      <c r="BZ625" s="1269"/>
      <c r="CA625" s="1269"/>
      <c r="CB625" s="1270"/>
      <c r="CC625" s="1268">
        <f t="shared" si="12"/>
        <v>0</v>
      </c>
      <c r="CD625" s="1269"/>
      <c r="CE625" s="1269"/>
      <c r="CF625" s="1269"/>
      <c r="CG625" s="1270"/>
      <c r="CH625" s="1268">
        <f t="shared" si="13"/>
        <v>0</v>
      </c>
      <c r="CI625" s="1269"/>
      <c r="CJ625" s="1269"/>
      <c r="CK625" s="1269"/>
      <c r="CL625" s="1270"/>
      <c r="CM625" s="1277">
        <f t="shared" si="14"/>
        <v>0</v>
      </c>
      <c r="CN625" s="1278"/>
      <c r="CO625" s="1278"/>
      <c r="CP625" s="1278"/>
      <c r="CQ625" s="1279"/>
      <c r="CS625" s="1280">
        <f t="shared" si="27"/>
        <v>0</v>
      </c>
      <c r="CT625" s="1281"/>
      <c r="CU625" s="1281"/>
      <c r="CV625" s="1281"/>
      <c r="CW625" s="1282"/>
      <c r="CX625" s="1280">
        <f t="shared" si="28"/>
        <v>0</v>
      </c>
      <c r="CY625" s="1281"/>
      <c r="CZ625" s="1281"/>
      <c r="DA625" s="1281"/>
      <c r="DB625" s="1282"/>
      <c r="DC625" s="1280">
        <f t="shared" si="29"/>
        <v>0</v>
      </c>
      <c r="DD625" s="1281"/>
      <c r="DE625" s="1281"/>
      <c r="DF625" s="1281"/>
      <c r="DG625" s="1282"/>
      <c r="DH625" s="1280">
        <f t="shared" si="30"/>
        <v>0</v>
      </c>
      <c r="DI625" s="1281"/>
      <c r="DJ625" s="1281"/>
      <c r="DK625" s="1281"/>
      <c r="DL625" s="1282"/>
      <c r="DM625" s="1280">
        <f t="shared" si="31"/>
        <v>0</v>
      </c>
      <c r="DN625" s="1281"/>
      <c r="DO625" s="1281"/>
      <c r="DP625" s="1281"/>
      <c r="DQ625" s="1282"/>
      <c r="DR625" s="1280">
        <f t="shared" si="32"/>
        <v>0</v>
      </c>
      <c r="DS625" s="1281"/>
      <c r="DT625" s="1281"/>
      <c r="DU625" s="1281"/>
      <c r="DV625" s="1282"/>
    </row>
    <row r="626" spans="1:126" ht="13" customHeight="1">
      <c r="B626" s="58" t="s">
        <v>434</v>
      </c>
      <c r="C626" s="1298" t="s">
        <v>2394</v>
      </c>
      <c r="D626" s="1298"/>
      <c r="E626" s="1298"/>
      <c r="F626" s="1298"/>
      <c r="G626" s="1298"/>
      <c r="H626" s="1298"/>
      <c r="I626" s="1298"/>
      <c r="J626" s="1298"/>
      <c r="K626" s="1298"/>
      <c r="L626" s="1298"/>
      <c r="M626" s="1375" t="s">
        <v>2180</v>
      </c>
      <c r="N626" s="1375"/>
      <c r="O626" s="1375"/>
      <c r="P626" s="1375"/>
      <c r="Q626" s="1376"/>
      <c r="R626" s="1377"/>
      <c r="S626" s="1378"/>
      <c r="T626" s="1415"/>
      <c r="U626" s="1416"/>
      <c r="V626" s="1417"/>
      <c r="W626" s="1427"/>
      <c r="X626" s="1428"/>
      <c r="Y626" s="1429"/>
      <c r="Z626" s="1412" t="s">
        <v>788</v>
      </c>
      <c r="AA626" s="1413"/>
      <c r="AB626" s="1414"/>
      <c r="AC626" s="1329">
        <v>5</v>
      </c>
      <c r="AD626" s="1330"/>
      <c r="AE626" s="1331"/>
      <c r="AF626" s="1208"/>
      <c r="AG626" s="1209"/>
      <c r="AH626" s="1209"/>
      <c r="AI626" s="1209"/>
      <c r="AJ626" s="1210"/>
      <c r="AK626" s="1372"/>
      <c r="AL626" s="1373"/>
      <c r="AM626" s="1373"/>
      <c r="AN626" s="1374"/>
      <c r="AO626" s="1211">
        <f>[1]EVERYTHING!$E$16</f>
        <v>200000</v>
      </c>
      <c r="AP626" s="1211"/>
      <c r="AQ626" s="1211"/>
      <c r="AR626" s="1211"/>
      <c r="AS626" s="1211"/>
      <c r="AT626" s="945" t="str">
        <f t="shared" si="33"/>
        <v/>
      </c>
      <c r="AU626" s="43"/>
      <c r="AV626" s="43"/>
      <c r="AW626" s="43"/>
      <c r="AX626" s="43"/>
      <c r="AY626" s="43"/>
      <c r="AZ626" s="43"/>
      <c r="BE626" s="1274">
        <f>IF(AND(AH729&lt;=0.5,AH729&gt;=0.36),1,0)</f>
        <v>0</v>
      </c>
      <c r="BF626" s="1276"/>
      <c r="BG626" s="1268">
        <f>IF(BE626=1,G729,0)</f>
        <v>0</v>
      </c>
      <c r="BH626" s="1270"/>
      <c r="BI626" s="1274">
        <f>IF(AND(AH729&lt;=0.35,AH729&gt;0),1,0)</f>
        <v>0</v>
      </c>
      <c r="BJ626" s="1276"/>
      <c r="BK626" s="1268">
        <f>IF(BI626=1,G729,0)</f>
        <v>0</v>
      </c>
      <c r="BL626" s="1270"/>
      <c r="BN626" s="1274">
        <f>SUM(BN591:BR625)</f>
        <v>0</v>
      </c>
      <c r="BO626" s="1275"/>
      <c r="BP626" s="1275"/>
      <c r="BQ626" s="1275"/>
      <c r="BR626" s="1276"/>
      <c r="BS626" s="1274">
        <f t="shared" ref="BS626" si="34">SUM(BS591:BW625)</f>
        <v>92</v>
      </c>
      <c r="BT626" s="1275"/>
      <c r="BU626" s="1275"/>
      <c r="BV626" s="1275"/>
      <c r="BW626" s="1276"/>
      <c r="BX626" s="1274">
        <f t="shared" ref="BX626" si="35">SUM(BX591:CB625)</f>
        <v>27</v>
      </c>
      <c r="BY626" s="1275"/>
      <c r="BZ626" s="1275"/>
      <c r="CA626" s="1275"/>
      <c r="CB626" s="1276"/>
      <c r="CC626" s="1274">
        <f t="shared" ref="CC626" si="36">SUM(CC591:CG625)</f>
        <v>0</v>
      </c>
      <c r="CD626" s="1275"/>
      <c r="CE626" s="1275"/>
      <c r="CF626" s="1275"/>
      <c r="CG626" s="1276"/>
      <c r="CH626" s="1274">
        <f t="shared" ref="CH626" si="37">SUM(CH591:CL625)</f>
        <v>0</v>
      </c>
      <c r="CI626" s="1275"/>
      <c r="CJ626" s="1275"/>
      <c r="CK626" s="1275"/>
      <c r="CL626" s="1276"/>
      <c r="CM626" s="1274">
        <f t="shared" ref="CM626" si="38">SUM(CM591:CQ625)</f>
        <v>0</v>
      </c>
      <c r="CN626" s="1275"/>
      <c r="CO626" s="1275"/>
      <c r="CP626" s="1275"/>
      <c r="CQ626" s="1276"/>
      <c r="CS626" s="1280">
        <f>IF(AND(B729="SRO/Studio",AH729&lt;=0.3),G729,0)</f>
        <v>0</v>
      </c>
      <c r="CT626" s="1281"/>
      <c r="CU626" s="1281"/>
      <c r="CV626" s="1281"/>
      <c r="CW626" s="1282"/>
      <c r="CX626" s="1280">
        <f>IF(AND(B729="1 Bedroom",AH729&lt;=0.3),G729,0)</f>
        <v>0</v>
      </c>
      <c r="CY626" s="1281"/>
      <c r="CZ626" s="1281"/>
      <c r="DA626" s="1281"/>
      <c r="DB626" s="1282"/>
      <c r="DC626" s="1280">
        <f>IF(AND(B729="2 Bedrooms",AH729&lt;=0.3),G729,0)</f>
        <v>0</v>
      </c>
      <c r="DD626" s="1281"/>
      <c r="DE626" s="1281"/>
      <c r="DF626" s="1281"/>
      <c r="DG626" s="1282"/>
      <c r="DH626" s="1280">
        <f>IF(AND(B729="3 Bedrooms",AH729&lt;=0.3),G729,0)</f>
        <v>0</v>
      </c>
      <c r="DI626" s="1281"/>
      <c r="DJ626" s="1281"/>
      <c r="DK626" s="1281"/>
      <c r="DL626" s="1282"/>
      <c r="DM626" s="1280">
        <f>IF(AND(B729="4 Bedrooms",AH729&lt;=0.3),G729,0)</f>
        <v>0</v>
      </c>
      <c r="DN626" s="1281"/>
      <c r="DO626" s="1281"/>
      <c r="DP626" s="1281"/>
      <c r="DQ626" s="1282"/>
      <c r="DR626" s="1280">
        <f>IF(AND(B729="5 Bedrooms",AH729&lt;=0.3),G729,0)</f>
        <v>0</v>
      </c>
      <c r="DS626" s="1281"/>
      <c r="DT626" s="1281"/>
      <c r="DU626" s="1281"/>
      <c r="DV626" s="1282"/>
    </row>
    <row r="627" spans="1:126" ht="13" customHeight="1" thickBot="1">
      <c r="B627" s="58" t="s">
        <v>742</v>
      </c>
      <c r="C627" s="1298" t="s">
        <v>2425</v>
      </c>
      <c r="D627" s="1298"/>
      <c r="E627" s="1298"/>
      <c r="F627" s="1298"/>
      <c r="G627" s="1298"/>
      <c r="H627" s="1298"/>
      <c r="I627" s="1298"/>
      <c r="J627" s="1298"/>
      <c r="K627" s="1298"/>
      <c r="L627" s="1298"/>
      <c r="M627" s="1375" t="s">
        <v>2174</v>
      </c>
      <c r="N627" s="1375"/>
      <c r="O627" s="1375"/>
      <c r="P627" s="1375"/>
      <c r="Q627" s="1376"/>
      <c r="R627" s="1377"/>
      <c r="S627" s="1378"/>
      <c r="T627" s="1415"/>
      <c r="U627" s="1416"/>
      <c r="V627" s="1417"/>
      <c r="W627" s="1427"/>
      <c r="X627" s="1428"/>
      <c r="Y627" s="1429"/>
      <c r="Z627" s="1412" t="s">
        <v>1977</v>
      </c>
      <c r="AA627" s="1413"/>
      <c r="AB627" s="1414"/>
      <c r="AC627" s="1329"/>
      <c r="AD627" s="1330"/>
      <c r="AE627" s="1331"/>
      <c r="AF627" s="1208"/>
      <c r="AG627" s="1209"/>
      <c r="AH627" s="1209"/>
      <c r="AI627" s="1209"/>
      <c r="AJ627" s="1210"/>
      <c r="AK627" s="1372"/>
      <c r="AL627" s="1373"/>
      <c r="AM627" s="1373"/>
      <c r="AN627" s="1374"/>
      <c r="AO627" s="1211">
        <f>[1]EVERYTHING!$E$19</f>
        <v>100</v>
      </c>
      <c r="AP627" s="1211"/>
      <c r="AQ627" s="1211"/>
      <c r="AR627" s="1211"/>
      <c r="AS627" s="1211"/>
      <c r="AT627" s="945" t="str">
        <f t="shared" si="33"/>
        <v/>
      </c>
      <c r="AU627" s="43"/>
      <c r="AV627" s="43"/>
      <c r="AW627" s="43"/>
      <c r="AX627" s="43"/>
      <c r="AY627" s="43"/>
      <c r="AZ627" s="43"/>
      <c r="BE627" s="41"/>
      <c r="BF627" s="41"/>
      <c r="BG627" s="1274">
        <f>SUM(BG592:BH626)</f>
        <v>47</v>
      </c>
      <c r="BH627" s="1276"/>
      <c r="BI627" s="41"/>
      <c r="BJ627" s="41"/>
      <c r="BK627" s="1274">
        <f>SUM(BK592:BL626)</f>
        <v>60</v>
      </c>
      <c r="BL627" s="1276"/>
      <c r="BN627" s="41" t="s">
        <v>1723</v>
      </c>
      <c r="BO627" s="41"/>
      <c r="BP627" s="41"/>
      <c r="BQ627" s="41"/>
      <c r="BR627" s="467">
        <f>BN626*1</f>
        <v>0</v>
      </c>
      <c r="BS627" s="41"/>
      <c r="BT627" s="41"/>
      <c r="BU627" s="41"/>
      <c r="BV627" s="41"/>
      <c r="BW627" s="467">
        <f>BS626*1</f>
        <v>92</v>
      </c>
      <c r="BX627" s="41"/>
      <c r="BY627" s="41"/>
      <c r="BZ627" s="41"/>
      <c r="CA627" s="41"/>
      <c r="CB627" s="467">
        <f>BX626*2</f>
        <v>54</v>
      </c>
      <c r="CC627" s="41"/>
      <c r="CD627" s="41"/>
      <c r="CE627" s="41"/>
      <c r="CF627" s="41"/>
      <c r="CG627" s="467">
        <f>CC626*3</f>
        <v>0</v>
      </c>
      <c r="CH627" s="41"/>
      <c r="CI627" s="41"/>
      <c r="CJ627" s="41"/>
      <c r="CK627" s="41"/>
      <c r="CL627" s="467">
        <f>CH626*4</f>
        <v>0</v>
      </c>
      <c r="CM627" s="41"/>
      <c r="CN627" s="41"/>
      <c r="CO627" s="41"/>
      <c r="CP627" s="41"/>
      <c r="CQ627" s="466">
        <f>CM626*5</f>
        <v>0</v>
      </c>
      <c r="CS627" s="1274">
        <f>SUM(CS592:CW626)</f>
        <v>0</v>
      </c>
      <c r="CT627" s="1275"/>
      <c r="CU627" s="1275"/>
      <c r="CV627" s="1275"/>
      <c r="CW627" s="1276"/>
      <c r="CX627" s="1274">
        <f>SUM(CX592:DB626)</f>
        <v>45</v>
      </c>
      <c r="CY627" s="1275"/>
      <c r="CZ627" s="1275"/>
      <c r="DA627" s="1275"/>
      <c r="DB627" s="1276"/>
      <c r="DC627" s="1274">
        <f>SUM(DC592:DG626)</f>
        <v>15</v>
      </c>
      <c r="DD627" s="1275"/>
      <c r="DE627" s="1275"/>
      <c r="DF627" s="1275"/>
      <c r="DG627" s="1276"/>
      <c r="DH627" s="1274">
        <f>SUM(DH592:DL626)</f>
        <v>0</v>
      </c>
      <c r="DI627" s="1275"/>
      <c r="DJ627" s="1275"/>
      <c r="DK627" s="1275"/>
      <c r="DL627" s="1276"/>
      <c r="DM627" s="1274">
        <f>SUM(DM592:DQ626)</f>
        <v>0</v>
      </c>
      <c r="DN627" s="1275"/>
      <c r="DO627" s="1275"/>
      <c r="DP627" s="1275"/>
      <c r="DQ627" s="1276"/>
      <c r="DR627" s="1274">
        <f>SUM(DR592:DV626)</f>
        <v>0</v>
      </c>
      <c r="DS627" s="1275"/>
      <c r="DT627" s="1275"/>
      <c r="DU627" s="1275"/>
      <c r="DV627" s="1276"/>
    </row>
    <row r="628" spans="1:126" ht="13" customHeight="1" thickBot="1">
      <c r="B628" s="58" t="s">
        <v>743</v>
      </c>
      <c r="C628" s="1298" t="s">
        <v>2428</v>
      </c>
      <c r="D628" s="1298"/>
      <c r="E628" s="1298"/>
      <c r="F628" s="1298"/>
      <c r="G628" s="1298"/>
      <c r="H628" s="1298"/>
      <c r="I628" s="1298"/>
      <c r="J628" s="1298"/>
      <c r="K628" s="1298"/>
      <c r="L628" s="1298"/>
      <c r="M628" s="1375" t="s">
        <v>2175</v>
      </c>
      <c r="N628" s="1375"/>
      <c r="O628" s="1375"/>
      <c r="P628" s="1375"/>
      <c r="Q628" s="1376"/>
      <c r="R628" s="1377"/>
      <c r="S628" s="1378"/>
      <c r="T628" s="1415"/>
      <c r="U628" s="1416"/>
      <c r="V628" s="1417"/>
      <c r="W628" s="1427"/>
      <c r="X628" s="1428"/>
      <c r="Y628" s="1429"/>
      <c r="Z628" s="1412" t="s">
        <v>1977</v>
      </c>
      <c r="AA628" s="1413"/>
      <c r="AB628" s="1414"/>
      <c r="AC628" s="1329"/>
      <c r="AD628" s="1330"/>
      <c r="AE628" s="1331"/>
      <c r="AF628" s="1208"/>
      <c r="AG628" s="1209"/>
      <c r="AH628" s="1209"/>
      <c r="AI628" s="1209"/>
      <c r="AJ628" s="1210"/>
      <c r="AK628" s="1372"/>
      <c r="AL628" s="1373"/>
      <c r="AM628" s="1373"/>
      <c r="AN628" s="1374"/>
      <c r="AO628" s="1211">
        <f>[1]EVERYTHING!$E$143</f>
        <v>358554.14258754352</v>
      </c>
      <c r="AP628" s="1211"/>
      <c r="AQ628" s="1211"/>
      <c r="AR628" s="1211"/>
      <c r="AS628" s="1211"/>
      <c r="AT628" s="945"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146</v>
      </c>
      <c r="CR628" s="41"/>
      <c r="CS628" s="41"/>
    </row>
    <row r="629" spans="1:126" ht="13" customHeight="1">
      <c r="B629" s="58" t="s">
        <v>546</v>
      </c>
      <c r="C629" s="1298" t="s">
        <v>2397</v>
      </c>
      <c r="D629" s="1298"/>
      <c r="E629" s="1298"/>
      <c r="F629" s="1298"/>
      <c r="G629" s="1298"/>
      <c r="H629" s="1298"/>
      <c r="I629" s="1298"/>
      <c r="J629" s="1298"/>
      <c r="K629" s="1298"/>
      <c r="L629" s="1298"/>
      <c r="M629" s="1375" t="s">
        <v>2193</v>
      </c>
      <c r="N629" s="1375"/>
      <c r="O629" s="1375"/>
      <c r="P629" s="1375"/>
      <c r="Q629" s="1376"/>
      <c r="R629" s="1377"/>
      <c r="S629" s="1378"/>
      <c r="T629" s="1415"/>
      <c r="U629" s="1416"/>
      <c r="V629" s="1417"/>
      <c r="W629" s="1427"/>
      <c r="X629" s="1428"/>
      <c r="Y629" s="1429"/>
      <c r="Z629" s="1412" t="s">
        <v>1977</v>
      </c>
      <c r="AA629" s="1413"/>
      <c r="AB629" s="1414"/>
      <c r="AC629" s="1329"/>
      <c r="AD629" s="1330"/>
      <c r="AE629" s="1331"/>
      <c r="AF629" s="1208"/>
      <c r="AG629" s="1209"/>
      <c r="AH629" s="1209"/>
      <c r="AI629" s="1209"/>
      <c r="AJ629" s="1210"/>
      <c r="AK629" s="1372"/>
      <c r="AL629" s="1373"/>
      <c r="AM629" s="1373"/>
      <c r="AN629" s="1374"/>
      <c r="AO629" s="1211">
        <f>[1]EVERYTHING!$E$15</f>
        <v>1748736</v>
      </c>
      <c r="AP629" s="1211"/>
      <c r="AQ629" s="1211"/>
      <c r="AR629" s="1211"/>
      <c r="AS629" s="1211"/>
      <c r="AT629" s="945" t="str">
        <f t="shared" si="33"/>
        <v/>
      </c>
      <c r="AU629" s="41"/>
      <c r="AV629" s="41"/>
      <c r="AW629" s="41"/>
      <c r="AX629" s="41"/>
      <c r="AY629" s="41"/>
      <c r="AZ629" s="41"/>
      <c r="BN629" s="1268">
        <f>IF(J752="SRO/Studio",O752,0)</f>
        <v>0</v>
      </c>
      <c r="BO629" s="1269"/>
      <c r="BP629" s="1269"/>
      <c r="BQ629" s="1269"/>
      <c r="BR629" s="1270"/>
      <c r="BS629" s="1268">
        <f>IF(J752="1 Bedroom",O752,0)</f>
        <v>0</v>
      </c>
      <c r="BT629" s="1269"/>
      <c r="BU629" s="1269"/>
      <c r="BV629" s="1269"/>
      <c r="BW629" s="1270"/>
      <c r="BX629" s="1268">
        <f>IF(J752="2 Bedrooms",O752,0)</f>
        <v>0</v>
      </c>
      <c r="BY629" s="1269"/>
      <c r="BZ629" s="1269"/>
      <c r="CA629" s="1269"/>
      <c r="CB629" s="1270"/>
      <c r="CC629" s="1268">
        <f>IF(J752="3 Bedrooms",O752,0)</f>
        <v>0</v>
      </c>
      <c r="CD629" s="1269"/>
      <c r="CE629" s="1269"/>
      <c r="CF629" s="1269"/>
      <c r="CG629" s="1270"/>
      <c r="CH629" s="1268">
        <f>IF(J752="4 Bedrooms",O752,0)</f>
        <v>0</v>
      </c>
      <c r="CI629" s="1269"/>
      <c r="CJ629" s="1269"/>
      <c r="CK629" s="1269"/>
      <c r="CL629" s="1270"/>
      <c r="CM629" s="1277">
        <f>IF(J752="5 Bedrooms",O752,0)</f>
        <v>0</v>
      </c>
      <c r="CN629" s="1278"/>
      <c r="CO629" s="1278"/>
      <c r="CP629" s="1278"/>
      <c r="CQ629" s="1279"/>
      <c r="CR629" s="41"/>
      <c r="CS629" s="41"/>
    </row>
    <row r="630" spans="1:126" ht="13" customHeight="1">
      <c r="B630" s="58" t="s">
        <v>174</v>
      </c>
      <c r="C630" s="1298"/>
      <c r="D630" s="1298"/>
      <c r="E630" s="1298"/>
      <c r="F630" s="1298"/>
      <c r="G630" s="1298"/>
      <c r="H630" s="1298"/>
      <c r="I630" s="1298"/>
      <c r="J630" s="1298"/>
      <c r="K630" s="1298"/>
      <c r="L630" s="1298"/>
      <c r="M630" s="1375"/>
      <c r="N630" s="1375"/>
      <c r="O630" s="1375"/>
      <c r="P630" s="1375"/>
      <c r="Q630" s="1376"/>
      <c r="R630" s="1377"/>
      <c r="S630" s="1378"/>
      <c r="T630" s="1415"/>
      <c r="U630" s="1416"/>
      <c r="V630" s="1417"/>
      <c r="W630" s="1427"/>
      <c r="X630" s="1428"/>
      <c r="Y630" s="1429"/>
      <c r="Z630" s="1412" t="s">
        <v>1977</v>
      </c>
      <c r="AA630" s="1413"/>
      <c r="AB630" s="1414"/>
      <c r="AC630" s="1329"/>
      <c r="AD630" s="1330"/>
      <c r="AE630" s="1331"/>
      <c r="AF630" s="1208"/>
      <c r="AG630" s="1209"/>
      <c r="AH630" s="1209"/>
      <c r="AI630" s="1209"/>
      <c r="AJ630" s="1210"/>
      <c r="AK630" s="1372"/>
      <c r="AL630" s="1373"/>
      <c r="AM630" s="1373"/>
      <c r="AN630" s="1374"/>
      <c r="AO630" s="1211"/>
      <c r="AP630" s="1211"/>
      <c r="AQ630" s="1211"/>
      <c r="AR630" s="1211"/>
      <c r="AS630" s="1211"/>
      <c r="AT630" s="945" t="str">
        <f t="shared" si="33"/>
        <v/>
      </c>
      <c r="AU630" s="41"/>
      <c r="AV630" s="41"/>
      <c r="AW630" s="41"/>
      <c r="AX630" s="41"/>
      <c r="AY630" s="41"/>
      <c r="AZ630" s="41"/>
      <c r="BN630" s="1268">
        <f>IF(J753="SRO/Studio",O753,0)</f>
        <v>0</v>
      </c>
      <c r="BO630" s="1269"/>
      <c r="BP630" s="1269"/>
      <c r="BQ630" s="1269"/>
      <c r="BR630" s="1270"/>
      <c r="BS630" s="1268">
        <f>IF(J753="1 Bedroom",O753,0)</f>
        <v>0</v>
      </c>
      <c r="BT630" s="1269"/>
      <c r="BU630" s="1269"/>
      <c r="BV630" s="1269"/>
      <c r="BW630" s="1270"/>
      <c r="BX630" s="1268">
        <f>IF(J753="2 Bedrooms",O753,0)</f>
        <v>0</v>
      </c>
      <c r="BY630" s="1269"/>
      <c r="BZ630" s="1269"/>
      <c r="CA630" s="1269"/>
      <c r="CB630" s="1270"/>
      <c r="CC630" s="1268">
        <f>IF(J753="3 Bedrooms",O753,0)</f>
        <v>0</v>
      </c>
      <c r="CD630" s="1269"/>
      <c r="CE630" s="1269"/>
      <c r="CF630" s="1269"/>
      <c r="CG630" s="1270"/>
      <c r="CH630" s="1268">
        <f>IF(J753="4 Bedrooms",O753,0)</f>
        <v>0</v>
      </c>
      <c r="CI630" s="1269"/>
      <c r="CJ630" s="1269"/>
      <c r="CK630" s="1269"/>
      <c r="CL630" s="1270"/>
      <c r="CM630" s="1277">
        <f>IF(J753="5 Bedrooms",O753,0)</f>
        <v>0</v>
      </c>
      <c r="CN630" s="1278"/>
      <c r="CO630" s="1278"/>
      <c r="CP630" s="1278"/>
      <c r="CQ630" s="1279"/>
      <c r="CR630" s="41"/>
      <c r="CS630" s="41"/>
    </row>
    <row r="631" spans="1:126" ht="13" customHeight="1">
      <c r="B631" s="58" t="s">
        <v>32</v>
      </c>
      <c r="C631" s="1298"/>
      <c r="D631" s="1298"/>
      <c r="E631" s="1298"/>
      <c r="F631" s="1298"/>
      <c r="G631" s="1298"/>
      <c r="H631" s="1298"/>
      <c r="I631" s="1298"/>
      <c r="J631" s="1298"/>
      <c r="K631" s="1298"/>
      <c r="L631" s="1298"/>
      <c r="M631" s="1375" t="s">
        <v>1977</v>
      </c>
      <c r="N631" s="1375"/>
      <c r="O631" s="1375"/>
      <c r="P631" s="1375"/>
      <c r="Q631" s="1376"/>
      <c r="R631" s="1377"/>
      <c r="S631" s="1378"/>
      <c r="T631" s="1415"/>
      <c r="U631" s="1416"/>
      <c r="V631" s="1417"/>
      <c r="W631" s="1427"/>
      <c r="X631" s="1428"/>
      <c r="Y631" s="1429"/>
      <c r="Z631" s="1412" t="s">
        <v>1977</v>
      </c>
      <c r="AA631" s="1413"/>
      <c r="AB631" s="1414"/>
      <c r="AC631" s="1329"/>
      <c r="AD631" s="1330"/>
      <c r="AE631" s="1331"/>
      <c r="AF631" s="1208"/>
      <c r="AG631" s="1209"/>
      <c r="AH631" s="1209"/>
      <c r="AI631" s="1209"/>
      <c r="AJ631" s="1210"/>
      <c r="AK631" s="1372"/>
      <c r="AL631" s="1373"/>
      <c r="AM631" s="1373"/>
      <c r="AN631" s="1374"/>
      <c r="AO631" s="1211"/>
      <c r="AP631" s="1211"/>
      <c r="AQ631" s="1211"/>
      <c r="AR631" s="1211"/>
      <c r="AS631" s="1211"/>
      <c r="AT631" s="945" t="str">
        <f t="shared" si="33"/>
        <v/>
      </c>
      <c r="AU631" s="41"/>
      <c r="AV631" s="41"/>
      <c r="AW631" s="41"/>
      <c r="AX631" s="41"/>
      <c r="AY631" s="41"/>
      <c r="AZ631" s="41"/>
      <c r="BN631" s="1268">
        <f>IF(J754="SRO/Studio",O754,0)</f>
        <v>0</v>
      </c>
      <c r="BO631" s="1269"/>
      <c r="BP631" s="1269"/>
      <c r="BQ631" s="1269"/>
      <c r="BR631" s="1270"/>
      <c r="BS631" s="1268">
        <f>IF(J754="1 Bedroom",O754,0)</f>
        <v>0</v>
      </c>
      <c r="BT631" s="1269"/>
      <c r="BU631" s="1269"/>
      <c r="BV631" s="1269"/>
      <c r="BW631" s="1270"/>
      <c r="BX631" s="1268">
        <f>IF(J754="2 Bedrooms",O754,0)</f>
        <v>0</v>
      </c>
      <c r="BY631" s="1269"/>
      <c r="BZ631" s="1269"/>
      <c r="CA631" s="1269"/>
      <c r="CB631" s="1270"/>
      <c r="CC631" s="1268">
        <f>IF(J754="3 Bedrooms",O754,0)</f>
        <v>0</v>
      </c>
      <c r="CD631" s="1269"/>
      <c r="CE631" s="1269"/>
      <c r="CF631" s="1269"/>
      <c r="CG631" s="1270"/>
      <c r="CH631" s="1268">
        <f>IF(J754="4 Bedrooms",O754,0)</f>
        <v>0</v>
      </c>
      <c r="CI631" s="1269"/>
      <c r="CJ631" s="1269"/>
      <c r="CK631" s="1269"/>
      <c r="CL631" s="1270"/>
      <c r="CM631" s="1277">
        <f>IF(J754="5 Bedrooms",O754,0)</f>
        <v>0</v>
      </c>
      <c r="CN631" s="1278"/>
      <c r="CO631" s="1278"/>
      <c r="CP631" s="1278"/>
      <c r="CQ631" s="1279"/>
      <c r="CR631" s="41"/>
      <c r="CS631" s="41"/>
    </row>
    <row r="632" spans="1:126" ht="13" customHeight="1">
      <c r="B632" s="58" t="s">
        <v>33</v>
      </c>
      <c r="C632" s="1298"/>
      <c r="D632" s="1298"/>
      <c r="E632" s="1298"/>
      <c r="F632" s="1298"/>
      <c r="G632" s="1298"/>
      <c r="H632" s="1298"/>
      <c r="I632" s="1298"/>
      <c r="J632" s="1298"/>
      <c r="K632" s="1298"/>
      <c r="L632" s="1298"/>
      <c r="M632" s="1375" t="s">
        <v>1977</v>
      </c>
      <c r="N632" s="1375"/>
      <c r="O632" s="1375"/>
      <c r="P632" s="1375"/>
      <c r="Q632" s="1376"/>
      <c r="R632" s="1377"/>
      <c r="S632" s="1378"/>
      <c r="T632" s="1415"/>
      <c r="U632" s="1416"/>
      <c r="V632" s="1417"/>
      <c r="W632" s="1427"/>
      <c r="X632" s="1428"/>
      <c r="Y632" s="1429"/>
      <c r="Z632" s="1412" t="s">
        <v>1977</v>
      </c>
      <c r="AA632" s="1413"/>
      <c r="AB632" s="1414"/>
      <c r="AC632" s="1329"/>
      <c r="AD632" s="1330"/>
      <c r="AE632" s="1331"/>
      <c r="AF632" s="1208"/>
      <c r="AG632" s="1209"/>
      <c r="AH632" s="1209"/>
      <c r="AI632" s="1209"/>
      <c r="AJ632" s="1210"/>
      <c r="AK632" s="1372"/>
      <c r="AL632" s="1373"/>
      <c r="AM632" s="1373"/>
      <c r="AN632" s="1374"/>
      <c r="AO632" s="1211"/>
      <c r="AP632" s="1211"/>
      <c r="AQ632" s="1211"/>
      <c r="AR632" s="1211"/>
      <c r="AS632" s="1211"/>
      <c r="AT632" s="945" t="str">
        <f t="shared" si="33"/>
        <v/>
      </c>
      <c r="AU632" s="43"/>
      <c r="AV632" s="43"/>
      <c r="AW632" s="43"/>
      <c r="AX632" s="43"/>
      <c r="AY632" s="43"/>
      <c r="AZ632" s="43"/>
      <c r="BN632" s="1268">
        <f>IF(J755="SRO/Studio",O755,0)</f>
        <v>0</v>
      </c>
      <c r="BO632" s="1269"/>
      <c r="BP632" s="1269"/>
      <c r="BQ632" s="1269"/>
      <c r="BR632" s="1270"/>
      <c r="BS632" s="1268">
        <f>IF(J755="1 Bedroom",O755,0)</f>
        <v>0</v>
      </c>
      <c r="BT632" s="1269"/>
      <c r="BU632" s="1269"/>
      <c r="BV632" s="1269"/>
      <c r="BW632" s="1270"/>
      <c r="BX632" s="1268">
        <f>IF(J755="2 Bedrooms",O755,0)</f>
        <v>0</v>
      </c>
      <c r="BY632" s="1269"/>
      <c r="BZ632" s="1269"/>
      <c r="CA632" s="1269"/>
      <c r="CB632" s="1270"/>
      <c r="CC632" s="1268">
        <f>IF(J755="3 Bedrooms",O755,0)</f>
        <v>0</v>
      </c>
      <c r="CD632" s="1269"/>
      <c r="CE632" s="1269"/>
      <c r="CF632" s="1269"/>
      <c r="CG632" s="1270"/>
      <c r="CH632" s="1268">
        <f>IF(J755="4 Bedrooms",O755,0)</f>
        <v>0</v>
      </c>
      <c r="CI632" s="1269"/>
      <c r="CJ632" s="1269"/>
      <c r="CK632" s="1269"/>
      <c r="CL632" s="1270"/>
      <c r="CM632" s="1277">
        <f>IF(J755="5 Bedrooms",O755,0)</f>
        <v>0</v>
      </c>
      <c r="CN632" s="1278"/>
      <c r="CO632" s="1278"/>
      <c r="CP632" s="1278"/>
      <c r="CQ632" s="1279"/>
      <c r="CR632" s="41"/>
      <c r="CS632" s="41"/>
    </row>
    <row r="633" spans="1:126" ht="13"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25142996.142587543</v>
      </c>
      <c r="AP633" s="1194"/>
      <c r="AQ633" s="1194"/>
      <c r="AR633" s="1194"/>
      <c r="AS633" s="1195"/>
      <c r="AT633" s="43"/>
      <c r="AU633" s="43"/>
      <c r="AV633" s="43"/>
      <c r="AW633" s="43"/>
      <c r="AX633" s="43"/>
      <c r="AY633" s="43"/>
      <c r="AZ633" s="43"/>
      <c r="BN633" s="1271">
        <f>SUM(BN629:BR632)</f>
        <v>0</v>
      </c>
      <c r="BO633" s="1272"/>
      <c r="BP633" s="1272"/>
      <c r="BQ633" s="1272"/>
      <c r="BR633" s="1273"/>
      <c r="BS633" s="1271">
        <f>SUM(BS629:BW632)</f>
        <v>0</v>
      </c>
      <c r="BT633" s="1272"/>
      <c r="BU633" s="1272"/>
      <c r="BV633" s="1272"/>
      <c r="BW633" s="1273"/>
      <c r="BX633" s="1271">
        <f>SUM(BX629:CB632)</f>
        <v>0</v>
      </c>
      <c r="BY633" s="1272"/>
      <c r="BZ633" s="1272"/>
      <c r="CA633" s="1272"/>
      <c r="CB633" s="1273"/>
      <c r="CC633" s="1271">
        <f>SUM(CC629:CG632)</f>
        <v>0</v>
      </c>
      <c r="CD633" s="1272"/>
      <c r="CE633" s="1272"/>
      <c r="CF633" s="1272"/>
      <c r="CG633" s="1273"/>
      <c r="CH633" s="1271">
        <f>SUM(CH629:CL632)</f>
        <v>0</v>
      </c>
      <c r="CI633" s="1272"/>
      <c r="CJ633" s="1272"/>
      <c r="CK633" s="1272"/>
      <c r="CL633" s="1273"/>
      <c r="CM633" s="1271">
        <f>SUM(CM629:CQ632)</f>
        <v>0</v>
      </c>
      <c r="CN633" s="1272"/>
      <c r="CO633" s="1272"/>
      <c r="CP633" s="1272"/>
      <c r="CQ633" s="1273"/>
      <c r="CS633" s="467">
        <f>BN633+BS633+BX633+CC633+CH633+CM633</f>
        <v>0</v>
      </c>
      <c r="CT633" s="63" t="s">
        <v>1981</v>
      </c>
      <c r="CU633" s="41"/>
    </row>
    <row r="634" spans="1:126" ht="13"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f>[1]EVERYTHING!$E$20-AO628-[1]EVERYTHING!$E$124</f>
        <v>33395450.999606069</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42" t="s">
        <v>940</v>
      </c>
      <c r="C635" s="1443"/>
      <c r="D635" s="1443"/>
      <c r="E635" s="1443"/>
      <c r="F635" s="1443"/>
      <c r="G635" s="1443"/>
      <c r="H635" s="1443"/>
      <c r="I635" s="1443"/>
      <c r="J635" s="1443"/>
      <c r="K635" s="1443"/>
      <c r="L635" s="1443"/>
      <c r="M635" s="1443"/>
      <c r="N635" s="1443"/>
      <c r="O635" s="1443"/>
      <c r="P635" s="1443"/>
      <c r="Q635" s="1443"/>
      <c r="R635" s="1443"/>
      <c r="S635" s="1443"/>
      <c r="T635" s="1443"/>
      <c r="U635" s="1443"/>
      <c r="V635" s="1443"/>
      <c r="W635" s="1443"/>
      <c r="X635" s="1443"/>
      <c r="Y635" s="1443"/>
      <c r="Z635" s="1443"/>
      <c r="AA635" s="1443"/>
      <c r="AB635" s="1443"/>
      <c r="AC635" s="1443"/>
      <c r="AD635" s="1443"/>
      <c r="AE635" s="1443"/>
      <c r="AF635" s="1443"/>
      <c r="AG635" s="1443"/>
      <c r="AH635" s="1443"/>
      <c r="AI635" s="1443"/>
      <c r="AJ635" s="1443"/>
      <c r="AK635" s="1443"/>
      <c r="AL635" s="1443"/>
      <c r="AM635" s="1443"/>
      <c r="AN635" s="1444"/>
      <c r="AO635" s="1193">
        <f>AO633+AO634</f>
        <v>58538447.142193615</v>
      </c>
      <c r="AP635" s="1194"/>
      <c r="AQ635" s="1194"/>
      <c r="AR635" s="1194"/>
      <c r="AS635" s="1195"/>
      <c r="AT635" s="43"/>
      <c r="AU635" s="43"/>
      <c r="AV635" s="43"/>
      <c r="AW635" s="43"/>
      <c r="AX635" s="43"/>
      <c r="AY635" s="43"/>
      <c r="AZ635" s="43"/>
      <c r="BN635" s="1268">
        <f t="shared" ref="BN635:BN644" si="39">IF(J766="SRO/Studio",O766,0)</f>
        <v>0</v>
      </c>
      <c r="BO635" s="1269"/>
      <c r="BP635" s="1269"/>
      <c r="BQ635" s="1269"/>
      <c r="BR635" s="1270"/>
      <c r="BS635" s="1268">
        <f t="shared" ref="BS635:BS644" si="40">IF(J766="1 Bedroom",O766,0)</f>
        <v>0</v>
      </c>
      <c r="BT635" s="1269"/>
      <c r="BU635" s="1269"/>
      <c r="BV635" s="1269"/>
      <c r="BW635" s="1270"/>
      <c r="BX635" s="1268">
        <f t="shared" ref="BX635:BX644" si="41">IF(J766="2 Bedrooms",O766,0)</f>
        <v>0</v>
      </c>
      <c r="BY635" s="1269"/>
      <c r="BZ635" s="1269"/>
      <c r="CA635" s="1269"/>
      <c r="CB635" s="1270"/>
      <c r="CC635" s="1268">
        <f t="shared" ref="CC635:CC644" si="42">IF(J766="3 Bedrooms",O766,0)</f>
        <v>0</v>
      </c>
      <c r="CD635" s="1269"/>
      <c r="CE635" s="1269"/>
      <c r="CF635" s="1269"/>
      <c r="CG635" s="1270"/>
      <c r="CH635" s="1268">
        <f t="shared" ref="CH635:CH644" si="43">IF(J766="4 Bedrooms",O766,0)</f>
        <v>0</v>
      </c>
      <c r="CI635" s="1269"/>
      <c r="CJ635" s="1269"/>
      <c r="CK635" s="1269"/>
      <c r="CL635" s="1270"/>
      <c r="CM635" s="1268">
        <f t="shared" ref="CM635:CM644" si="44">IF(J766="5 Bedrooms",O766,0)</f>
        <v>0</v>
      </c>
      <c r="CN635" s="1269"/>
      <c r="CO635" s="1269"/>
      <c r="CP635" s="1269"/>
      <c r="CQ635" s="1270"/>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8">
        <f t="shared" si="39"/>
        <v>0</v>
      </c>
      <c r="BO636" s="1269"/>
      <c r="BP636" s="1269"/>
      <c r="BQ636" s="1269"/>
      <c r="BR636" s="1270"/>
      <c r="BS636" s="1268">
        <f t="shared" si="40"/>
        <v>0</v>
      </c>
      <c r="BT636" s="1269"/>
      <c r="BU636" s="1269"/>
      <c r="BV636" s="1269"/>
      <c r="BW636" s="1270"/>
      <c r="BX636" s="1268">
        <f t="shared" si="41"/>
        <v>0</v>
      </c>
      <c r="BY636" s="1269"/>
      <c r="BZ636" s="1269"/>
      <c r="CA636" s="1269"/>
      <c r="CB636" s="1270"/>
      <c r="CC636" s="1268">
        <f t="shared" si="42"/>
        <v>0</v>
      </c>
      <c r="CD636" s="1269"/>
      <c r="CE636" s="1269"/>
      <c r="CF636" s="1269"/>
      <c r="CG636" s="1270"/>
      <c r="CH636" s="1268">
        <f t="shared" si="43"/>
        <v>0</v>
      </c>
      <c r="CI636" s="1269"/>
      <c r="CJ636" s="1269"/>
      <c r="CK636" s="1269"/>
      <c r="CL636" s="1270"/>
      <c r="CM636" s="1268">
        <f t="shared" si="44"/>
        <v>0</v>
      </c>
      <c r="CN636" s="1269"/>
      <c r="CO636" s="1269"/>
      <c r="CP636" s="1269"/>
      <c r="CQ636" s="1270"/>
      <c r="CR636" s="41"/>
      <c r="CS636" s="41"/>
    </row>
    <row r="637" spans="1:126" ht="13" customHeight="1">
      <c r="A637" s="61" t="s">
        <v>900</v>
      </c>
      <c r="B637" t="s">
        <v>82</v>
      </c>
      <c r="G637" s="1261" t="str">
        <f>C621</f>
        <v>HCD AHSC</v>
      </c>
      <c r="H637" s="1261"/>
      <c r="I637" s="1261"/>
      <c r="J637" s="1261"/>
      <c r="K637" s="1261"/>
      <c r="L637" s="1261"/>
      <c r="M637" s="1261"/>
      <c r="N637" s="1261"/>
      <c r="O637" s="1261"/>
      <c r="P637" s="1261"/>
      <c r="Q637" s="1261"/>
      <c r="R637" s="1261"/>
      <c r="S637" s="12"/>
      <c r="T637" s="61" t="s">
        <v>901</v>
      </c>
      <c r="U637" t="s">
        <v>82</v>
      </c>
      <c r="Z637" s="1261" t="str">
        <f>C622</f>
        <v>City of Stockton</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8">
        <f t="shared" si="39"/>
        <v>0</v>
      </c>
      <c r="BO637" s="1269"/>
      <c r="BP637" s="1269"/>
      <c r="BQ637" s="1269"/>
      <c r="BR637" s="1270"/>
      <c r="BS637" s="1268">
        <f t="shared" si="40"/>
        <v>0</v>
      </c>
      <c r="BT637" s="1269"/>
      <c r="BU637" s="1269"/>
      <c r="BV637" s="1269"/>
      <c r="BW637" s="1270"/>
      <c r="BX637" s="1268">
        <f t="shared" si="41"/>
        <v>0</v>
      </c>
      <c r="BY637" s="1269"/>
      <c r="BZ637" s="1269"/>
      <c r="CA637" s="1269"/>
      <c r="CB637" s="1270"/>
      <c r="CC637" s="1268">
        <f t="shared" si="42"/>
        <v>0</v>
      </c>
      <c r="CD637" s="1269"/>
      <c r="CE637" s="1269"/>
      <c r="CF637" s="1269"/>
      <c r="CG637" s="1270"/>
      <c r="CH637" s="1268">
        <f t="shared" si="43"/>
        <v>0</v>
      </c>
      <c r="CI637" s="1269"/>
      <c r="CJ637" s="1269"/>
      <c r="CK637" s="1269"/>
      <c r="CL637" s="1270"/>
      <c r="CM637" s="1268">
        <f t="shared" si="44"/>
        <v>0</v>
      </c>
      <c r="CN637" s="1269"/>
      <c r="CO637" s="1269"/>
      <c r="CP637" s="1269"/>
      <c r="CQ637" s="1270"/>
      <c r="CR637" s="41"/>
      <c r="CS637" s="41"/>
    </row>
    <row r="638" spans="1:126" ht="13" customHeight="1">
      <c r="A638" s="4"/>
      <c r="B638" t="s">
        <v>372</v>
      </c>
      <c r="G638" s="1103" t="s">
        <v>2400</v>
      </c>
      <c r="H638" s="1107"/>
      <c r="I638" s="1107"/>
      <c r="J638" s="1107"/>
      <c r="K638" s="1107"/>
      <c r="L638" s="1107"/>
      <c r="M638" s="1107"/>
      <c r="N638" s="1107"/>
      <c r="O638" s="1107"/>
      <c r="P638" s="1107"/>
      <c r="Q638" s="1107"/>
      <c r="R638" s="1107"/>
      <c r="S638" s="12"/>
      <c r="T638" s="4"/>
      <c r="U638" t="s">
        <v>372</v>
      </c>
      <c r="Z638" s="1103" t="s">
        <v>2395</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8">
        <f t="shared" si="39"/>
        <v>0</v>
      </c>
      <c r="BO638" s="1269"/>
      <c r="BP638" s="1269"/>
      <c r="BQ638" s="1269"/>
      <c r="BR638" s="1270"/>
      <c r="BS638" s="1268">
        <f t="shared" si="40"/>
        <v>0</v>
      </c>
      <c r="BT638" s="1269"/>
      <c r="BU638" s="1269"/>
      <c r="BV638" s="1269"/>
      <c r="BW638" s="1270"/>
      <c r="BX638" s="1268">
        <f t="shared" si="41"/>
        <v>0</v>
      </c>
      <c r="BY638" s="1269"/>
      <c r="BZ638" s="1269"/>
      <c r="CA638" s="1269"/>
      <c r="CB638" s="1270"/>
      <c r="CC638" s="1268">
        <f t="shared" si="42"/>
        <v>0</v>
      </c>
      <c r="CD638" s="1269"/>
      <c r="CE638" s="1269"/>
      <c r="CF638" s="1269"/>
      <c r="CG638" s="1270"/>
      <c r="CH638" s="1268">
        <f t="shared" si="43"/>
        <v>0</v>
      </c>
      <c r="CI638" s="1269"/>
      <c r="CJ638" s="1269"/>
      <c r="CK638" s="1269"/>
      <c r="CL638" s="1270"/>
      <c r="CM638" s="1268">
        <f t="shared" si="44"/>
        <v>0</v>
      </c>
      <c r="CN638" s="1269"/>
      <c r="CO638" s="1269"/>
      <c r="CP638" s="1269"/>
      <c r="CQ638" s="1270"/>
      <c r="CR638" s="41"/>
      <c r="CS638" s="41"/>
    </row>
    <row r="639" spans="1:126" ht="13" customHeight="1">
      <c r="A639" s="4"/>
      <c r="B639" t="s">
        <v>430</v>
      </c>
      <c r="G639" s="1103" t="s">
        <v>110</v>
      </c>
      <c r="H639" s="1107"/>
      <c r="I639" s="1107"/>
      <c r="J639" s="1107"/>
      <c r="K639" s="1107"/>
      <c r="L639" s="1107"/>
      <c r="M639" s="1107"/>
      <c r="N639" s="1107"/>
      <c r="O639" s="1107"/>
      <c r="P639" s="1107"/>
      <c r="Q639" s="1107"/>
      <c r="R639" s="1107"/>
      <c r="T639" s="4"/>
      <c r="U639" t="s">
        <v>430</v>
      </c>
      <c r="Z639" s="1258" t="s">
        <v>2323</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8">
        <f t="shared" si="39"/>
        <v>0</v>
      </c>
      <c r="BO639" s="1269"/>
      <c r="BP639" s="1269"/>
      <c r="BQ639" s="1269"/>
      <c r="BR639" s="1270"/>
      <c r="BS639" s="1268">
        <f t="shared" si="40"/>
        <v>0</v>
      </c>
      <c r="BT639" s="1269"/>
      <c r="BU639" s="1269"/>
      <c r="BV639" s="1269"/>
      <c r="BW639" s="1270"/>
      <c r="BX639" s="1268">
        <f t="shared" si="41"/>
        <v>0</v>
      </c>
      <c r="BY639" s="1269"/>
      <c r="BZ639" s="1269"/>
      <c r="CA639" s="1269"/>
      <c r="CB639" s="1270"/>
      <c r="CC639" s="1268">
        <f t="shared" si="42"/>
        <v>0</v>
      </c>
      <c r="CD639" s="1269"/>
      <c r="CE639" s="1269"/>
      <c r="CF639" s="1269"/>
      <c r="CG639" s="1270"/>
      <c r="CH639" s="1268">
        <f t="shared" si="43"/>
        <v>0</v>
      </c>
      <c r="CI639" s="1269"/>
      <c r="CJ639" s="1269"/>
      <c r="CK639" s="1269"/>
      <c r="CL639" s="1270"/>
      <c r="CM639" s="1268">
        <f t="shared" si="44"/>
        <v>0</v>
      </c>
      <c r="CN639" s="1269"/>
      <c r="CO639" s="1269"/>
      <c r="CP639" s="1269"/>
      <c r="CQ639" s="1270"/>
      <c r="CR639" s="41"/>
      <c r="CS639" s="41"/>
    </row>
    <row r="640" spans="1:126" ht="13" customHeight="1">
      <c r="A640" s="4"/>
      <c r="B640" t="s">
        <v>833</v>
      </c>
      <c r="G640" s="1103" t="s">
        <v>2401</v>
      </c>
      <c r="H640" s="1107"/>
      <c r="I640" s="1107"/>
      <c r="J640" s="1107"/>
      <c r="K640" s="1107"/>
      <c r="L640" s="1107"/>
      <c r="M640" s="1107"/>
      <c r="N640" s="1107"/>
      <c r="O640" s="1107"/>
      <c r="P640" s="1107"/>
      <c r="Q640" s="1107"/>
      <c r="R640" s="1107"/>
      <c r="S640" s="12"/>
      <c r="T640" s="4"/>
      <c r="U640" t="s">
        <v>833</v>
      </c>
      <c r="Z640" s="1258" t="s">
        <v>2452</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8">
        <f t="shared" si="39"/>
        <v>0</v>
      </c>
      <c r="BO640" s="1269"/>
      <c r="BP640" s="1269"/>
      <c r="BQ640" s="1269"/>
      <c r="BR640" s="1270"/>
      <c r="BS640" s="1268">
        <f t="shared" si="40"/>
        <v>0</v>
      </c>
      <c r="BT640" s="1269"/>
      <c r="BU640" s="1269"/>
      <c r="BV640" s="1269"/>
      <c r="BW640" s="1270"/>
      <c r="BX640" s="1268">
        <f t="shared" si="41"/>
        <v>0</v>
      </c>
      <c r="BY640" s="1269"/>
      <c r="BZ640" s="1269"/>
      <c r="CA640" s="1269"/>
      <c r="CB640" s="1270"/>
      <c r="CC640" s="1268">
        <f t="shared" si="42"/>
        <v>0</v>
      </c>
      <c r="CD640" s="1269"/>
      <c r="CE640" s="1269"/>
      <c r="CF640" s="1269"/>
      <c r="CG640" s="1270"/>
      <c r="CH640" s="1268">
        <f t="shared" si="43"/>
        <v>0</v>
      </c>
      <c r="CI640" s="1269"/>
      <c r="CJ640" s="1269"/>
      <c r="CK640" s="1269"/>
      <c r="CL640" s="1270"/>
      <c r="CM640" s="1268">
        <f t="shared" si="44"/>
        <v>0</v>
      </c>
      <c r="CN640" s="1269"/>
      <c r="CO640" s="1269"/>
      <c r="CP640" s="1269"/>
      <c r="CQ640" s="1270"/>
      <c r="CR640" s="41"/>
      <c r="CS640" s="41"/>
    </row>
    <row r="641" spans="1:97" ht="13" customHeight="1">
      <c r="A641" s="4"/>
      <c r="B641" t="s">
        <v>650</v>
      </c>
      <c r="G641" s="1265" t="s">
        <v>2402</v>
      </c>
      <c r="H641" s="1266"/>
      <c r="I641" s="1266"/>
      <c r="J641" s="1266"/>
      <c r="K641" s="1266"/>
      <c r="L641" s="1266"/>
      <c r="O641" s="42" t="s">
        <v>818</v>
      </c>
      <c r="P641" s="1260"/>
      <c r="Q641" s="1260"/>
      <c r="R641" s="1260"/>
      <c r="S641" s="14"/>
      <c r="T641" s="4"/>
      <c r="U641" t="s">
        <v>650</v>
      </c>
      <c r="Z641" s="1265" t="s">
        <v>2455</v>
      </c>
      <c r="AA641" s="1266"/>
      <c r="AB641" s="1266"/>
      <c r="AC641" s="1266"/>
      <c r="AD641" s="1266"/>
      <c r="AE641" s="1266"/>
      <c r="AH641" s="42" t="s">
        <v>818</v>
      </c>
      <c r="AI641" s="1260"/>
      <c r="AJ641" s="1260"/>
      <c r="AK641" s="1260"/>
      <c r="AM641" s="43"/>
      <c r="AN641" s="43"/>
      <c r="AO641" s="43"/>
      <c r="AP641" s="43"/>
      <c r="AQ641" s="43"/>
      <c r="AR641" s="43"/>
      <c r="AS641" s="43"/>
      <c r="AT641" s="43"/>
      <c r="AU641" s="43"/>
      <c r="AV641" s="43"/>
      <c r="AW641" s="43"/>
      <c r="AX641" s="43"/>
      <c r="AY641" s="43"/>
      <c r="AZ641" s="43"/>
      <c r="BN641" s="1268">
        <f t="shared" si="39"/>
        <v>0</v>
      </c>
      <c r="BO641" s="1269"/>
      <c r="BP641" s="1269"/>
      <c r="BQ641" s="1269"/>
      <c r="BR641" s="1270"/>
      <c r="BS641" s="1268">
        <f t="shared" si="40"/>
        <v>0</v>
      </c>
      <c r="BT641" s="1269"/>
      <c r="BU641" s="1269"/>
      <c r="BV641" s="1269"/>
      <c r="BW641" s="1270"/>
      <c r="BX641" s="1268">
        <f t="shared" si="41"/>
        <v>0</v>
      </c>
      <c r="BY641" s="1269"/>
      <c r="BZ641" s="1269"/>
      <c r="CA641" s="1269"/>
      <c r="CB641" s="1270"/>
      <c r="CC641" s="1268">
        <f t="shared" si="42"/>
        <v>0</v>
      </c>
      <c r="CD641" s="1269"/>
      <c r="CE641" s="1269"/>
      <c r="CF641" s="1269"/>
      <c r="CG641" s="1270"/>
      <c r="CH641" s="1268">
        <f t="shared" si="43"/>
        <v>0</v>
      </c>
      <c r="CI641" s="1269"/>
      <c r="CJ641" s="1269"/>
      <c r="CK641" s="1269"/>
      <c r="CL641" s="1270"/>
      <c r="CM641" s="1268">
        <f t="shared" si="44"/>
        <v>0</v>
      </c>
      <c r="CN641" s="1269"/>
      <c r="CO641" s="1269"/>
      <c r="CP641" s="1269"/>
      <c r="CQ641" s="1270"/>
      <c r="CR641" s="41"/>
      <c r="CS641" s="41"/>
    </row>
    <row r="642" spans="1:97" ht="13" customHeight="1">
      <c r="A642" s="4"/>
      <c r="B642" t="s">
        <v>834</v>
      </c>
      <c r="H642" s="1103" t="s">
        <v>2396</v>
      </c>
      <c r="I642" s="1107"/>
      <c r="J642" s="1107"/>
      <c r="K642" s="1107"/>
      <c r="L642" s="1107"/>
      <c r="M642" s="1107"/>
      <c r="N642" s="1107"/>
      <c r="O642" s="1107"/>
      <c r="P642" s="1107"/>
      <c r="Q642" s="1107"/>
      <c r="R642" s="1107"/>
      <c r="S642" s="12"/>
      <c r="T642" s="4"/>
      <c r="U642" t="s">
        <v>834</v>
      </c>
      <c r="AA642" s="1103" t="s">
        <v>2396</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8">
        <f t="shared" si="39"/>
        <v>0</v>
      </c>
      <c r="BO642" s="1269"/>
      <c r="BP642" s="1269"/>
      <c r="BQ642" s="1269"/>
      <c r="BR642" s="1270"/>
      <c r="BS642" s="1268">
        <f t="shared" si="40"/>
        <v>0</v>
      </c>
      <c r="BT642" s="1269"/>
      <c r="BU642" s="1269"/>
      <c r="BV642" s="1269"/>
      <c r="BW642" s="1270"/>
      <c r="BX642" s="1268">
        <f t="shared" si="41"/>
        <v>0</v>
      </c>
      <c r="BY642" s="1269"/>
      <c r="BZ642" s="1269"/>
      <c r="CA642" s="1269"/>
      <c r="CB642" s="1270"/>
      <c r="CC642" s="1268">
        <f t="shared" si="42"/>
        <v>0</v>
      </c>
      <c r="CD642" s="1269"/>
      <c r="CE642" s="1269"/>
      <c r="CF642" s="1269"/>
      <c r="CG642" s="1270"/>
      <c r="CH642" s="1268">
        <f t="shared" si="43"/>
        <v>0</v>
      </c>
      <c r="CI642" s="1269"/>
      <c r="CJ642" s="1269"/>
      <c r="CK642" s="1269"/>
      <c r="CL642" s="1270"/>
      <c r="CM642" s="1268">
        <f t="shared" si="44"/>
        <v>0</v>
      </c>
      <c r="CN642" s="1269"/>
      <c r="CO642" s="1269"/>
      <c r="CP642" s="1269"/>
      <c r="CQ642" s="1270"/>
      <c r="CR642" s="41"/>
      <c r="CS642" s="41"/>
    </row>
    <row r="643" spans="1:97" ht="13"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8">
        <f t="shared" si="39"/>
        <v>0</v>
      </c>
      <c r="BO643" s="1269"/>
      <c r="BP643" s="1269"/>
      <c r="BQ643" s="1269"/>
      <c r="BR643" s="1270"/>
      <c r="BS643" s="1268">
        <f t="shared" si="40"/>
        <v>0</v>
      </c>
      <c r="BT643" s="1269"/>
      <c r="BU643" s="1269"/>
      <c r="BV643" s="1269"/>
      <c r="BW643" s="1270"/>
      <c r="BX643" s="1268">
        <f t="shared" si="41"/>
        <v>0</v>
      </c>
      <c r="BY643" s="1269"/>
      <c r="BZ643" s="1269"/>
      <c r="CA643" s="1269"/>
      <c r="CB643" s="1270"/>
      <c r="CC643" s="1268">
        <f t="shared" si="42"/>
        <v>0</v>
      </c>
      <c r="CD643" s="1269"/>
      <c r="CE643" s="1269"/>
      <c r="CF643" s="1269"/>
      <c r="CG643" s="1270"/>
      <c r="CH643" s="1268">
        <f t="shared" si="43"/>
        <v>0</v>
      </c>
      <c r="CI643" s="1269"/>
      <c r="CJ643" s="1269"/>
      <c r="CK643" s="1269"/>
      <c r="CL643" s="1270"/>
      <c r="CM643" s="1268">
        <f t="shared" si="44"/>
        <v>0</v>
      </c>
      <c r="CN643" s="1269"/>
      <c r="CO643" s="1269"/>
      <c r="CP643" s="1269"/>
      <c r="CQ643" s="1270"/>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8">
        <f t="shared" si="39"/>
        <v>0</v>
      </c>
      <c r="BO644" s="1269"/>
      <c r="BP644" s="1269"/>
      <c r="BQ644" s="1269"/>
      <c r="BR644" s="1270"/>
      <c r="BS644" s="1268">
        <f t="shared" si="40"/>
        <v>0</v>
      </c>
      <c r="BT644" s="1269"/>
      <c r="BU644" s="1269"/>
      <c r="BV644" s="1269"/>
      <c r="BW644" s="1270"/>
      <c r="BX644" s="1268">
        <f t="shared" si="41"/>
        <v>0</v>
      </c>
      <c r="BY644" s="1269"/>
      <c r="BZ644" s="1269"/>
      <c r="CA644" s="1269"/>
      <c r="CB644" s="1270"/>
      <c r="CC644" s="1268">
        <f t="shared" si="42"/>
        <v>0</v>
      </c>
      <c r="CD644" s="1269"/>
      <c r="CE644" s="1269"/>
      <c r="CF644" s="1269"/>
      <c r="CG644" s="1270"/>
      <c r="CH644" s="1268">
        <f t="shared" si="43"/>
        <v>0</v>
      </c>
      <c r="CI644" s="1269"/>
      <c r="CJ644" s="1269"/>
      <c r="CK644" s="1269"/>
      <c r="CL644" s="1270"/>
      <c r="CM644" s="1268">
        <f t="shared" si="44"/>
        <v>0</v>
      </c>
      <c r="CN644" s="1269"/>
      <c r="CO644" s="1269"/>
      <c r="CP644" s="1269"/>
      <c r="CQ644" s="1270"/>
      <c r="CR644" s="41"/>
      <c r="CS644" s="41"/>
    </row>
    <row r="645" spans="1:97" ht="13" customHeight="1">
      <c r="A645" s="61" t="s">
        <v>907</v>
      </c>
      <c r="B645" t="s">
        <v>82</v>
      </c>
      <c r="G645" s="1261" t="str">
        <f>C623</f>
        <v>City of Stockton</v>
      </c>
      <c r="H645" s="1261"/>
      <c r="I645" s="1261"/>
      <c r="J645" s="1261"/>
      <c r="K645" s="1261"/>
      <c r="L645" s="1261"/>
      <c r="M645" s="1261"/>
      <c r="N645" s="1261"/>
      <c r="O645" s="1261"/>
      <c r="P645" s="1261"/>
      <c r="Q645" s="1261"/>
      <c r="R645" s="1261"/>
      <c r="T645" s="61" t="s">
        <v>431</v>
      </c>
      <c r="U645" t="s">
        <v>82</v>
      </c>
      <c r="Z645" s="1261" t="str">
        <f>C624</f>
        <v>HCD IIG - Sponsor Loan</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71">
        <f>SUM(BN635:BR644)</f>
        <v>0</v>
      </c>
      <c r="BO645" s="1272"/>
      <c r="BP645" s="1272"/>
      <c r="BQ645" s="1272"/>
      <c r="BR645" s="1273"/>
      <c r="BS645" s="1271">
        <f>SUM(BS635:BW644)</f>
        <v>0</v>
      </c>
      <c r="BT645" s="1272"/>
      <c r="BU645" s="1272"/>
      <c r="BV645" s="1272"/>
      <c r="BW645" s="1273"/>
      <c r="BX645" s="1271">
        <f>SUM(BX635:CB644)</f>
        <v>0</v>
      </c>
      <c r="BY645" s="1272"/>
      <c r="BZ645" s="1272"/>
      <c r="CA645" s="1272"/>
      <c r="CB645" s="1273"/>
      <c r="CC645" s="1271">
        <f>SUM(CC635:CG644)</f>
        <v>0</v>
      </c>
      <c r="CD645" s="1272"/>
      <c r="CE645" s="1272"/>
      <c r="CF645" s="1272"/>
      <c r="CG645" s="1273"/>
      <c r="CH645" s="1271">
        <f>SUM(CH635:CL644)</f>
        <v>0</v>
      </c>
      <c r="CI645" s="1272"/>
      <c r="CJ645" s="1272"/>
      <c r="CK645" s="1272"/>
      <c r="CL645" s="1273"/>
      <c r="CM645" s="1271">
        <f>SUM(CM635:CQ644)</f>
        <v>0</v>
      </c>
      <c r="CN645" s="1272"/>
      <c r="CO645" s="1272"/>
      <c r="CP645" s="1272"/>
      <c r="CQ645" s="1273"/>
      <c r="CR645" s="41"/>
      <c r="CS645" s="41"/>
    </row>
    <row r="646" spans="1:97" ht="13" customHeight="1" thickBot="1">
      <c r="A646" s="4"/>
      <c r="B646" t="s">
        <v>372</v>
      </c>
      <c r="G646" s="1103" t="s">
        <v>2395</v>
      </c>
      <c r="H646" s="1107"/>
      <c r="I646" s="1107"/>
      <c r="J646" s="1107"/>
      <c r="K646" s="1107"/>
      <c r="L646" s="1107"/>
      <c r="M646" s="1107"/>
      <c r="N646" s="1107"/>
      <c r="O646" s="1107"/>
      <c r="P646" s="1107"/>
      <c r="Q646" s="1107"/>
      <c r="R646" s="1107"/>
      <c r="T646" s="4"/>
      <c r="U646" t="s">
        <v>372</v>
      </c>
      <c r="Z646" s="1103" t="s">
        <v>2400</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258" t="s">
        <v>2323</v>
      </c>
      <c r="H647" s="1259"/>
      <c r="I647" s="1259"/>
      <c r="J647" s="1259"/>
      <c r="K647" s="1259"/>
      <c r="L647" s="1259"/>
      <c r="M647" s="1259"/>
      <c r="N647" s="1259"/>
      <c r="O647" s="1259"/>
      <c r="P647" s="1259"/>
      <c r="Q647" s="1259"/>
      <c r="R647" s="1259"/>
      <c r="T647" s="4"/>
      <c r="U647" t="s">
        <v>430</v>
      </c>
      <c r="Z647" s="1258" t="s">
        <v>110</v>
      </c>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 customHeight="1" thickBot="1">
      <c r="A648" s="4"/>
      <c r="B648" t="s">
        <v>833</v>
      </c>
      <c r="G648" s="1258" t="s">
        <v>2452</v>
      </c>
      <c r="H648" s="1259"/>
      <c r="I648" s="1259"/>
      <c r="J648" s="1259"/>
      <c r="K648" s="1259"/>
      <c r="L648" s="1259"/>
      <c r="M648" s="1259"/>
      <c r="N648" s="1259"/>
      <c r="O648" s="1259"/>
      <c r="P648" s="1259"/>
      <c r="Q648" s="1259"/>
      <c r="R648" s="1259"/>
      <c r="T648" s="4"/>
      <c r="U648" t="s">
        <v>833</v>
      </c>
      <c r="Z648" s="1258" t="s">
        <v>2392</v>
      </c>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265" t="s">
        <v>2455</v>
      </c>
      <c r="H649" s="1266"/>
      <c r="I649" s="1266"/>
      <c r="J649" s="1266"/>
      <c r="K649" s="1266"/>
      <c r="L649" s="1266"/>
      <c r="O649" s="42" t="s">
        <v>818</v>
      </c>
      <c r="P649" s="1260"/>
      <c r="Q649" s="1260"/>
      <c r="R649" s="1260"/>
      <c r="T649" s="4"/>
      <c r="U649" t="s">
        <v>650</v>
      </c>
      <c r="Z649" s="1265" t="s">
        <v>2393</v>
      </c>
      <c r="AA649" s="1266"/>
      <c r="AB649" s="1266"/>
      <c r="AC649" s="1266"/>
      <c r="AD649" s="1266"/>
      <c r="AE649" s="1266"/>
      <c r="AH649" s="42" t="s">
        <v>818</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146</v>
      </c>
      <c r="CR649" s="41"/>
      <c r="CS649" s="41"/>
    </row>
    <row r="650" spans="1:97" ht="13" customHeight="1">
      <c r="A650" s="4"/>
      <c r="B650" t="s">
        <v>834</v>
      </c>
      <c r="H650" s="1103" t="s">
        <v>2396</v>
      </c>
      <c r="I650" s="1107"/>
      <c r="J650" s="1107"/>
      <c r="K650" s="1107"/>
      <c r="L650" s="1107"/>
      <c r="M650" s="1107"/>
      <c r="N650" s="1107"/>
      <c r="O650" s="1107"/>
      <c r="P650" s="1107"/>
      <c r="Q650" s="1107"/>
      <c r="R650" s="1107"/>
      <c r="T650" s="4"/>
      <c r="U650" t="s">
        <v>834</v>
      </c>
      <c r="AA650" s="1103" t="s">
        <v>2394</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098" t="s">
        <v>108</v>
      </c>
      <c r="O651" s="1098"/>
      <c r="T651" s="4"/>
      <c r="U651" t="s">
        <v>836</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71">
        <f>BN626+BN633+BN645</f>
        <v>0</v>
      </c>
      <c r="BO651" s="1272"/>
      <c r="BP651" s="1272"/>
      <c r="BQ651" s="1272"/>
      <c r="BR651" s="1273"/>
      <c r="BS651" s="1271">
        <f>BS626+BS633+BS645</f>
        <v>92</v>
      </c>
      <c r="BT651" s="1272"/>
      <c r="BU651" s="1272"/>
      <c r="BV651" s="1272"/>
      <c r="BW651" s="1273"/>
      <c r="BX651" s="1271">
        <f>BX626+BX633+BX645</f>
        <v>27</v>
      </c>
      <c r="BY651" s="1272"/>
      <c r="BZ651" s="1272"/>
      <c r="CA651" s="1272"/>
      <c r="CB651" s="1273"/>
      <c r="CC651" s="1271">
        <f>CC626+CC633+CC645</f>
        <v>0</v>
      </c>
      <c r="CD651" s="1272"/>
      <c r="CE651" s="1272"/>
      <c r="CF651" s="1272"/>
      <c r="CG651" s="1273"/>
      <c r="CH651" s="1271">
        <f>CH626+CH633+CH645</f>
        <v>0</v>
      </c>
      <c r="CI651" s="1272"/>
      <c r="CJ651" s="1272"/>
      <c r="CK651" s="1272"/>
      <c r="CL651" s="1273"/>
      <c r="CM651" s="1274">
        <f>CM645+CM633+CM626</f>
        <v>0</v>
      </c>
      <c r="CN651" s="1275"/>
      <c r="CO651" s="1275"/>
      <c r="CP651" s="1275"/>
      <c r="CQ651" s="1276"/>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261" t="str">
        <f>C625</f>
        <v>HCD AHSC - Program Grant</v>
      </c>
      <c r="H653" s="1261"/>
      <c r="I653" s="1261"/>
      <c r="J653" s="1261"/>
      <c r="K653" s="1261"/>
      <c r="L653" s="1261"/>
      <c r="M653" s="1261"/>
      <c r="N653" s="1261"/>
      <c r="O653" s="1261"/>
      <c r="P653" s="1261"/>
      <c r="Q653" s="1261"/>
      <c r="R653" s="1261"/>
      <c r="T653" s="61" t="s">
        <v>434</v>
      </c>
      <c r="U653" t="s">
        <v>82</v>
      </c>
      <c r="Z653" s="1261" t="str">
        <f>C626</f>
        <v>Sponsor Loan</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103" t="s">
        <v>2400</v>
      </c>
      <c r="H654" s="1107"/>
      <c r="I654" s="1107"/>
      <c r="J654" s="1107"/>
      <c r="K654" s="1107"/>
      <c r="L654" s="1107"/>
      <c r="M654" s="1107"/>
      <c r="N654" s="1107"/>
      <c r="O654" s="1107"/>
      <c r="P654" s="1107"/>
      <c r="Q654" s="1107"/>
      <c r="R654" s="1107"/>
      <c r="T654" s="4"/>
      <c r="U654" t="s">
        <v>372</v>
      </c>
      <c r="Z654" s="1103" t="s">
        <v>2333</v>
      </c>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103" t="s">
        <v>110</v>
      </c>
      <c r="H655" s="1107"/>
      <c r="I655" s="1107"/>
      <c r="J655" s="1107"/>
      <c r="K655" s="1107"/>
      <c r="L655" s="1107"/>
      <c r="M655" s="1107"/>
      <c r="N655" s="1107"/>
      <c r="O655" s="1107"/>
      <c r="P655" s="1107"/>
      <c r="Q655" s="1107"/>
      <c r="R655" s="1107"/>
      <c r="T655" s="4"/>
      <c r="U655" t="s">
        <v>430</v>
      </c>
      <c r="Z655" s="1258" t="s">
        <v>2323</v>
      </c>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103" t="s">
        <v>2392</v>
      </c>
      <c r="H656" s="1107"/>
      <c r="I656" s="1107"/>
      <c r="J656" s="1107"/>
      <c r="K656" s="1107"/>
      <c r="L656" s="1107"/>
      <c r="M656" s="1107"/>
      <c r="N656" s="1107"/>
      <c r="O656" s="1107"/>
      <c r="P656" s="1107"/>
      <c r="Q656" s="1107"/>
      <c r="R656" s="1107"/>
      <c r="T656" s="4"/>
      <c r="U656" t="s">
        <v>833</v>
      </c>
      <c r="Z656" s="1258" t="s">
        <v>2324</v>
      </c>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265" t="s">
        <v>2393</v>
      </c>
      <c r="H657" s="1266"/>
      <c r="I657" s="1266"/>
      <c r="J657" s="1266"/>
      <c r="K657" s="1266"/>
      <c r="L657" s="1266"/>
      <c r="O657" s="42" t="s">
        <v>818</v>
      </c>
      <c r="P657" s="1260"/>
      <c r="Q657" s="1260"/>
      <c r="R657" s="1260"/>
      <c r="T657" s="4"/>
      <c r="U657" t="s">
        <v>650</v>
      </c>
      <c r="Z657" s="1265" t="s">
        <v>2335</v>
      </c>
      <c r="AA657" s="1266"/>
      <c r="AB657" s="1266"/>
      <c r="AC657" s="1266"/>
      <c r="AD657" s="1266"/>
      <c r="AE657" s="1266"/>
      <c r="AH657" s="42" t="s">
        <v>818</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103" t="s">
        <v>2396</v>
      </c>
      <c r="I658" s="1107"/>
      <c r="J658" s="1107"/>
      <c r="K658" s="1107"/>
      <c r="L658" s="1107"/>
      <c r="M658" s="1107"/>
      <c r="N658" s="1107"/>
      <c r="O658" s="1107"/>
      <c r="P658" s="1107"/>
      <c r="Q658" s="1107"/>
      <c r="R658" s="1107"/>
      <c r="T658" s="4"/>
      <c r="U658" t="s">
        <v>834</v>
      </c>
      <c r="AA658" s="1103" t="s">
        <v>2394</v>
      </c>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098" t="s">
        <v>108</v>
      </c>
      <c r="O659" s="1098"/>
      <c r="T659" s="4"/>
      <c r="U659" t="s">
        <v>836</v>
      </c>
      <c r="AG659" s="1098" t="s">
        <v>108</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261" t="str">
        <f>C627</f>
        <v>GP Equity</v>
      </c>
      <c r="H661" s="1261"/>
      <c r="I661" s="1261"/>
      <c r="J661" s="1261"/>
      <c r="K661" s="1261"/>
      <c r="L661" s="1261"/>
      <c r="M661" s="1261"/>
      <c r="N661" s="1261"/>
      <c r="O661" s="1261"/>
      <c r="P661" s="1261"/>
      <c r="Q661" s="1261"/>
      <c r="R661" s="1261"/>
      <c r="T661" s="61" t="s">
        <v>743</v>
      </c>
      <c r="U661" t="s">
        <v>82</v>
      </c>
      <c r="Z661" s="1261" t="str">
        <f>C628</f>
        <v>LP Equity - Energy Credit</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103" t="s">
        <v>2333</v>
      </c>
      <c r="H662" s="1107"/>
      <c r="I662" s="1107"/>
      <c r="J662" s="1107"/>
      <c r="K662" s="1107"/>
      <c r="L662" s="1107"/>
      <c r="M662" s="1107"/>
      <c r="N662" s="1107"/>
      <c r="O662" s="1107"/>
      <c r="P662" s="1107"/>
      <c r="Q662" s="1107"/>
      <c r="R662" s="1107"/>
      <c r="T662" s="4"/>
      <c r="U662" t="s">
        <v>372</v>
      </c>
      <c r="Z662" s="1103" t="s">
        <v>2399</v>
      </c>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103" t="s">
        <v>2323</v>
      </c>
      <c r="H663" s="1107"/>
      <c r="I663" s="1107"/>
      <c r="J663" s="1107"/>
      <c r="K663" s="1107"/>
      <c r="L663" s="1107"/>
      <c r="M663" s="1107"/>
      <c r="N663" s="1107"/>
      <c r="O663" s="1107"/>
      <c r="P663" s="1107"/>
      <c r="Q663" s="1107"/>
      <c r="R663" s="1107"/>
      <c r="T663" s="4"/>
      <c r="U663" t="s">
        <v>430</v>
      </c>
      <c r="Z663" s="1258"/>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103" t="s">
        <v>2324</v>
      </c>
      <c r="H664" s="1107"/>
      <c r="I664" s="1107"/>
      <c r="J664" s="1107"/>
      <c r="K664" s="1107"/>
      <c r="L664" s="1107"/>
      <c r="M664" s="1107"/>
      <c r="N664" s="1107"/>
      <c r="O664" s="1107"/>
      <c r="P664" s="1107"/>
      <c r="Q664" s="1107"/>
      <c r="R664" s="1107"/>
      <c r="T664" s="4"/>
      <c r="U664" t="s">
        <v>833</v>
      </c>
      <c r="Z664" s="1258"/>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265" t="s">
        <v>2335</v>
      </c>
      <c r="H665" s="1266"/>
      <c r="I665" s="1266"/>
      <c r="J665" s="1266"/>
      <c r="K665" s="1266"/>
      <c r="L665" s="1266"/>
      <c r="O665" s="42" t="s">
        <v>818</v>
      </c>
      <c r="P665" s="1260"/>
      <c r="Q665" s="1260"/>
      <c r="R665" s="1260"/>
      <c r="T665" s="4"/>
      <c r="U665" t="s">
        <v>650</v>
      </c>
      <c r="Z665" s="1265"/>
      <c r="AA665" s="1266"/>
      <c r="AB665" s="1266"/>
      <c r="AC665" s="1266"/>
      <c r="AD665" s="1266"/>
      <c r="AE665" s="1266"/>
      <c r="AH665" s="42" t="s">
        <v>818</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103" t="s">
        <v>2425</v>
      </c>
      <c r="I666" s="1107"/>
      <c r="J666" s="1107"/>
      <c r="K666" s="1107"/>
      <c r="L666" s="1107"/>
      <c r="M666" s="1107"/>
      <c r="N666" s="1107"/>
      <c r="O666" s="1107"/>
      <c r="P666" s="1107"/>
      <c r="Q666" s="1107"/>
      <c r="R666" s="1107"/>
      <c r="T666" s="4"/>
      <c r="U666" t="s">
        <v>834</v>
      </c>
      <c r="AA666" s="1103"/>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098" t="s">
        <v>108</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261" t="str">
        <f>C629</f>
        <v>Fee Waiver</v>
      </c>
      <c r="H669" s="1261"/>
      <c r="I669" s="1261"/>
      <c r="J669" s="1261"/>
      <c r="K669" s="1261"/>
      <c r="L669" s="1261"/>
      <c r="M669" s="1261"/>
      <c r="N669" s="1261"/>
      <c r="O669" s="1261"/>
      <c r="P669" s="1261"/>
      <c r="Q669" s="1261"/>
      <c r="R669" s="1261"/>
      <c r="T669" s="61" t="s">
        <v>174</v>
      </c>
      <c r="U669" t="s">
        <v>82</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103" t="s">
        <v>2395</v>
      </c>
      <c r="H670" s="1107"/>
      <c r="I670" s="1107"/>
      <c r="J670" s="1107"/>
      <c r="K670" s="1107"/>
      <c r="L670" s="1107"/>
      <c r="M670" s="1107"/>
      <c r="N670" s="1107"/>
      <c r="O670" s="1107"/>
      <c r="P670" s="1107"/>
      <c r="Q670" s="1107"/>
      <c r="R670" s="1107"/>
      <c r="T670" s="4"/>
      <c r="U670" t="s">
        <v>372</v>
      </c>
      <c r="Z670" s="1103"/>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103" t="s">
        <v>2323</v>
      </c>
      <c r="H671" s="1107"/>
      <c r="I671" s="1107"/>
      <c r="J671" s="1107"/>
      <c r="K671" s="1107"/>
      <c r="L671" s="1107"/>
      <c r="M671" s="1107"/>
      <c r="N671" s="1107"/>
      <c r="O671" s="1107"/>
      <c r="P671" s="1107"/>
      <c r="Q671" s="1107"/>
      <c r="R671" s="1107"/>
      <c r="T671" s="4"/>
      <c r="U671" t="s">
        <v>430</v>
      </c>
      <c r="Z671" s="1258"/>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103" t="s">
        <v>2452</v>
      </c>
      <c r="H672" s="1107"/>
      <c r="I672" s="1107"/>
      <c r="J672" s="1107"/>
      <c r="K672" s="1107"/>
      <c r="L672" s="1107"/>
      <c r="M672" s="1107"/>
      <c r="N672" s="1107"/>
      <c r="O672" s="1107"/>
      <c r="P672" s="1107"/>
      <c r="Q672" s="1107"/>
      <c r="R672" s="1107"/>
      <c r="T672" s="4"/>
      <c r="U672" t="s">
        <v>833</v>
      </c>
      <c r="Z672" s="1258"/>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265" t="s">
        <v>2455</v>
      </c>
      <c r="H673" s="1266"/>
      <c r="I673" s="1266"/>
      <c r="J673" s="1266"/>
      <c r="K673" s="1266"/>
      <c r="L673" s="1266"/>
      <c r="O673" s="42" t="s">
        <v>818</v>
      </c>
      <c r="P673" s="1260"/>
      <c r="Q673" s="1260"/>
      <c r="R673" s="1260"/>
      <c r="T673" s="4"/>
      <c r="U673" t="s">
        <v>650</v>
      </c>
      <c r="Z673" s="1265"/>
      <c r="AA673" s="1266"/>
      <c r="AB673" s="1266"/>
      <c r="AC673" s="1266"/>
      <c r="AD673" s="1266"/>
      <c r="AE673" s="1266"/>
      <c r="AH673" s="42" t="s">
        <v>818</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103" t="s">
        <v>2397</v>
      </c>
      <c r="I674" s="1107"/>
      <c r="J674" s="1107"/>
      <c r="K674" s="1107"/>
      <c r="L674" s="1107"/>
      <c r="M674" s="1107"/>
      <c r="N674" s="1107"/>
      <c r="O674" s="1107"/>
      <c r="P674" s="1107"/>
      <c r="Q674" s="1107"/>
      <c r="R674" s="1107"/>
      <c r="T674" s="4"/>
      <c r="U674" t="s">
        <v>834</v>
      </c>
      <c r="AA674" s="1103"/>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098" t="s">
        <v>108</v>
      </c>
      <c r="O675" s="1098"/>
      <c r="T675" s="4"/>
      <c r="U675" t="s">
        <v>836</v>
      </c>
      <c r="AG675" s="1267"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261">
        <f>C631</f>
        <v>0</v>
      </c>
      <c r="H677" s="1261"/>
      <c r="I677" s="1261"/>
      <c r="J677" s="1261"/>
      <c r="K677" s="1261"/>
      <c r="L677" s="1261"/>
      <c r="M677" s="1261"/>
      <c r="N677" s="1261"/>
      <c r="O677" s="1261"/>
      <c r="P677" s="1261"/>
      <c r="Q677" s="1261"/>
      <c r="R677" s="1261"/>
      <c r="T677" s="61" t="s">
        <v>33</v>
      </c>
      <c r="U677" t="s">
        <v>82</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107"/>
      <c r="H679" s="1107"/>
      <c r="I679" s="1107"/>
      <c r="J679" s="1107"/>
      <c r="K679" s="1107"/>
      <c r="L679" s="1107"/>
      <c r="M679" s="1107"/>
      <c r="N679" s="1107"/>
      <c r="O679" s="1107"/>
      <c r="P679" s="1107"/>
      <c r="Q679" s="1107"/>
      <c r="R679" s="1107"/>
      <c r="U679" t="s">
        <v>430</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107"/>
      <c r="H680" s="1107"/>
      <c r="I680" s="1107"/>
      <c r="J680" s="1107"/>
      <c r="K680" s="1107"/>
      <c r="L680" s="1107"/>
      <c r="M680" s="1107"/>
      <c r="N680" s="1107"/>
      <c r="O680" s="1107"/>
      <c r="P680" s="1107"/>
      <c r="Q680" s="1107"/>
      <c r="R680" s="1107"/>
      <c r="U680" t="s">
        <v>833</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266"/>
      <c r="H681" s="1266"/>
      <c r="I681" s="1266"/>
      <c r="J681" s="1266"/>
      <c r="K681" s="1266"/>
      <c r="L681" s="1266"/>
      <c r="O681" s="42" t="s">
        <v>818</v>
      </c>
      <c r="P681" s="1260"/>
      <c r="Q681" s="1260"/>
      <c r="R681" s="1260"/>
      <c r="U681" t="s">
        <v>650</v>
      </c>
      <c r="Z681" s="1266"/>
      <c r="AA681" s="1266"/>
      <c r="AB681" s="1266"/>
      <c r="AC681" s="1266"/>
      <c r="AD681" s="1266"/>
      <c r="AE681" s="1266"/>
      <c r="AH681" s="42" t="s">
        <v>818</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39" t="s">
        <v>54</v>
      </c>
      <c r="C691" s="1240"/>
      <c r="D691" s="1240"/>
      <c r="E691" s="1240"/>
      <c r="F691" s="1241"/>
      <c r="G691" s="1239" t="s">
        <v>256</v>
      </c>
      <c r="H691" s="1240"/>
      <c r="I691" s="1240"/>
      <c r="J691" s="1241"/>
      <c r="K691" s="1230" t="s">
        <v>1993</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1994</v>
      </c>
      <c r="AI691" s="1240"/>
      <c r="AJ691" s="1240"/>
      <c r="AK691" s="1240"/>
      <c r="AL691" s="1241"/>
      <c r="AM691" s="1239" t="s">
        <v>1995</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334" t="s">
        <v>442</v>
      </c>
      <c r="C695" s="1335"/>
      <c r="D695" s="1335"/>
      <c r="E695" s="1335"/>
      <c r="F695" s="1336"/>
      <c r="G695" s="1262">
        <v>45</v>
      </c>
      <c r="H695" s="1263"/>
      <c r="I695" s="1263"/>
      <c r="J695" s="1264"/>
      <c r="K695" s="1248">
        <v>569</v>
      </c>
      <c r="L695" s="1249"/>
      <c r="M695" s="1249"/>
      <c r="N695" s="1250"/>
      <c r="O695" s="1251">
        <f>[1]EVERYTHING!$Z$12</f>
        <v>355</v>
      </c>
      <c r="P695" s="1252"/>
      <c r="Q695" s="1252"/>
      <c r="R695" s="1252"/>
      <c r="S695" s="1253"/>
      <c r="T695" s="1224">
        <f t="shared" ref="T695:T729" si="45">G695*O695</f>
        <v>15975</v>
      </c>
      <c r="U695" s="1225"/>
      <c r="V695" s="1225"/>
      <c r="W695" s="1225"/>
      <c r="X695" s="1226"/>
      <c r="Y695" s="1251">
        <v>0</v>
      </c>
      <c r="Z695" s="1252"/>
      <c r="AA695" s="1252"/>
      <c r="AB695" s="1253"/>
      <c r="AC695" s="1224">
        <f t="shared" ref="AC695:AC729" si="46">O695+Y695</f>
        <v>355</v>
      </c>
      <c r="AD695" s="1225"/>
      <c r="AE695" s="1225"/>
      <c r="AF695" s="1225"/>
      <c r="AG695" s="1226"/>
      <c r="AH695" s="1467">
        <v>0.3</v>
      </c>
      <c r="AI695" s="1468"/>
      <c r="AJ695" s="1468"/>
      <c r="AK695" s="1468"/>
      <c r="AL695" s="1469"/>
      <c r="AM695" s="1221">
        <f>IF($AH695&gt;0,($AC695/$AV695),"")</f>
        <v>0.19634955752212391</v>
      </c>
      <c r="AN695" s="1222"/>
      <c r="AO695" s="1223"/>
      <c r="AV695" s="43">
        <f t="shared" ref="AV695:AV729" si="47">IF($G695=0,"N/A",VLOOKUP($T$189,TC_Rent,(MATCH($B695,bedrooms,FALSE))))</f>
        <v>1808</v>
      </c>
      <c r="AX695" s="43"/>
      <c r="AY695" s="445">
        <f t="shared" ref="AY695:AY718" si="48">G695</f>
        <v>45</v>
      </c>
      <c r="AZ695" s="452">
        <f t="shared" ref="AZ695:AZ718" si="49">IF($AY$730=0,"",AY695/$AY$730)</f>
        <v>0.37815126050420167</v>
      </c>
      <c r="BA695" s="453">
        <f t="shared" ref="BA695:BA718" si="50">IF(AZ695="","",AZ695*AH695)</f>
        <v>0.11344537815126049</v>
      </c>
      <c r="BB695" s="41"/>
      <c r="BC695" s="41"/>
      <c r="BD695" s="41"/>
      <c r="BE695" s="851">
        <f t="shared" ref="BE695:BE718" si="51">G695</f>
        <v>45</v>
      </c>
      <c r="BF695" s="855">
        <f t="shared" ref="BF695:BF718" si="52">IF(BE695=0,"",BE695/$BE$730)</f>
        <v>0.37815126050420167</v>
      </c>
      <c r="BG695" s="856">
        <f t="shared" ref="BG695:BG718" si="53">IF(BF695="","",BF695*AM695)</f>
        <v>7.4249832676433411E-2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334" t="s">
        <v>442</v>
      </c>
      <c r="C696" s="1335"/>
      <c r="D696" s="1335"/>
      <c r="E696" s="1335"/>
      <c r="F696" s="1336"/>
      <c r="G696" s="1262">
        <v>35</v>
      </c>
      <c r="H696" s="1263"/>
      <c r="I696" s="1263"/>
      <c r="J696" s="1264"/>
      <c r="K696" s="1248">
        <v>569</v>
      </c>
      <c r="L696" s="1249"/>
      <c r="M696" s="1249"/>
      <c r="N696" s="1250"/>
      <c r="O696" s="1251">
        <f>[1]EVERYTHING!$Z$14</f>
        <v>904</v>
      </c>
      <c r="P696" s="1252"/>
      <c r="Q696" s="1252"/>
      <c r="R696" s="1252"/>
      <c r="S696" s="1253"/>
      <c r="T696" s="1224">
        <f t="shared" si="45"/>
        <v>31640</v>
      </c>
      <c r="U696" s="1225"/>
      <c r="V696" s="1225"/>
      <c r="W696" s="1225"/>
      <c r="X696" s="1226"/>
      <c r="Y696" s="1251">
        <v>0</v>
      </c>
      <c r="Z696" s="1252"/>
      <c r="AA696" s="1252"/>
      <c r="AB696" s="1253"/>
      <c r="AC696" s="1224">
        <f t="shared" si="46"/>
        <v>904</v>
      </c>
      <c r="AD696" s="1225"/>
      <c r="AE696" s="1225"/>
      <c r="AF696" s="1225"/>
      <c r="AG696" s="1226"/>
      <c r="AH696" s="1255">
        <v>0.5</v>
      </c>
      <c r="AI696" s="1256"/>
      <c r="AJ696" s="1256"/>
      <c r="AK696" s="1256"/>
      <c r="AL696" s="1257"/>
      <c r="AM696" s="1221">
        <f t="shared" ref="AM696:AM718" si="54">IF($AH696&gt;0,($AC696/$AV696), "")</f>
        <v>0.5</v>
      </c>
      <c r="AN696" s="1222"/>
      <c r="AO696" s="1223"/>
      <c r="AV696" s="43">
        <f t="shared" si="47"/>
        <v>1808</v>
      </c>
      <c r="AX696" s="43"/>
      <c r="AY696" s="446">
        <f t="shared" si="48"/>
        <v>35</v>
      </c>
      <c r="AZ696" s="452">
        <f t="shared" si="49"/>
        <v>0.29411764705882354</v>
      </c>
      <c r="BA696" s="453">
        <f t="shared" si="50"/>
        <v>0.14705882352941177</v>
      </c>
      <c r="BB696" s="41"/>
      <c r="BC696" s="41"/>
      <c r="BD696" s="41"/>
      <c r="BE696" s="851">
        <f t="shared" si="51"/>
        <v>35</v>
      </c>
      <c r="BF696" s="855">
        <f t="shared" si="52"/>
        <v>0.29411764705882354</v>
      </c>
      <c r="BG696" s="856">
        <f t="shared" si="53"/>
        <v>0.14705882352941177</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334" t="s">
        <v>442</v>
      </c>
      <c r="C697" s="1335"/>
      <c r="D697" s="1335"/>
      <c r="E697" s="1335"/>
      <c r="F697" s="1336"/>
      <c r="G697" s="1262">
        <v>12</v>
      </c>
      <c r="H697" s="1263"/>
      <c r="I697" s="1263"/>
      <c r="J697" s="1264"/>
      <c r="K697" s="1248">
        <v>569</v>
      </c>
      <c r="L697" s="1249"/>
      <c r="M697" s="1249"/>
      <c r="N697" s="1250"/>
      <c r="O697" s="1251">
        <f>[1]EVERYTHING!$Z$15</f>
        <v>1085</v>
      </c>
      <c r="P697" s="1252"/>
      <c r="Q697" s="1252"/>
      <c r="R697" s="1252"/>
      <c r="S697" s="1253"/>
      <c r="T697" s="1224">
        <f t="shared" si="45"/>
        <v>13020</v>
      </c>
      <c r="U697" s="1225"/>
      <c r="V697" s="1225"/>
      <c r="W697" s="1225"/>
      <c r="X697" s="1226"/>
      <c r="Y697" s="1251">
        <v>0</v>
      </c>
      <c r="Z697" s="1252"/>
      <c r="AA697" s="1252"/>
      <c r="AB697" s="1253"/>
      <c r="AC697" s="1224">
        <f t="shared" si="46"/>
        <v>1085</v>
      </c>
      <c r="AD697" s="1225"/>
      <c r="AE697" s="1225"/>
      <c r="AF697" s="1225"/>
      <c r="AG697" s="1226"/>
      <c r="AH697" s="1255">
        <v>0.6</v>
      </c>
      <c r="AI697" s="1256"/>
      <c r="AJ697" s="1256"/>
      <c r="AK697" s="1256"/>
      <c r="AL697" s="1257"/>
      <c r="AM697" s="1221">
        <f t="shared" si="54"/>
        <v>0.60011061946902655</v>
      </c>
      <c r="AN697" s="1222"/>
      <c r="AO697" s="1223"/>
      <c r="AV697" s="43">
        <f t="shared" si="47"/>
        <v>1808</v>
      </c>
      <c r="AX697" s="41"/>
      <c r="AY697" s="446">
        <f t="shared" si="48"/>
        <v>12</v>
      </c>
      <c r="AZ697" s="452">
        <f t="shared" si="49"/>
        <v>0.10084033613445378</v>
      </c>
      <c r="BA697" s="453">
        <f t="shared" si="50"/>
        <v>6.0504201680672269E-2</v>
      </c>
      <c r="BB697" s="41"/>
      <c r="BC697" s="41"/>
      <c r="BD697" s="41"/>
      <c r="BE697" s="851">
        <f t="shared" si="51"/>
        <v>12</v>
      </c>
      <c r="BF697" s="855">
        <f t="shared" si="52"/>
        <v>0.10084033613445378</v>
      </c>
      <c r="BG697" s="856">
        <f t="shared" si="53"/>
        <v>6.0515356585111924E-2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334" t="s">
        <v>780</v>
      </c>
      <c r="C698" s="1335"/>
      <c r="D698" s="1335"/>
      <c r="E698" s="1335"/>
      <c r="F698" s="1336"/>
      <c r="G698" s="1262">
        <v>15</v>
      </c>
      <c r="H698" s="1263"/>
      <c r="I698" s="1263"/>
      <c r="J698" s="1264"/>
      <c r="K698" s="1248">
        <v>800</v>
      </c>
      <c r="L698" s="1249"/>
      <c r="M698" s="1249"/>
      <c r="N698" s="1250"/>
      <c r="O698" s="1251">
        <f>[1]EVERYTHING!$Z$19</f>
        <v>355</v>
      </c>
      <c r="P698" s="1252"/>
      <c r="Q698" s="1252"/>
      <c r="R698" s="1252"/>
      <c r="S698" s="1253"/>
      <c r="T698" s="1224">
        <f t="shared" si="45"/>
        <v>5325</v>
      </c>
      <c r="U698" s="1225"/>
      <c r="V698" s="1225"/>
      <c r="W698" s="1225"/>
      <c r="X698" s="1226"/>
      <c r="Y698" s="1251">
        <v>0</v>
      </c>
      <c r="Z698" s="1252"/>
      <c r="AA698" s="1252"/>
      <c r="AB698" s="1253"/>
      <c r="AC698" s="1224">
        <f t="shared" si="46"/>
        <v>355</v>
      </c>
      <c r="AD698" s="1225"/>
      <c r="AE698" s="1225"/>
      <c r="AF698" s="1225"/>
      <c r="AG698" s="1226"/>
      <c r="AH698" s="1255">
        <v>0.3</v>
      </c>
      <c r="AI698" s="1256"/>
      <c r="AJ698" s="1256"/>
      <c r="AK698" s="1256"/>
      <c r="AL698" s="1257"/>
      <c r="AM698" s="1221">
        <f t="shared" si="54"/>
        <v>0.16359447004608296</v>
      </c>
      <c r="AN698" s="1222"/>
      <c r="AO698" s="1223"/>
      <c r="AV698" s="43">
        <f t="shared" si="47"/>
        <v>2170</v>
      </c>
      <c r="AX698" s="41"/>
      <c r="AY698" s="446">
        <f t="shared" si="48"/>
        <v>15</v>
      </c>
      <c r="AZ698" s="452">
        <f t="shared" si="49"/>
        <v>0.12605042016806722</v>
      </c>
      <c r="BA698" s="453">
        <f t="shared" si="50"/>
        <v>3.7815126050420166E-2</v>
      </c>
      <c r="BB698" s="41"/>
      <c r="BC698" s="41"/>
      <c r="BD698" s="41"/>
      <c r="BE698" s="851">
        <f t="shared" si="51"/>
        <v>15</v>
      </c>
      <c r="BF698" s="855">
        <f t="shared" si="52"/>
        <v>0.12605042016806722</v>
      </c>
      <c r="BG698" s="856">
        <f t="shared" si="53"/>
        <v>2.0621151686481046E-2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334" t="s">
        <v>780</v>
      </c>
      <c r="C699" s="1335"/>
      <c r="D699" s="1335"/>
      <c r="E699" s="1335"/>
      <c r="F699" s="1336"/>
      <c r="G699" s="1262">
        <v>12</v>
      </c>
      <c r="H699" s="1263"/>
      <c r="I699" s="1263"/>
      <c r="J699" s="1264"/>
      <c r="K699" s="1248">
        <v>800</v>
      </c>
      <c r="L699" s="1249"/>
      <c r="M699" s="1249"/>
      <c r="N699" s="1250"/>
      <c r="O699" s="1251">
        <f>[1]EVERYTHING!$Z$21</f>
        <v>1085</v>
      </c>
      <c r="P699" s="1252"/>
      <c r="Q699" s="1252"/>
      <c r="R699" s="1252"/>
      <c r="S699" s="1253"/>
      <c r="T699" s="1224">
        <f t="shared" si="45"/>
        <v>13020</v>
      </c>
      <c r="U699" s="1225"/>
      <c r="V699" s="1225"/>
      <c r="W699" s="1225"/>
      <c r="X699" s="1226"/>
      <c r="Y699" s="1251">
        <v>0</v>
      </c>
      <c r="Z699" s="1252"/>
      <c r="AA699" s="1252"/>
      <c r="AB699" s="1253"/>
      <c r="AC699" s="1224">
        <f t="shared" si="46"/>
        <v>1085</v>
      </c>
      <c r="AD699" s="1225"/>
      <c r="AE699" s="1225"/>
      <c r="AF699" s="1225"/>
      <c r="AG699" s="1226"/>
      <c r="AH699" s="1255">
        <v>0.5</v>
      </c>
      <c r="AI699" s="1256"/>
      <c r="AJ699" s="1256"/>
      <c r="AK699" s="1256"/>
      <c r="AL699" s="1257"/>
      <c r="AM699" s="1221">
        <f t="shared" si="54"/>
        <v>0.5</v>
      </c>
      <c r="AN699" s="1222"/>
      <c r="AO699" s="1223"/>
      <c r="AV699" s="43">
        <f t="shared" si="47"/>
        <v>2170</v>
      </c>
      <c r="AX699" s="41"/>
      <c r="AY699" s="446">
        <f t="shared" si="48"/>
        <v>12</v>
      </c>
      <c r="AZ699" s="452">
        <f t="shared" si="49"/>
        <v>0.10084033613445378</v>
      </c>
      <c r="BA699" s="453">
        <f t="shared" si="50"/>
        <v>5.0420168067226892E-2</v>
      </c>
      <c r="BB699" s="41"/>
      <c r="BC699" s="41"/>
      <c r="BD699" s="41"/>
      <c r="BE699" s="851">
        <f t="shared" si="51"/>
        <v>12</v>
      </c>
      <c r="BF699" s="855">
        <f t="shared" si="52"/>
        <v>0.10084033613445378</v>
      </c>
      <c r="BG699" s="856">
        <f t="shared" si="53"/>
        <v>5.0420168067226892E-2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334"/>
      <c r="C700" s="1335"/>
      <c r="D700" s="1335"/>
      <c r="E700" s="1335"/>
      <c r="F700" s="1336"/>
      <c r="G700" s="1262"/>
      <c r="H700" s="1263"/>
      <c r="I700" s="1263"/>
      <c r="J700" s="1264"/>
      <c r="K700" s="1248"/>
      <c r="L700" s="1249"/>
      <c r="M700" s="1249"/>
      <c r="N700" s="1250"/>
      <c r="O700" s="1251"/>
      <c r="P700" s="1252"/>
      <c r="Q700" s="1252"/>
      <c r="R700" s="1252"/>
      <c r="S700" s="1253"/>
      <c r="T700" s="1224">
        <f t="shared" si="45"/>
        <v>0</v>
      </c>
      <c r="U700" s="1225"/>
      <c r="V700" s="1225"/>
      <c r="W700" s="1225"/>
      <c r="X700" s="1226"/>
      <c r="Y700" s="1251"/>
      <c r="Z700" s="1252"/>
      <c r="AA700" s="1252"/>
      <c r="AB700" s="1253"/>
      <c r="AC700" s="1224">
        <f t="shared" si="46"/>
        <v>0</v>
      </c>
      <c r="AD700" s="1225"/>
      <c r="AE700" s="1225"/>
      <c r="AF700" s="1225"/>
      <c r="AG700" s="1226"/>
      <c r="AH700" s="1255"/>
      <c r="AI700" s="1256"/>
      <c r="AJ700" s="1256"/>
      <c r="AK700" s="1256"/>
      <c r="AL700" s="1257"/>
      <c r="AM700" s="1221" t="str">
        <f t="shared" si="54"/>
        <v/>
      </c>
      <c r="AN700" s="1222"/>
      <c r="AO700" s="1223"/>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334"/>
      <c r="C701" s="1335"/>
      <c r="D701" s="1335"/>
      <c r="E701" s="1335"/>
      <c r="F701" s="1336"/>
      <c r="G701" s="1262"/>
      <c r="H701" s="1263"/>
      <c r="I701" s="1263"/>
      <c r="J701" s="1264"/>
      <c r="K701" s="1248"/>
      <c r="L701" s="1249"/>
      <c r="M701" s="1249"/>
      <c r="N701" s="1250"/>
      <c r="O701" s="1251"/>
      <c r="P701" s="1252"/>
      <c r="Q701" s="1252"/>
      <c r="R701" s="1252"/>
      <c r="S701" s="1253"/>
      <c r="T701" s="1224">
        <f t="shared" si="45"/>
        <v>0</v>
      </c>
      <c r="U701" s="1225"/>
      <c r="V701" s="1225"/>
      <c r="W701" s="1225"/>
      <c r="X701" s="1226"/>
      <c r="Y701" s="1251"/>
      <c r="Z701" s="1252"/>
      <c r="AA701" s="1252"/>
      <c r="AB701" s="1253"/>
      <c r="AC701" s="1224">
        <f t="shared" si="46"/>
        <v>0</v>
      </c>
      <c r="AD701" s="1225"/>
      <c r="AE701" s="1225"/>
      <c r="AF701" s="1225"/>
      <c r="AG701" s="1226"/>
      <c r="AH701" s="1255"/>
      <c r="AI701" s="1256"/>
      <c r="AJ701" s="1256"/>
      <c r="AK701" s="1256"/>
      <c r="AL701" s="1257"/>
      <c r="AM701" s="1221" t="str">
        <f t="shared" si="54"/>
        <v/>
      </c>
      <c r="AN701" s="1222"/>
      <c r="AO701" s="1223"/>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334"/>
      <c r="C702" s="1335"/>
      <c r="D702" s="1335"/>
      <c r="E702" s="1335"/>
      <c r="F702" s="1336"/>
      <c r="G702" s="1262"/>
      <c r="H702" s="1263"/>
      <c r="I702" s="1263"/>
      <c r="J702" s="1264"/>
      <c r="K702" s="1248"/>
      <c r="L702" s="1249"/>
      <c r="M702" s="1249"/>
      <c r="N702" s="1250"/>
      <c r="O702" s="1251"/>
      <c r="P702" s="1252"/>
      <c r="Q702" s="1252"/>
      <c r="R702" s="1252"/>
      <c r="S702" s="1253"/>
      <c r="T702" s="1224">
        <f t="shared" si="45"/>
        <v>0</v>
      </c>
      <c r="U702" s="1225"/>
      <c r="V702" s="1225"/>
      <c r="W702" s="1225"/>
      <c r="X702" s="1226"/>
      <c r="Y702" s="1251"/>
      <c r="Z702" s="1252"/>
      <c r="AA702" s="1252"/>
      <c r="AB702" s="1253"/>
      <c r="AC702" s="1224">
        <f t="shared" si="46"/>
        <v>0</v>
      </c>
      <c r="AD702" s="1225"/>
      <c r="AE702" s="1225"/>
      <c r="AF702" s="1225"/>
      <c r="AG702" s="1226"/>
      <c r="AH702" s="1255"/>
      <c r="AI702" s="1256"/>
      <c r="AJ702" s="1256"/>
      <c r="AK702" s="1256"/>
      <c r="AL702" s="1257"/>
      <c r="AM702" s="1221" t="str">
        <f t="shared" si="54"/>
        <v/>
      </c>
      <c r="AN702" s="1222"/>
      <c r="AO702" s="1223"/>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334"/>
      <c r="C703" s="1335"/>
      <c r="D703" s="1335"/>
      <c r="E703" s="1335"/>
      <c r="F703" s="1336"/>
      <c r="G703" s="1262"/>
      <c r="H703" s="1263"/>
      <c r="I703" s="1263"/>
      <c r="J703" s="1264"/>
      <c r="K703" s="1248"/>
      <c r="L703" s="1249"/>
      <c r="M703" s="1249"/>
      <c r="N703" s="1250"/>
      <c r="O703" s="1251"/>
      <c r="P703" s="1252"/>
      <c r="Q703" s="1252"/>
      <c r="R703" s="1252"/>
      <c r="S703" s="1253"/>
      <c r="T703" s="1224">
        <f t="shared" si="45"/>
        <v>0</v>
      </c>
      <c r="U703" s="1225"/>
      <c r="V703" s="1225"/>
      <c r="W703" s="1225"/>
      <c r="X703" s="1226"/>
      <c r="Y703" s="1251"/>
      <c r="Z703" s="1252"/>
      <c r="AA703" s="1252"/>
      <c r="AB703" s="1253"/>
      <c r="AC703" s="1224">
        <f t="shared" si="46"/>
        <v>0</v>
      </c>
      <c r="AD703" s="1225"/>
      <c r="AE703" s="1225"/>
      <c r="AF703" s="1225"/>
      <c r="AG703" s="1226"/>
      <c r="AH703" s="1255"/>
      <c r="AI703" s="1256"/>
      <c r="AJ703" s="1256"/>
      <c r="AK703" s="1256"/>
      <c r="AL703" s="1257"/>
      <c r="AM703" s="1221" t="str">
        <f t="shared" si="54"/>
        <v/>
      </c>
      <c r="AN703" s="1222"/>
      <c r="AO703" s="1223"/>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334"/>
      <c r="C704" s="1335"/>
      <c r="D704" s="1335"/>
      <c r="E704" s="1335"/>
      <c r="F704" s="1336"/>
      <c r="G704" s="1262"/>
      <c r="H704" s="1263"/>
      <c r="I704" s="1263"/>
      <c r="J704" s="1264"/>
      <c r="K704" s="1248"/>
      <c r="L704" s="1249"/>
      <c r="M704" s="1249"/>
      <c r="N704" s="1250"/>
      <c r="O704" s="1251"/>
      <c r="P704" s="1252"/>
      <c r="Q704" s="1252"/>
      <c r="R704" s="1252"/>
      <c r="S704" s="1253"/>
      <c r="T704" s="1224">
        <f t="shared" si="45"/>
        <v>0</v>
      </c>
      <c r="U704" s="1225"/>
      <c r="V704" s="1225"/>
      <c r="W704" s="1225"/>
      <c r="X704" s="1226"/>
      <c r="Y704" s="1251"/>
      <c r="Z704" s="1252"/>
      <c r="AA704" s="1252"/>
      <c r="AB704" s="1253"/>
      <c r="AC704" s="1224">
        <f t="shared" si="46"/>
        <v>0</v>
      </c>
      <c r="AD704" s="1225"/>
      <c r="AE704" s="1225"/>
      <c r="AF704" s="1225"/>
      <c r="AG704" s="1226"/>
      <c r="AH704" s="1255"/>
      <c r="AI704" s="1256"/>
      <c r="AJ704" s="1256"/>
      <c r="AK704" s="1256"/>
      <c r="AL704" s="1257"/>
      <c r="AM704" s="1221" t="str">
        <f t="shared" si="54"/>
        <v/>
      </c>
      <c r="AN704" s="1222"/>
      <c r="AO704" s="1223"/>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334"/>
      <c r="C705" s="1335"/>
      <c r="D705" s="1335"/>
      <c r="E705" s="1335"/>
      <c r="F705" s="1336"/>
      <c r="G705" s="1262"/>
      <c r="H705" s="1263"/>
      <c r="I705" s="1263"/>
      <c r="J705" s="1264"/>
      <c r="K705" s="1248"/>
      <c r="L705" s="1249"/>
      <c r="M705" s="1249"/>
      <c r="N705" s="1250"/>
      <c r="O705" s="1251"/>
      <c r="P705" s="1252"/>
      <c r="Q705" s="1252"/>
      <c r="R705" s="1252"/>
      <c r="S705" s="1253"/>
      <c r="T705" s="1224">
        <f t="shared" si="45"/>
        <v>0</v>
      </c>
      <c r="U705" s="1225"/>
      <c r="V705" s="1225"/>
      <c r="W705" s="1225"/>
      <c r="X705" s="1226"/>
      <c r="Y705" s="1251"/>
      <c r="Z705" s="1252"/>
      <c r="AA705" s="1252"/>
      <c r="AB705" s="1253"/>
      <c r="AC705" s="1224">
        <f t="shared" si="46"/>
        <v>0</v>
      </c>
      <c r="AD705" s="1225"/>
      <c r="AE705" s="1225"/>
      <c r="AF705" s="1225"/>
      <c r="AG705" s="1226"/>
      <c r="AH705" s="1255"/>
      <c r="AI705" s="1256"/>
      <c r="AJ705" s="1256"/>
      <c r="AK705" s="1256"/>
      <c r="AL705" s="1257"/>
      <c r="AM705" s="1221" t="str">
        <f t="shared" si="54"/>
        <v/>
      </c>
      <c r="AN705" s="1222"/>
      <c r="AO705" s="1223"/>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334"/>
      <c r="C706" s="1335"/>
      <c r="D706" s="1335"/>
      <c r="E706" s="1335"/>
      <c r="F706" s="1336"/>
      <c r="G706" s="1262"/>
      <c r="H706" s="1263"/>
      <c r="I706" s="1263"/>
      <c r="J706" s="1264"/>
      <c r="K706" s="1248"/>
      <c r="L706" s="1249"/>
      <c r="M706" s="1249"/>
      <c r="N706" s="1250"/>
      <c r="O706" s="1251"/>
      <c r="P706" s="1252"/>
      <c r="Q706" s="1252"/>
      <c r="R706" s="1252"/>
      <c r="S706" s="1253"/>
      <c r="T706" s="1224">
        <f t="shared" si="45"/>
        <v>0</v>
      </c>
      <c r="U706" s="1225"/>
      <c r="V706" s="1225"/>
      <c r="W706" s="1225"/>
      <c r="X706" s="1226"/>
      <c r="Y706" s="1251"/>
      <c r="Z706" s="1252"/>
      <c r="AA706" s="1252"/>
      <c r="AB706" s="1253"/>
      <c r="AC706" s="1224">
        <f t="shared" si="46"/>
        <v>0</v>
      </c>
      <c r="AD706" s="1225"/>
      <c r="AE706" s="1225"/>
      <c r="AF706" s="1225"/>
      <c r="AG706" s="1226"/>
      <c r="AH706" s="1255"/>
      <c r="AI706" s="1256"/>
      <c r="AJ706" s="1256"/>
      <c r="AK706" s="1256"/>
      <c r="AL706" s="1257"/>
      <c r="AM706" s="1221" t="str">
        <f t="shared" si="54"/>
        <v/>
      </c>
      <c r="AN706" s="1222"/>
      <c r="AO706" s="1223"/>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334"/>
      <c r="C707" s="1335"/>
      <c r="D707" s="1335"/>
      <c r="E707" s="1335"/>
      <c r="F707" s="1336"/>
      <c r="G707" s="1262"/>
      <c r="H707" s="1263"/>
      <c r="I707" s="1263"/>
      <c r="J707" s="1264"/>
      <c r="K707" s="1248"/>
      <c r="L707" s="1249"/>
      <c r="M707" s="1249"/>
      <c r="N707" s="1250"/>
      <c r="O707" s="1251"/>
      <c r="P707" s="1252"/>
      <c r="Q707" s="1252"/>
      <c r="R707" s="1252"/>
      <c r="S707" s="1253"/>
      <c r="T707" s="1224">
        <f t="shared" si="45"/>
        <v>0</v>
      </c>
      <c r="U707" s="1225"/>
      <c r="V707" s="1225"/>
      <c r="W707" s="1225"/>
      <c r="X707" s="1226"/>
      <c r="Y707" s="1251"/>
      <c r="Z707" s="1252"/>
      <c r="AA707" s="1252"/>
      <c r="AB707" s="1253"/>
      <c r="AC707" s="1224">
        <f t="shared" si="46"/>
        <v>0</v>
      </c>
      <c r="AD707" s="1225"/>
      <c r="AE707" s="1225"/>
      <c r="AF707" s="1225"/>
      <c r="AG707" s="1226"/>
      <c r="AH707" s="1255"/>
      <c r="AI707" s="1256"/>
      <c r="AJ707" s="1256"/>
      <c r="AK707" s="1256"/>
      <c r="AL707" s="1257"/>
      <c r="AM707" s="1221" t="str">
        <f t="shared" si="54"/>
        <v/>
      </c>
      <c r="AN707" s="1222"/>
      <c r="AO707" s="1223"/>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334"/>
      <c r="C708" s="1335"/>
      <c r="D708" s="1335"/>
      <c r="E708" s="1335"/>
      <c r="F708" s="1336"/>
      <c r="G708" s="1262"/>
      <c r="H708" s="1263"/>
      <c r="I708" s="1263"/>
      <c r="J708" s="1264"/>
      <c r="K708" s="1248"/>
      <c r="L708" s="1249"/>
      <c r="M708" s="1249"/>
      <c r="N708" s="1250"/>
      <c r="O708" s="1251"/>
      <c r="P708" s="1252"/>
      <c r="Q708" s="1252"/>
      <c r="R708" s="1252"/>
      <c r="S708" s="1253"/>
      <c r="T708" s="1224">
        <f t="shared" si="45"/>
        <v>0</v>
      </c>
      <c r="U708" s="1225"/>
      <c r="V708" s="1225"/>
      <c r="W708" s="1225"/>
      <c r="X708" s="1226"/>
      <c r="Y708" s="1251"/>
      <c r="Z708" s="1252"/>
      <c r="AA708" s="1252"/>
      <c r="AB708" s="1253"/>
      <c r="AC708" s="1224">
        <f t="shared" si="46"/>
        <v>0</v>
      </c>
      <c r="AD708" s="1225"/>
      <c r="AE708" s="1225"/>
      <c r="AF708" s="1225"/>
      <c r="AG708" s="1226"/>
      <c r="AH708" s="1255"/>
      <c r="AI708" s="1256"/>
      <c r="AJ708" s="1256"/>
      <c r="AK708" s="1256"/>
      <c r="AL708" s="1257"/>
      <c r="AM708" s="1221" t="str">
        <f t="shared" si="54"/>
        <v/>
      </c>
      <c r="AN708" s="1222"/>
      <c r="AO708" s="122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334"/>
      <c r="C709" s="1335"/>
      <c r="D709" s="1335"/>
      <c r="E709" s="1335"/>
      <c r="F709" s="1336"/>
      <c r="G709" s="1262"/>
      <c r="H709" s="1263"/>
      <c r="I709" s="1263"/>
      <c r="J709" s="1264"/>
      <c r="K709" s="1248"/>
      <c r="L709" s="1249"/>
      <c r="M709" s="1249"/>
      <c r="N709" s="1250"/>
      <c r="O709" s="1251"/>
      <c r="P709" s="1252"/>
      <c r="Q709" s="1252"/>
      <c r="R709" s="1252"/>
      <c r="S709" s="1253"/>
      <c r="T709" s="1224">
        <f t="shared" si="45"/>
        <v>0</v>
      </c>
      <c r="U709" s="1225"/>
      <c r="V709" s="1225"/>
      <c r="W709" s="1225"/>
      <c r="X709" s="1226"/>
      <c r="Y709" s="1251"/>
      <c r="Z709" s="1252"/>
      <c r="AA709" s="1252"/>
      <c r="AB709" s="1253"/>
      <c r="AC709" s="1224">
        <f t="shared" si="46"/>
        <v>0</v>
      </c>
      <c r="AD709" s="1225"/>
      <c r="AE709" s="1225"/>
      <c r="AF709" s="1225"/>
      <c r="AG709" s="1226"/>
      <c r="AH709" s="1255"/>
      <c r="AI709" s="1256"/>
      <c r="AJ709" s="1256"/>
      <c r="AK709" s="1256"/>
      <c r="AL709" s="1257"/>
      <c r="AM709" s="1221" t="str">
        <f t="shared" si="54"/>
        <v/>
      </c>
      <c r="AN709" s="1222"/>
      <c r="AO709" s="122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334"/>
      <c r="C710" s="1335"/>
      <c r="D710" s="1335"/>
      <c r="E710" s="1335"/>
      <c r="F710" s="1336"/>
      <c r="G710" s="1262"/>
      <c r="H710" s="1263"/>
      <c r="I710" s="1263"/>
      <c r="J710" s="1264"/>
      <c r="K710" s="1248"/>
      <c r="L710" s="1249"/>
      <c r="M710" s="1249"/>
      <c r="N710" s="1250"/>
      <c r="O710" s="1251"/>
      <c r="P710" s="1252"/>
      <c r="Q710" s="1252"/>
      <c r="R710" s="1252"/>
      <c r="S710" s="1253"/>
      <c r="T710" s="1224">
        <f t="shared" si="45"/>
        <v>0</v>
      </c>
      <c r="U710" s="1225"/>
      <c r="V710" s="1225"/>
      <c r="W710" s="1225"/>
      <c r="X710" s="1226"/>
      <c r="Y710" s="1251"/>
      <c r="Z710" s="1252"/>
      <c r="AA710" s="1252"/>
      <c r="AB710" s="1253"/>
      <c r="AC710" s="1224">
        <f t="shared" si="46"/>
        <v>0</v>
      </c>
      <c r="AD710" s="1225"/>
      <c r="AE710" s="1225"/>
      <c r="AF710" s="1225"/>
      <c r="AG710" s="1226"/>
      <c r="AH710" s="1255"/>
      <c r="AI710" s="1256"/>
      <c r="AJ710" s="1256"/>
      <c r="AK710" s="1256"/>
      <c r="AL710" s="1257"/>
      <c r="AM710" s="1221" t="str">
        <f t="shared" si="54"/>
        <v/>
      </c>
      <c r="AN710" s="1222"/>
      <c r="AO710" s="122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334"/>
      <c r="C711" s="1335"/>
      <c r="D711" s="1335"/>
      <c r="E711" s="1335"/>
      <c r="F711" s="1336"/>
      <c r="G711" s="1262"/>
      <c r="H711" s="1263"/>
      <c r="I711" s="1263"/>
      <c r="J711" s="1264"/>
      <c r="K711" s="1248"/>
      <c r="L711" s="1249"/>
      <c r="M711" s="1249"/>
      <c r="N711" s="1250"/>
      <c r="O711" s="1251"/>
      <c r="P711" s="1252"/>
      <c r="Q711" s="1252"/>
      <c r="R711" s="1252"/>
      <c r="S711" s="1253"/>
      <c r="T711" s="1224">
        <f t="shared" si="45"/>
        <v>0</v>
      </c>
      <c r="U711" s="1225"/>
      <c r="V711" s="1225"/>
      <c r="W711" s="1225"/>
      <c r="X711" s="1226"/>
      <c r="Y711" s="1251"/>
      <c r="Z711" s="1252"/>
      <c r="AA711" s="1252"/>
      <c r="AB711" s="1253"/>
      <c r="AC711" s="1224">
        <f t="shared" si="46"/>
        <v>0</v>
      </c>
      <c r="AD711" s="1225"/>
      <c r="AE711" s="1225"/>
      <c r="AF711" s="1225"/>
      <c r="AG711" s="1226"/>
      <c r="AH711" s="1255"/>
      <c r="AI711" s="1256"/>
      <c r="AJ711" s="1256"/>
      <c r="AK711" s="1256"/>
      <c r="AL711" s="1257"/>
      <c r="AM711" s="1221" t="str">
        <f t="shared" si="54"/>
        <v/>
      </c>
      <c r="AN711" s="1222"/>
      <c r="AO711" s="122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334"/>
      <c r="C712" s="1335"/>
      <c r="D712" s="1335"/>
      <c r="E712" s="1335"/>
      <c r="F712" s="1336"/>
      <c r="G712" s="1262"/>
      <c r="H712" s="1263"/>
      <c r="I712" s="1263"/>
      <c r="J712" s="1264"/>
      <c r="K712" s="1248"/>
      <c r="L712" s="1249"/>
      <c r="M712" s="1249"/>
      <c r="N712" s="1250"/>
      <c r="O712" s="1251"/>
      <c r="P712" s="1252"/>
      <c r="Q712" s="1252"/>
      <c r="R712" s="1252"/>
      <c r="S712" s="1253"/>
      <c r="T712" s="1224">
        <f t="shared" si="45"/>
        <v>0</v>
      </c>
      <c r="U712" s="1225"/>
      <c r="V712" s="1225"/>
      <c r="W712" s="1225"/>
      <c r="X712" s="1226"/>
      <c r="Y712" s="1251"/>
      <c r="Z712" s="1252"/>
      <c r="AA712" s="1252"/>
      <c r="AB712" s="1253"/>
      <c r="AC712" s="1224">
        <f t="shared" si="46"/>
        <v>0</v>
      </c>
      <c r="AD712" s="1225"/>
      <c r="AE712" s="1225"/>
      <c r="AF712" s="1225"/>
      <c r="AG712" s="1226"/>
      <c r="AH712" s="1255"/>
      <c r="AI712" s="1256"/>
      <c r="AJ712" s="1256"/>
      <c r="AK712" s="1256"/>
      <c r="AL712" s="1257"/>
      <c r="AM712" s="1221" t="str">
        <f t="shared" si="54"/>
        <v/>
      </c>
      <c r="AN712" s="1222"/>
      <c r="AO712" s="122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334"/>
      <c r="C713" s="1335"/>
      <c r="D713" s="1335"/>
      <c r="E713" s="1335"/>
      <c r="F713" s="1336"/>
      <c r="G713" s="1262"/>
      <c r="H713" s="1263"/>
      <c r="I713" s="1263"/>
      <c r="J713" s="1264"/>
      <c r="K713" s="1248"/>
      <c r="L713" s="1249"/>
      <c r="M713" s="1249"/>
      <c r="N713" s="1250"/>
      <c r="O713" s="1251"/>
      <c r="P713" s="1252"/>
      <c r="Q713" s="1252"/>
      <c r="R713" s="1252"/>
      <c r="S713" s="1253"/>
      <c r="T713" s="1224">
        <f t="shared" si="45"/>
        <v>0</v>
      </c>
      <c r="U713" s="1225"/>
      <c r="V713" s="1225"/>
      <c r="W713" s="1225"/>
      <c r="X713" s="1226"/>
      <c r="Y713" s="1251"/>
      <c r="Z713" s="1252"/>
      <c r="AA713" s="1252"/>
      <c r="AB713" s="1253"/>
      <c r="AC713" s="1224">
        <f t="shared" si="46"/>
        <v>0</v>
      </c>
      <c r="AD713" s="1225"/>
      <c r="AE713" s="1225"/>
      <c r="AF713" s="1225"/>
      <c r="AG713" s="1226"/>
      <c r="AH713" s="1255"/>
      <c r="AI713" s="1256"/>
      <c r="AJ713" s="1256"/>
      <c r="AK713" s="1256"/>
      <c r="AL713" s="1257"/>
      <c r="AM713" s="1221" t="str">
        <f t="shared" si="54"/>
        <v/>
      </c>
      <c r="AN713" s="1222"/>
      <c r="AO713" s="122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334"/>
      <c r="C714" s="1335"/>
      <c r="D714" s="1335"/>
      <c r="E714" s="1335"/>
      <c r="F714" s="1336"/>
      <c r="G714" s="1262"/>
      <c r="H714" s="1263"/>
      <c r="I714" s="1263"/>
      <c r="J714" s="1264"/>
      <c r="K714" s="1248"/>
      <c r="L714" s="1249"/>
      <c r="M714" s="1249"/>
      <c r="N714" s="1250"/>
      <c r="O714" s="1251"/>
      <c r="P714" s="1252"/>
      <c r="Q714" s="1252"/>
      <c r="R714" s="1252"/>
      <c r="S714" s="1253"/>
      <c r="T714" s="1224">
        <f t="shared" si="45"/>
        <v>0</v>
      </c>
      <c r="U714" s="1225"/>
      <c r="V714" s="1225"/>
      <c r="W714" s="1225"/>
      <c r="X714" s="1226"/>
      <c r="Y714" s="1251"/>
      <c r="Z714" s="1252"/>
      <c r="AA714" s="1252"/>
      <c r="AB714" s="1253"/>
      <c r="AC714" s="1224">
        <f t="shared" si="46"/>
        <v>0</v>
      </c>
      <c r="AD714" s="1225"/>
      <c r="AE714" s="1225"/>
      <c r="AF714" s="1225"/>
      <c r="AG714" s="1226"/>
      <c r="AH714" s="1255"/>
      <c r="AI714" s="1256"/>
      <c r="AJ714" s="1256"/>
      <c r="AK714" s="1256"/>
      <c r="AL714" s="1257"/>
      <c r="AM714" s="1221" t="str">
        <f t="shared" si="54"/>
        <v/>
      </c>
      <c r="AN714" s="1222"/>
      <c r="AO714" s="122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334"/>
      <c r="C715" s="1335"/>
      <c r="D715" s="1335"/>
      <c r="E715" s="1335"/>
      <c r="F715" s="1336"/>
      <c r="G715" s="1262"/>
      <c r="H715" s="1263"/>
      <c r="I715" s="1263"/>
      <c r="J715" s="1264"/>
      <c r="K715" s="1248"/>
      <c r="L715" s="1249"/>
      <c r="M715" s="1249"/>
      <c r="N715" s="1250"/>
      <c r="O715" s="1251"/>
      <c r="P715" s="1252"/>
      <c r="Q715" s="1252"/>
      <c r="R715" s="1252"/>
      <c r="S715" s="1253"/>
      <c r="T715" s="1224">
        <f t="shared" si="45"/>
        <v>0</v>
      </c>
      <c r="U715" s="1225"/>
      <c r="V715" s="1225"/>
      <c r="W715" s="1225"/>
      <c r="X715" s="1226"/>
      <c r="Y715" s="1251"/>
      <c r="Z715" s="1252"/>
      <c r="AA715" s="1252"/>
      <c r="AB715" s="1253"/>
      <c r="AC715" s="1224">
        <f t="shared" si="46"/>
        <v>0</v>
      </c>
      <c r="AD715" s="1225"/>
      <c r="AE715" s="1225"/>
      <c r="AF715" s="1225"/>
      <c r="AG715" s="1226"/>
      <c r="AH715" s="1255"/>
      <c r="AI715" s="1256"/>
      <c r="AJ715" s="1256"/>
      <c r="AK715" s="1256"/>
      <c r="AL715" s="1257"/>
      <c r="AM715" s="1221" t="str">
        <f t="shared" si="54"/>
        <v/>
      </c>
      <c r="AN715" s="1222"/>
      <c r="AO715" s="122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334"/>
      <c r="C716" s="1335"/>
      <c r="D716" s="1335"/>
      <c r="E716" s="1335"/>
      <c r="F716" s="1336"/>
      <c r="G716" s="1262"/>
      <c r="H716" s="1263"/>
      <c r="I716" s="1263"/>
      <c r="J716" s="1264"/>
      <c r="K716" s="1248"/>
      <c r="L716" s="1249"/>
      <c r="M716" s="1249"/>
      <c r="N716" s="1250"/>
      <c r="O716" s="1251"/>
      <c r="P716" s="1252"/>
      <c r="Q716" s="1252"/>
      <c r="R716" s="1252"/>
      <c r="S716" s="1253"/>
      <c r="T716" s="1224">
        <f t="shared" si="45"/>
        <v>0</v>
      </c>
      <c r="U716" s="1225"/>
      <c r="V716" s="1225"/>
      <c r="W716" s="1225"/>
      <c r="X716" s="1226"/>
      <c r="Y716" s="1251"/>
      <c r="Z716" s="1252"/>
      <c r="AA716" s="1252"/>
      <c r="AB716" s="1253"/>
      <c r="AC716" s="1224">
        <f t="shared" si="46"/>
        <v>0</v>
      </c>
      <c r="AD716" s="1225"/>
      <c r="AE716" s="1225"/>
      <c r="AF716" s="1225"/>
      <c r="AG716" s="1226"/>
      <c r="AH716" s="1255"/>
      <c r="AI716" s="1256"/>
      <c r="AJ716" s="1256"/>
      <c r="AK716" s="1256"/>
      <c r="AL716" s="1257"/>
      <c r="AM716" s="1221" t="str">
        <f t="shared" si="54"/>
        <v/>
      </c>
      <c r="AN716" s="1222"/>
      <c r="AO716" s="122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334"/>
      <c r="C717" s="1335"/>
      <c r="D717" s="1335"/>
      <c r="E717" s="1335"/>
      <c r="F717" s="1336"/>
      <c r="G717" s="1262"/>
      <c r="H717" s="1263"/>
      <c r="I717" s="1263"/>
      <c r="J717" s="1264"/>
      <c r="K717" s="1248"/>
      <c r="L717" s="1249"/>
      <c r="M717" s="1249"/>
      <c r="N717" s="1250"/>
      <c r="O717" s="1251"/>
      <c r="P717" s="1252"/>
      <c r="Q717" s="1252"/>
      <c r="R717" s="1252"/>
      <c r="S717" s="1253"/>
      <c r="T717" s="1224">
        <f t="shared" si="45"/>
        <v>0</v>
      </c>
      <c r="U717" s="1225"/>
      <c r="V717" s="1225"/>
      <c r="W717" s="1225"/>
      <c r="X717" s="1226"/>
      <c r="Y717" s="1251"/>
      <c r="Z717" s="1252"/>
      <c r="AA717" s="1252"/>
      <c r="AB717" s="1253"/>
      <c r="AC717" s="1224">
        <f t="shared" si="46"/>
        <v>0</v>
      </c>
      <c r="AD717" s="1225"/>
      <c r="AE717" s="1225"/>
      <c r="AF717" s="1225"/>
      <c r="AG717" s="1226"/>
      <c r="AH717" s="1255"/>
      <c r="AI717" s="1256"/>
      <c r="AJ717" s="1256"/>
      <c r="AK717" s="1256"/>
      <c r="AL717" s="1257"/>
      <c r="AM717" s="1221" t="str">
        <f t="shared" si="54"/>
        <v/>
      </c>
      <c r="AN717" s="1222"/>
      <c r="AO717" s="122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334"/>
      <c r="C718" s="1335"/>
      <c r="D718" s="1335"/>
      <c r="E718" s="1335"/>
      <c r="F718" s="1336"/>
      <c r="G718" s="1262"/>
      <c r="H718" s="1263"/>
      <c r="I718" s="1263"/>
      <c r="J718" s="1264"/>
      <c r="K718" s="1248"/>
      <c r="L718" s="1249"/>
      <c r="M718" s="1249"/>
      <c r="N718" s="1250"/>
      <c r="O718" s="1251"/>
      <c r="P718" s="1252"/>
      <c r="Q718" s="1252"/>
      <c r="R718" s="1252"/>
      <c r="S718" s="1253"/>
      <c r="T718" s="1224">
        <f t="shared" si="45"/>
        <v>0</v>
      </c>
      <c r="U718" s="1225"/>
      <c r="V718" s="1225"/>
      <c r="W718" s="1225"/>
      <c r="X718" s="1226"/>
      <c r="Y718" s="1251"/>
      <c r="Z718" s="1252"/>
      <c r="AA718" s="1252"/>
      <c r="AB718" s="1253"/>
      <c r="AC718" s="1224">
        <f t="shared" si="46"/>
        <v>0</v>
      </c>
      <c r="AD718" s="1225"/>
      <c r="AE718" s="1225"/>
      <c r="AF718" s="1225"/>
      <c r="AG718" s="1226"/>
      <c r="AH718" s="1255"/>
      <c r="AI718" s="1256"/>
      <c r="AJ718" s="1256"/>
      <c r="AK718" s="1256"/>
      <c r="AL718" s="1257"/>
      <c r="AM718" s="1221" t="str">
        <f t="shared" si="54"/>
        <v/>
      </c>
      <c r="AN718" s="1222"/>
      <c r="AO718" s="122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334"/>
      <c r="C719" s="1335"/>
      <c r="D719" s="1335"/>
      <c r="E719" s="1335"/>
      <c r="F719" s="1336"/>
      <c r="G719" s="1262"/>
      <c r="H719" s="1263"/>
      <c r="I719" s="1263"/>
      <c r="J719" s="1264"/>
      <c r="K719" s="1248"/>
      <c r="L719" s="1249"/>
      <c r="M719" s="1249"/>
      <c r="N719" s="1250"/>
      <c r="O719" s="1251"/>
      <c r="P719" s="1252"/>
      <c r="Q719" s="1252"/>
      <c r="R719" s="1252"/>
      <c r="S719" s="1253"/>
      <c r="T719" s="1224">
        <f t="shared" ref="T719:T728" si="55">G719*O719</f>
        <v>0</v>
      </c>
      <c r="U719" s="1225"/>
      <c r="V719" s="1225"/>
      <c r="W719" s="1225"/>
      <c r="X719" s="1226"/>
      <c r="Y719" s="1251"/>
      <c r="Z719" s="1252"/>
      <c r="AA719" s="1252"/>
      <c r="AB719" s="1253"/>
      <c r="AC719" s="1224">
        <f t="shared" ref="AC719:AC728" si="56">O719+Y719</f>
        <v>0</v>
      </c>
      <c r="AD719" s="1225"/>
      <c r="AE719" s="1225"/>
      <c r="AF719" s="1225"/>
      <c r="AG719" s="1226"/>
      <c r="AH719" s="1255"/>
      <c r="AI719" s="1256"/>
      <c r="AJ719" s="1256"/>
      <c r="AK719" s="1256"/>
      <c r="AL719" s="1257"/>
      <c r="AM719" s="1221" t="str">
        <f t="shared" ref="AM719:AM728" si="57">IF($AH719&gt;0,($AC719/$AV719), "")</f>
        <v/>
      </c>
      <c r="AN719" s="1222"/>
      <c r="AO719" s="122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334"/>
      <c r="C720" s="1335"/>
      <c r="D720" s="1335"/>
      <c r="E720" s="1335"/>
      <c r="F720" s="1336"/>
      <c r="G720" s="1262"/>
      <c r="H720" s="1263"/>
      <c r="I720" s="1263"/>
      <c r="J720" s="1264"/>
      <c r="K720" s="1248"/>
      <c r="L720" s="1249"/>
      <c r="M720" s="1249"/>
      <c r="N720" s="1250"/>
      <c r="O720" s="1251"/>
      <c r="P720" s="1252"/>
      <c r="Q720" s="1252"/>
      <c r="R720" s="1252"/>
      <c r="S720" s="1253"/>
      <c r="T720" s="1224">
        <f t="shared" si="55"/>
        <v>0</v>
      </c>
      <c r="U720" s="1225"/>
      <c r="V720" s="1225"/>
      <c r="W720" s="1225"/>
      <c r="X720" s="1226"/>
      <c r="Y720" s="1251"/>
      <c r="Z720" s="1252"/>
      <c r="AA720" s="1252"/>
      <c r="AB720" s="1253"/>
      <c r="AC720" s="1224">
        <f t="shared" si="56"/>
        <v>0</v>
      </c>
      <c r="AD720" s="1225"/>
      <c r="AE720" s="1225"/>
      <c r="AF720" s="1225"/>
      <c r="AG720" s="1226"/>
      <c r="AH720" s="1255"/>
      <c r="AI720" s="1256"/>
      <c r="AJ720" s="1256"/>
      <c r="AK720" s="1256"/>
      <c r="AL720" s="1257"/>
      <c r="AM720" s="1221" t="str">
        <f t="shared" si="57"/>
        <v/>
      </c>
      <c r="AN720" s="1222"/>
      <c r="AO720" s="122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334"/>
      <c r="C721" s="1335"/>
      <c r="D721" s="1335"/>
      <c r="E721" s="1335"/>
      <c r="F721" s="1336"/>
      <c r="G721" s="1262"/>
      <c r="H721" s="1263"/>
      <c r="I721" s="1263"/>
      <c r="J721" s="1264"/>
      <c r="K721" s="1248"/>
      <c r="L721" s="1249"/>
      <c r="M721" s="1249"/>
      <c r="N721" s="1250"/>
      <c r="O721" s="1251"/>
      <c r="P721" s="1252"/>
      <c r="Q721" s="1252"/>
      <c r="R721" s="1252"/>
      <c r="S721" s="1253"/>
      <c r="T721" s="1224">
        <f t="shared" si="55"/>
        <v>0</v>
      </c>
      <c r="U721" s="1225"/>
      <c r="V721" s="1225"/>
      <c r="W721" s="1225"/>
      <c r="X721" s="1226"/>
      <c r="Y721" s="1251"/>
      <c r="Z721" s="1252"/>
      <c r="AA721" s="1252"/>
      <c r="AB721" s="1253"/>
      <c r="AC721" s="1224">
        <f t="shared" si="56"/>
        <v>0</v>
      </c>
      <c r="AD721" s="1225"/>
      <c r="AE721" s="1225"/>
      <c r="AF721" s="1225"/>
      <c r="AG721" s="1226"/>
      <c r="AH721" s="1255"/>
      <c r="AI721" s="1256"/>
      <c r="AJ721" s="1256"/>
      <c r="AK721" s="1256"/>
      <c r="AL721" s="1257"/>
      <c r="AM721" s="1221" t="str">
        <f t="shared" si="57"/>
        <v/>
      </c>
      <c r="AN721" s="1222"/>
      <c r="AO721" s="122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334"/>
      <c r="C722" s="1335"/>
      <c r="D722" s="1335"/>
      <c r="E722" s="1335"/>
      <c r="F722" s="1336"/>
      <c r="G722" s="1262"/>
      <c r="H722" s="1263"/>
      <c r="I722" s="1263"/>
      <c r="J722" s="1264"/>
      <c r="K722" s="1248"/>
      <c r="L722" s="1249"/>
      <c r="M722" s="1249"/>
      <c r="N722" s="1250"/>
      <c r="O722" s="1251"/>
      <c r="P722" s="1252"/>
      <c r="Q722" s="1252"/>
      <c r="R722" s="1252"/>
      <c r="S722" s="1253"/>
      <c r="T722" s="1224">
        <f t="shared" si="55"/>
        <v>0</v>
      </c>
      <c r="U722" s="1225"/>
      <c r="V722" s="1225"/>
      <c r="W722" s="1225"/>
      <c r="X722" s="1226"/>
      <c r="Y722" s="1251"/>
      <c r="Z722" s="1252"/>
      <c r="AA722" s="1252"/>
      <c r="AB722" s="1253"/>
      <c r="AC722" s="1224">
        <f t="shared" si="56"/>
        <v>0</v>
      </c>
      <c r="AD722" s="1225"/>
      <c r="AE722" s="1225"/>
      <c r="AF722" s="1225"/>
      <c r="AG722" s="1226"/>
      <c r="AH722" s="1255"/>
      <c r="AI722" s="1256"/>
      <c r="AJ722" s="1256"/>
      <c r="AK722" s="1256"/>
      <c r="AL722" s="1257"/>
      <c r="AM722" s="1221" t="str">
        <f t="shared" si="57"/>
        <v/>
      </c>
      <c r="AN722" s="1222"/>
      <c r="AO722" s="122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334"/>
      <c r="C723" s="1335"/>
      <c r="D723" s="1335"/>
      <c r="E723" s="1335"/>
      <c r="F723" s="1336"/>
      <c r="G723" s="1262"/>
      <c r="H723" s="1263"/>
      <c r="I723" s="1263"/>
      <c r="J723" s="1264"/>
      <c r="K723" s="1248"/>
      <c r="L723" s="1249"/>
      <c r="M723" s="1249"/>
      <c r="N723" s="1250"/>
      <c r="O723" s="1251"/>
      <c r="P723" s="1252"/>
      <c r="Q723" s="1252"/>
      <c r="R723" s="1252"/>
      <c r="S723" s="1253"/>
      <c r="T723" s="1224">
        <f t="shared" si="55"/>
        <v>0</v>
      </c>
      <c r="U723" s="1225"/>
      <c r="V723" s="1225"/>
      <c r="W723" s="1225"/>
      <c r="X723" s="1226"/>
      <c r="Y723" s="1251"/>
      <c r="Z723" s="1252"/>
      <c r="AA723" s="1252"/>
      <c r="AB723" s="1253"/>
      <c r="AC723" s="1224">
        <f t="shared" si="56"/>
        <v>0</v>
      </c>
      <c r="AD723" s="1225"/>
      <c r="AE723" s="1225"/>
      <c r="AF723" s="1225"/>
      <c r="AG723" s="1226"/>
      <c r="AH723" s="1255"/>
      <c r="AI723" s="1256"/>
      <c r="AJ723" s="1256"/>
      <c r="AK723" s="1256"/>
      <c r="AL723" s="1257"/>
      <c r="AM723" s="1221" t="str">
        <f t="shared" si="57"/>
        <v/>
      </c>
      <c r="AN723" s="1222"/>
      <c r="AO723" s="122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334"/>
      <c r="C724" s="1335"/>
      <c r="D724" s="1335"/>
      <c r="E724" s="1335"/>
      <c r="F724" s="1336"/>
      <c r="G724" s="1262"/>
      <c r="H724" s="1263"/>
      <c r="I724" s="1263"/>
      <c r="J724" s="1264"/>
      <c r="K724" s="1248"/>
      <c r="L724" s="1249"/>
      <c r="M724" s="1249"/>
      <c r="N724" s="1250"/>
      <c r="O724" s="1251"/>
      <c r="P724" s="1252"/>
      <c r="Q724" s="1252"/>
      <c r="R724" s="1252"/>
      <c r="S724" s="1253"/>
      <c r="T724" s="1224">
        <f t="shared" si="55"/>
        <v>0</v>
      </c>
      <c r="U724" s="1225"/>
      <c r="V724" s="1225"/>
      <c r="W724" s="1225"/>
      <c r="X724" s="1226"/>
      <c r="Y724" s="1251"/>
      <c r="Z724" s="1252"/>
      <c r="AA724" s="1252"/>
      <c r="AB724" s="1253"/>
      <c r="AC724" s="1224">
        <f t="shared" si="56"/>
        <v>0</v>
      </c>
      <c r="AD724" s="1225"/>
      <c r="AE724" s="1225"/>
      <c r="AF724" s="1225"/>
      <c r="AG724" s="1226"/>
      <c r="AH724" s="1255"/>
      <c r="AI724" s="1256"/>
      <c r="AJ724" s="1256"/>
      <c r="AK724" s="1256"/>
      <c r="AL724" s="1257"/>
      <c r="AM724" s="1221" t="str">
        <f t="shared" si="57"/>
        <v/>
      </c>
      <c r="AN724" s="1222"/>
      <c r="AO724" s="122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334"/>
      <c r="C725" s="1335"/>
      <c r="D725" s="1335"/>
      <c r="E725" s="1335"/>
      <c r="F725" s="1336"/>
      <c r="G725" s="1262"/>
      <c r="H725" s="1263"/>
      <c r="I725" s="1263"/>
      <c r="J725" s="1264"/>
      <c r="K725" s="1248"/>
      <c r="L725" s="1249"/>
      <c r="M725" s="1249"/>
      <c r="N725" s="1250"/>
      <c r="O725" s="1251"/>
      <c r="P725" s="1252"/>
      <c r="Q725" s="1252"/>
      <c r="R725" s="1252"/>
      <c r="S725" s="1253"/>
      <c r="T725" s="1224">
        <f t="shared" si="55"/>
        <v>0</v>
      </c>
      <c r="U725" s="1225"/>
      <c r="V725" s="1225"/>
      <c r="W725" s="1225"/>
      <c r="X725" s="1226"/>
      <c r="Y725" s="1251"/>
      <c r="Z725" s="1252"/>
      <c r="AA725" s="1252"/>
      <c r="AB725" s="1253"/>
      <c r="AC725" s="1224">
        <f t="shared" si="56"/>
        <v>0</v>
      </c>
      <c r="AD725" s="1225"/>
      <c r="AE725" s="1225"/>
      <c r="AF725" s="1225"/>
      <c r="AG725" s="1226"/>
      <c r="AH725" s="1255"/>
      <c r="AI725" s="1256"/>
      <c r="AJ725" s="1256"/>
      <c r="AK725" s="1256"/>
      <c r="AL725" s="1257"/>
      <c r="AM725" s="1221" t="str">
        <f t="shared" si="57"/>
        <v/>
      </c>
      <c r="AN725" s="1222"/>
      <c r="AO725" s="122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334"/>
      <c r="C726" s="1335"/>
      <c r="D726" s="1335"/>
      <c r="E726" s="1335"/>
      <c r="F726" s="1336"/>
      <c r="G726" s="1262"/>
      <c r="H726" s="1263"/>
      <c r="I726" s="1263"/>
      <c r="J726" s="1264"/>
      <c r="K726" s="1248"/>
      <c r="L726" s="1249"/>
      <c r="M726" s="1249"/>
      <c r="N726" s="1250"/>
      <c r="O726" s="1251"/>
      <c r="P726" s="1252"/>
      <c r="Q726" s="1252"/>
      <c r="R726" s="1252"/>
      <c r="S726" s="1253"/>
      <c r="T726" s="1224">
        <f t="shared" si="55"/>
        <v>0</v>
      </c>
      <c r="U726" s="1225"/>
      <c r="V726" s="1225"/>
      <c r="W726" s="1225"/>
      <c r="X726" s="1226"/>
      <c r="Y726" s="1251"/>
      <c r="Z726" s="1252"/>
      <c r="AA726" s="1252"/>
      <c r="AB726" s="1253"/>
      <c r="AC726" s="1224">
        <f t="shared" si="56"/>
        <v>0</v>
      </c>
      <c r="AD726" s="1225"/>
      <c r="AE726" s="1225"/>
      <c r="AF726" s="1225"/>
      <c r="AG726" s="1226"/>
      <c r="AH726" s="1255"/>
      <c r="AI726" s="1256"/>
      <c r="AJ726" s="1256"/>
      <c r="AK726" s="1256"/>
      <c r="AL726" s="1257"/>
      <c r="AM726" s="1221" t="str">
        <f t="shared" si="57"/>
        <v/>
      </c>
      <c r="AN726" s="1222"/>
      <c r="AO726" s="122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334"/>
      <c r="C727" s="1335"/>
      <c r="D727" s="1335"/>
      <c r="E727" s="1335"/>
      <c r="F727" s="1336"/>
      <c r="G727" s="1262"/>
      <c r="H727" s="1263"/>
      <c r="I727" s="1263"/>
      <c r="J727" s="1264"/>
      <c r="K727" s="1248"/>
      <c r="L727" s="1249"/>
      <c r="M727" s="1249"/>
      <c r="N727" s="1250"/>
      <c r="O727" s="1251"/>
      <c r="P727" s="1252"/>
      <c r="Q727" s="1252"/>
      <c r="R727" s="1252"/>
      <c r="S727" s="1253"/>
      <c r="T727" s="1224">
        <f t="shared" si="55"/>
        <v>0</v>
      </c>
      <c r="U727" s="1225"/>
      <c r="V727" s="1225"/>
      <c r="W727" s="1225"/>
      <c r="X727" s="1226"/>
      <c r="Y727" s="1251"/>
      <c r="Z727" s="1252"/>
      <c r="AA727" s="1252"/>
      <c r="AB727" s="1253"/>
      <c r="AC727" s="1224">
        <f t="shared" si="56"/>
        <v>0</v>
      </c>
      <c r="AD727" s="1225"/>
      <c r="AE727" s="1225"/>
      <c r="AF727" s="1225"/>
      <c r="AG727" s="1226"/>
      <c r="AH727" s="1255"/>
      <c r="AI727" s="1256"/>
      <c r="AJ727" s="1256"/>
      <c r="AK727" s="1256"/>
      <c r="AL727" s="1257"/>
      <c r="AM727" s="1221" t="str">
        <f t="shared" si="57"/>
        <v/>
      </c>
      <c r="AN727" s="1222"/>
      <c r="AO727" s="122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334"/>
      <c r="C728" s="1335"/>
      <c r="D728" s="1335"/>
      <c r="E728" s="1335"/>
      <c r="F728" s="1336"/>
      <c r="G728" s="1262"/>
      <c r="H728" s="1263"/>
      <c r="I728" s="1263"/>
      <c r="J728" s="1264"/>
      <c r="K728" s="1248"/>
      <c r="L728" s="1249"/>
      <c r="M728" s="1249"/>
      <c r="N728" s="1250"/>
      <c r="O728" s="1251"/>
      <c r="P728" s="1252"/>
      <c r="Q728" s="1252"/>
      <c r="R728" s="1252"/>
      <c r="S728" s="1253"/>
      <c r="T728" s="1224">
        <f t="shared" si="55"/>
        <v>0</v>
      </c>
      <c r="U728" s="1225"/>
      <c r="V728" s="1225"/>
      <c r="W728" s="1225"/>
      <c r="X728" s="1226"/>
      <c r="Y728" s="1251"/>
      <c r="Z728" s="1252"/>
      <c r="AA728" s="1252"/>
      <c r="AB728" s="1253"/>
      <c r="AC728" s="1224">
        <f t="shared" si="56"/>
        <v>0</v>
      </c>
      <c r="AD728" s="1225"/>
      <c r="AE728" s="1225"/>
      <c r="AF728" s="1225"/>
      <c r="AG728" s="1226"/>
      <c r="AH728" s="1255"/>
      <c r="AI728" s="1256"/>
      <c r="AJ728" s="1256"/>
      <c r="AK728" s="1256"/>
      <c r="AL728" s="1257"/>
      <c r="AM728" s="1221" t="str">
        <f t="shared" si="57"/>
        <v/>
      </c>
      <c r="AN728" s="1222"/>
      <c r="AO728" s="122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34"/>
      <c r="C729" s="1335"/>
      <c r="D729" s="1335"/>
      <c r="E729" s="1335"/>
      <c r="F729" s="1336"/>
      <c r="G729" s="1262"/>
      <c r="H729" s="1263"/>
      <c r="I729" s="1263"/>
      <c r="J729" s="1264"/>
      <c r="K729" s="1248"/>
      <c r="L729" s="1249"/>
      <c r="M729" s="1249"/>
      <c r="N729" s="1250"/>
      <c r="O729" s="1251"/>
      <c r="P729" s="1252"/>
      <c r="Q729" s="1252"/>
      <c r="R729" s="1252"/>
      <c r="S729" s="1253"/>
      <c r="T729" s="1224">
        <f t="shared" si="45"/>
        <v>0</v>
      </c>
      <c r="U729" s="1225"/>
      <c r="V729" s="1225"/>
      <c r="W729" s="1225"/>
      <c r="X729" s="1226"/>
      <c r="Y729" s="1251"/>
      <c r="Z729" s="1252"/>
      <c r="AA729" s="1252"/>
      <c r="AB729" s="1253"/>
      <c r="AC729" s="1224">
        <f t="shared" si="46"/>
        <v>0</v>
      </c>
      <c r="AD729" s="1225"/>
      <c r="AE729" s="1225"/>
      <c r="AF729" s="1225"/>
      <c r="AG729" s="1226"/>
      <c r="AH729" s="1255"/>
      <c r="AI729" s="1256"/>
      <c r="AJ729" s="1256"/>
      <c r="AK729" s="1256"/>
      <c r="AL729" s="1257"/>
      <c r="AM729" s="1221" t="str">
        <f>IF($AH729&gt;0,($AC729/$AV729), "")</f>
        <v/>
      </c>
      <c r="AN729" s="1222"/>
      <c r="AO729" s="122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82" t="s">
        <v>877</v>
      </c>
      <c r="C730" s="1183"/>
      <c r="D730" s="1183"/>
      <c r="E730" s="1183"/>
      <c r="F730" s="1184"/>
      <c r="G730" s="1498">
        <f>SUM(G695:J729)</f>
        <v>119</v>
      </c>
      <c r="H730" s="1499"/>
      <c r="I730" s="1499"/>
      <c r="J730" s="1500"/>
      <c r="O730" s="430" t="s">
        <v>876</v>
      </c>
      <c r="P730" s="168"/>
      <c r="Q730" s="168"/>
      <c r="R730" s="168"/>
      <c r="S730" s="842"/>
      <c r="T730" s="1224">
        <f>SUM(T695:X729)</f>
        <v>78980</v>
      </c>
      <c r="U730" s="1225"/>
      <c r="V730" s="1225"/>
      <c r="W730" s="1225"/>
      <c r="X730" s="1226"/>
      <c r="AC730" s="843" t="s">
        <v>1139</v>
      </c>
      <c r="AD730" s="844"/>
      <c r="AE730" s="844"/>
      <c r="AF730" s="844"/>
      <c r="AG730" s="845"/>
      <c r="AH730" s="1227">
        <f>BA730</f>
        <v>0.40924369747899153</v>
      </c>
      <c r="AI730" s="1228"/>
      <c r="AJ730" s="1228"/>
      <c r="AK730" s="1228"/>
      <c r="AL730" s="1229"/>
      <c r="AM730" s="1227">
        <f>IFERROR(BG730,0)</f>
        <v>0.35286533254466501</v>
      </c>
      <c r="AN730" s="1228"/>
      <c r="AO730" s="1229"/>
      <c r="AX730" s="62" t="s">
        <v>875</v>
      </c>
      <c r="AY730" s="454">
        <f>SUM(AY695:AY729)</f>
        <v>119</v>
      </c>
      <c r="AZ730" s="455">
        <f>SUM(AZ695:AZ729)</f>
        <v>1</v>
      </c>
      <c r="BA730" s="455">
        <f>SUM(BA695:BA729)</f>
        <v>0.40924369747899153</v>
      </c>
      <c r="BB730" s="41"/>
      <c r="BC730" s="41"/>
      <c r="BD730" s="41"/>
      <c r="BE730" s="852">
        <f>SUM(BE695:BE729)</f>
        <v>119</v>
      </c>
      <c r="BF730" s="853">
        <f>SUM(BF695:BF729)</f>
        <v>1</v>
      </c>
      <c r="BG730" s="853">
        <f>SUM(BG695:BG729)</f>
        <v>0.35286533254466501</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466" t="s">
        <v>2059</v>
      </c>
      <c r="D731" s="1466"/>
      <c r="E731" s="1466"/>
      <c r="F731" s="1466"/>
      <c r="G731" s="1466"/>
      <c r="H731" s="1466"/>
      <c r="I731" s="1466"/>
      <c r="J731" s="1466"/>
      <c r="K731" s="1466"/>
      <c r="L731" s="1466"/>
      <c r="M731" s="1466"/>
      <c r="N731" s="1466"/>
      <c r="O731" s="1466"/>
      <c r="P731" s="1466"/>
      <c r="Q731" s="1466"/>
      <c r="R731" s="1466"/>
      <c r="S731" s="1466"/>
      <c r="T731" s="1466"/>
      <c r="U731" s="1466"/>
      <c r="V731" s="1466"/>
      <c r="W731" s="1466"/>
      <c r="X731" s="1466"/>
      <c r="Y731" s="1466"/>
      <c r="Z731" s="1466"/>
      <c r="AA731" s="1466"/>
      <c r="AB731" s="1466"/>
      <c r="AC731" s="1466"/>
      <c r="AD731" s="1466"/>
      <c r="AE731" s="1466"/>
      <c r="AF731" s="1466"/>
      <c r="AG731" s="1466"/>
      <c r="AH731" s="1466"/>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466"/>
      <c r="D732" s="1466"/>
      <c r="E732" s="1466"/>
      <c r="F732" s="1466"/>
      <c r="G732" s="1466"/>
      <c r="H732" s="1466"/>
      <c r="I732" s="1466"/>
      <c r="J732" s="1466"/>
      <c r="K732" s="1466"/>
      <c r="L732" s="1466"/>
      <c r="M732" s="1466"/>
      <c r="N732" s="1466"/>
      <c r="O732" s="1466"/>
      <c r="P732" s="1466"/>
      <c r="Q732" s="1466"/>
      <c r="R732" s="1466"/>
      <c r="S732" s="1466"/>
      <c r="T732" s="1466"/>
      <c r="U732" s="1466"/>
      <c r="V732" s="1466"/>
      <c r="W732" s="1466"/>
      <c r="X732" s="1466"/>
      <c r="Y732" s="1466"/>
      <c r="Z732" s="1466"/>
      <c r="AA732" s="1466"/>
      <c r="AB732" s="1466"/>
      <c r="AC732" s="1466"/>
      <c r="AD732" s="1466"/>
      <c r="AE732" s="1466"/>
      <c r="AF732" s="1466"/>
      <c r="AG732" s="1466"/>
      <c r="AH732" s="1466"/>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2060</v>
      </c>
      <c r="D733" s="922"/>
      <c r="E733" s="922"/>
      <c r="F733" s="922"/>
      <c r="G733" s="923"/>
      <c r="H733" s="923"/>
      <c r="I733" s="923"/>
      <c r="J733" s="923"/>
      <c r="K733" s="922"/>
      <c r="L733" s="922"/>
      <c r="M733" s="922"/>
      <c r="N733" s="922"/>
      <c r="O733" s="1530">
        <f>CQ628</f>
        <v>146</v>
      </c>
      <c r="P733" s="1530"/>
      <c r="Q733" s="1530"/>
      <c r="R733" s="1530"/>
      <c r="S733" s="924"/>
      <c r="T733" s="924"/>
      <c r="U733" s="270" t="s">
        <v>2061</v>
      </c>
      <c r="V733" s="922"/>
      <c r="W733" s="922"/>
      <c r="X733" s="922"/>
      <c r="Y733" s="923"/>
      <c r="Z733" s="923"/>
      <c r="AA733" s="923"/>
      <c r="AB733" s="923"/>
      <c r="AC733" s="922"/>
      <c r="AD733" s="922"/>
      <c r="AE733" s="922"/>
      <c r="AF733" s="922"/>
      <c r="AG733" s="1495">
        <v>75</v>
      </c>
      <c r="AH733" s="1495"/>
      <c r="AI733" s="1495"/>
      <c r="AJ733" s="1495"/>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82" t="s">
        <v>2057</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39" t="s">
        <v>54</v>
      </c>
      <c r="K748" s="1240"/>
      <c r="L748" s="1240"/>
      <c r="M748" s="1240"/>
      <c r="N748" s="1241"/>
      <c r="O748" s="1502" t="s">
        <v>256</v>
      </c>
      <c r="P748" s="1502"/>
      <c r="Q748" s="1502"/>
      <c r="R748" s="1502"/>
      <c r="S748" s="1502"/>
      <c r="T748" s="1230" t="s">
        <v>1993</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42"/>
      <c r="K749" s="1243"/>
      <c r="L749" s="1243"/>
      <c r="M749" s="1243"/>
      <c r="N749" s="1244"/>
      <c r="O749" s="1502"/>
      <c r="P749" s="1502"/>
      <c r="Q749" s="1502"/>
      <c r="R749" s="1502"/>
      <c r="S749" s="1502"/>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42"/>
      <c r="K750" s="1243"/>
      <c r="L750" s="1243"/>
      <c r="M750" s="1243"/>
      <c r="N750" s="1244"/>
      <c r="O750" s="1502"/>
      <c r="P750" s="1502"/>
      <c r="Q750" s="1502"/>
      <c r="R750" s="1502"/>
      <c r="S750" s="1502"/>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45"/>
      <c r="K751" s="1246"/>
      <c r="L751" s="1246"/>
      <c r="M751" s="1246"/>
      <c r="N751" s="1247"/>
      <c r="O751" s="1502"/>
      <c r="P751" s="1502"/>
      <c r="Q751" s="1502"/>
      <c r="R751" s="1502"/>
      <c r="S751" s="1502"/>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334"/>
      <c r="K752" s="1335"/>
      <c r="L752" s="1335"/>
      <c r="M752" s="1335"/>
      <c r="N752" s="1336"/>
      <c r="O752" s="1385">
        <v>1</v>
      </c>
      <c r="P752" s="1385"/>
      <c r="Q752" s="1385"/>
      <c r="R752" s="1385"/>
      <c r="S752" s="1385"/>
      <c r="T752" s="1248">
        <v>800</v>
      </c>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334"/>
      <c r="K753" s="1335"/>
      <c r="L753" s="1335"/>
      <c r="M753" s="1335"/>
      <c r="N753" s="1336"/>
      <c r="O753" s="1385"/>
      <c r="P753" s="1385"/>
      <c r="Q753" s="1385"/>
      <c r="R753" s="1385"/>
      <c r="S753" s="1385"/>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334"/>
      <c r="K754" s="1335"/>
      <c r="L754" s="1335"/>
      <c r="M754" s="1335"/>
      <c r="N754" s="1336"/>
      <c r="O754" s="1385"/>
      <c r="P754" s="1385"/>
      <c r="Q754" s="1385"/>
      <c r="R754" s="1385"/>
      <c r="S754" s="1385"/>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334"/>
      <c r="K755" s="1335"/>
      <c r="L755" s="1335"/>
      <c r="M755" s="1335"/>
      <c r="N755" s="1336"/>
      <c r="O755" s="1385"/>
      <c r="P755" s="1385"/>
      <c r="Q755" s="1385"/>
      <c r="R755" s="1385"/>
      <c r="S755" s="1385"/>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82" t="s">
        <v>877</v>
      </c>
      <c r="K756" s="1183"/>
      <c r="L756" s="1183"/>
      <c r="M756" s="1183"/>
      <c r="N756" s="1184"/>
      <c r="O756" s="1274">
        <f>SUM(O752:S755)</f>
        <v>1</v>
      </c>
      <c r="P756" s="1275"/>
      <c r="Q756" s="1275"/>
      <c r="R756" s="1275"/>
      <c r="S756" s="1276"/>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39" t="s">
        <v>54</v>
      </c>
      <c r="K762" s="1240"/>
      <c r="L762" s="1240"/>
      <c r="M762" s="1240"/>
      <c r="N762" s="1241"/>
      <c r="O762" s="1502" t="s">
        <v>256</v>
      </c>
      <c r="P762" s="1502"/>
      <c r="Q762" s="1502"/>
      <c r="R762" s="1502"/>
      <c r="S762" s="1502"/>
      <c r="T762" s="1230" t="s">
        <v>1993</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42"/>
      <c r="K763" s="1243"/>
      <c r="L763" s="1243"/>
      <c r="M763" s="1243"/>
      <c r="N763" s="1244"/>
      <c r="O763" s="1502"/>
      <c r="P763" s="1502"/>
      <c r="Q763" s="1502"/>
      <c r="R763" s="1502"/>
      <c r="S763" s="1502"/>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42"/>
      <c r="K764" s="1243"/>
      <c r="L764" s="1243"/>
      <c r="M764" s="1243"/>
      <c r="N764" s="1244"/>
      <c r="O764" s="1502"/>
      <c r="P764" s="1502"/>
      <c r="Q764" s="1502"/>
      <c r="R764" s="1502"/>
      <c r="S764" s="1502"/>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45"/>
      <c r="K765" s="1246"/>
      <c r="L765" s="1246"/>
      <c r="M765" s="1246"/>
      <c r="N765" s="1247"/>
      <c r="O765" s="1502"/>
      <c r="P765" s="1502"/>
      <c r="Q765" s="1502"/>
      <c r="R765" s="1502"/>
      <c r="S765" s="1502"/>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334"/>
      <c r="K766" s="1335"/>
      <c r="L766" s="1335"/>
      <c r="M766" s="1335"/>
      <c r="N766" s="1336"/>
      <c r="O766" s="1385"/>
      <c r="P766" s="1385"/>
      <c r="Q766" s="1385"/>
      <c r="R766" s="1385"/>
      <c r="S766" s="1385"/>
      <c r="T766" s="1248"/>
      <c r="U766" s="1249"/>
      <c r="V766" s="1249"/>
      <c r="W766" s="1250"/>
      <c r="X766" s="1251"/>
      <c r="Y766" s="1252"/>
      <c r="Z766" s="1252"/>
      <c r="AA766" s="1252"/>
      <c r="AB766" s="1253"/>
      <c r="AC766" s="1224">
        <f t="shared" ref="AC766:AC775" si="64">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334"/>
      <c r="K767" s="1335"/>
      <c r="L767" s="1335"/>
      <c r="M767" s="1335"/>
      <c r="N767" s="1336"/>
      <c r="O767" s="1385"/>
      <c r="P767" s="1385"/>
      <c r="Q767" s="1385"/>
      <c r="R767" s="1385"/>
      <c r="S767" s="1385"/>
      <c r="T767" s="1248"/>
      <c r="U767" s="1249"/>
      <c r="V767" s="1249"/>
      <c r="W767" s="1250"/>
      <c r="X767" s="1251"/>
      <c r="Y767" s="1252"/>
      <c r="Z767" s="1252"/>
      <c r="AA767" s="1252"/>
      <c r="AB767" s="1253"/>
      <c r="AC767" s="1224">
        <f t="shared" si="64"/>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334"/>
      <c r="K768" s="1335"/>
      <c r="L768" s="1335"/>
      <c r="M768" s="1335"/>
      <c r="N768" s="1336"/>
      <c r="O768" s="1385"/>
      <c r="P768" s="1385"/>
      <c r="Q768" s="1385"/>
      <c r="R768" s="1385"/>
      <c r="S768" s="1385"/>
      <c r="T768" s="1248"/>
      <c r="U768" s="1249"/>
      <c r="V768" s="1249"/>
      <c r="W768" s="1250"/>
      <c r="X768" s="1251"/>
      <c r="Y768" s="1252"/>
      <c r="Z768" s="1252"/>
      <c r="AA768" s="1252"/>
      <c r="AB768" s="1253"/>
      <c r="AC768" s="1224">
        <f t="shared" si="64"/>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334"/>
      <c r="K769" s="1335"/>
      <c r="L769" s="1335"/>
      <c r="M769" s="1335"/>
      <c r="N769" s="1336"/>
      <c r="O769" s="1385"/>
      <c r="P769" s="1385"/>
      <c r="Q769" s="1385"/>
      <c r="R769" s="1385"/>
      <c r="S769" s="1385"/>
      <c r="T769" s="1248"/>
      <c r="U769" s="1249"/>
      <c r="V769" s="1249"/>
      <c r="W769" s="1250"/>
      <c r="X769" s="1251"/>
      <c r="Y769" s="1252"/>
      <c r="Z769" s="1252"/>
      <c r="AA769" s="1252"/>
      <c r="AB769" s="1253"/>
      <c r="AC769" s="1224">
        <f t="shared" si="64"/>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334"/>
      <c r="K770" s="1335"/>
      <c r="L770" s="1335"/>
      <c r="M770" s="1335"/>
      <c r="N770" s="1336"/>
      <c r="O770" s="1385"/>
      <c r="P770" s="1385"/>
      <c r="Q770" s="1385"/>
      <c r="R770" s="1385"/>
      <c r="S770" s="1385"/>
      <c r="T770" s="1248"/>
      <c r="U770" s="1249"/>
      <c r="V770" s="1249"/>
      <c r="W770" s="1250"/>
      <c r="X770" s="1251"/>
      <c r="Y770" s="1252"/>
      <c r="Z770" s="1252"/>
      <c r="AA770" s="1252"/>
      <c r="AB770" s="1253"/>
      <c r="AC770" s="1224">
        <f t="shared" si="64"/>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334"/>
      <c r="K771" s="1335"/>
      <c r="L771" s="1335"/>
      <c r="M771" s="1335"/>
      <c r="N771" s="1336"/>
      <c r="O771" s="1385"/>
      <c r="P771" s="1385"/>
      <c r="Q771" s="1385"/>
      <c r="R771" s="1385"/>
      <c r="S771" s="1385"/>
      <c r="T771" s="1248"/>
      <c r="U771" s="1249"/>
      <c r="V771" s="1249"/>
      <c r="W771" s="1250"/>
      <c r="X771" s="1251"/>
      <c r="Y771" s="1252"/>
      <c r="Z771" s="1252"/>
      <c r="AA771" s="1252"/>
      <c r="AB771" s="1253"/>
      <c r="AC771" s="1224">
        <f t="shared" si="64"/>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334"/>
      <c r="K772" s="1335"/>
      <c r="L772" s="1335"/>
      <c r="M772" s="1335"/>
      <c r="N772" s="1336"/>
      <c r="O772" s="1385"/>
      <c r="P772" s="1385"/>
      <c r="Q772" s="1385"/>
      <c r="R772" s="1385"/>
      <c r="S772" s="1385"/>
      <c r="T772" s="1248"/>
      <c r="U772" s="1249"/>
      <c r="V772" s="1249"/>
      <c r="W772" s="1250"/>
      <c r="X772" s="1251"/>
      <c r="Y772" s="1252"/>
      <c r="Z772" s="1252"/>
      <c r="AA772" s="1252"/>
      <c r="AB772" s="1253"/>
      <c r="AC772" s="1224">
        <f t="shared" si="64"/>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334"/>
      <c r="K773" s="1335"/>
      <c r="L773" s="1335"/>
      <c r="M773" s="1335"/>
      <c r="N773" s="1336"/>
      <c r="O773" s="1385"/>
      <c r="P773" s="1385"/>
      <c r="Q773" s="1385"/>
      <c r="R773" s="1385"/>
      <c r="S773" s="1385"/>
      <c r="T773" s="1248"/>
      <c r="U773" s="1249"/>
      <c r="V773" s="1249"/>
      <c r="W773" s="1250"/>
      <c r="X773" s="1251"/>
      <c r="Y773" s="1252"/>
      <c r="Z773" s="1252"/>
      <c r="AA773" s="1252"/>
      <c r="AB773" s="1253"/>
      <c r="AC773" s="1224">
        <f t="shared" si="64"/>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334"/>
      <c r="K774" s="1335"/>
      <c r="L774" s="1335"/>
      <c r="M774" s="1335"/>
      <c r="N774" s="1336"/>
      <c r="O774" s="1385"/>
      <c r="P774" s="1385"/>
      <c r="Q774" s="1385"/>
      <c r="R774" s="1385"/>
      <c r="S774" s="1385"/>
      <c r="T774" s="1248"/>
      <c r="U774" s="1249"/>
      <c r="V774" s="1249"/>
      <c r="W774" s="1250"/>
      <c r="X774" s="1251"/>
      <c r="Y774" s="1252"/>
      <c r="Z774" s="1252"/>
      <c r="AA774" s="1252"/>
      <c r="AB774" s="1253"/>
      <c r="AC774" s="1224">
        <f t="shared" si="64"/>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334"/>
      <c r="K775" s="1335"/>
      <c r="L775" s="1335"/>
      <c r="M775" s="1335"/>
      <c r="N775" s="1336"/>
      <c r="O775" s="1385"/>
      <c r="P775" s="1385"/>
      <c r="Q775" s="1385"/>
      <c r="R775" s="1385"/>
      <c r="S775" s="1385"/>
      <c r="T775" s="1248"/>
      <c r="U775" s="1249"/>
      <c r="V775" s="1249"/>
      <c r="W775" s="1250"/>
      <c r="X775" s="1251"/>
      <c r="Y775" s="1252"/>
      <c r="Z775" s="1252"/>
      <c r="AA775" s="1252"/>
      <c r="AB775" s="1253"/>
      <c r="AC775" s="1224">
        <f t="shared" si="64"/>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82" t="s">
        <v>877</v>
      </c>
      <c r="K776" s="1183"/>
      <c r="L776" s="1183"/>
      <c r="M776" s="1183"/>
      <c r="N776" s="1184"/>
      <c r="O776" s="1530">
        <f>SUM(O766:S775)</f>
        <v>0</v>
      </c>
      <c r="P776" s="1530"/>
      <c r="Q776" s="1530"/>
      <c r="R776" s="1530"/>
      <c r="S776" s="1530"/>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14">
        <f>T730+AC756+AC776</f>
        <v>78980</v>
      </c>
      <c r="Z779" s="1214"/>
      <c r="AA779" s="1214"/>
      <c r="AB779" s="1214"/>
      <c r="AC779" s="121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14">
        <f>(T730+AC756+AC776)*12</f>
        <v>947760</v>
      </c>
      <c r="Z780" s="1214"/>
      <c r="AA780" s="1214"/>
      <c r="AB780" s="1214"/>
      <c r="AC780" s="121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496"/>
      <c r="AA785" s="1383"/>
      <c r="AB785" s="1383"/>
      <c r="AC785" s="1383"/>
      <c r="AD785" s="1383"/>
      <c r="AE785" s="138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382"/>
      <c r="AA786" s="1383"/>
      <c r="AB786" s="1383"/>
      <c r="AC786" s="1383"/>
      <c r="AD786" s="1383"/>
      <c r="AE786" s="138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379"/>
      <c r="AA787" s="1380"/>
      <c r="AB787" s="1380"/>
      <c r="AC787" s="1380"/>
      <c r="AD787" s="1380"/>
      <c r="AE787" s="13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503">
        <f>'Subsidy Contract Calculation'!I40</f>
        <v>0</v>
      </c>
      <c r="AA788" s="1504"/>
      <c r="AB788" s="1504"/>
      <c r="AC788" s="1504"/>
      <c r="AD788" s="1504"/>
      <c r="AE788" s="1505"/>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199">
        <v>6240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215" t="s">
        <v>562</v>
      </c>
      <c r="Q795" s="1203"/>
      <c r="R795" s="1203"/>
      <c r="S795" s="1203"/>
      <c r="T795" s="1203"/>
      <c r="U795" s="1203"/>
      <c r="V795" s="1203"/>
      <c r="W795" s="1203"/>
      <c r="X795" s="1203"/>
      <c r="Y795" s="1204"/>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193">
        <f>SUM(Z792:AE795)</f>
        <v>6240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193">
        <f>Z796+Y780+Z788</f>
        <v>954000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549" t="s">
        <v>878</v>
      </c>
      <c r="N802" s="1549"/>
      <c r="O802" s="1549"/>
      <c r="P802" s="1550"/>
      <c r="Q802" s="1497" t="s">
        <v>263</v>
      </c>
      <c r="R802" s="1497"/>
      <c r="S802" s="1497"/>
      <c r="T802" s="1497"/>
      <c r="U802" s="1497" t="s">
        <v>264</v>
      </c>
      <c r="V802" s="1497"/>
      <c r="W802" s="1497"/>
      <c r="X802" s="1497"/>
      <c r="Y802" s="1497" t="s">
        <v>265</v>
      </c>
      <c r="Z802" s="1497"/>
      <c r="AA802" s="1497"/>
      <c r="AB802" s="1497"/>
      <c r="AC802" s="1497" t="s">
        <v>31</v>
      </c>
      <c r="AD802" s="1497"/>
      <c r="AE802" s="1497"/>
      <c r="AF802" s="1497"/>
      <c r="AG802" s="1501" t="s">
        <v>563</v>
      </c>
      <c r="AH802" s="1501"/>
      <c r="AI802" s="1501"/>
      <c r="AJ802" s="150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543"/>
      <c r="N803" s="1543"/>
      <c r="O803" s="1543"/>
      <c r="P803" s="1544"/>
      <c r="Q803" s="1497"/>
      <c r="R803" s="1497"/>
      <c r="S803" s="1497"/>
      <c r="T803" s="1497"/>
      <c r="U803" s="1497"/>
      <c r="V803" s="1497"/>
      <c r="W803" s="1497"/>
      <c r="X803" s="1497"/>
      <c r="Y803" s="1497"/>
      <c r="Z803" s="1497"/>
      <c r="AA803" s="1497"/>
      <c r="AB803" s="1497"/>
      <c r="AC803" s="1497"/>
      <c r="AD803" s="1497"/>
      <c r="AE803" s="1497"/>
      <c r="AF803" s="1497"/>
      <c r="AG803" s="1501"/>
      <c r="AH803" s="1501"/>
      <c r="AI803" s="1501"/>
      <c r="AJ803" s="150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534" t="s">
        <v>694</v>
      </c>
      <c r="D804" s="1261"/>
      <c r="E804" s="1261"/>
      <c r="F804" s="1261"/>
      <c r="G804" s="1261"/>
      <c r="H804" s="1261"/>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362" t="s">
        <v>695</v>
      </c>
      <c r="D805" s="1340"/>
      <c r="E805" s="1340"/>
      <c r="F805" s="1340"/>
      <c r="G805" s="1340"/>
      <c r="H805" s="1340"/>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362" t="s">
        <v>71</v>
      </c>
      <c r="D806" s="1340"/>
      <c r="E806" s="1340"/>
      <c r="F806" s="1340"/>
      <c r="G806" s="1340"/>
      <c r="H806" s="1340"/>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362" t="s">
        <v>178</v>
      </c>
      <c r="D807" s="1340"/>
      <c r="E807" s="1340"/>
      <c r="F807" s="1340"/>
      <c r="G807" s="1340"/>
      <c r="H807" s="1340"/>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362" t="s">
        <v>790</v>
      </c>
      <c r="D808" s="1340"/>
      <c r="E808" s="1340"/>
      <c r="F808" s="1340"/>
      <c r="G808" s="1340"/>
      <c r="H808" s="1340"/>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092" t="s">
        <v>943</v>
      </c>
      <c r="D809" s="1340"/>
      <c r="E809" s="1340"/>
      <c r="F809" s="1340"/>
      <c r="G809" s="1340"/>
      <c r="H809" s="1340"/>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215" t="s">
        <v>562</v>
      </c>
      <c r="G810" s="1203"/>
      <c r="H810" s="1203"/>
      <c r="I810" s="1203"/>
      <c r="J810" s="1203"/>
      <c r="K810" s="1203"/>
      <c r="L810" s="1203"/>
      <c r="M810" s="1064"/>
      <c r="N810" s="1064"/>
      <c r="O810" s="1064"/>
      <c r="P810" s="1064"/>
      <c r="Q810" s="1064"/>
      <c r="R810" s="1064"/>
      <c r="S810" s="1064"/>
      <c r="T810" s="1064"/>
      <c r="U810" s="1064"/>
      <c r="V810" s="1064"/>
      <c r="W810" s="1064"/>
      <c r="X810" s="1064"/>
      <c r="Y810" s="1064"/>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82" t="s">
        <v>876</v>
      </c>
      <c r="D811" s="1183"/>
      <c r="E811" s="1183"/>
      <c r="F811" s="1183"/>
      <c r="G811" s="1183"/>
      <c r="H811" s="1183"/>
      <c r="I811" s="1183"/>
      <c r="J811" s="1183"/>
      <c r="K811" s="1183"/>
      <c r="L811" s="1184"/>
      <c r="M811" s="1202">
        <f>SUM(M804:P810)</f>
        <v>0</v>
      </c>
      <c r="N811" s="1202"/>
      <c r="O811" s="1202"/>
      <c r="P811" s="1202"/>
      <c r="Q811" s="1202">
        <f>SUM(Q804:T810)</f>
        <v>0</v>
      </c>
      <c r="R811" s="1202"/>
      <c r="S811" s="1202"/>
      <c r="T811" s="1202"/>
      <c r="U811" s="1202">
        <f>SUM(U804:X810)</f>
        <v>0</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216" t="s">
        <v>2456</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0" t="s">
        <v>368</v>
      </c>
      <c r="BB819" s="1521"/>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11">
        <v>5000</v>
      </c>
      <c r="X821" s="1211"/>
      <c r="Y821" s="1211"/>
      <c r="Z821" s="1211"/>
      <c r="AA821" s="1211"/>
      <c r="AB821" s="1211"/>
      <c r="AC821" s="121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11">
        <v>3400</v>
      </c>
      <c r="X822" s="1211"/>
      <c r="Y822" s="1211"/>
      <c r="Z822" s="1211"/>
      <c r="AA822" s="1211"/>
      <c r="AB822" s="1211"/>
      <c r="AC822" s="1211"/>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11">
        <v>28000</v>
      </c>
      <c r="X823" s="1211"/>
      <c r="Y823" s="1211"/>
      <c r="Z823" s="1211"/>
      <c r="AA823" s="1211"/>
      <c r="AB823" s="1211"/>
      <c r="AC823" s="1211"/>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11"/>
      <c r="X824" s="1211"/>
      <c r="Y824" s="1211"/>
      <c r="Z824" s="1211"/>
      <c r="AA824" s="1211"/>
      <c r="AB824" s="1211"/>
      <c r="AC824" s="121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077" t="s">
        <v>2403</v>
      </c>
      <c r="N825" s="1203"/>
      <c r="O825" s="1203"/>
      <c r="P825" s="1203"/>
      <c r="Q825" s="1203"/>
      <c r="R825" s="1203"/>
      <c r="S825" s="1203"/>
      <c r="T825" s="1203"/>
      <c r="U825" s="1203"/>
      <c r="V825" s="1204"/>
      <c r="W825" s="1211">
        <v>19000</v>
      </c>
      <c r="X825" s="1211"/>
      <c r="Y825" s="1211"/>
      <c r="Z825" s="1211"/>
      <c r="AA825" s="1211"/>
      <c r="AB825" s="1211"/>
      <c r="AC825" s="121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7" t="str">
        <f>T189</f>
        <v>San Joaquin</v>
      </c>
      <c r="BP825" s="1518"/>
      <c r="BQ825" s="1518"/>
      <c r="BR825" s="1518"/>
      <c r="BS825" s="1518"/>
      <c r="BT825" s="1518"/>
      <c r="BU825" s="1519"/>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193">
        <f>SUM(W821:AC825)</f>
        <v>55400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82000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192">
        <v>25000</v>
      </c>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192">
        <v>31000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192">
        <v>41677</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516">
        <f>SUM(W830:AC833)</f>
        <v>97677</v>
      </c>
      <c r="X834" s="1516"/>
      <c r="Y834" s="1516"/>
      <c r="Z834" s="1516"/>
      <c r="AA834" s="1516"/>
      <c r="AB834" s="1516"/>
      <c r="AC834" s="151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205">
        <v>55000</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1932</v>
      </c>
      <c r="K837" s="9"/>
      <c r="L837" s="9"/>
      <c r="M837" s="9"/>
      <c r="N837" s="9"/>
      <c r="O837" s="9"/>
      <c r="P837" s="9"/>
      <c r="Q837" s="9"/>
      <c r="R837" s="9"/>
      <c r="S837" s="9"/>
      <c r="T837" s="1061">
        <v>1</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205">
        <v>50000</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1933</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077" t="s">
        <v>2404</v>
      </c>
      <c r="N840" s="1203"/>
      <c r="O840" s="1203"/>
      <c r="P840" s="1203"/>
      <c r="Q840" s="1203"/>
      <c r="R840" s="1203"/>
      <c r="S840" s="1203"/>
      <c r="T840" s="1203"/>
      <c r="U840" s="1203"/>
      <c r="V840" s="1204"/>
      <c r="W840" s="1205">
        <v>19000</v>
      </c>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552">
        <f>SUM(W836:AC840)</f>
        <v>124000</v>
      </c>
      <c r="X841" s="1553"/>
      <c r="Y841" s="1553"/>
      <c r="Z841" s="1553"/>
      <c r="AA841" s="1553"/>
      <c r="AB841" s="1553"/>
      <c r="AC841" s="1554"/>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205">
        <v>45000</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11">
        <v>7800</v>
      </c>
      <c r="X844" s="1211"/>
      <c r="Y844" s="1211"/>
      <c r="Z844" s="1211"/>
      <c r="AA844" s="1211"/>
      <c r="AB844" s="1211"/>
      <c r="AC844" s="1211"/>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11">
        <v>8000</v>
      </c>
      <c r="X845" s="1211"/>
      <c r="Y845" s="1211"/>
      <c r="Z845" s="1211"/>
      <c r="AA845" s="1211"/>
      <c r="AB845" s="1211"/>
      <c r="AC845" s="121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11">
        <v>32000</v>
      </c>
      <c r="X846" s="1211"/>
      <c r="Y846" s="1211"/>
      <c r="Z846" s="1211"/>
      <c r="AA846" s="1211"/>
      <c r="AB846" s="1211"/>
      <c r="AC846" s="121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11">
        <v>7500</v>
      </c>
      <c r="X847" s="1211"/>
      <c r="Y847" s="1211"/>
      <c r="Z847" s="1211"/>
      <c r="AA847" s="1211"/>
      <c r="AB847" s="1211"/>
      <c r="AC847" s="121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11">
        <v>13000</v>
      </c>
      <c r="X848" s="1211"/>
      <c r="Y848" s="1211"/>
      <c r="Z848" s="1211"/>
      <c r="AA848" s="1211"/>
      <c r="AB848" s="1211"/>
      <c r="AC848" s="121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11">
        <v>65000</v>
      </c>
      <c r="X849" s="1211"/>
      <c r="Y849" s="1211"/>
      <c r="Z849" s="1211"/>
      <c r="AA849" s="1211"/>
      <c r="AB849" s="1211"/>
      <c r="AC849" s="121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077" t="s">
        <v>2405</v>
      </c>
      <c r="N850" s="1203"/>
      <c r="O850" s="1203"/>
      <c r="P850" s="1203"/>
      <c r="Q850" s="1203"/>
      <c r="R850" s="1203"/>
      <c r="S850" s="1203"/>
      <c r="T850" s="1203"/>
      <c r="U850" s="1203"/>
      <c r="V850" s="1204"/>
      <c r="W850" s="1211">
        <v>122263</v>
      </c>
      <c r="X850" s="1211"/>
      <c r="Y850" s="1211"/>
      <c r="Z850" s="1211"/>
      <c r="AA850" s="1211"/>
      <c r="AB850" s="1211"/>
      <c r="AC850" s="121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14">
        <f>SUM(W844:AC850)</f>
        <v>255563</v>
      </c>
      <c r="X851" s="1214"/>
      <c r="Y851" s="1214"/>
      <c r="Z851" s="1214"/>
      <c r="AA851" s="1214"/>
      <c r="AB851" s="1214"/>
      <c r="AC851" s="121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1866</v>
      </c>
      <c r="D853"/>
      <c r="E853"/>
      <c r="F853"/>
      <c r="G853"/>
      <c r="H853"/>
      <c r="I853"/>
      <c r="J853" s="8" t="s">
        <v>283</v>
      </c>
      <c r="K853" s="9"/>
      <c r="L853" s="9"/>
      <c r="M853" s="1215" t="s">
        <v>562</v>
      </c>
      <c r="N853" s="1203"/>
      <c r="O853" s="1203"/>
      <c r="P853" s="1203"/>
      <c r="Q853" s="1203"/>
      <c r="R853" s="1203"/>
      <c r="S853" s="1203"/>
      <c r="T853" s="1203"/>
      <c r="U853" s="1203"/>
      <c r="V853" s="1204"/>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1867</v>
      </c>
      <c r="D854"/>
      <c r="E854"/>
      <c r="F854"/>
      <c r="G854"/>
      <c r="H854"/>
      <c r="I854"/>
      <c r="J854" s="8" t="s">
        <v>283</v>
      </c>
      <c r="K854" s="9"/>
      <c r="L854" s="9"/>
      <c r="M854" s="1215" t="s">
        <v>562</v>
      </c>
      <c r="N854" s="1203"/>
      <c r="O854" s="1203"/>
      <c r="P854" s="1203"/>
      <c r="Q854" s="1203"/>
      <c r="R854" s="1203"/>
      <c r="S854" s="1203"/>
      <c r="T854" s="1203"/>
      <c r="U854" s="1203"/>
      <c r="V854" s="1204"/>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215" t="s">
        <v>562</v>
      </c>
      <c r="N855" s="1203"/>
      <c r="O855" s="1203"/>
      <c r="P855" s="1203"/>
      <c r="Q855" s="1203"/>
      <c r="R855" s="1203"/>
      <c r="S855" s="1203"/>
      <c r="T855" s="1203"/>
      <c r="U855" s="1203"/>
      <c r="V855" s="1204"/>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215" t="s">
        <v>562</v>
      </c>
      <c r="N856" s="1203"/>
      <c r="O856" s="1203"/>
      <c r="P856" s="1203"/>
      <c r="Q856" s="1203"/>
      <c r="R856" s="1203"/>
      <c r="S856" s="1203"/>
      <c r="T856" s="1203"/>
      <c r="U856" s="1203"/>
      <c r="V856" s="1204"/>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215" t="s">
        <v>562</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659640</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120</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492" t="s">
        <v>346</v>
      </c>
      <c r="F864" s="1493"/>
      <c r="G864" s="1493"/>
      <c r="H864" s="1493"/>
      <c r="I864" s="1493"/>
      <c r="J864" s="1493"/>
      <c r="K864" s="1493"/>
      <c r="L864" s="1493"/>
      <c r="M864" s="1493"/>
      <c r="N864" s="1493"/>
      <c r="O864" s="1493"/>
      <c r="P864" s="1493"/>
      <c r="Q864" s="1493"/>
      <c r="R864" s="1493"/>
      <c r="S864" s="1493"/>
      <c r="T864" s="1493"/>
      <c r="U864" s="1493"/>
      <c r="V864" s="1493"/>
      <c r="W864" s="1493"/>
      <c r="X864" s="1493"/>
      <c r="Y864" s="1493"/>
      <c r="Z864" s="1493"/>
      <c r="AA864" s="1493"/>
      <c r="AB864" s="1494"/>
      <c r="AC864" s="1212">
        <f>IF(ISERROR((ROUNDDOWN(AC862/AC863,0))),0,(ROUNDDOWN(AC862/AC863,0)))</f>
        <v>5497</v>
      </c>
      <c r="AD864" s="1213"/>
      <c r="AE864" s="1213"/>
      <c r="AF864" s="1213"/>
      <c r="AG864" s="1213"/>
      <c r="AH864" s="1213"/>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v>438525</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1"/>
      <c r="AE866" s="1211"/>
      <c r="AF866" s="1211"/>
      <c r="AG866" s="1211"/>
      <c r="AH866" s="1211"/>
      <c r="AI866"/>
      <c r="AJ866"/>
      <c r="AK866"/>
      <c r="AL866"/>
      <c r="AM866" s="38"/>
      <c r="AN866" s="38"/>
      <c r="AV866" s="1491"/>
      <c r="AW866" s="1491"/>
      <c r="AX866" s="1491"/>
      <c r="AY866" s="1491"/>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85000</v>
      </c>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f>[1]EVERYTHING!$AB$59</f>
        <v>60000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50"/>
      <c r="AD871" s="1211"/>
      <c r="AE871" s="1211"/>
      <c r="AF871" s="1211"/>
      <c r="AG871" s="1211"/>
      <c r="AH871" s="1211"/>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196" t="s">
        <v>1209</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1"/>
      <c r="AD872" s="1211"/>
      <c r="AE872" s="1211"/>
      <c r="AF872" s="1211"/>
      <c r="AG872" s="1211"/>
      <c r="AH872" s="1211"/>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1"/>
      <c r="AD873" s="1211"/>
      <c r="AE873" s="1211"/>
      <c r="AF873" s="1211"/>
      <c r="AG873" s="1211"/>
      <c r="AH873" s="1211"/>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5"/>
      <c r="AO875" s="1545"/>
      <c r="AP875" s="1491"/>
      <c r="AQ875" s="1491"/>
      <c r="AR875" s="1491"/>
      <c r="AS875" s="1491"/>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1"/>
      <c r="AQ876" s="1491"/>
      <c r="AR876" s="1491"/>
      <c r="AS876" s="1491"/>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546" t="s">
        <v>961</v>
      </c>
      <c r="G892" s="1547"/>
      <c r="H892" s="1547"/>
      <c r="I892" s="1547"/>
      <c r="J892" s="1547"/>
      <c r="K892" s="1547"/>
      <c r="L892" s="1547"/>
      <c r="M892" s="1547"/>
      <c r="N892" s="1547"/>
      <c r="O892" s="1547"/>
      <c r="P892" s="1547"/>
      <c r="Q892" s="1547"/>
      <c r="R892" s="1547"/>
      <c r="S892" s="1547"/>
      <c r="T892" s="1548"/>
      <c r="U892" s="1551" t="s">
        <v>345</v>
      </c>
      <c r="V892" s="1549"/>
      <c r="W892" s="1549"/>
      <c r="X892" s="1549"/>
      <c r="Y892" s="1549"/>
      <c r="Z892" s="154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539" t="s">
        <v>1039</v>
      </c>
      <c r="G893" s="1540"/>
      <c r="H893" s="1540"/>
      <c r="I893" s="1540"/>
      <c r="J893" s="1540"/>
      <c r="K893" s="1540"/>
      <c r="L893" s="1540"/>
      <c r="M893" s="1540"/>
      <c r="N893" s="1540"/>
      <c r="O893" s="1540"/>
      <c r="P893" s="1540"/>
      <c r="Q893" s="1540"/>
      <c r="R893" s="1540"/>
      <c r="S893" s="1540"/>
      <c r="T893" s="1541"/>
      <c r="U893" s="1539"/>
      <c r="V893" s="1540"/>
      <c r="W893" s="1540"/>
      <c r="X893" s="1540"/>
      <c r="Y893" s="1540"/>
      <c r="Z893" s="154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542"/>
      <c r="G894" s="1543"/>
      <c r="H894" s="1543"/>
      <c r="I894" s="1543"/>
      <c r="J894" s="1543"/>
      <c r="K894" s="1543"/>
      <c r="L894" s="1543"/>
      <c r="M894" s="1543"/>
      <c r="N894" s="1543"/>
      <c r="O894" s="1543"/>
      <c r="P894" s="1543"/>
      <c r="Q894" s="1543"/>
      <c r="R894" s="1543"/>
      <c r="S894" s="1543"/>
      <c r="T894" s="1544"/>
      <c r="U894" s="1542"/>
      <c r="V894" s="1543"/>
      <c r="W894" s="1543"/>
      <c r="X894" s="1543"/>
      <c r="Y894" s="1543"/>
      <c r="Z894" s="1543"/>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052" t="s">
        <v>158</v>
      </c>
      <c r="G895" s="1053"/>
      <c r="H895" s="1053"/>
      <c r="I895" s="1053"/>
      <c r="J895" s="1053"/>
      <c r="K895" s="1053"/>
      <c r="L895" s="1053"/>
      <c r="M895" s="1053"/>
      <c r="N895" s="1053"/>
      <c r="O895" s="1053"/>
      <c r="P895" s="1053"/>
      <c r="Q895" s="1053"/>
      <c r="R895" s="1053"/>
      <c r="S895" s="1053"/>
      <c r="T895" s="1054"/>
      <c r="U895" s="1055" t="s">
        <v>108</v>
      </c>
      <c r="V895" s="1056"/>
      <c r="W895" s="1056"/>
      <c r="X895" s="1056"/>
      <c r="Y895" s="1056"/>
      <c r="Z895" s="1057"/>
      <c r="AA895" s="1058">
        <v>540000</v>
      </c>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052" t="s">
        <v>2286</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052" t="s">
        <v>2283</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052" t="s">
        <v>2284</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052" t="s">
        <v>2285</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052" t="s">
        <v>2279</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052" t="s">
        <v>2276</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052" t="s">
        <v>1904</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065" t="s">
        <v>2287</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065" t="s">
        <v>2289</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052" t="s">
        <v>2277</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052" t="s">
        <v>2281</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052" t="s">
        <v>2278</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065" t="s">
        <v>1902</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065" t="s">
        <v>2290</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065" t="s">
        <v>1903</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065" t="s">
        <v>2288</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334"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052" t="s">
        <v>2280</v>
      </c>
      <c r="G922" s="1053"/>
      <c r="H922" s="1054"/>
      <c r="I922" s="1077"/>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052" t="s">
        <v>373</v>
      </c>
      <c r="G923" s="1053"/>
      <c r="H923" s="1054"/>
      <c r="I923" s="1077" t="s">
        <v>2406</v>
      </c>
      <c r="J923" s="1078"/>
      <c r="K923" s="1078"/>
      <c r="L923" s="1078"/>
      <c r="M923" s="1078"/>
      <c r="N923" s="1078"/>
      <c r="O923" s="1078"/>
      <c r="P923" s="1078"/>
      <c r="Q923" s="1078"/>
      <c r="R923" s="1078"/>
      <c r="S923" s="1078"/>
      <c r="T923" s="1079"/>
      <c r="U923" s="1055" t="s">
        <v>108</v>
      </c>
      <c r="V923" s="1056"/>
      <c r="W923" s="1056"/>
      <c r="X923" s="1056"/>
      <c r="Y923" s="1056"/>
      <c r="Z923" s="1057"/>
      <c r="AA923" s="1058">
        <f>[1]EVERYTHING!$E$7+[1]EVERYTHING!$E$8</f>
        <v>19779343</v>
      </c>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052" t="s">
        <v>826</v>
      </c>
      <c r="G924" s="1053"/>
      <c r="H924" s="1054"/>
      <c r="I924" s="1077" t="s">
        <v>2407</v>
      </c>
      <c r="J924" s="1078"/>
      <c r="K924" s="1078"/>
      <c r="L924" s="1078"/>
      <c r="M924" s="1078"/>
      <c r="N924" s="1078"/>
      <c r="O924" s="1078"/>
      <c r="P924" s="1078"/>
      <c r="Q924" s="1078"/>
      <c r="R924" s="1078"/>
      <c r="S924" s="1078"/>
      <c r="T924" s="1079"/>
      <c r="U924" s="1055" t="s">
        <v>108</v>
      </c>
      <c r="V924" s="1056"/>
      <c r="W924" s="1056"/>
      <c r="X924" s="1056"/>
      <c r="Y924" s="1056"/>
      <c r="Z924" s="1057"/>
      <c r="AA924" s="1058">
        <v>3041263</v>
      </c>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052" t="s">
        <v>283</v>
      </c>
      <c r="G925" s="1053"/>
      <c r="H925" s="1054"/>
      <c r="I925" s="1077" t="s">
        <v>2408</v>
      </c>
      <c r="J925" s="1078"/>
      <c r="K925" s="1078"/>
      <c r="L925" s="1078"/>
      <c r="M925" s="1078"/>
      <c r="N925" s="1078"/>
      <c r="O925" s="1078"/>
      <c r="P925" s="1078"/>
      <c r="Q925" s="1078"/>
      <c r="R925" s="1078"/>
      <c r="S925" s="1078"/>
      <c r="T925" s="1079"/>
      <c r="U925" s="1055" t="s">
        <v>482</v>
      </c>
      <c r="V925" s="1056"/>
      <c r="W925" s="1056"/>
      <c r="X925" s="1056"/>
      <c r="Y925" s="1056"/>
      <c r="Z925" s="1057"/>
      <c r="AA925" s="1058">
        <v>15000</v>
      </c>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052" t="s">
        <v>283</v>
      </c>
      <c r="G926" s="1053"/>
      <c r="H926" s="1054"/>
      <c r="I926" s="1077"/>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185"/>
      <c r="M931" s="1186"/>
      <c r="N931" s="1186"/>
      <c r="O931" s="1186"/>
      <c r="P931" s="1186"/>
      <c r="Q931" s="1186"/>
      <c r="R931" s="1186"/>
      <c r="S931" s="1187"/>
      <c r="U931" s="72" t="s">
        <v>827</v>
      </c>
      <c r="V931" s="9"/>
      <c r="W931" s="9"/>
      <c r="X931" s="9"/>
      <c r="Y931" s="9"/>
      <c r="Z931" s="9"/>
      <c r="AA931" s="9"/>
      <c r="AB931" s="9"/>
      <c r="AC931" s="9"/>
      <c r="AD931" s="52"/>
      <c r="AE931" s="1525"/>
      <c r="AF931" s="1380"/>
      <c r="AG931" s="1380"/>
      <c r="AH931" s="1380"/>
      <c r="AI931" s="1380"/>
      <c r="AJ931" s="1380"/>
      <c r="AK931" s="138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185"/>
      <c r="M932" s="1186"/>
      <c r="N932" s="1186"/>
      <c r="O932" s="1186"/>
      <c r="P932" s="1186"/>
      <c r="Q932" s="1186"/>
      <c r="R932" s="1186"/>
      <c r="S932" s="1187"/>
      <c r="U932" s="72" t="s">
        <v>828</v>
      </c>
      <c r="V932" s="9"/>
      <c r="W932" s="9"/>
      <c r="X932" s="9"/>
      <c r="Y932" s="9"/>
      <c r="Z932" s="9"/>
      <c r="AA932" s="9"/>
      <c r="AB932" s="9"/>
      <c r="AC932" s="9"/>
      <c r="AD932" s="52"/>
      <c r="AE932" s="1526"/>
      <c r="AF932" s="1527"/>
      <c r="AG932" s="1527"/>
      <c r="AH932" s="1527"/>
      <c r="AI932" s="1527"/>
      <c r="AJ932" s="1527"/>
      <c r="AK932" s="152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391" t="s">
        <v>79</v>
      </c>
      <c r="M933" s="1392"/>
      <c r="N933" s="1392"/>
      <c r="O933" s="1392"/>
      <c r="P933" s="1392"/>
      <c r="Q933" s="1392"/>
      <c r="R933" s="1392"/>
      <c r="S933" s="1393"/>
      <c r="U933" s="72" t="s">
        <v>1108</v>
      </c>
      <c r="V933" s="9"/>
      <c r="W933" s="9"/>
      <c r="AE933" s="1391" t="s">
        <v>79</v>
      </c>
      <c r="AF933" s="1392"/>
      <c r="AG933" s="1392"/>
      <c r="AH933" s="1392"/>
      <c r="AI933" s="1392"/>
      <c r="AJ933" s="1392"/>
      <c r="AK933" s="139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522"/>
      <c r="M934" s="1523"/>
      <c r="N934" s="1523"/>
      <c r="O934" s="1523"/>
      <c r="P934" s="1523"/>
      <c r="Q934" s="1523"/>
      <c r="R934" s="1523"/>
      <c r="S934" s="1524"/>
      <c r="U934" s="72" t="s">
        <v>829</v>
      </c>
      <c r="V934" s="9"/>
      <c r="W934" s="9"/>
      <c r="X934" s="9"/>
      <c r="Y934" s="9"/>
      <c r="Z934" s="9"/>
      <c r="AA934" s="9"/>
      <c r="AB934" s="9"/>
      <c r="AC934" s="9"/>
      <c r="AD934" s="52"/>
      <c r="AE934" s="1522"/>
      <c r="AF934" s="1523"/>
      <c r="AG934" s="1523"/>
      <c r="AH934" s="1523"/>
      <c r="AI934" s="1523"/>
      <c r="AJ934" s="1523"/>
      <c r="AK934" s="1524"/>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531"/>
      <c r="M935" s="1532"/>
      <c r="N935" s="1532"/>
      <c r="O935" s="1532"/>
      <c r="P935" s="1532"/>
      <c r="Q935" s="1532"/>
      <c r="R935" s="1532"/>
      <c r="S935" s="1533"/>
      <c r="U935" s="72" t="s">
        <v>830</v>
      </c>
      <c r="V935" s="9"/>
      <c r="W935" s="9"/>
      <c r="X935" s="9"/>
      <c r="Y935" s="9"/>
      <c r="Z935" s="9"/>
      <c r="AA935" s="9"/>
      <c r="AB935" s="9"/>
      <c r="AC935" s="9"/>
      <c r="AD935" s="52"/>
      <c r="AE935" s="1496"/>
      <c r="AF935" s="1383"/>
      <c r="AG935" s="1383"/>
      <c r="AH935" s="1383"/>
      <c r="AI935" s="1383"/>
      <c r="AJ935" s="1383"/>
      <c r="AK935" s="138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199"/>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199" t="s">
        <v>2219</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1971</v>
      </c>
      <c r="D938" s="9"/>
      <c r="E938" s="9"/>
      <c r="F938" s="9"/>
      <c r="G938" s="9"/>
      <c r="H938" s="9"/>
      <c r="I938" s="9"/>
      <c r="J938" s="9"/>
      <c r="K938" s="9"/>
      <c r="L938" s="1531"/>
      <c r="M938" s="1532"/>
      <c r="N938" s="1532"/>
      <c r="O938" s="1532"/>
      <c r="P938" s="1532"/>
      <c r="Q938" s="1532"/>
      <c r="R938" s="1532"/>
      <c r="S938" s="1533"/>
      <c r="U938" s="214" t="s">
        <v>1971</v>
      </c>
      <c r="V938" s="9"/>
      <c r="W938" s="9"/>
      <c r="X938" s="9"/>
      <c r="Y938" s="9"/>
      <c r="Z938" s="9"/>
      <c r="AA938" s="9"/>
      <c r="AB938" s="9"/>
      <c r="AC938" s="9"/>
      <c r="AD938" s="52"/>
      <c r="AE938" s="1531"/>
      <c r="AF938" s="1532"/>
      <c r="AG938" s="1532"/>
      <c r="AH938" s="1532"/>
      <c r="AI938" s="1532"/>
      <c r="AJ938" s="1532"/>
      <c r="AK938" s="153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448"/>
      <c r="N943" s="1449"/>
      <c r="O943" s="1449"/>
      <c r="P943" s="1449"/>
      <c r="Q943" s="1449"/>
      <c r="R943" s="1449"/>
      <c r="S943" s="1450"/>
      <c r="T943" s="72" t="s">
        <v>950</v>
      </c>
      <c r="U943" s="9"/>
      <c r="V943" s="9"/>
      <c r="W943" s="9"/>
      <c r="X943" s="9"/>
      <c r="Y943" s="9"/>
      <c r="Z943" s="52"/>
      <c r="AA943" s="1448"/>
      <c r="AB943" s="1449"/>
      <c r="AC943" s="1449"/>
      <c r="AD943" s="1449"/>
      <c r="AE943" s="1449"/>
      <c r="AF943" s="1449"/>
      <c r="AG943" s="145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448"/>
      <c r="N944" s="1449"/>
      <c r="O944" s="1449"/>
      <c r="P944" s="1449"/>
      <c r="Q944" s="1449"/>
      <c r="R944" s="1449"/>
      <c r="S944" s="1450"/>
      <c r="T944" s="72" t="s">
        <v>949</v>
      </c>
      <c r="U944" s="9"/>
      <c r="V944" s="9"/>
      <c r="W944" s="9"/>
      <c r="X944" s="9"/>
      <c r="Y944" s="9"/>
      <c r="Z944" s="52"/>
      <c r="AA944" s="1448"/>
      <c r="AB944" s="1449"/>
      <c r="AC944" s="1449"/>
      <c r="AD944" s="1449"/>
      <c r="AE944" s="1449"/>
      <c r="AF944" s="1449"/>
      <c r="AG944" s="145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327" t="s">
        <v>124</v>
      </c>
      <c r="N945" s="1259"/>
      <c r="O945" s="1259"/>
      <c r="P945" s="1259"/>
      <c r="Q945" s="1259"/>
      <c r="R945" s="1259"/>
      <c r="S945" s="1328"/>
      <c r="T945" s="8" t="s">
        <v>566</v>
      </c>
      <c r="U945" s="9"/>
      <c r="V945" s="9"/>
      <c r="W945" s="9"/>
      <c r="X945" s="9"/>
      <c r="Y945" s="9"/>
      <c r="Z945" s="52"/>
      <c r="AA945" s="1448"/>
      <c r="AB945" s="1449"/>
      <c r="AC945" s="1449"/>
      <c r="AD945" s="1449"/>
      <c r="AE945" s="1449"/>
      <c r="AF945" s="1449"/>
      <c r="AG945" s="145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448"/>
      <c r="N946" s="1449"/>
      <c r="O946" s="1449"/>
      <c r="P946" s="1449"/>
      <c r="Q946" s="1449"/>
      <c r="R946" s="1449"/>
      <c r="S946" s="1450"/>
      <c r="T946" s="8" t="s">
        <v>567</v>
      </c>
      <c r="U946" s="9"/>
      <c r="V946" s="9"/>
      <c r="W946" s="9"/>
      <c r="X946" s="9"/>
      <c r="Y946" s="9"/>
      <c r="Z946" s="52"/>
      <c r="AA946" s="1448"/>
      <c r="AB946" s="1449"/>
      <c r="AC946" s="1449"/>
      <c r="AD946" s="1449"/>
      <c r="AE946" s="1449"/>
      <c r="AF946" s="1449"/>
      <c r="AG946" s="145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448"/>
      <c r="N947" s="1449"/>
      <c r="O947" s="1449"/>
      <c r="P947" s="1449"/>
      <c r="Q947" s="1449"/>
      <c r="R947" s="1449"/>
      <c r="S947" s="1450"/>
      <c r="T947" s="8" t="s">
        <v>493</v>
      </c>
      <c r="U947" s="9"/>
      <c r="V947" s="9"/>
      <c r="W947" s="9"/>
      <c r="X947" s="9"/>
      <c r="Y947" s="9"/>
      <c r="Z947" s="52"/>
      <c r="AA947" s="1448"/>
      <c r="AB947" s="1449"/>
      <c r="AC947" s="1449"/>
      <c r="AD947" s="1449"/>
      <c r="AE947" s="1449"/>
      <c r="AF947" s="1449"/>
      <c r="AG947" s="145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391" t="s">
        <v>79</v>
      </c>
      <c r="N948" s="1392"/>
      <c r="O948" s="1392"/>
      <c r="P948" s="1392"/>
      <c r="Q948" s="1392"/>
      <c r="R948" s="1392"/>
      <c r="S948" s="1393"/>
      <c r="T948" s="1460"/>
      <c r="U948" s="1461"/>
      <c r="V948" s="1461"/>
      <c r="W948" s="1461"/>
      <c r="X948" s="1461"/>
      <c r="Y948" s="1461"/>
      <c r="Z948" s="1462"/>
      <c r="AA948" s="1448"/>
      <c r="AB948" s="1449"/>
      <c r="AC948" s="1449"/>
      <c r="AD948" s="1449"/>
      <c r="AE948" s="1449"/>
      <c r="AF948" s="1449"/>
      <c r="AG948" s="145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448"/>
      <c r="N949" s="1449"/>
      <c r="O949" s="1449"/>
      <c r="P949" s="1449"/>
      <c r="Q949" s="1449"/>
      <c r="R949" s="1449"/>
      <c r="S949" s="1450"/>
      <c r="T949" s="1460"/>
      <c r="U949" s="1461"/>
      <c r="V949" s="1461"/>
      <c r="W949" s="1461"/>
      <c r="X949" s="1461"/>
      <c r="Y949" s="1461"/>
      <c r="Z949" s="1462"/>
      <c r="AA949" s="1448"/>
      <c r="AB949" s="1449"/>
      <c r="AC949" s="1449"/>
      <c r="AD949" s="1449"/>
      <c r="AE949" s="1449"/>
      <c r="AF949" s="1449"/>
      <c r="AG949" s="145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327" t="s">
        <v>482</v>
      </c>
      <c r="P950" s="1328"/>
      <c r="Q950" s="146"/>
      <c r="R950" s="146"/>
      <c r="S950" s="147"/>
      <c r="T950" s="6" t="s">
        <v>283</v>
      </c>
      <c r="U950" s="7"/>
      <c r="V950" s="7"/>
      <c r="W950" s="1454" t="s">
        <v>562</v>
      </c>
      <c r="X950" s="1455"/>
      <c r="Y950" s="1455"/>
      <c r="Z950" s="1455"/>
      <c r="AA950" s="1455"/>
      <c r="AB950" s="1455"/>
      <c r="AC950" s="1455"/>
      <c r="AD950" s="1455"/>
      <c r="AE950" s="1455"/>
      <c r="AF950" s="1455"/>
      <c r="AG950" s="145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534" t="s">
        <v>226</v>
      </c>
      <c r="G951" s="1261"/>
      <c r="H951" s="1261"/>
      <c r="I951" s="1261"/>
      <c r="J951" s="1261"/>
      <c r="K951" s="1261"/>
      <c r="L951" s="1261"/>
      <c r="M951" s="1448"/>
      <c r="N951" s="1449"/>
      <c r="O951" s="1449"/>
      <c r="P951" s="1449"/>
      <c r="Q951" s="1449"/>
      <c r="R951" s="1449"/>
      <c r="S951" s="1450"/>
      <c r="T951" s="53"/>
      <c r="U951" s="54"/>
      <c r="V951" s="54"/>
      <c r="W951" s="54"/>
      <c r="X951" s="54"/>
      <c r="Y951" s="54"/>
      <c r="Z951" s="226" t="s">
        <v>227</v>
      </c>
      <c r="AA951" s="1457"/>
      <c r="AB951" s="1458"/>
      <c r="AC951" s="1458"/>
      <c r="AD951" s="1458"/>
      <c r="AE951" s="1458"/>
      <c r="AF951" s="1458"/>
      <c r="AG951" s="145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3"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59" customFormat="1" ht="13"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1" t="s">
        <v>424</v>
      </c>
      <c r="E960" s="1452"/>
      <c r="F960" s="1452"/>
      <c r="G960" s="1452"/>
      <c r="H960" s="1452"/>
      <c r="I960" s="1452"/>
      <c r="J960" s="1452"/>
      <c r="K960" s="1452"/>
      <c r="L960" s="1452"/>
      <c r="M960" s="1452"/>
      <c r="N960" s="1452"/>
      <c r="O960" s="1452"/>
      <c r="P960" s="1452"/>
      <c r="Q960" s="1453"/>
      <c r="R960" s="1451" t="s">
        <v>425</v>
      </c>
      <c r="S960" s="1452"/>
      <c r="T960" s="1452"/>
      <c r="U960" s="1452"/>
      <c r="V960" s="1452"/>
      <c r="W960" s="1452"/>
      <c r="X960" s="1452"/>
      <c r="Y960" s="1452"/>
      <c r="Z960" s="1452"/>
      <c r="AA960" s="1453"/>
      <c r="AB960" s="1451" t="s">
        <v>426</v>
      </c>
      <c r="AC960" s="1452"/>
      <c r="AD960" s="1452"/>
      <c r="AE960" s="1452"/>
      <c r="AF960" s="1452"/>
      <c r="AG960" s="1452"/>
      <c r="AH960" s="1452"/>
      <c r="AI960" s="1453"/>
      <c r="AJ960" s="1451" t="s">
        <v>427</v>
      </c>
      <c r="AK960" s="1452"/>
      <c r="AL960" s="1452"/>
      <c r="AM960" s="1452"/>
      <c r="AN960" s="1452"/>
      <c r="AO960" s="1452"/>
      <c r="AP960" s="1452"/>
      <c r="AQ960" s="14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307732</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354812</v>
      </c>
      <c r="S962" s="1139"/>
      <c r="T962" s="1139"/>
      <c r="U962" s="1139"/>
      <c r="V962" s="1139"/>
      <c r="W962" s="1139"/>
      <c r="X962" s="1139"/>
      <c r="Y962" s="1139"/>
      <c r="Z962" s="1139"/>
      <c r="AA962" s="1139"/>
      <c r="AB962" s="1140">
        <f>BS651</f>
        <v>92</v>
      </c>
      <c r="AC962" s="1141"/>
      <c r="AD962" s="1141"/>
      <c r="AE962" s="1141"/>
      <c r="AF962" s="1141"/>
      <c r="AG962" s="1141"/>
      <c r="AH962" s="1141"/>
      <c r="AI962" s="1142"/>
      <c r="AJ962" s="1143">
        <f>IF(ISERROR((R962*AB962)),0,(R962*AB962))</f>
        <v>32642704</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428000</v>
      </c>
      <c r="S963" s="1139"/>
      <c r="T963" s="1139"/>
      <c r="U963" s="1139"/>
      <c r="V963" s="1139"/>
      <c r="W963" s="1139"/>
      <c r="X963" s="1139"/>
      <c r="Y963" s="1139"/>
      <c r="Z963" s="1139"/>
      <c r="AA963" s="1139"/>
      <c r="AB963" s="1140">
        <f>BX651</f>
        <v>27</v>
      </c>
      <c r="AC963" s="1141"/>
      <c r="AD963" s="1141"/>
      <c r="AE963" s="1141"/>
      <c r="AF963" s="1141"/>
      <c r="AG963" s="1141"/>
      <c r="AH963" s="1141"/>
      <c r="AI963" s="1142"/>
      <c r="AJ963" s="1143">
        <f>IF(ISERROR((R963*AB963)),0,(R963*AB963))</f>
        <v>11556000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547840</v>
      </c>
      <c r="S964" s="1139"/>
      <c r="T964" s="1139"/>
      <c r="U964" s="1139"/>
      <c r="V964" s="1139"/>
      <c r="W964" s="1139"/>
      <c r="X964" s="1139"/>
      <c r="Y964" s="1139"/>
      <c r="Z964" s="1139"/>
      <c r="AA964" s="1139"/>
      <c r="AB964" s="1140">
        <f>CC651</f>
        <v>0</v>
      </c>
      <c r="AC964" s="1141"/>
      <c r="AD964" s="1141"/>
      <c r="AE964" s="1141"/>
      <c r="AF964" s="1141"/>
      <c r="AG964" s="1141"/>
      <c r="AH964" s="1141"/>
      <c r="AI964" s="1142"/>
      <c r="AJ964" s="1143">
        <f>IF(ISERROR((R964*AB964)),0,(R964*AB964))</f>
        <v>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610328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119</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463" t="s">
        <v>747</v>
      </c>
      <c r="C967" s="1464"/>
      <c r="D967" s="1464"/>
      <c r="E967" s="1464"/>
      <c r="F967" s="1464"/>
      <c r="G967" s="1464"/>
      <c r="H967" s="1464"/>
      <c r="I967" s="1464"/>
      <c r="J967" s="1464"/>
      <c r="K967" s="1464"/>
      <c r="L967" s="1464"/>
      <c r="M967" s="1464"/>
      <c r="N967" s="1464"/>
      <c r="O967" s="1464"/>
      <c r="P967" s="1464"/>
      <c r="Q967" s="1464"/>
      <c r="R967" s="1464"/>
      <c r="S967" s="1464"/>
      <c r="T967" s="1464"/>
      <c r="U967" s="1464"/>
      <c r="V967" s="1464"/>
      <c r="W967" s="1464"/>
      <c r="X967" s="1464"/>
      <c r="Y967" s="1464"/>
      <c r="Z967" s="1464"/>
      <c r="AA967" s="1464"/>
      <c r="AB967" s="1464"/>
      <c r="AC967" s="1464"/>
      <c r="AD967" s="1464"/>
      <c r="AE967" s="1464"/>
      <c r="AF967" s="1464"/>
      <c r="AG967" s="1464"/>
      <c r="AH967" s="1464"/>
      <c r="AI967" s="1465"/>
      <c r="AJ967" s="1143">
        <f>SUM(AJ961:AQ965)</f>
        <v>44198704</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439"/>
      <c r="C968" s="1440"/>
      <c r="D968" s="1440"/>
      <c r="E968" s="1440"/>
      <c r="F968" s="1440"/>
      <c r="G968" s="1440"/>
      <c r="H968" s="1440"/>
      <c r="I968" s="1440"/>
      <c r="J968" s="1440"/>
      <c r="K968" s="1440"/>
      <c r="L968" s="1440"/>
      <c r="M968" s="1440"/>
      <c r="N968" s="1440"/>
      <c r="O968" s="1440"/>
      <c r="P968" s="1440"/>
      <c r="Q968" s="1440"/>
      <c r="R968" s="1440"/>
      <c r="S968" s="1440"/>
      <c r="T968" s="1440"/>
      <c r="U968" s="1440"/>
      <c r="V968" s="1440"/>
      <c r="W968" s="1440"/>
      <c r="X968" s="1440"/>
      <c r="Y968" s="1440"/>
      <c r="Z968" s="1440"/>
      <c r="AA968" s="1440"/>
      <c r="AB968" s="1440"/>
      <c r="AC968" s="1440"/>
      <c r="AD968" s="1440"/>
      <c r="AE968" s="1441"/>
      <c r="AF968" s="1436" t="s">
        <v>479</v>
      </c>
      <c r="AG968" s="1437"/>
      <c r="AH968" s="1437"/>
      <c r="AI968" s="1438"/>
      <c r="AJ968" s="1439"/>
      <c r="AK968" s="1440"/>
      <c r="AL968" s="1440"/>
      <c r="AM968" s="1440"/>
      <c r="AN968" s="1440"/>
      <c r="AO968" s="1440"/>
      <c r="AP968" s="1440"/>
      <c r="AQ968" s="14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146" t="s">
        <v>1889</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108</v>
      </c>
      <c r="AH969" s="1152"/>
      <c r="AI969" s="85"/>
      <c r="AJ969" s="1127">
        <f>ROUND(IF(AND(AG969="yes",D975&lt;&gt;""),AJ967*0.2,0),0)</f>
        <v>8839741</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108" t="s">
        <v>2274</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111" t="s">
        <v>2275</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445" t="s">
        <v>2409</v>
      </c>
      <c r="E975" s="1446"/>
      <c r="F975" s="1446"/>
      <c r="G975" s="1446"/>
      <c r="H975" s="1446"/>
      <c r="I975" s="1446"/>
      <c r="J975" s="1446"/>
      <c r="K975" s="1446"/>
      <c r="L975" s="1446"/>
      <c r="M975" s="1446"/>
      <c r="N975" s="1446"/>
      <c r="O975" s="1446"/>
      <c r="P975" s="1446"/>
      <c r="Q975" s="1446"/>
      <c r="R975" s="1446"/>
      <c r="S975" s="1446"/>
      <c r="T975" s="1446"/>
      <c r="U975" s="1446"/>
      <c r="V975" s="1446"/>
      <c r="W975" s="1446"/>
      <c r="X975" s="1446"/>
      <c r="Y975" s="1446"/>
      <c r="Z975" s="1446"/>
      <c r="AA975" s="1446"/>
      <c r="AB975" s="1446"/>
      <c r="AC975" s="1446"/>
      <c r="AD975" s="1446"/>
      <c r="AE975" s="1447"/>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170" t="s">
        <v>1997</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108" t="s">
        <v>1890</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170" t="s">
        <v>1998</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163" t="s">
        <v>1999</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0.05</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0.02</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170" t="s">
        <v>1891</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166" t="s">
        <v>1892</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170" t="s">
        <v>1893</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163" t="s">
        <v>1894</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1"/>
      <c r="AS990" s="962"/>
      <c r="AT990" s="962"/>
      <c r="AU990" s="43"/>
      <c r="AV990" s="43"/>
      <c r="AW990" s="43"/>
      <c r="AX990" s="43"/>
      <c r="AY990" s="43"/>
      <c r="AZ990" s="43"/>
      <c r="BA990" s="351">
        <f>IF($A$1071="Yes",0.02,0)</f>
        <v>0.02</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146" t="s">
        <v>1895</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163" t="s">
        <v>2000</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0">
        <f>IF(SUM(BA983:BA991)&lt;=0.1,SUM(BA983:BA991),0.1)</f>
        <v>9.0000000000000011E-2</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173" t="s">
        <v>1896</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163" t="s">
        <v>1897</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5"/>
      <c r="AG998" s="1535"/>
      <c r="AH998" s="1535"/>
      <c r="AI998" s="1535"/>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5"/>
      <c r="AG999" s="1535"/>
      <c r="AH999" s="1535"/>
      <c r="AI999" s="1535"/>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170" t="s">
        <v>1898</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108</v>
      </c>
      <c r="AH1000" s="1150"/>
      <c r="AI1000" s="85"/>
      <c r="AJ1000" s="1127">
        <f>ROUND(IF(AG1000="Yes",AF1002,0),0)</f>
        <v>1528111</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163" t="s">
        <v>2001</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6" t="str">
        <f>IF(AG1000="yes","Please Enter Amount:","")</f>
        <v>Please Enter Amount:</v>
      </c>
      <c r="AG1001" s="1537"/>
      <c r="AH1001" s="1537"/>
      <c r="AI1001" s="1538"/>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5">
        <f>'Sources and Uses Budget'!C84</f>
        <v>1528111</v>
      </c>
      <c r="AG1002" s="1535"/>
      <c r="AH1002" s="1535"/>
      <c r="AI1002" s="1535"/>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5"/>
      <c r="AG1003" s="1535"/>
      <c r="AH1003" s="1535"/>
      <c r="AI1003" s="1535"/>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3" customHeight="1">
      <c r="A1004" s="21"/>
      <c r="B1004" s="82"/>
      <c r="C1004" s="555" t="s">
        <v>578</v>
      </c>
      <c r="D1004" s="1146" t="s">
        <v>1899</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108</v>
      </c>
      <c r="AH1004" s="1150"/>
      <c r="AI1004" s="85"/>
      <c r="AJ1004" s="1127">
        <f>ROUND(IF(AG1004="yes",(AJ967*0.1),0),0)</f>
        <v>4419870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3" customHeight="1">
      <c r="A1005" s="21"/>
      <c r="B1005" s="79"/>
      <c r="C1005" s="556"/>
      <c r="D1005" s="1163" t="s">
        <v>1900</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3"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3" customHeight="1">
      <c r="A1007" s="554"/>
      <c r="B1007" s="79"/>
      <c r="C1007" s="555" t="s">
        <v>581</v>
      </c>
      <c r="D1007" s="1170" t="s">
        <v>2002</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3" customHeight="1">
      <c r="A1008" s="554"/>
      <c r="B1008" s="79"/>
      <c r="C1008" s="556"/>
      <c r="D1008" s="1158" t="s">
        <v>2003</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146" t="s">
        <v>2004</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158" t="s">
        <v>2005</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2006</v>
      </c>
      <c r="D1016" s="1170" t="s">
        <v>1901</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163" t="s">
        <v>2214</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555" t="s">
        <v>748</v>
      </c>
      <c r="E1020" s="1555"/>
      <c r="F1020" s="1555"/>
      <c r="G1020" s="1555"/>
      <c r="H1020" s="1555"/>
      <c r="I1020" s="1555"/>
      <c r="J1020" s="1555"/>
      <c r="K1020" s="1555"/>
      <c r="L1020" s="1555"/>
      <c r="M1020" s="1555"/>
      <c r="N1020" s="1555"/>
      <c r="O1020" s="1555"/>
      <c r="P1020" s="1555"/>
      <c r="Q1020" s="1555"/>
      <c r="R1020" s="1555"/>
      <c r="S1020" s="1555"/>
      <c r="T1020" s="1555"/>
      <c r="U1020" s="1555"/>
      <c r="V1020" s="1555"/>
      <c r="W1020" s="1555"/>
      <c r="X1020" s="1555"/>
      <c r="Y1020" s="1555"/>
      <c r="Z1020" s="1555"/>
      <c r="AA1020" s="1555"/>
      <c r="AB1020" s="1555"/>
      <c r="AC1020" s="1555"/>
      <c r="AD1020" s="1555"/>
      <c r="AE1020" s="1555"/>
      <c r="AF1020" s="1555"/>
      <c r="AG1020" s="1555"/>
      <c r="AH1020" s="1555"/>
      <c r="AI1020" s="1556"/>
      <c r="AJ1020" s="1557">
        <f>SUM(AJ967:AQ1019)</f>
        <v>58986426</v>
      </c>
      <c r="AK1020" s="1558"/>
      <c r="AL1020" s="1558"/>
      <c r="AM1020" s="1558"/>
      <c r="AN1020" s="1558"/>
      <c r="AO1020" s="1558"/>
      <c r="AP1020" s="1558"/>
      <c r="AQ1020" s="155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0">
        <f>'Sources and Uses Budget'!S106+'Sources and Uses Budget'!T106</f>
        <v>52931023.204331368</v>
      </c>
      <c r="Y1024" s="1390"/>
      <c r="Z1024" s="1390"/>
      <c r="AA1024" s="1390"/>
      <c r="AB1024" s="1390"/>
      <c r="AC1024" s="139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6">
        <f>IFERROR(X1024/AJ1020,"")</f>
        <v>0.89734243611117193</v>
      </c>
      <c r="Y1025" s="1387"/>
      <c r="Z1025" s="1387"/>
      <c r="AA1025" s="1387"/>
      <c r="AB1025" s="1387"/>
      <c r="AC1025" s="138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389"/>
      <c r="C1031" s="1389"/>
      <c r="D1031" s="1389"/>
      <c r="E1031" s="1389"/>
      <c r="F1031" s="1389"/>
      <c r="G1031" s="1389"/>
      <c r="H1031" s="1389"/>
      <c r="I1031" s="1389"/>
      <c r="J1031" s="1389"/>
      <c r="K1031" s="1389"/>
      <c r="L1031" s="1389"/>
      <c r="M1031" s="1389"/>
      <c r="N1031" s="1389"/>
      <c r="O1031" s="1389"/>
      <c r="P1031" s="1389"/>
      <c r="Q1031" s="1389"/>
      <c r="R1031" s="1389"/>
      <c r="S1031" s="1389"/>
      <c r="T1031" s="1389"/>
      <c r="U1031" s="1389"/>
      <c r="V1031" s="1389"/>
      <c r="W1031" s="1389"/>
      <c r="X1031" s="1389"/>
      <c r="Y1031" s="1389"/>
      <c r="Z1031" s="1389"/>
      <c r="AA1031" s="1389"/>
      <c r="AB1031" s="1389"/>
      <c r="AC1031" s="1389"/>
      <c r="AD1031" s="1389"/>
      <c r="AE1031" s="1389"/>
      <c r="AF1031" s="1389"/>
      <c r="AG1031" s="1389"/>
      <c r="AH1031" s="1389"/>
      <c r="AI1031" s="1389"/>
      <c r="AJ1031" s="1389"/>
      <c r="AK1031" s="138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098" t="s">
        <v>108</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098" t="s">
        <v>108</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098" t="s">
        <v>124</v>
      </c>
      <c r="B1048" s="1098"/>
      <c r="C1048" s="12">
        <v>3</v>
      </c>
      <c r="D1048" s="968" t="s">
        <v>2213</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098" t="s">
        <v>124</v>
      </c>
      <c r="B1055" s="1098"/>
      <c r="C1055" s="12">
        <v>4</v>
      </c>
      <c r="D1055" s="968" t="s">
        <v>2045</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098" t="s">
        <v>124</v>
      </c>
      <c r="B1059" s="1098"/>
      <c r="C1059" s="12">
        <v>5</v>
      </c>
      <c r="D1059" s="968" t="s">
        <v>1721</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098" t="s">
        <v>108</v>
      </c>
      <c r="B1071" s="1098"/>
      <c r="C1071" s="350">
        <v>8</v>
      </c>
      <c r="D1071" s="968" t="s">
        <v>2017</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3"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3"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3"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3" customHeight="1">
      <c r="A1075" s="1529" t="s">
        <v>124</v>
      </c>
      <c r="B1075" s="1529"/>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3"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3"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4"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U147"/>
  <sheetViews>
    <sheetView topLeftCell="A73" workbookViewId="0">
      <selection activeCell="G76" sqref="G76"/>
    </sheetView>
  </sheetViews>
  <sheetFormatPr baseColWidth="10" defaultColWidth="8.83203125" defaultRowHeight="12" zeroHeight="1"/>
  <cols>
    <col min="1" max="1" width="32.5" style="483" customWidth="1"/>
    <col min="2" max="12" width="12.1640625" style="481" customWidth="1"/>
    <col min="13" max="17" width="11.5" style="481" customWidth="1"/>
    <col min="18" max="18" width="12.5" style="481" customWidth="1"/>
    <col min="19" max="20" width="12.1640625" style="481" customWidth="1"/>
    <col min="21" max="21" width="0.5" style="482" customWidth="1"/>
    <col min="22" max="16384" width="8.83203125" style="481"/>
  </cols>
  <sheetData>
    <row r="1" spans="1:21" s="200" customFormat="1" ht="13">
      <c r="A1" s="264" t="s">
        <v>131</v>
      </c>
      <c r="B1" s="227"/>
      <c r="C1" s="227"/>
      <c r="D1" s="227"/>
      <c r="E1" s="228"/>
      <c r="F1" s="1586" t="s">
        <v>184</v>
      </c>
      <c r="G1" s="1587"/>
      <c r="H1" s="1587"/>
      <c r="I1" s="1587"/>
      <c r="J1" s="1587"/>
      <c r="K1" s="1587"/>
      <c r="L1" s="1587"/>
      <c r="M1" s="1587"/>
      <c r="N1" s="1587"/>
      <c r="O1" s="1587"/>
      <c r="P1" s="1587"/>
      <c r="Q1" s="1587"/>
      <c r="R1" s="1588"/>
      <c r="S1" s="202"/>
      <c r="T1" s="201"/>
      <c r="U1" s="203"/>
    </row>
    <row r="2" spans="1:21" s="232" customFormat="1" ht="60" customHeight="1">
      <c r="A2" s="231"/>
      <c r="B2" s="232" t="s">
        <v>797</v>
      </c>
      <c r="C2" s="232" t="s">
        <v>507</v>
      </c>
      <c r="D2" s="232" t="s">
        <v>506</v>
      </c>
      <c r="E2" s="232" t="s">
        <v>798</v>
      </c>
      <c r="F2" s="233" t="str">
        <f>Application!B621&amp;Application!C621</f>
        <v>1)HCD AHSC</v>
      </c>
      <c r="G2" s="233" t="str">
        <f>Application!B622&amp;Application!C622</f>
        <v>2)City of Stockton</v>
      </c>
      <c r="H2" s="233" t="str">
        <f>Application!B623&amp;Application!C623</f>
        <v>3)City of Stockton</v>
      </c>
      <c r="I2" s="233" t="str">
        <f>Application!B624&amp;Application!C624</f>
        <v>4)HCD IIG - Sponsor Loan</v>
      </c>
      <c r="J2" s="233" t="str">
        <f>Application!B625&amp;Application!C625</f>
        <v>5)HCD AHSC - Program Grant</v>
      </c>
      <c r="K2" s="233" t="str">
        <f>Application!B626&amp;Application!C626</f>
        <v>6)Sponsor Loan</v>
      </c>
      <c r="L2" s="233" t="str">
        <f>Application!B627&amp;Application!C627</f>
        <v>7)GP Equity</v>
      </c>
      <c r="M2" s="233" t="str">
        <f>Application!B628&amp;Application!C628</f>
        <v>8)LP Equity - Energy Credit</v>
      </c>
      <c r="N2" s="233" t="str">
        <f>Application!B629&amp;Application!C629</f>
        <v>9)Fee Waiver</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3">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4">
      <c r="A4" s="300" t="s">
        <v>67</v>
      </c>
      <c r="B4" s="240">
        <f>SUM(C4+D4)</f>
        <v>425000</v>
      </c>
      <c r="C4" s="241">
        <f>[1]EVERYTHING!$E$32</f>
        <v>425000</v>
      </c>
      <c r="D4" s="241"/>
      <c r="E4" s="241">
        <f>B4-SUM(F4:Q4)</f>
        <v>425000</v>
      </c>
      <c r="F4" s="241"/>
      <c r="G4" s="241"/>
      <c r="H4" s="241"/>
      <c r="I4" s="241"/>
      <c r="J4" s="241"/>
      <c r="K4" s="241"/>
      <c r="L4" s="241"/>
      <c r="M4" s="241"/>
      <c r="N4" s="241"/>
      <c r="O4" s="241"/>
      <c r="P4" s="241"/>
      <c r="Q4" s="241"/>
      <c r="R4" s="241">
        <f>C4</f>
        <v>425000</v>
      </c>
      <c r="S4" s="242"/>
      <c r="T4" s="242"/>
      <c r="U4" s="237"/>
    </row>
    <row r="5" spans="1:21" s="238" customFormat="1" ht="14">
      <c r="A5" s="300" t="s">
        <v>68</v>
      </c>
      <c r="B5" s="240">
        <f>SUM(C5+D5)</f>
        <v>0</v>
      </c>
      <c r="C5" s="241"/>
      <c r="D5" s="241"/>
      <c r="E5" s="241">
        <f t="shared" ref="E5:E7" si="0">B5-SUM(F5:Q5)</f>
        <v>0</v>
      </c>
      <c r="F5" s="241"/>
      <c r="G5" s="241"/>
      <c r="H5" s="241"/>
      <c r="I5" s="241"/>
      <c r="J5" s="241"/>
      <c r="K5" s="241"/>
      <c r="L5" s="241"/>
      <c r="M5" s="241"/>
      <c r="N5" s="241"/>
      <c r="O5" s="241"/>
      <c r="P5" s="241"/>
      <c r="Q5" s="241"/>
      <c r="R5" s="241">
        <f>SUM(E5:Q5)</f>
        <v>0</v>
      </c>
      <c r="S5" s="242"/>
      <c r="T5" s="242"/>
      <c r="U5" s="237"/>
    </row>
    <row r="6" spans="1:21" s="238" customFormat="1" ht="13">
      <c r="A6" s="239" t="s">
        <v>343</v>
      </c>
      <c r="B6" s="240">
        <f>SUM(C6+D6)</f>
        <v>1254</v>
      </c>
      <c r="C6" s="241">
        <f>[1]EVERYTHING!$E$35</f>
        <v>1254</v>
      </c>
      <c r="D6" s="241"/>
      <c r="E6" s="241">
        <f t="shared" si="0"/>
        <v>1254</v>
      </c>
      <c r="F6" s="241"/>
      <c r="G6" s="241"/>
      <c r="H6" s="241"/>
      <c r="I6" s="241"/>
      <c r="J6" s="241"/>
      <c r="K6" s="241"/>
      <c r="L6" s="241"/>
      <c r="M6" s="241"/>
      <c r="N6" s="241"/>
      <c r="O6" s="241"/>
      <c r="P6" s="241"/>
      <c r="Q6" s="241"/>
      <c r="R6" s="241">
        <f>SUM(E6:Q6)</f>
        <v>1254</v>
      </c>
      <c r="S6" s="242"/>
      <c r="T6" s="242"/>
      <c r="U6" s="237"/>
    </row>
    <row r="7" spans="1:21" s="238" customFormat="1" ht="13">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4">
      <c r="A8" s="301" t="s">
        <v>704</v>
      </c>
      <c r="B8" s="240">
        <f>SUM(C8:D8)</f>
        <v>426254</v>
      </c>
      <c r="C8" s="240">
        <f t="shared" ref="C8:R8" si="1">SUM(C4:C7)</f>
        <v>426254</v>
      </c>
      <c r="D8" s="240">
        <f t="shared" si="1"/>
        <v>0</v>
      </c>
      <c r="E8" s="240">
        <f t="shared" si="1"/>
        <v>426254</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426254</v>
      </c>
      <c r="S8" s="242"/>
      <c r="T8" s="242"/>
      <c r="U8" s="237"/>
    </row>
    <row r="9" spans="1:21" s="238" customFormat="1" ht="13">
      <c r="A9" s="239" t="s">
        <v>1720</v>
      </c>
      <c r="B9" s="240">
        <f>SUM(C9+D9)</f>
        <v>0</v>
      </c>
      <c r="C9" s="241"/>
      <c r="D9" s="241"/>
      <c r="E9" s="241">
        <f t="shared" ref="E9:E10" si="2">B9-SUM(F9:Q9)</f>
        <v>0</v>
      </c>
      <c r="F9" s="241"/>
      <c r="G9" s="241"/>
      <c r="H9" s="241"/>
      <c r="I9" s="241"/>
      <c r="J9" s="241"/>
      <c r="K9" s="241"/>
      <c r="L9" s="241"/>
      <c r="M9" s="241"/>
      <c r="N9" s="241"/>
      <c r="O9" s="241"/>
      <c r="P9" s="241"/>
      <c r="Q9" s="241"/>
      <c r="R9" s="241">
        <f>C9</f>
        <v>0</v>
      </c>
      <c r="S9" s="242"/>
      <c r="T9" s="241"/>
      <c r="U9" s="237"/>
    </row>
    <row r="10" spans="1:21" s="238" customFormat="1" ht="14">
      <c r="A10" s="300" t="s">
        <v>69</v>
      </c>
      <c r="B10" s="240">
        <f>SUM(C10+D10)</f>
        <v>0</v>
      </c>
      <c r="C10" s="241"/>
      <c r="D10" s="241"/>
      <c r="E10" s="241">
        <f t="shared" si="2"/>
        <v>0</v>
      </c>
      <c r="F10" s="241"/>
      <c r="G10" s="241"/>
      <c r="H10" s="241"/>
      <c r="I10" s="241"/>
      <c r="J10" s="241"/>
      <c r="K10" s="241"/>
      <c r="L10" s="241"/>
      <c r="M10" s="241"/>
      <c r="N10" s="241"/>
      <c r="O10" s="241"/>
      <c r="P10" s="241"/>
      <c r="Q10" s="241"/>
      <c r="R10" s="241">
        <f>SUM(E10:Q10)</f>
        <v>0</v>
      </c>
      <c r="S10" s="241">
        <f>C10</f>
        <v>0</v>
      </c>
      <c r="T10" s="241"/>
      <c r="U10" s="237"/>
    </row>
    <row r="11" spans="1:21" s="238" customFormat="1" ht="13">
      <c r="A11" s="243" t="s">
        <v>586</v>
      </c>
      <c r="B11" s="240">
        <f>SUM(C11:D11)</f>
        <v>0</v>
      </c>
      <c r="C11" s="240">
        <f t="shared" ref="C11:T11" si="3">SUM(C9:C10)</f>
        <v>0</v>
      </c>
      <c r="D11" s="240">
        <f t="shared" si="3"/>
        <v>0</v>
      </c>
      <c r="E11" s="240">
        <f t="shared" si="3"/>
        <v>0</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0</v>
      </c>
      <c r="S11" s="242"/>
      <c r="T11" s="240">
        <f t="shared" si="3"/>
        <v>0</v>
      </c>
      <c r="U11" s="237"/>
    </row>
    <row r="12" spans="1:21" s="238" customFormat="1" ht="13">
      <c r="A12" s="243" t="s">
        <v>711</v>
      </c>
      <c r="B12" s="240">
        <f t="shared" ref="B12:R12" si="4">SUM(B8+B11)</f>
        <v>426254</v>
      </c>
      <c r="C12" s="240">
        <f t="shared" si="4"/>
        <v>426254</v>
      </c>
      <c r="D12" s="240">
        <f t="shared" si="4"/>
        <v>0</v>
      </c>
      <c r="E12" s="240">
        <f t="shared" si="4"/>
        <v>426254</v>
      </c>
      <c r="F12" s="240">
        <f t="shared" si="4"/>
        <v>0</v>
      </c>
      <c r="G12" s="240">
        <f t="shared" si="4"/>
        <v>0</v>
      </c>
      <c r="H12" s="240">
        <f t="shared" si="4"/>
        <v>0</v>
      </c>
      <c r="I12" s="240">
        <f t="shared" si="4"/>
        <v>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426254</v>
      </c>
      <c r="S12" s="242"/>
      <c r="T12" s="242"/>
      <c r="U12" s="237"/>
    </row>
    <row r="13" spans="1:21" s="238" customFormat="1">
      <c r="A13" s="456" t="s">
        <v>1110</v>
      </c>
      <c r="B13" s="240">
        <f>SUM(C13+D13)</f>
        <v>169098</v>
      </c>
      <c r="C13" s="241">
        <f>[1]EVERYTHING!$E$34</f>
        <v>169098</v>
      </c>
      <c r="D13" s="241"/>
      <c r="E13" s="241">
        <f t="shared" ref="E13:E15" si="5">B13-SUM(F13:Q13)</f>
        <v>169098</v>
      </c>
      <c r="F13" s="241"/>
      <c r="G13" s="241"/>
      <c r="H13" s="241"/>
      <c r="I13" s="241"/>
      <c r="J13" s="241"/>
      <c r="K13" s="241"/>
      <c r="L13" s="241"/>
      <c r="M13" s="241"/>
      <c r="N13" s="241"/>
      <c r="O13" s="241"/>
      <c r="P13" s="241"/>
      <c r="Q13" s="241"/>
      <c r="R13" s="241">
        <f>SUM(E13:Q13)</f>
        <v>169098</v>
      </c>
      <c r="S13" s="241"/>
      <c r="T13" s="241"/>
      <c r="U13" s="237"/>
    </row>
    <row r="14" spans="1:21" s="238" customFormat="1" ht="26">
      <c r="A14" s="239" t="s">
        <v>1141</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ht="13">
      <c r="A15" s="239" t="s">
        <v>1681</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3">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3">
      <c r="A17" s="239" t="s">
        <v>910</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3">
      <c r="A18" s="239" t="s">
        <v>911</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3">
      <c r="A19" s="239" t="s">
        <v>912</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3">
      <c r="A20" s="239" t="s">
        <v>913</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ht="13">
      <c r="A21" s="239" t="s">
        <v>914</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ht="13">
      <c r="A22" s="239" t="s">
        <v>915</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ht="13">
      <c r="A23" s="239" t="s">
        <v>916</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ht="13">
      <c r="A24" s="250" t="s">
        <v>1952</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ht="13">
      <c r="A25" s="246" t="s">
        <v>533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ht="13">
      <c r="A26" s="243" t="s">
        <v>222</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ht="13">
      <c r="A27" s="243" t="s">
        <v>917</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ht="13">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3">
      <c r="A29" s="239" t="s">
        <v>910</v>
      </c>
      <c r="B29" s="240">
        <f t="shared" ref="B29:B38" si="9">SUM(C29+D29)</f>
        <v>3349712</v>
      </c>
      <c r="C29" s="241">
        <f>[1]EVERYTHING!$E$49</f>
        <v>3349712</v>
      </c>
      <c r="D29" s="241"/>
      <c r="E29" s="241">
        <f t="shared" ref="E29:E37" si="10">B29-SUM(F29:Q29)</f>
        <v>810925</v>
      </c>
      <c r="F29" s="241"/>
      <c r="G29" s="241"/>
      <c r="H29" s="241"/>
      <c r="I29" s="241">
        <f>Application!AO624</f>
        <v>2538787</v>
      </c>
      <c r="J29" s="241"/>
      <c r="K29" s="241"/>
      <c r="L29" s="241"/>
      <c r="M29" s="241"/>
      <c r="N29" s="241"/>
      <c r="O29" s="241"/>
      <c r="P29" s="241"/>
      <c r="Q29" s="241"/>
      <c r="R29" s="241">
        <f t="shared" ref="R29:R37" si="11">SUM(E29:Q29)</f>
        <v>3349712</v>
      </c>
      <c r="S29" s="241">
        <f>C29</f>
        <v>3349712</v>
      </c>
      <c r="T29" s="241"/>
      <c r="U29" s="237"/>
    </row>
    <row r="30" spans="1:21" s="238" customFormat="1" ht="13">
      <c r="A30" s="239" t="s">
        <v>911</v>
      </c>
      <c r="B30" s="240">
        <f t="shared" si="9"/>
        <v>30780880.754470106</v>
      </c>
      <c r="C30" s="241">
        <f>[1]EVERYTHING!$E$52</f>
        <v>30780880.754470106</v>
      </c>
      <c r="D30" s="241"/>
      <c r="E30" s="241">
        <f t="shared" si="10"/>
        <v>11232757.611882564</v>
      </c>
      <c r="F30" s="241">
        <f>Application!AO621</f>
        <v>17240556</v>
      </c>
      <c r="G30" s="241">
        <v>8913</v>
      </c>
      <c r="H30" s="241">
        <f>Application!AO623</f>
        <v>1740000</v>
      </c>
      <c r="I30" s="241"/>
      <c r="J30" s="241"/>
      <c r="K30" s="241">
        <f>Application!AO626</f>
        <v>200000</v>
      </c>
      <c r="L30" s="241">
        <f>Application!AO627</f>
        <v>100</v>
      </c>
      <c r="M30" s="241">
        <f>Application!AO628</f>
        <v>358554.14258754352</v>
      </c>
      <c r="N30" s="241"/>
      <c r="O30" s="241"/>
      <c r="P30" s="241"/>
      <c r="Q30" s="241"/>
      <c r="R30" s="241">
        <f>SUM(E30:Q30)</f>
        <v>30780880.754470106</v>
      </c>
      <c r="S30" s="241">
        <f t="shared" ref="S30:S37" si="12">C30</f>
        <v>30780880.754470106</v>
      </c>
      <c r="T30" s="241"/>
      <c r="U30" s="237"/>
    </row>
    <row r="31" spans="1:21" s="238" customFormat="1" ht="13">
      <c r="A31" s="239" t="s">
        <v>912</v>
      </c>
      <c r="B31" s="240">
        <f t="shared" si="9"/>
        <v>2040000</v>
      </c>
      <c r="C31" s="241">
        <f>[1]EVERYTHING!$E$55</f>
        <v>2040000</v>
      </c>
      <c r="D31" s="241"/>
      <c r="E31" s="241">
        <f t="shared" si="10"/>
        <v>2040000</v>
      </c>
      <c r="F31" s="241"/>
      <c r="G31" s="241"/>
      <c r="H31" s="241"/>
      <c r="I31" s="241"/>
      <c r="J31" s="241"/>
      <c r="K31" s="241"/>
      <c r="L31" s="241"/>
      <c r="M31" s="241"/>
      <c r="N31" s="241"/>
      <c r="O31" s="241">
        <f>Application!AO630</f>
        <v>0</v>
      </c>
      <c r="P31" s="241"/>
      <c r="Q31" s="241"/>
      <c r="R31" s="241">
        <f t="shared" si="11"/>
        <v>2040000</v>
      </c>
      <c r="S31" s="241">
        <f t="shared" si="12"/>
        <v>2040000</v>
      </c>
      <c r="T31" s="241"/>
      <c r="U31" s="237"/>
    </row>
    <row r="32" spans="1:21" s="238" customFormat="1" ht="13">
      <c r="A32" s="239" t="s">
        <v>913</v>
      </c>
      <c r="B32" s="240">
        <f t="shared" si="9"/>
        <v>1132491.5</v>
      </c>
      <c r="C32" s="241">
        <f>[1]EVERYTHING!$E$57/2</f>
        <v>1132491.5</v>
      </c>
      <c r="D32" s="241"/>
      <c r="E32" s="241">
        <f t="shared" si="10"/>
        <v>1132491.5</v>
      </c>
      <c r="F32" s="241"/>
      <c r="G32" s="241"/>
      <c r="H32" s="241"/>
      <c r="I32" s="241"/>
      <c r="J32" s="241"/>
      <c r="K32" s="241"/>
      <c r="L32" s="241"/>
      <c r="M32" s="241"/>
      <c r="N32" s="241"/>
      <c r="O32" s="241"/>
      <c r="P32" s="241"/>
      <c r="Q32" s="241"/>
      <c r="R32" s="241">
        <f t="shared" si="11"/>
        <v>1132491.5</v>
      </c>
      <c r="S32" s="241">
        <f t="shared" si="12"/>
        <v>1132491.5</v>
      </c>
      <c r="T32" s="241"/>
      <c r="U32" s="237"/>
    </row>
    <row r="33" spans="1:21" s="238" customFormat="1" ht="13">
      <c r="A33" s="239" t="s">
        <v>914</v>
      </c>
      <c r="B33" s="240">
        <f t="shared" si="9"/>
        <v>1132491.5</v>
      </c>
      <c r="C33" s="241">
        <f>C32</f>
        <v>1132491.5</v>
      </c>
      <c r="D33" s="241"/>
      <c r="E33" s="241">
        <f t="shared" si="10"/>
        <v>1132491.5</v>
      </c>
      <c r="F33" s="241"/>
      <c r="G33" s="241"/>
      <c r="H33" s="241"/>
      <c r="I33" s="241"/>
      <c r="J33" s="241"/>
      <c r="K33" s="241"/>
      <c r="L33" s="241"/>
      <c r="M33" s="241"/>
      <c r="N33" s="241"/>
      <c r="O33" s="241"/>
      <c r="P33" s="241"/>
      <c r="Q33" s="241"/>
      <c r="R33" s="241">
        <f t="shared" si="11"/>
        <v>1132491.5</v>
      </c>
      <c r="S33" s="241">
        <f t="shared" si="12"/>
        <v>1132491.5</v>
      </c>
      <c r="T33" s="241"/>
      <c r="U33" s="237"/>
    </row>
    <row r="34" spans="1:21" s="238" customFormat="1" ht="13">
      <c r="A34" s="239" t="s">
        <v>915</v>
      </c>
      <c r="B34" s="240">
        <f t="shared" si="9"/>
        <v>0</v>
      </c>
      <c r="C34" s="241"/>
      <c r="D34" s="241"/>
      <c r="E34" s="241">
        <f t="shared" si="10"/>
        <v>0</v>
      </c>
      <c r="F34" s="241"/>
      <c r="G34" s="241"/>
      <c r="H34" s="241"/>
      <c r="I34" s="241"/>
      <c r="J34" s="241"/>
      <c r="K34" s="241"/>
      <c r="L34" s="241"/>
      <c r="M34" s="241"/>
      <c r="N34" s="241"/>
      <c r="O34" s="241"/>
      <c r="P34" s="241"/>
      <c r="Q34" s="241"/>
      <c r="R34" s="241">
        <f t="shared" si="11"/>
        <v>0</v>
      </c>
      <c r="S34" s="241">
        <f t="shared" si="12"/>
        <v>0</v>
      </c>
      <c r="T34" s="241"/>
      <c r="U34" s="237"/>
    </row>
    <row r="35" spans="1:21" s="238" customFormat="1" ht="13">
      <c r="A35" s="239" t="s">
        <v>916</v>
      </c>
      <c r="B35" s="240">
        <f t="shared" si="9"/>
        <v>1141552</v>
      </c>
      <c r="C35" s="241">
        <f>[1]EVERYTHING!$E$56</f>
        <v>1141552</v>
      </c>
      <c r="D35" s="241"/>
      <c r="E35" s="241">
        <f t="shared" si="10"/>
        <v>1141552</v>
      </c>
      <c r="F35" s="241"/>
      <c r="G35" s="241"/>
      <c r="H35" s="241"/>
      <c r="I35" s="241"/>
      <c r="J35" s="241"/>
      <c r="K35" s="241"/>
      <c r="L35" s="241"/>
      <c r="M35" s="241"/>
      <c r="N35" s="241"/>
      <c r="O35" s="241"/>
      <c r="P35" s="241"/>
      <c r="Q35" s="241"/>
      <c r="R35" s="241">
        <f t="shared" si="11"/>
        <v>1141552</v>
      </c>
      <c r="S35" s="241">
        <f t="shared" si="12"/>
        <v>1141552</v>
      </c>
      <c r="T35" s="241"/>
      <c r="U35" s="237"/>
    </row>
    <row r="36" spans="1:21" s="238" customFormat="1" ht="13">
      <c r="A36" s="250" t="s">
        <v>1952</v>
      </c>
      <c r="B36" s="240">
        <f t="shared" si="9"/>
        <v>80000</v>
      </c>
      <c r="C36" s="241">
        <f>[1]EVERYTHING!$E$102</f>
        <v>80000</v>
      </c>
      <c r="D36" s="241"/>
      <c r="E36" s="241">
        <f t="shared" si="10"/>
        <v>80000</v>
      </c>
      <c r="F36" s="241"/>
      <c r="G36" s="241"/>
      <c r="H36" s="241"/>
      <c r="I36" s="241"/>
      <c r="J36" s="241"/>
      <c r="K36" s="241"/>
      <c r="L36" s="241"/>
      <c r="M36" s="241"/>
      <c r="N36" s="241"/>
      <c r="O36" s="241"/>
      <c r="P36" s="241"/>
      <c r="Q36" s="241"/>
      <c r="R36" s="241">
        <f t="shared" si="11"/>
        <v>80000</v>
      </c>
      <c r="S36" s="241">
        <f t="shared" si="12"/>
        <v>80000</v>
      </c>
      <c r="T36" s="241"/>
      <c r="U36" s="237"/>
    </row>
    <row r="37" spans="1:21" s="238" customFormat="1" ht="13">
      <c r="A37" s="246" t="s">
        <v>2415</v>
      </c>
      <c r="B37" s="240">
        <f t="shared" si="9"/>
        <v>1000000</v>
      </c>
      <c r="C37" s="241">
        <f>[1]EVERYTHING!$E$54</f>
        <v>1000000</v>
      </c>
      <c r="D37" s="241"/>
      <c r="E37" s="241">
        <f t="shared" si="10"/>
        <v>1000000</v>
      </c>
      <c r="F37" s="241"/>
      <c r="G37" s="241"/>
      <c r="H37" s="241"/>
      <c r="I37" s="241"/>
      <c r="J37" s="241"/>
      <c r="K37" s="241"/>
      <c r="L37" s="241"/>
      <c r="M37" s="241"/>
      <c r="N37" s="241"/>
      <c r="O37" s="241"/>
      <c r="P37" s="241"/>
      <c r="Q37" s="241"/>
      <c r="R37" s="241">
        <f t="shared" si="11"/>
        <v>1000000</v>
      </c>
      <c r="S37" s="241">
        <f t="shared" si="12"/>
        <v>1000000</v>
      </c>
      <c r="T37" s="241"/>
      <c r="U37" s="237"/>
    </row>
    <row r="38" spans="1:21" s="238" customFormat="1" ht="13">
      <c r="A38" s="243" t="s">
        <v>919</v>
      </c>
      <c r="B38" s="240">
        <f t="shared" si="9"/>
        <v>40657127.75447011</v>
      </c>
      <c r="C38" s="240">
        <f>SUM(C29:C37)</f>
        <v>40657127.75447011</v>
      </c>
      <c r="D38" s="240">
        <f>SUM(D29:D37)</f>
        <v>0</v>
      </c>
      <c r="E38" s="240">
        <f>SUM(E29:E37)</f>
        <v>18570217.611882564</v>
      </c>
      <c r="F38" s="240">
        <f t="shared" ref="F38:T38" si="13">SUM(F29:F37)</f>
        <v>17240556</v>
      </c>
      <c r="G38" s="240">
        <f t="shared" si="13"/>
        <v>8913</v>
      </c>
      <c r="H38" s="240">
        <f t="shared" si="13"/>
        <v>1740000</v>
      </c>
      <c r="I38" s="240">
        <f t="shared" si="13"/>
        <v>2538787</v>
      </c>
      <c r="J38" s="240">
        <f t="shared" si="13"/>
        <v>0</v>
      </c>
      <c r="K38" s="240">
        <f t="shared" si="13"/>
        <v>200000</v>
      </c>
      <c r="L38" s="240">
        <f t="shared" si="13"/>
        <v>100</v>
      </c>
      <c r="M38" s="240">
        <f t="shared" si="13"/>
        <v>358554.14258754352</v>
      </c>
      <c r="N38" s="240">
        <f t="shared" si="13"/>
        <v>0</v>
      </c>
      <c r="O38" s="240">
        <f t="shared" si="13"/>
        <v>0</v>
      </c>
      <c r="P38" s="240">
        <f t="shared" si="13"/>
        <v>0</v>
      </c>
      <c r="Q38" s="240">
        <f t="shared" si="13"/>
        <v>0</v>
      </c>
      <c r="R38" s="240">
        <f t="shared" si="13"/>
        <v>40657127.75447011</v>
      </c>
      <c r="S38" s="244">
        <f t="shared" si="13"/>
        <v>40657127.75447011</v>
      </c>
      <c r="T38" s="244">
        <f t="shared" si="13"/>
        <v>0</v>
      </c>
      <c r="U38" s="237"/>
    </row>
    <row r="39" spans="1:21" s="238" customFormat="1" ht="13">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3">
      <c r="A40" s="239" t="s">
        <v>921</v>
      </c>
      <c r="B40" s="240">
        <f>SUM(C40+D40)</f>
        <v>1218549</v>
      </c>
      <c r="C40" s="241">
        <f>[1]EVERYTHING!$E$60</f>
        <v>1218549</v>
      </c>
      <c r="D40" s="241"/>
      <c r="E40" s="241">
        <f t="shared" ref="E40:E41" si="14">B40-SUM(F40:Q40)</f>
        <v>1218549</v>
      </c>
      <c r="F40" s="241"/>
      <c r="G40" s="241"/>
      <c r="H40" s="241"/>
      <c r="I40" s="241"/>
      <c r="J40" s="241"/>
      <c r="K40" s="241"/>
      <c r="L40" s="241"/>
      <c r="M40" s="241"/>
      <c r="N40" s="241"/>
      <c r="O40" s="241"/>
      <c r="P40" s="241"/>
      <c r="Q40" s="241"/>
      <c r="R40" s="241">
        <f>SUM(E40:Q40)</f>
        <v>1218549</v>
      </c>
      <c r="S40" s="241">
        <f>C40</f>
        <v>1218549</v>
      </c>
      <c r="T40" s="241"/>
      <c r="U40" s="237"/>
    </row>
    <row r="41" spans="1:21" s="238" customFormat="1" ht="13">
      <c r="A41" s="239" t="s">
        <v>922</v>
      </c>
      <c r="B41" s="240">
        <f>SUM(C41+D41)</f>
        <v>308580</v>
      </c>
      <c r="C41" s="241">
        <f>[1]EVERYTHING!$E$61</f>
        <v>308580</v>
      </c>
      <c r="D41" s="241"/>
      <c r="E41" s="241">
        <f t="shared" si="14"/>
        <v>308580</v>
      </c>
      <c r="F41" s="241"/>
      <c r="G41" s="241"/>
      <c r="H41" s="241"/>
      <c r="I41" s="241"/>
      <c r="J41" s="241"/>
      <c r="K41" s="241"/>
      <c r="L41" s="241"/>
      <c r="M41" s="241"/>
      <c r="N41" s="241"/>
      <c r="O41" s="241"/>
      <c r="P41" s="241"/>
      <c r="Q41" s="241"/>
      <c r="R41" s="241">
        <f>SUM(E41:Q41)</f>
        <v>308580</v>
      </c>
      <c r="S41" s="241">
        <f>C41</f>
        <v>308580</v>
      </c>
      <c r="T41" s="241"/>
      <c r="U41" s="237"/>
    </row>
    <row r="42" spans="1:21" s="238" customFormat="1" ht="13">
      <c r="A42" s="243" t="s">
        <v>923</v>
      </c>
      <c r="B42" s="240">
        <f>SUM(C42:D42)</f>
        <v>1527129</v>
      </c>
      <c r="C42" s="240">
        <f>SUM(C39:C41)</f>
        <v>1527129</v>
      </c>
      <c r="D42" s="240">
        <f>SUM(D39:D41)</f>
        <v>0</v>
      </c>
      <c r="E42" s="240">
        <f t="shared" ref="E42:T42" si="15">SUM(E40:E41)</f>
        <v>1527129</v>
      </c>
      <c r="F42" s="240">
        <f t="shared" si="15"/>
        <v>0</v>
      </c>
      <c r="G42" s="240">
        <f t="shared" si="15"/>
        <v>0</v>
      </c>
      <c r="H42" s="240">
        <f t="shared" si="15"/>
        <v>0</v>
      </c>
      <c r="I42" s="240">
        <f t="shared" si="15"/>
        <v>0</v>
      </c>
      <c r="J42" s="240">
        <f t="shared" si="15"/>
        <v>0</v>
      </c>
      <c r="K42" s="240">
        <f t="shared" si="15"/>
        <v>0</v>
      </c>
      <c r="L42" s="240">
        <f t="shared" si="15"/>
        <v>0</v>
      </c>
      <c r="M42" s="240">
        <f t="shared" si="15"/>
        <v>0</v>
      </c>
      <c r="N42" s="240">
        <f t="shared" si="15"/>
        <v>0</v>
      </c>
      <c r="O42" s="240">
        <f t="shared" si="15"/>
        <v>0</v>
      </c>
      <c r="P42" s="240">
        <f t="shared" si="15"/>
        <v>0</v>
      </c>
      <c r="Q42" s="240">
        <f t="shared" si="15"/>
        <v>0</v>
      </c>
      <c r="R42" s="240">
        <f t="shared" si="15"/>
        <v>1527129</v>
      </c>
      <c r="S42" s="244">
        <f t="shared" si="15"/>
        <v>1527129</v>
      </c>
      <c r="T42" s="244">
        <f t="shared" si="15"/>
        <v>0</v>
      </c>
      <c r="U42" s="237"/>
    </row>
    <row r="43" spans="1:21" s="238" customFormat="1" ht="13">
      <c r="A43" s="243" t="s">
        <v>924</v>
      </c>
      <c r="B43" s="240">
        <f>SUM(C43:D43)</f>
        <v>170000</v>
      </c>
      <c r="C43" s="241">
        <f>[1]EVERYTHING!$E$63</f>
        <v>170000</v>
      </c>
      <c r="D43" s="241"/>
      <c r="E43" s="241">
        <f>B43-SUM(F43:Q43)</f>
        <v>170000</v>
      </c>
      <c r="F43" s="241">
        <v>0</v>
      </c>
      <c r="G43" s="241"/>
      <c r="H43" s="241"/>
      <c r="I43" s="241"/>
      <c r="J43" s="241"/>
      <c r="K43" s="241"/>
      <c r="L43" s="241"/>
      <c r="M43" s="241"/>
      <c r="N43" s="241"/>
      <c r="O43" s="241"/>
      <c r="P43" s="241"/>
      <c r="Q43" s="241"/>
      <c r="R43" s="241">
        <f>SUM(E43:Q43)</f>
        <v>170000</v>
      </c>
      <c r="S43" s="241">
        <f>C43</f>
        <v>170000</v>
      </c>
      <c r="T43" s="241"/>
      <c r="U43" s="237"/>
    </row>
    <row r="44" spans="1:21" s="238" customFormat="1" ht="13">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3">
      <c r="A45" s="239" t="s">
        <v>926</v>
      </c>
      <c r="B45" s="240">
        <f t="shared" ref="B45:B52" si="16">SUM(C45+D45)</f>
        <v>4034807</v>
      </c>
      <c r="C45" s="241">
        <f>[1]EVERYTHING!$E$65</f>
        <v>4034807</v>
      </c>
      <c r="D45" s="241"/>
      <c r="E45" s="241">
        <f t="shared" ref="E45:E52" si="17">B45-SUM(F45:Q45)</f>
        <v>4034807</v>
      </c>
      <c r="F45" s="241"/>
      <c r="G45" s="241"/>
      <c r="H45" s="241"/>
      <c r="I45" s="241"/>
      <c r="J45" s="241"/>
      <c r="K45" s="241"/>
      <c r="L45" s="241"/>
      <c r="M45" s="241"/>
      <c r="N45" s="241"/>
      <c r="O45" s="241"/>
      <c r="P45" s="241"/>
      <c r="Q45" s="241"/>
      <c r="R45" s="241">
        <f t="shared" ref="R45:R52" si="18">SUM(E45:Q45)</f>
        <v>4034807</v>
      </c>
      <c r="S45" s="241">
        <f>[1]EVERYTHING!$H$65</f>
        <v>2420884.0621377495</v>
      </c>
      <c r="T45" s="241"/>
      <c r="U45" s="237"/>
    </row>
    <row r="46" spans="1:21" s="238" customFormat="1" ht="13">
      <c r="A46" s="239" t="s">
        <v>927</v>
      </c>
      <c r="B46" s="240">
        <f t="shared" si="16"/>
        <v>333915</v>
      </c>
      <c r="C46" s="241">
        <f>[1]EVERYTHING!$E$67</f>
        <v>333915</v>
      </c>
      <c r="D46" s="241"/>
      <c r="E46" s="241">
        <f t="shared" si="17"/>
        <v>333915</v>
      </c>
      <c r="F46" s="241"/>
      <c r="G46" s="241"/>
      <c r="H46" s="241"/>
      <c r="I46" s="241"/>
      <c r="J46" s="241"/>
      <c r="K46" s="241"/>
      <c r="L46" s="241"/>
      <c r="M46" s="241"/>
      <c r="N46" s="241"/>
      <c r="O46" s="241"/>
      <c r="P46" s="241"/>
      <c r="Q46" s="241"/>
      <c r="R46" s="241">
        <f t="shared" si="18"/>
        <v>333915</v>
      </c>
      <c r="S46" s="241">
        <f>[1]EVERYTHING!$H$67</f>
        <v>333915</v>
      </c>
      <c r="T46" s="241"/>
      <c r="U46" s="237"/>
    </row>
    <row r="47" spans="1:21" s="238" customFormat="1" ht="12" customHeight="1">
      <c r="A47" s="239" t="s">
        <v>928</v>
      </c>
      <c r="B47" s="240">
        <f t="shared" si="16"/>
        <v>0</v>
      </c>
      <c r="C47" s="241"/>
      <c r="D47" s="241"/>
      <c r="E47" s="241">
        <f t="shared" si="17"/>
        <v>0</v>
      </c>
      <c r="F47" s="241"/>
      <c r="G47" s="241"/>
      <c r="H47" s="241"/>
      <c r="I47" s="241"/>
      <c r="J47" s="241"/>
      <c r="K47" s="241"/>
      <c r="L47" s="241"/>
      <c r="M47" s="241"/>
      <c r="N47" s="241"/>
      <c r="O47" s="241"/>
      <c r="P47" s="241"/>
      <c r="Q47" s="241"/>
      <c r="R47" s="241">
        <f t="shared" si="18"/>
        <v>0</v>
      </c>
      <c r="S47" s="241"/>
      <c r="T47" s="241"/>
      <c r="U47" s="237"/>
    </row>
    <row r="48" spans="1:21" s="238" customFormat="1" ht="13">
      <c r="A48" s="239" t="s">
        <v>929</v>
      </c>
      <c r="B48" s="240">
        <f t="shared" si="16"/>
        <v>0</v>
      </c>
      <c r="C48" s="241"/>
      <c r="D48" s="241"/>
      <c r="E48" s="241">
        <f t="shared" si="17"/>
        <v>0</v>
      </c>
      <c r="F48" s="241"/>
      <c r="G48" s="241"/>
      <c r="H48" s="241"/>
      <c r="I48" s="241"/>
      <c r="J48" s="241"/>
      <c r="K48" s="241"/>
      <c r="L48" s="241"/>
      <c r="M48" s="241"/>
      <c r="N48" s="241"/>
      <c r="O48" s="241"/>
      <c r="P48" s="241"/>
      <c r="Q48" s="241"/>
      <c r="R48" s="241">
        <f t="shared" si="18"/>
        <v>0</v>
      </c>
      <c r="S48" s="241"/>
      <c r="T48" s="241"/>
      <c r="U48" s="237"/>
    </row>
    <row r="49" spans="1:21" s="238" customFormat="1" ht="13">
      <c r="A49" s="239" t="s">
        <v>932</v>
      </c>
      <c r="B49" s="240">
        <f t="shared" si="16"/>
        <v>50000</v>
      </c>
      <c r="C49" s="241">
        <f>[1]EVERYTHING!$E$70</f>
        <v>50000</v>
      </c>
      <c r="D49" s="241"/>
      <c r="E49" s="241">
        <f t="shared" si="17"/>
        <v>50000</v>
      </c>
      <c r="F49" s="241"/>
      <c r="G49" s="241"/>
      <c r="H49" s="241"/>
      <c r="I49" s="241"/>
      <c r="J49" s="241"/>
      <c r="K49" s="241"/>
      <c r="L49" s="241"/>
      <c r="M49" s="241"/>
      <c r="N49" s="241"/>
      <c r="O49" s="241"/>
      <c r="P49" s="241"/>
      <c r="Q49" s="241"/>
      <c r="R49" s="241">
        <f t="shared" si="18"/>
        <v>50000</v>
      </c>
      <c r="S49" s="241">
        <f>C49</f>
        <v>50000</v>
      </c>
      <c r="T49" s="241"/>
      <c r="U49" s="237"/>
    </row>
    <row r="50" spans="1:21" s="238" customFormat="1" ht="13">
      <c r="A50" s="239" t="s">
        <v>930</v>
      </c>
      <c r="B50" s="240">
        <f t="shared" si="16"/>
        <v>30000</v>
      </c>
      <c r="C50" s="241">
        <f>[1]EVERYTHING!$E$68</f>
        <v>30000</v>
      </c>
      <c r="D50" s="241"/>
      <c r="E50" s="241">
        <f t="shared" si="17"/>
        <v>30000</v>
      </c>
      <c r="F50" s="241"/>
      <c r="G50" s="241"/>
      <c r="H50" s="241"/>
      <c r="I50" s="241"/>
      <c r="J50" s="241"/>
      <c r="K50" s="241"/>
      <c r="L50" s="241"/>
      <c r="M50" s="241"/>
      <c r="N50" s="241"/>
      <c r="O50" s="241"/>
      <c r="P50" s="241"/>
      <c r="Q50" s="241"/>
      <c r="R50" s="241">
        <f t="shared" si="18"/>
        <v>30000</v>
      </c>
      <c r="S50" s="241">
        <f t="shared" ref="S50:S52" si="19">C50</f>
        <v>30000</v>
      </c>
      <c r="T50" s="241"/>
      <c r="U50" s="237"/>
    </row>
    <row r="51" spans="1:21" s="238" customFormat="1" ht="13">
      <c r="A51" s="239" t="s">
        <v>931</v>
      </c>
      <c r="B51" s="240">
        <f t="shared" si="16"/>
        <v>200000</v>
      </c>
      <c r="C51" s="241">
        <f>[1]EVERYTHING!$E$69</f>
        <v>200000</v>
      </c>
      <c r="D51" s="241"/>
      <c r="E51" s="241">
        <f t="shared" si="17"/>
        <v>200000</v>
      </c>
      <c r="F51" s="241"/>
      <c r="G51" s="241"/>
      <c r="H51" s="241"/>
      <c r="I51" s="241"/>
      <c r="J51" s="241"/>
      <c r="K51" s="241"/>
      <c r="L51" s="241"/>
      <c r="M51" s="241"/>
      <c r="N51" s="241"/>
      <c r="O51" s="241"/>
      <c r="P51" s="241"/>
      <c r="Q51" s="241"/>
      <c r="R51" s="241">
        <f t="shared" si="18"/>
        <v>200000</v>
      </c>
      <c r="S51" s="241">
        <f t="shared" si="19"/>
        <v>200000</v>
      </c>
      <c r="T51" s="241"/>
      <c r="U51" s="237"/>
    </row>
    <row r="52" spans="1:21" s="238" customFormat="1" ht="13">
      <c r="A52" s="246" t="s">
        <v>2416</v>
      </c>
      <c r="B52" s="240">
        <f t="shared" si="16"/>
        <v>20000</v>
      </c>
      <c r="C52" s="241">
        <f>[1]EVERYTHING!$E$71</f>
        <v>20000</v>
      </c>
      <c r="D52" s="241"/>
      <c r="E52" s="241">
        <f t="shared" si="17"/>
        <v>20000</v>
      </c>
      <c r="F52" s="241"/>
      <c r="G52" s="241"/>
      <c r="H52" s="241"/>
      <c r="I52" s="241"/>
      <c r="J52" s="241"/>
      <c r="K52" s="241"/>
      <c r="L52" s="241"/>
      <c r="M52" s="241"/>
      <c r="N52" s="241"/>
      <c r="O52" s="241"/>
      <c r="P52" s="241"/>
      <c r="Q52" s="241"/>
      <c r="R52" s="241">
        <f t="shared" si="18"/>
        <v>20000</v>
      </c>
      <c r="S52" s="241">
        <f t="shared" si="19"/>
        <v>20000</v>
      </c>
      <c r="T52" s="241"/>
      <c r="U52" s="237"/>
    </row>
    <row r="53" spans="1:21" s="248" customFormat="1" ht="13">
      <c r="A53" s="243" t="s">
        <v>933</v>
      </c>
      <c r="B53" s="244">
        <f>SUM(C53:D53)</f>
        <v>4668722</v>
      </c>
      <c r="C53" s="244">
        <f t="shared" ref="C53:T53" si="20">SUM(C45:C52)</f>
        <v>4668722</v>
      </c>
      <c r="D53" s="244">
        <f t="shared" si="20"/>
        <v>0</v>
      </c>
      <c r="E53" s="244">
        <f t="shared" si="20"/>
        <v>4668722</v>
      </c>
      <c r="F53" s="244">
        <f t="shared" si="20"/>
        <v>0</v>
      </c>
      <c r="G53" s="244">
        <f t="shared" si="20"/>
        <v>0</v>
      </c>
      <c r="H53" s="244">
        <f t="shared" si="20"/>
        <v>0</v>
      </c>
      <c r="I53" s="244">
        <f t="shared" si="20"/>
        <v>0</v>
      </c>
      <c r="J53" s="244">
        <f t="shared" si="20"/>
        <v>0</v>
      </c>
      <c r="K53" s="244">
        <f t="shared" si="20"/>
        <v>0</v>
      </c>
      <c r="L53" s="244">
        <f t="shared" si="20"/>
        <v>0</v>
      </c>
      <c r="M53" s="244">
        <f t="shared" si="20"/>
        <v>0</v>
      </c>
      <c r="N53" s="244">
        <f t="shared" si="20"/>
        <v>0</v>
      </c>
      <c r="O53" s="244">
        <f t="shared" si="20"/>
        <v>0</v>
      </c>
      <c r="P53" s="244">
        <f t="shared" si="20"/>
        <v>0</v>
      </c>
      <c r="Q53" s="244">
        <f t="shared" si="20"/>
        <v>0</v>
      </c>
      <c r="R53" s="240">
        <f t="shared" si="20"/>
        <v>4668722</v>
      </c>
      <c r="S53" s="244">
        <f t="shared" si="20"/>
        <v>3054799.0621377495</v>
      </c>
      <c r="T53" s="244">
        <f t="shared" si="20"/>
        <v>0</v>
      </c>
      <c r="U53" s="247"/>
    </row>
    <row r="54" spans="1:21" s="238" customFormat="1" ht="13">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3">
      <c r="A55" s="239" t="s">
        <v>934</v>
      </c>
      <c r="B55" s="240">
        <f t="shared" ref="B55:B60" si="21">SUM(C55+D55)</f>
        <v>0</v>
      </c>
      <c r="C55" s="241"/>
      <c r="D55" s="241"/>
      <c r="E55" s="241">
        <f t="shared" ref="E55:E60" si="22">B55-SUM(F55:Q55)</f>
        <v>0</v>
      </c>
      <c r="F55" s="241"/>
      <c r="G55" s="241"/>
      <c r="H55" s="241"/>
      <c r="I55" s="241"/>
      <c r="J55" s="241"/>
      <c r="K55" s="241"/>
      <c r="L55" s="241"/>
      <c r="M55" s="241"/>
      <c r="N55" s="241"/>
      <c r="O55" s="241"/>
      <c r="P55" s="241"/>
      <c r="Q55" s="241"/>
      <c r="R55" s="241">
        <f t="shared" ref="R55:R60" si="23">SUM(E55:Q55)</f>
        <v>0</v>
      </c>
      <c r="S55" s="242"/>
      <c r="T55" s="242"/>
      <c r="U55" s="237"/>
    </row>
    <row r="56" spans="1:21" s="238" customFormat="1" ht="12" customHeight="1">
      <c r="A56" s="239" t="s">
        <v>928</v>
      </c>
      <c r="B56" s="240">
        <f t="shared" si="21"/>
        <v>0</v>
      </c>
      <c r="C56" s="241"/>
      <c r="D56" s="241"/>
      <c r="E56" s="241">
        <f t="shared" si="22"/>
        <v>0</v>
      </c>
      <c r="F56" s="241"/>
      <c r="G56" s="241"/>
      <c r="H56" s="241"/>
      <c r="I56" s="241"/>
      <c r="J56" s="241"/>
      <c r="K56" s="241"/>
      <c r="L56" s="241"/>
      <c r="M56" s="241"/>
      <c r="N56" s="241"/>
      <c r="O56" s="241"/>
      <c r="P56" s="241"/>
      <c r="Q56" s="241"/>
      <c r="R56" s="241">
        <f t="shared" si="23"/>
        <v>0</v>
      </c>
      <c r="S56" s="242"/>
      <c r="T56" s="242"/>
      <c r="U56" s="237"/>
    </row>
    <row r="57" spans="1:21" s="238" customFormat="1" ht="13">
      <c r="A57" s="239" t="s">
        <v>932</v>
      </c>
      <c r="B57" s="240">
        <f t="shared" si="21"/>
        <v>10000</v>
      </c>
      <c r="C57" s="241">
        <f>[1]EVERYTHING!$E$76</f>
        <v>10000</v>
      </c>
      <c r="D57" s="241"/>
      <c r="E57" s="241">
        <f t="shared" si="22"/>
        <v>10000</v>
      </c>
      <c r="F57" s="241"/>
      <c r="G57" s="241"/>
      <c r="H57" s="241"/>
      <c r="I57" s="241"/>
      <c r="J57" s="241"/>
      <c r="K57" s="241"/>
      <c r="L57" s="241"/>
      <c r="M57" s="241"/>
      <c r="N57" s="241"/>
      <c r="O57" s="241"/>
      <c r="P57" s="241"/>
      <c r="Q57" s="241"/>
      <c r="R57" s="241">
        <f t="shared" si="23"/>
        <v>10000</v>
      </c>
      <c r="S57" s="242"/>
      <c r="T57" s="242"/>
      <c r="U57" s="237"/>
    </row>
    <row r="58" spans="1:21" s="238" customFormat="1" ht="13">
      <c r="A58" s="239" t="s">
        <v>930</v>
      </c>
      <c r="B58" s="240">
        <f t="shared" si="21"/>
        <v>0</v>
      </c>
      <c r="C58" s="241"/>
      <c r="D58" s="241"/>
      <c r="E58" s="241">
        <f t="shared" si="22"/>
        <v>0</v>
      </c>
      <c r="F58" s="241"/>
      <c r="G58" s="241"/>
      <c r="H58" s="241"/>
      <c r="I58" s="241"/>
      <c r="J58" s="241"/>
      <c r="K58" s="241"/>
      <c r="L58" s="241"/>
      <c r="M58" s="241"/>
      <c r="N58" s="241"/>
      <c r="O58" s="241"/>
      <c r="P58" s="241"/>
      <c r="Q58" s="241"/>
      <c r="R58" s="241">
        <f t="shared" si="23"/>
        <v>0</v>
      </c>
      <c r="S58" s="242"/>
      <c r="T58" s="242"/>
      <c r="U58" s="237"/>
    </row>
    <row r="59" spans="1:21" s="238" customFormat="1" ht="13">
      <c r="A59" s="239" t="s">
        <v>931</v>
      </c>
      <c r="B59" s="240">
        <f t="shared" si="21"/>
        <v>0</v>
      </c>
      <c r="C59" s="241"/>
      <c r="D59" s="241"/>
      <c r="E59" s="241">
        <f t="shared" si="22"/>
        <v>0</v>
      </c>
      <c r="F59" s="241"/>
      <c r="G59" s="241"/>
      <c r="H59" s="241"/>
      <c r="I59" s="241"/>
      <c r="J59" s="241"/>
      <c r="K59" s="241"/>
      <c r="L59" s="241"/>
      <c r="M59" s="241"/>
      <c r="N59" s="241"/>
      <c r="O59" s="241"/>
      <c r="P59" s="241"/>
      <c r="Q59" s="241"/>
      <c r="R59" s="241">
        <f t="shared" si="23"/>
        <v>0</v>
      </c>
      <c r="S59" s="242"/>
      <c r="T59" s="242"/>
      <c r="U59" s="237"/>
    </row>
    <row r="60" spans="1:21" s="238" customFormat="1" ht="13">
      <c r="A60" s="246" t="s">
        <v>2417</v>
      </c>
      <c r="B60" s="240">
        <f t="shared" si="21"/>
        <v>11263</v>
      </c>
      <c r="C60" s="241">
        <f>[1]EVERYTHING!$E$77+1263</f>
        <v>11263</v>
      </c>
      <c r="D60" s="241"/>
      <c r="E60" s="241">
        <f t="shared" si="22"/>
        <v>11263</v>
      </c>
      <c r="F60" s="241"/>
      <c r="G60" s="241"/>
      <c r="H60" s="241"/>
      <c r="I60" s="241"/>
      <c r="J60" s="241"/>
      <c r="K60" s="241"/>
      <c r="L60" s="241"/>
      <c r="M60" s="241"/>
      <c r="N60" s="241"/>
      <c r="O60" s="241"/>
      <c r="P60" s="241"/>
      <c r="Q60" s="241"/>
      <c r="R60" s="241">
        <f t="shared" si="23"/>
        <v>11263</v>
      </c>
      <c r="S60" s="242"/>
      <c r="T60" s="242"/>
      <c r="U60" s="237"/>
    </row>
    <row r="61" spans="1:21" s="238" customFormat="1" ht="14" customHeight="1">
      <c r="A61" s="243" t="s">
        <v>500</v>
      </c>
      <c r="B61" s="240">
        <f>SUM(C61:D61)</f>
        <v>21263</v>
      </c>
      <c r="C61" s="240">
        <f t="shared" ref="C61:R61" si="24">SUM(C55:C60)</f>
        <v>21263</v>
      </c>
      <c r="D61" s="240">
        <f t="shared" si="24"/>
        <v>0</v>
      </c>
      <c r="E61" s="240">
        <f t="shared" si="24"/>
        <v>21263</v>
      </c>
      <c r="F61" s="240">
        <f t="shared" si="24"/>
        <v>0</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21263</v>
      </c>
      <c r="S61" s="242"/>
      <c r="T61" s="242"/>
      <c r="U61" s="237"/>
    </row>
    <row r="62" spans="1:21" s="238" customFormat="1" ht="13">
      <c r="A62" s="249" t="s">
        <v>501</v>
      </c>
      <c r="B62" s="240">
        <f>SUM(C62:D62)</f>
        <v>47639593.75447011</v>
      </c>
      <c r="C62" s="240">
        <f t="shared" ref="C62:R62" si="25">SUM(C8+C11+C13+C14+C15+C26+C27+C38+C42+C43+C53+C61)</f>
        <v>47639593.75447011</v>
      </c>
      <c r="D62" s="240">
        <f t="shared" si="25"/>
        <v>0</v>
      </c>
      <c r="E62" s="240">
        <f t="shared" si="25"/>
        <v>25552683.611882564</v>
      </c>
      <c r="F62" s="240">
        <f t="shared" si="25"/>
        <v>17240556</v>
      </c>
      <c r="G62" s="240">
        <f t="shared" si="25"/>
        <v>8913</v>
      </c>
      <c r="H62" s="240">
        <f t="shared" si="25"/>
        <v>1740000</v>
      </c>
      <c r="I62" s="240">
        <f t="shared" si="25"/>
        <v>2538787</v>
      </c>
      <c r="J62" s="240">
        <f t="shared" si="25"/>
        <v>0</v>
      </c>
      <c r="K62" s="240">
        <f t="shared" si="25"/>
        <v>200000</v>
      </c>
      <c r="L62" s="240">
        <f t="shared" si="25"/>
        <v>100</v>
      </c>
      <c r="M62" s="240">
        <f t="shared" si="25"/>
        <v>358554.14258754352</v>
      </c>
      <c r="N62" s="240">
        <f t="shared" si="25"/>
        <v>0</v>
      </c>
      <c r="O62" s="240">
        <f t="shared" si="25"/>
        <v>0</v>
      </c>
      <c r="P62" s="240">
        <f t="shared" si="25"/>
        <v>0</v>
      </c>
      <c r="Q62" s="240">
        <f t="shared" si="25"/>
        <v>0</v>
      </c>
      <c r="R62" s="240">
        <f t="shared" si="25"/>
        <v>47639593.75447011</v>
      </c>
      <c r="S62" s="240">
        <f>SUM(S10+S13+S14+S15+S26+S27+S38+S42+S43+S53)</f>
        <v>45409055.816607863</v>
      </c>
      <c r="T62" s="240">
        <f>SUM(T11+T13+T14+T15+T26+T27+T38+T42+T43+T53)</f>
        <v>0</v>
      </c>
      <c r="U62" s="237"/>
    </row>
    <row r="63" spans="1:21" s="238" customFormat="1" ht="26">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3">
      <c r="A64" s="239" t="s">
        <v>284</v>
      </c>
      <c r="B64" s="240">
        <f>SUM(C64+D64)</f>
        <v>55000</v>
      </c>
      <c r="C64" s="241">
        <f>[1]EVERYTHING!$E$80</f>
        <v>55000</v>
      </c>
      <c r="D64" s="241"/>
      <c r="E64" s="241">
        <f t="shared" ref="E64:E68" si="26">B64-SUM(F64:Q64)</f>
        <v>55000</v>
      </c>
      <c r="F64" s="241"/>
      <c r="G64" s="241"/>
      <c r="H64" s="241"/>
      <c r="I64" s="241"/>
      <c r="J64" s="241"/>
      <c r="K64" s="241"/>
      <c r="L64" s="241"/>
      <c r="M64" s="241"/>
      <c r="N64" s="241"/>
      <c r="O64" s="241"/>
      <c r="P64" s="241"/>
      <c r="Q64" s="241"/>
      <c r="R64" s="241">
        <f>SUM(E64:Q64)</f>
        <v>55000</v>
      </c>
      <c r="S64" s="241">
        <f>C64</f>
        <v>55000</v>
      </c>
      <c r="T64" s="241"/>
      <c r="U64" s="237"/>
    </row>
    <row r="65" spans="1:21" s="238" customFormat="1" ht="26">
      <c r="A65" s="239" t="s">
        <v>1954</v>
      </c>
      <c r="B65" s="240">
        <f>SUM(C65+D65)</f>
        <v>0</v>
      </c>
      <c r="C65" s="241"/>
      <c r="D65" s="241"/>
      <c r="E65" s="241">
        <f t="shared" si="26"/>
        <v>0</v>
      </c>
      <c r="F65" s="241"/>
      <c r="G65" s="241"/>
      <c r="H65" s="241"/>
      <c r="I65" s="241"/>
      <c r="J65" s="241"/>
      <c r="K65" s="241"/>
      <c r="L65" s="241"/>
      <c r="M65" s="241"/>
      <c r="N65" s="241"/>
      <c r="O65" s="241"/>
      <c r="P65" s="241"/>
      <c r="Q65" s="241"/>
      <c r="R65" s="241">
        <f>SUM(E65:Q65)</f>
        <v>0</v>
      </c>
      <c r="S65" s="241"/>
      <c r="T65" s="241"/>
      <c r="U65" s="237"/>
    </row>
    <row r="66" spans="1:21" s="238" customFormat="1" ht="26">
      <c r="A66" s="239" t="s">
        <v>1955</v>
      </c>
      <c r="B66" s="240">
        <f>SUM(C66+D66)</f>
        <v>0</v>
      </c>
      <c r="C66" s="241"/>
      <c r="D66" s="241"/>
      <c r="E66" s="241">
        <f t="shared" si="26"/>
        <v>0</v>
      </c>
      <c r="F66" s="241"/>
      <c r="G66" s="241"/>
      <c r="H66" s="241"/>
      <c r="I66" s="241"/>
      <c r="J66" s="241"/>
      <c r="K66" s="241"/>
      <c r="L66" s="241"/>
      <c r="M66" s="241"/>
      <c r="N66" s="241"/>
      <c r="O66" s="241"/>
      <c r="P66" s="241"/>
      <c r="Q66" s="241"/>
      <c r="R66" s="241">
        <f>SUM(E66:Q66)</f>
        <v>0</v>
      </c>
      <c r="S66" s="241"/>
      <c r="T66" s="241"/>
      <c r="U66" s="237"/>
    </row>
    <row r="67" spans="1:21" s="238" customFormat="1" ht="13">
      <c r="A67" s="239" t="s">
        <v>1956</v>
      </c>
      <c r="B67" s="240">
        <f>SUM(C67+D67)</f>
        <v>0</v>
      </c>
      <c r="C67" s="241"/>
      <c r="D67" s="241"/>
      <c r="E67" s="241">
        <f t="shared" si="26"/>
        <v>0</v>
      </c>
      <c r="F67" s="241"/>
      <c r="G67" s="241"/>
      <c r="H67" s="241"/>
      <c r="I67" s="241"/>
      <c r="J67" s="241"/>
      <c r="K67" s="241"/>
      <c r="L67" s="241"/>
      <c r="M67" s="241"/>
      <c r="N67" s="241"/>
      <c r="O67" s="241"/>
      <c r="P67" s="241"/>
      <c r="Q67" s="241"/>
      <c r="R67" s="241">
        <f>SUM(E67:Q67)</f>
        <v>0</v>
      </c>
      <c r="S67" s="241"/>
      <c r="T67" s="241"/>
      <c r="U67" s="237"/>
    </row>
    <row r="68" spans="1:21" s="238" customFormat="1" ht="13">
      <c r="A68" s="246" t="s">
        <v>2418</v>
      </c>
      <c r="B68" s="240">
        <f>SUM(C68+D68)</f>
        <v>200000</v>
      </c>
      <c r="C68" s="241">
        <f>[1]EVERYTHING!$E$82</f>
        <v>200000</v>
      </c>
      <c r="D68" s="241"/>
      <c r="E68" s="241">
        <f t="shared" si="26"/>
        <v>200000</v>
      </c>
      <c r="F68" s="241"/>
      <c r="G68" s="241"/>
      <c r="H68" s="241"/>
      <c r="I68" s="241"/>
      <c r="J68" s="241"/>
      <c r="K68" s="241"/>
      <c r="L68" s="241"/>
      <c r="M68" s="241"/>
      <c r="N68" s="241"/>
      <c r="O68" s="241"/>
      <c r="P68" s="241"/>
      <c r="Q68" s="241"/>
      <c r="R68" s="241">
        <f>SUM(E68:Q68)</f>
        <v>200000</v>
      </c>
      <c r="S68" s="241">
        <f>C68</f>
        <v>200000</v>
      </c>
      <c r="T68" s="241"/>
      <c r="U68" s="237"/>
    </row>
    <row r="69" spans="1:21" s="238" customFormat="1" ht="13">
      <c r="A69" s="243" t="s">
        <v>1957</v>
      </c>
      <c r="B69" s="240">
        <f>SUM(C69:D69)</f>
        <v>255000</v>
      </c>
      <c r="C69" s="240">
        <f>SUM(C63:C68)</f>
        <v>255000</v>
      </c>
      <c r="D69" s="240">
        <f>SUM(D63:D68)</f>
        <v>0</v>
      </c>
      <c r="E69" s="240">
        <f t="shared" ref="E69:T69" si="27">SUM(E64:E68)</f>
        <v>255000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255000</v>
      </c>
      <c r="S69" s="244">
        <f t="shared" si="27"/>
        <v>255000</v>
      </c>
      <c r="T69" s="244">
        <f t="shared" si="27"/>
        <v>0</v>
      </c>
      <c r="U69" s="237"/>
    </row>
    <row r="70" spans="1:21" s="238" customFormat="1" ht="13">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3">
      <c r="A71" s="239" t="s">
        <v>286</v>
      </c>
      <c r="B71" s="240">
        <f>SUM(C71+D71)</f>
        <v>0</v>
      </c>
      <c r="C71" s="241"/>
      <c r="D71" s="241"/>
      <c r="E71" s="241">
        <f t="shared" ref="E71:E75" si="28">B71-SUM(F71:Q71)</f>
        <v>0</v>
      </c>
      <c r="F71" s="241"/>
      <c r="G71" s="241"/>
      <c r="H71" s="241"/>
      <c r="I71" s="241"/>
      <c r="J71" s="241"/>
      <c r="K71" s="241"/>
      <c r="L71" s="241"/>
      <c r="M71" s="241"/>
      <c r="N71" s="241"/>
      <c r="O71" s="241"/>
      <c r="P71" s="241"/>
      <c r="Q71" s="241"/>
      <c r="R71" s="241">
        <f>SUM(E71:Q71)</f>
        <v>0</v>
      </c>
      <c r="S71" s="242"/>
      <c r="T71" s="242"/>
      <c r="U71" s="237"/>
    </row>
    <row r="72" spans="1:21" s="238" customFormat="1" ht="13">
      <c r="A72" s="239" t="s">
        <v>287</v>
      </c>
      <c r="B72" s="240">
        <f>SUM(C72+D72)</f>
        <v>0</v>
      </c>
      <c r="C72" s="241"/>
      <c r="D72" s="241"/>
      <c r="E72" s="241">
        <f t="shared" si="28"/>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8"/>
        <v>0</v>
      </c>
      <c r="F73" s="241"/>
      <c r="G73" s="241"/>
      <c r="H73" s="241"/>
      <c r="I73" s="241"/>
      <c r="J73" s="241"/>
      <c r="K73" s="241"/>
      <c r="L73" s="241"/>
      <c r="M73" s="241"/>
      <c r="N73" s="241"/>
      <c r="O73" s="241"/>
      <c r="P73" s="241"/>
      <c r="Q73" s="241"/>
      <c r="R73" s="241">
        <f>SUM(E73:Q73)</f>
        <v>0</v>
      </c>
      <c r="S73" s="242"/>
      <c r="T73" s="242"/>
      <c r="U73" s="237"/>
    </row>
    <row r="74" spans="1:21" s="238" customFormat="1" ht="13">
      <c r="A74" s="239" t="s">
        <v>288</v>
      </c>
      <c r="B74" s="240">
        <f>SUM(C74+D74)</f>
        <v>292350</v>
      </c>
      <c r="C74" s="241">
        <f>[1]EVERYTHING!$E$85</f>
        <v>292350</v>
      </c>
      <c r="D74" s="241"/>
      <c r="E74" s="241">
        <f t="shared" si="28"/>
        <v>0</v>
      </c>
      <c r="F74" s="241"/>
      <c r="G74" s="241">
        <v>292350</v>
      </c>
      <c r="H74" s="241"/>
      <c r="I74" s="241"/>
      <c r="J74" s="241"/>
      <c r="K74" s="241"/>
      <c r="L74" s="241"/>
      <c r="M74" s="241"/>
      <c r="N74" s="241"/>
      <c r="O74" s="241"/>
      <c r="P74" s="241"/>
      <c r="Q74" s="241"/>
      <c r="R74" s="241">
        <f>SUM(E74:Q74)</f>
        <v>292350</v>
      </c>
      <c r="S74" s="242"/>
      <c r="T74" s="242"/>
      <c r="U74" s="237"/>
    </row>
    <row r="75" spans="1:21" s="238" customFormat="1" ht="13">
      <c r="A75" s="246" t="s">
        <v>2419</v>
      </c>
      <c r="B75" s="240">
        <f>SUM(C75+D75)</f>
        <v>1000000</v>
      </c>
      <c r="C75" s="241">
        <f>[1]EVERYTHING!$E$86</f>
        <v>1000000</v>
      </c>
      <c r="D75" s="241"/>
      <c r="E75" s="241">
        <f t="shared" si="28"/>
        <v>0</v>
      </c>
      <c r="F75" s="241"/>
      <c r="G75" s="241">
        <v>1000000</v>
      </c>
      <c r="H75" s="241"/>
      <c r="I75" s="241"/>
      <c r="J75" s="241"/>
      <c r="K75" s="241"/>
      <c r="L75" s="241"/>
      <c r="M75" s="241"/>
      <c r="N75" s="241"/>
      <c r="O75" s="241"/>
      <c r="P75" s="241"/>
      <c r="Q75" s="241"/>
      <c r="R75" s="241">
        <f>SUM(E75:Q75)</f>
        <v>1000000</v>
      </c>
      <c r="S75" s="242"/>
      <c r="T75" s="242"/>
      <c r="U75" s="237"/>
    </row>
    <row r="76" spans="1:21" s="238" customFormat="1" ht="13">
      <c r="A76" s="243" t="s">
        <v>289</v>
      </c>
      <c r="B76" s="240">
        <f>SUM(C76:D76)</f>
        <v>1292350</v>
      </c>
      <c r="C76" s="240">
        <f t="shared" ref="C76:Q76" si="29">SUM(C71:C75)</f>
        <v>1292350</v>
      </c>
      <c r="D76" s="240">
        <f t="shared" si="29"/>
        <v>0</v>
      </c>
      <c r="E76" s="240">
        <f>SUM(E71:E75)</f>
        <v>0</v>
      </c>
      <c r="F76" s="240">
        <f>SUM(F71:F75)</f>
        <v>0</v>
      </c>
      <c r="G76" s="240">
        <f>SUM(G71:G75)</f>
        <v>1292350</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1292350</v>
      </c>
      <c r="S76" s="242"/>
      <c r="T76" s="242"/>
      <c r="U76" s="237"/>
    </row>
    <row r="77" spans="1:21" s="238" customFormat="1" ht="11.7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3">
      <c r="A78" s="239" t="s">
        <v>1741</v>
      </c>
      <c r="B78" s="240">
        <f>SUM(C78+D78)</f>
        <v>2028856.3877235055</v>
      </c>
      <c r="C78" s="241">
        <f>[1]EVERYTHING!$E$91</f>
        <v>2028856.3877235055</v>
      </c>
      <c r="D78" s="241"/>
      <c r="E78" s="241">
        <f t="shared" ref="E78:E79" si="30">B78-SUM(F78:Q78)</f>
        <v>2028856.3877235055</v>
      </c>
      <c r="F78" s="241"/>
      <c r="G78" s="241"/>
      <c r="H78" s="241"/>
      <c r="I78" s="241"/>
      <c r="J78" s="241"/>
      <c r="K78" s="241"/>
      <c r="L78" s="241"/>
      <c r="M78" s="241"/>
      <c r="N78" s="241"/>
      <c r="O78" s="241"/>
      <c r="P78" s="241"/>
      <c r="Q78" s="241"/>
      <c r="R78" s="241">
        <f>SUM(E78:Q78)</f>
        <v>2028856.3877235055</v>
      </c>
      <c r="S78" s="241">
        <f>C78</f>
        <v>2028856.3877235055</v>
      </c>
      <c r="T78" s="241"/>
      <c r="U78" s="237"/>
    </row>
    <row r="79" spans="1:21" s="238" customFormat="1" ht="13">
      <c r="A79" s="239" t="s">
        <v>538</v>
      </c>
      <c r="B79" s="240">
        <f>SUM(C79+D79)</f>
        <v>300000</v>
      </c>
      <c r="C79" s="241">
        <f>[1]EVERYTHING!$E$106</f>
        <v>300000</v>
      </c>
      <c r="D79" s="241"/>
      <c r="E79" s="241">
        <f t="shared" si="30"/>
        <v>300000</v>
      </c>
      <c r="F79" s="241"/>
      <c r="G79" s="241"/>
      <c r="H79" s="241"/>
      <c r="I79" s="241"/>
      <c r="J79" s="241"/>
      <c r="K79" s="241"/>
      <c r="L79" s="241"/>
      <c r="M79" s="241"/>
      <c r="N79" s="241"/>
      <c r="O79" s="241"/>
      <c r="P79" s="241"/>
      <c r="Q79" s="241"/>
      <c r="R79" s="241">
        <f>SUM(E79:Q79)</f>
        <v>300000</v>
      </c>
      <c r="S79" s="241">
        <f>C79</f>
        <v>300000</v>
      </c>
      <c r="T79" s="241"/>
      <c r="U79" s="237"/>
    </row>
    <row r="80" spans="1:21" s="238" customFormat="1" ht="13">
      <c r="A80" s="243" t="s">
        <v>1742</v>
      </c>
      <c r="B80" s="240">
        <f>SUM(C80:D80)</f>
        <v>2328856.3877235055</v>
      </c>
      <c r="C80" s="666">
        <f>SUM(C78:C79)</f>
        <v>2328856.3877235055</v>
      </c>
      <c r="D80" s="666">
        <f t="shared" ref="D80:R80" si="31">SUM(D78:D79)</f>
        <v>0</v>
      </c>
      <c r="E80" s="666">
        <f t="shared" si="31"/>
        <v>2328856.3877235055</v>
      </c>
      <c r="F80" s="666">
        <f t="shared" si="31"/>
        <v>0</v>
      </c>
      <c r="G80" s="666">
        <f t="shared" si="31"/>
        <v>0</v>
      </c>
      <c r="H80" s="666">
        <f t="shared" si="31"/>
        <v>0</v>
      </c>
      <c r="I80" s="666">
        <f t="shared" si="31"/>
        <v>0</v>
      </c>
      <c r="J80" s="666">
        <f t="shared" si="31"/>
        <v>0</v>
      </c>
      <c r="K80" s="666">
        <f t="shared" si="31"/>
        <v>0</v>
      </c>
      <c r="L80" s="666">
        <f t="shared" si="31"/>
        <v>0</v>
      </c>
      <c r="M80" s="666">
        <f t="shared" si="31"/>
        <v>0</v>
      </c>
      <c r="N80" s="666">
        <f t="shared" si="31"/>
        <v>0</v>
      </c>
      <c r="O80" s="666">
        <f t="shared" si="31"/>
        <v>0</v>
      </c>
      <c r="P80" s="666">
        <f t="shared" si="31"/>
        <v>0</v>
      </c>
      <c r="Q80" s="666">
        <f t="shared" si="31"/>
        <v>0</v>
      </c>
      <c r="R80" s="666">
        <f t="shared" si="31"/>
        <v>2328856.3877235055</v>
      </c>
      <c r="S80" s="666">
        <f>SUM(S78:S79)</f>
        <v>2328856.3877235055</v>
      </c>
      <c r="T80" s="666">
        <f>SUM(T78:T79)</f>
        <v>0</v>
      </c>
      <c r="U80" s="237"/>
    </row>
    <row r="81" spans="1:21" s="238" customFormat="1" ht="13">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2113</v>
      </c>
      <c r="B82" s="240">
        <f>SUM(C82+D82)</f>
        <v>185800</v>
      </c>
      <c r="C82" s="241">
        <f>[1]EVERYTHING!$E$93</f>
        <v>185800</v>
      </c>
      <c r="D82" s="241"/>
      <c r="E82" s="241">
        <f t="shared" ref="E82:E94" si="32">B82-SUM(F82:Q82)</f>
        <v>185800</v>
      </c>
      <c r="F82" s="241"/>
      <c r="G82" s="241"/>
      <c r="H82" s="241"/>
      <c r="I82" s="241"/>
      <c r="J82" s="241"/>
      <c r="K82" s="241"/>
      <c r="L82" s="241"/>
      <c r="M82" s="241"/>
      <c r="N82" s="241"/>
      <c r="O82" s="241"/>
      <c r="P82" s="241"/>
      <c r="Q82" s="241"/>
      <c r="R82" s="241">
        <f>SUM(E82:Q82)</f>
        <v>185800</v>
      </c>
      <c r="S82" s="242"/>
      <c r="T82" s="242"/>
      <c r="U82" s="237"/>
    </row>
    <row r="83" spans="1:21" s="238" customFormat="1" ht="13">
      <c r="A83" s="239" t="s">
        <v>516</v>
      </c>
      <c r="B83" s="240">
        <f t="shared" ref="B83:B93" si="33">SUM(C83+D83)</f>
        <v>45000</v>
      </c>
      <c r="C83" s="241">
        <f>[1]EVERYTHING!$E$99</f>
        <v>45000</v>
      </c>
      <c r="D83" s="241"/>
      <c r="E83" s="241">
        <f t="shared" si="32"/>
        <v>45000</v>
      </c>
      <c r="F83" s="241"/>
      <c r="G83" s="241"/>
      <c r="H83" s="241"/>
      <c r="I83" s="241"/>
      <c r="J83" s="241"/>
      <c r="K83" s="241"/>
      <c r="L83" s="241"/>
      <c r="M83" s="241"/>
      <c r="N83" s="241"/>
      <c r="O83" s="241"/>
      <c r="P83" s="241"/>
      <c r="Q83" s="241"/>
      <c r="R83" s="241">
        <f t="shared" ref="R83:R93" si="34">SUM(E83:Q83)</f>
        <v>45000</v>
      </c>
      <c r="S83" s="241">
        <f>C83</f>
        <v>45000</v>
      </c>
      <c r="T83" s="241"/>
      <c r="U83" s="237"/>
    </row>
    <row r="84" spans="1:21" s="238" customFormat="1" ht="13">
      <c r="A84" s="239" t="s">
        <v>517</v>
      </c>
      <c r="B84" s="240">
        <f t="shared" si="33"/>
        <v>1528111</v>
      </c>
      <c r="C84" s="241">
        <f>[1]EVERYTHING!$H$95</f>
        <v>1528111</v>
      </c>
      <c r="D84" s="241"/>
      <c r="E84" s="241">
        <f t="shared" si="32"/>
        <v>1528111</v>
      </c>
      <c r="F84" s="241"/>
      <c r="G84" s="241"/>
      <c r="H84" s="241"/>
      <c r="I84" s="241"/>
      <c r="J84" s="241"/>
      <c r="K84" s="241"/>
      <c r="L84" s="241"/>
      <c r="M84" s="241"/>
      <c r="N84" s="241"/>
      <c r="O84" s="241"/>
      <c r="P84" s="241"/>
      <c r="Q84" s="241"/>
      <c r="R84" s="241">
        <f t="shared" si="34"/>
        <v>1528111</v>
      </c>
      <c r="S84" s="241">
        <f t="shared" ref="S84:S86" si="35">C84</f>
        <v>1528111</v>
      </c>
      <c r="T84" s="241"/>
      <c r="U84" s="237"/>
    </row>
    <row r="85" spans="1:21" s="238" customFormat="1" ht="13">
      <c r="A85" s="239" t="s">
        <v>518</v>
      </c>
      <c r="B85" s="240">
        <f t="shared" si="33"/>
        <v>300000</v>
      </c>
      <c r="C85" s="241">
        <f>[1]EVERYTHING!$E$96</f>
        <v>300000</v>
      </c>
      <c r="D85" s="241"/>
      <c r="E85" s="241">
        <f t="shared" si="32"/>
        <v>300000</v>
      </c>
      <c r="F85" s="241"/>
      <c r="G85" s="241"/>
      <c r="H85" s="241"/>
      <c r="I85" s="241"/>
      <c r="J85" s="241"/>
      <c r="K85" s="241"/>
      <c r="L85" s="241"/>
      <c r="M85" s="241"/>
      <c r="N85" s="241"/>
      <c r="O85" s="241"/>
      <c r="P85" s="241"/>
      <c r="Q85" s="241"/>
      <c r="R85" s="241">
        <f t="shared" si="34"/>
        <v>300000</v>
      </c>
      <c r="S85" s="241">
        <f t="shared" si="35"/>
        <v>300000</v>
      </c>
      <c r="T85" s="241"/>
      <c r="U85" s="237"/>
    </row>
    <row r="86" spans="1:21" s="238" customFormat="1" ht="13">
      <c r="A86" s="239" t="s">
        <v>519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ht="13">
      <c r="A87" s="239" t="s">
        <v>520</v>
      </c>
      <c r="B87" s="240">
        <f t="shared" si="33"/>
        <v>120000</v>
      </c>
      <c r="C87" s="241">
        <f>[1]EVERYTHING!$E$98</f>
        <v>120000</v>
      </c>
      <c r="D87" s="241"/>
      <c r="E87" s="241">
        <f t="shared" si="32"/>
        <v>120000</v>
      </c>
      <c r="F87" s="241"/>
      <c r="G87" s="241"/>
      <c r="H87" s="241"/>
      <c r="I87" s="241"/>
      <c r="J87" s="241"/>
      <c r="K87" s="241"/>
      <c r="L87" s="241"/>
      <c r="M87" s="241"/>
      <c r="N87" s="241"/>
      <c r="O87" s="241"/>
      <c r="P87" s="241"/>
      <c r="Q87" s="241"/>
      <c r="R87" s="241">
        <f t="shared" si="34"/>
        <v>120000</v>
      </c>
      <c r="S87" s="242"/>
      <c r="T87" s="242"/>
      <c r="U87" s="237"/>
    </row>
    <row r="88" spans="1:21" s="238" customFormat="1" ht="13">
      <c r="A88" s="239" t="s">
        <v>521</v>
      </c>
      <c r="B88" s="240">
        <f t="shared" si="33"/>
        <v>60000</v>
      </c>
      <c r="C88" s="241">
        <f>[1]EVERYTHING!$E$100</f>
        <v>60000</v>
      </c>
      <c r="D88" s="241"/>
      <c r="E88" s="241">
        <f t="shared" si="32"/>
        <v>60000</v>
      </c>
      <c r="F88" s="241"/>
      <c r="G88" s="241"/>
      <c r="H88" s="241"/>
      <c r="I88" s="241"/>
      <c r="J88" s="241"/>
      <c r="K88" s="241"/>
      <c r="L88" s="241"/>
      <c r="M88" s="241"/>
      <c r="N88" s="241"/>
      <c r="O88" s="241"/>
      <c r="P88" s="241"/>
      <c r="Q88" s="241"/>
      <c r="R88" s="241">
        <f t="shared" si="34"/>
        <v>60000</v>
      </c>
      <c r="S88" s="241">
        <f>C88</f>
        <v>60000</v>
      </c>
      <c r="T88" s="241"/>
      <c r="U88" s="237"/>
    </row>
    <row r="89" spans="1:21" s="238" customFormat="1" ht="13">
      <c r="A89" s="239" t="s">
        <v>522</v>
      </c>
      <c r="B89" s="240">
        <f t="shared" si="33"/>
        <v>15000</v>
      </c>
      <c r="C89" s="241">
        <f>[1]EVERYTHING!$E$97</f>
        <v>15000</v>
      </c>
      <c r="D89" s="241"/>
      <c r="E89" s="241">
        <f t="shared" si="32"/>
        <v>15000</v>
      </c>
      <c r="F89" s="241"/>
      <c r="G89" s="241"/>
      <c r="H89" s="241"/>
      <c r="I89" s="241"/>
      <c r="J89" s="241"/>
      <c r="K89" s="241"/>
      <c r="L89" s="241"/>
      <c r="M89" s="241"/>
      <c r="N89" s="241"/>
      <c r="O89" s="241"/>
      <c r="P89" s="241"/>
      <c r="Q89" s="241"/>
      <c r="R89" s="241">
        <f t="shared" si="34"/>
        <v>15000</v>
      </c>
      <c r="S89" s="241"/>
      <c r="T89" s="241"/>
      <c r="U89" s="237"/>
    </row>
    <row r="90" spans="1:21" s="238" customFormat="1" ht="13">
      <c r="A90" s="250" t="s">
        <v>1315</v>
      </c>
      <c r="B90" s="240">
        <f t="shared" si="33"/>
        <v>0</v>
      </c>
      <c r="C90" s="241"/>
      <c r="D90" s="241"/>
      <c r="E90" s="241">
        <f t="shared" si="32"/>
        <v>0</v>
      </c>
      <c r="F90" s="241"/>
      <c r="G90" s="241"/>
      <c r="H90" s="241"/>
      <c r="I90" s="241"/>
      <c r="J90" s="241"/>
      <c r="K90" s="241"/>
      <c r="L90" s="241"/>
      <c r="M90" s="241"/>
      <c r="N90" s="241"/>
      <c r="O90" s="241"/>
      <c r="P90" s="241"/>
      <c r="Q90" s="241"/>
      <c r="R90" s="241">
        <f t="shared" si="34"/>
        <v>0</v>
      </c>
      <c r="S90" s="241"/>
      <c r="T90" s="241"/>
      <c r="U90" s="237"/>
    </row>
    <row r="91" spans="1:21" s="238" customFormat="1" ht="13">
      <c r="A91" s="250" t="s">
        <v>1740</v>
      </c>
      <c r="B91" s="240">
        <f t="shared" si="33"/>
        <v>10000</v>
      </c>
      <c r="C91" s="241">
        <f>[1]EVERYTHING!$E$90</f>
        <v>10000</v>
      </c>
      <c r="D91" s="241"/>
      <c r="E91" s="241">
        <f t="shared" si="32"/>
        <v>10000</v>
      </c>
      <c r="F91" s="241"/>
      <c r="G91" s="241"/>
      <c r="H91" s="241"/>
      <c r="I91" s="241"/>
      <c r="J91" s="241"/>
      <c r="K91" s="241"/>
      <c r="L91" s="241"/>
      <c r="M91" s="241"/>
      <c r="N91" s="241"/>
      <c r="O91" s="241"/>
      <c r="P91" s="241"/>
      <c r="Q91" s="241"/>
      <c r="R91" s="241">
        <f t="shared" si="34"/>
        <v>10000</v>
      </c>
      <c r="S91" s="241">
        <f>C91</f>
        <v>10000</v>
      </c>
      <c r="T91" s="241"/>
      <c r="U91" s="237"/>
    </row>
    <row r="92" spans="1:21" s="238" customFormat="1" ht="13">
      <c r="A92" s="246" t="s">
        <v>2420</v>
      </c>
      <c r="B92" s="240">
        <f t="shared" si="33"/>
        <v>1748736</v>
      </c>
      <c r="C92" s="241">
        <f>[1]EVERYTHING!$E$95-C84</f>
        <v>1748736</v>
      </c>
      <c r="D92" s="241"/>
      <c r="E92" s="241">
        <f t="shared" si="32"/>
        <v>0</v>
      </c>
      <c r="F92" s="241"/>
      <c r="G92" s="241"/>
      <c r="H92" s="241"/>
      <c r="I92" s="241"/>
      <c r="J92" s="241"/>
      <c r="K92" s="241"/>
      <c r="L92" s="241"/>
      <c r="M92" s="241"/>
      <c r="N92" s="241">
        <f>B92</f>
        <v>1748736</v>
      </c>
      <c r="O92" s="241"/>
      <c r="P92" s="241"/>
      <c r="Q92" s="241"/>
      <c r="R92" s="241">
        <f t="shared" si="34"/>
        <v>1748736</v>
      </c>
      <c r="S92" s="241"/>
      <c r="T92" s="241"/>
      <c r="U92" s="237"/>
    </row>
    <row r="93" spans="1:21" s="238" customFormat="1" ht="26">
      <c r="A93" s="246" t="s">
        <v>2422</v>
      </c>
      <c r="B93" s="240">
        <f t="shared" si="33"/>
        <v>195000</v>
      </c>
      <c r="C93" s="241">
        <f>[1]EVERYTHING!$E$101+[1]EVERYTHING!$E$103+[1]EVERYTHING!$E$94</f>
        <v>195000</v>
      </c>
      <c r="D93" s="241"/>
      <c r="E93" s="241">
        <f t="shared" si="32"/>
        <v>195000</v>
      </c>
      <c r="F93" s="241"/>
      <c r="G93" s="241"/>
      <c r="H93" s="241"/>
      <c r="I93" s="241"/>
      <c r="J93" s="241"/>
      <c r="K93" s="241"/>
      <c r="L93" s="241"/>
      <c r="M93" s="241"/>
      <c r="N93" s="241"/>
      <c r="O93" s="241"/>
      <c r="P93" s="241"/>
      <c r="Q93" s="241"/>
      <c r="R93" s="241">
        <f t="shared" si="34"/>
        <v>195000</v>
      </c>
      <c r="S93" s="241">
        <f>C93</f>
        <v>195000</v>
      </c>
      <c r="T93" s="241"/>
      <c r="U93" s="237"/>
    </row>
    <row r="94" spans="1:21" s="238" customFormat="1" ht="13">
      <c r="A94" s="246" t="s">
        <v>2421</v>
      </c>
      <c r="B94" s="240">
        <f>SUM(C94+D94)</f>
        <v>15000</v>
      </c>
      <c r="C94" s="241">
        <f>[1]EVERYTHING!$E$104</f>
        <v>15000</v>
      </c>
      <c r="D94" s="241"/>
      <c r="E94" s="241">
        <f t="shared" si="32"/>
        <v>0</v>
      </c>
      <c r="F94" s="241"/>
      <c r="G94" s="241"/>
      <c r="H94" s="241"/>
      <c r="I94" s="241"/>
      <c r="J94" s="241">
        <f>Application!AO625</f>
        <v>15000</v>
      </c>
      <c r="K94" s="241"/>
      <c r="L94" s="241"/>
      <c r="M94" s="241"/>
      <c r="N94" s="241"/>
      <c r="O94" s="241"/>
      <c r="P94" s="241"/>
      <c r="Q94" s="241"/>
      <c r="R94" s="241">
        <f>SUM(E94:Q94)</f>
        <v>15000</v>
      </c>
      <c r="S94" s="241"/>
      <c r="T94" s="241"/>
      <c r="U94" s="237"/>
    </row>
    <row r="95" spans="1:21" s="238" customFormat="1" ht="13">
      <c r="A95" s="243" t="s">
        <v>523</v>
      </c>
      <c r="B95" s="240">
        <f>SUM(C95:D95)</f>
        <v>4222647</v>
      </c>
      <c r="C95" s="240">
        <f t="shared" ref="C95:R95" si="36">SUM(C82:C94)</f>
        <v>4222647</v>
      </c>
      <c r="D95" s="240">
        <f t="shared" si="36"/>
        <v>0</v>
      </c>
      <c r="E95" s="240">
        <f t="shared" si="36"/>
        <v>2458911</v>
      </c>
      <c r="F95" s="240">
        <f t="shared" si="36"/>
        <v>0</v>
      </c>
      <c r="G95" s="240">
        <f t="shared" si="36"/>
        <v>0</v>
      </c>
      <c r="H95" s="240">
        <f t="shared" si="36"/>
        <v>0</v>
      </c>
      <c r="I95" s="240">
        <f t="shared" si="36"/>
        <v>0</v>
      </c>
      <c r="J95" s="240">
        <f t="shared" si="36"/>
        <v>15000</v>
      </c>
      <c r="K95" s="240">
        <f t="shared" si="36"/>
        <v>0</v>
      </c>
      <c r="L95" s="240">
        <f t="shared" si="36"/>
        <v>0</v>
      </c>
      <c r="M95" s="240">
        <f t="shared" si="36"/>
        <v>0</v>
      </c>
      <c r="N95" s="240">
        <f t="shared" si="36"/>
        <v>1748736</v>
      </c>
      <c r="O95" s="240">
        <f t="shared" si="36"/>
        <v>0</v>
      </c>
      <c r="P95" s="240">
        <f t="shared" si="36"/>
        <v>0</v>
      </c>
      <c r="Q95" s="240">
        <f t="shared" si="36"/>
        <v>0</v>
      </c>
      <c r="R95" s="240">
        <f t="shared" si="36"/>
        <v>4222647</v>
      </c>
      <c r="S95" s="244">
        <f>SUM(S83:S86,S88:S94)</f>
        <v>2138111</v>
      </c>
      <c r="T95" s="240">
        <f>SUM(T83:T86,T88:T94)</f>
        <v>0</v>
      </c>
      <c r="U95" s="237"/>
    </row>
    <row r="96" spans="1:21" s="238" customFormat="1" ht="13">
      <c r="A96" s="243" t="s">
        <v>524</v>
      </c>
      <c r="B96" s="240">
        <f>SUM(C96:D96)</f>
        <v>55738447.142193615</v>
      </c>
      <c r="C96" s="240">
        <f t="shared" ref="C96:R96" si="37">SUM(C62+C69+C76+C80+C95)</f>
        <v>55738447.142193615</v>
      </c>
      <c r="D96" s="240">
        <f t="shared" si="37"/>
        <v>0</v>
      </c>
      <c r="E96" s="240">
        <f t="shared" si="37"/>
        <v>30595450.999606069</v>
      </c>
      <c r="F96" s="240">
        <f t="shared" si="37"/>
        <v>17240556</v>
      </c>
      <c r="G96" s="240">
        <f t="shared" si="37"/>
        <v>1301263</v>
      </c>
      <c r="H96" s="240">
        <f t="shared" si="37"/>
        <v>1740000</v>
      </c>
      <c r="I96" s="240">
        <f t="shared" si="37"/>
        <v>2538787</v>
      </c>
      <c r="J96" s="240">
        <f t="shared" si="37"/>
        <v>15000</v>
      </c>
      <c r="K96" s="240">
        <f t="shared" si="37"/>
        <v>200000</v>
      </c>
      <c r="L96" s="240">
        <f t="shared" si="37"/>
        <v>100</v>
      </c>
      <c r="M96" s="240">
        <f t="shared" si="37"/>
        <v>358554.14258754352</v>
      </c>
      <c r="N96" s="240">
        <f t="shared" si="37"/>
        <v>1748736</v>
      </c>
      <c r="O96" s="240">
        <f t="shared" si="37"/>
        <v>0</v>
      </c>
      <c r="P96" s="240">
        <f t="shared" si="37"/>
        <v>0</v>
      </c>
      <c r="Q96" s="240">
        <f t="shared" si="37"/>
        <v>0</v>
      </c>
      <c r="R96" s="240">
        <f t="shared" si="37"/>
        <v>55738447.142193615</v>
      </c>
      <c r="S96" s="244">
        <f>SUM(+S62+S69+S80+S95)</f>
        <v>50131023.204331368</v>
      </c>
      <c r="T96" s="244">
        <f>SUM(T62+T69+T80+T95)</f>
        <v>0</v>
      </c>
      <c r="U96" s="237"/>
    </row>
    <row r="97" spans="1:21" s="238" customFormat="1" ht="13">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3">
      <c r="A98" s="239" t="s">
        <v>526</v>
      </c>
      <c r="B98" s="240">
        <f>SUM(C98+D98)</f>
        <v>2600000</v>
      </c>
      <c r="C98" s="241">
        <f>[1]EVERYTHING!$E$110</f>
        <v>2600000</v>
      </c>
      <c r="D98" s="241"/>
      <c r="E98" s="241">
        <f t="shared" ref="E98:E102" si="38">B98-SUM(F98:Q98)</f>
        <v>2600000</v>
      </c>
      <c r="F98" s="241"/>
      <c r="G98" s="241"/>
      <c r="H98" s="241"/>
      <c r="I98" s="241"/>
      <c r="J98" s="241"/>
      <c r="K98" s="241"/>
      <c r="L98" s="241"/>
      <c r="M98" s="241"/>
      <c r="N98" s="241"/>
      <c r="O98" s="241"/>
      <c r="P98" s="241"/>
      <c r="Q98" s="241"/>
      <c r="R98" s="241">
        <f>SUM(E98:Q98)</f>
        <v>2600000</v>
      </c>
      <c r="S98" s="241">
        <f>C98</f>
        <v>2600000</v>
      </c>
      <c r="T98" s="241"/>
      <c r="U98" s="237"/>
    </row>
    <row r="99" spans="1:21" s="238" customFormat="1" ht="13">
      <c r="A99" s="239" t="s">
        <v>1958</v>
      </c>
      <c r="B99" s="240">
        <f>SUM(C99+D99)</f>
        <v>200000</v>
      </c>
      <c r="C99" s="241">
        <f>[1]EVERYTHING!$E$111</f>
        <v>200000</v>
      </c>
      <c r="D99" s="241"/>
      <c r="E99" s="241">
        <f t="shared" si="38"/>
        <v>200000</v>
      </c>
      <c r="F99" s="241"/>
      <c r="G99" s="241"/>
      <c r="H99" s="241"/>
      <c r="I99" s="241"/>
      <c r="J99" s="241"/>
      <c r="K99" s="241"/>
      <c r="L99" s="241"/>
      <c r="M99" s="241"/>
      <c r="N99" s="241"/>
      <c r="O99" s="241"/>
      <c r="P99" s="241"/>
      <c r="Q99" s="241"/>
      <c r="R99" s="241">
        <f>SUM(E99:Q99)</f>
        <v>200000</v>
      </c>
      <c r="S99" s="241">
        <f>C99</f>
        <v>200000</v>
      </c>
      <c r="T99" s="241"/>
      <c r="U99" s="237"/>
    </row>
    <row r="100" spans="1:21" s="238" customFormat="1" ht="12" customHeight="1">
      <c r="A100" s="239" t="s">
        <v>527</v>
      </c>
      <c r="B100" s="240">
        <f>SUM(C100+D100)</f>
        <v>0</v>
      </c>
      <c r="C100" s="241"/>
      <c r="D100" s="241"/>
      <c r="E100" s="241">
        <f t="shared" si="38"/>
        <v>0</v>
      </c>
      <c r="F100" s="241"/>
      <c r="G100" s="241"/>
      <c r="H100" s="241"/>
      <c r="I100" s="241"/>
      <c r="J100" s="241"/>
      <c r="K100" s="241"/>
      <c r="L100" s="241"/>
      <c r="M100" s="241"/>
      <c r="N100" s="241"/>
      <c r="O100" s="241"/>
      <c r="P100" s="241"/>
      <c r="Q100" s="241"/>
      <c r="R100" s="241">
        <f>SUM(E100:Q100)</f>
        <v>0</v>
      </c>
      <c r="S100" s="241"/>
      <c r="T100" s="241"/>
      <c r="U100" s="237"/>
    </row>
    <row r="101" spans="1:21" s="238" customFormat="1" ht="13">
      <c r="A101" s="239" t="s">
        <v>1240</v>
      </c>
      <c r="B101" s="240">
        <f>SUM(C101+D101)</f>
        <v>0</v>
      </c>
      <c r="C101" s="241"/>
      <c r="D101" s="241"/>
      <c r="E101" s="241">
        <f t="shared" si="38"/>
        <v>0</v>
      </c>
      <c r="F101" s="241"/>
      <c r="G101" s="241"/>
      <c r="H101" s="241"/>
      <c r="I101" s="241"/>
      <c r="J101" s="241"/>
      <c r="K101" s="241"/>
      <c r="L101" s="241"/>
      <c r="M101" s="241"/>
      <c r="N101" s="241"/>
      <c r="O101" s="241"/>
      <c r="P101" s="241"/>
      <c r="Q101" s="241"/>
      <c r="R101" s="241">
        <f>SUM(E101:Q101)</f>
        <v>0</v>
      </c>
      <c r="S101" s="241"/>
      <c r="T101" s="241"/>
      <c r="U101" s="237"/>
    </row>
    <row r="102" spans="1:21" s="238" customFormat="1" ht="13">
      <c r="A102" s="246" t="s">
        <v>533</v>
      </c>
      <c r="B102" s="240">
        <f>SUM(C102+D102)</f>
        <v>0</v>
      </c>
      <c r="C102" s="241"/>
      <c r="D102" s="241"/>
      <c r="E102" s="241">
        <f t="shared" si="38"/>
        <v>0</v>
      </c>
      <c r="F102" s="241"/>
      <c r="G102" s="241"/>
      <c r="H102" s="241"/>
      <c r="I102" s="241"/>
      <c r="J102" s="241"/>
      <c r="K102" s="241"/>
      <c r="L102" s="241"/>
      <c r="M102" s="241"/>
      <c r="N102" s="241"/>
      <c r="O102" s="241"/>
      <c r="P102" s="241"/>
      <c r="Q102" s="241"/>
      <c r="R102" s="241">
        <f>SUM(E102:Q102)</f>
        <v>0</v>
      </c>
      <c r="S102" s="241"/>
      <c r="T102" s="241"/>
      <c r="U102" s="237"/>
    </row>
    <row r="103" spans="1:21" s="238" customFormat="1" ht="13">
      <c r="A103" s="243" t="s">
        <v>528</v>
      </c>
      <c r="B103" s="240">
        <f>SUM(C103:D103)</f>
        <v>2800000</v>
      </c>
      <c r="C103" s="240">
        <f t="shared" ref="C103:T103" si="39">SUM(C98:C102)</f>
        <v>2800000</v>
      </c>
      <c r="D103" s="240">
        <f t="shared" si="39"/>
        <v>0</v>
      </c>
      <c r="E103" s="240">
        <f t="shared" si="39"/>
        <v>2800000</v>
      </c>
      <c r="F103" s="240">
        <f t="shared" si="39"/>
        <v>0</v>
      </c>
      <c r="G103" s="240">
        <f t="shared" si="39"/>
        <v>0</v>
      </c>
      <c r="H103" s="240">
        <f t="shared" si="39"/>
        <v>0</v>
      </c>
      <c r="I103" s="240">
        <f t="shared" si="39"/>
        <v>0</v>
      </c>
      <c r="J103" s="240">
        <f t="shared" si="39"/>
        <v>0</v>
      </c>
      <c r="K103" s="240">
        <f t="shared" si="39"/>
        <v>0</v>
      </c>
      <c r="L103" s="240">
        <f t="shared" si="39"/>
        <v>0</v>
      </c>
      <c r="M103" s="240">
        <f t="shared" si="39"/>
        <v>0</v>
      </c>
      <c r="N103" s="240">
        <f t="shared" si="39"/>
        <v>0</v>
      </c>
      <c r="O103" s="240">
        <f t="shared" si="39"/>
        <v>0</v>
      </c>
      <c r="P103" s="240">
        <f t="shared" si="39"/>
        <v>0</v>
      </c>
      <c r="Q103" s="240">
        <f t="shared" si="39"/>
        <v>0</v>
      </c>
      <c r="R103" s="240">
        <f t="shared" si="39"/>
        <v>2800000</v>
      </c>
      <c r="S103" s="244">
        <f t="shared" si="39"/>
        <v>2800000</v>
      </c>
      <c r="T103" s="244">
        <f t="shared" si="39"/>
        <v>0</v>
      </c>
      <c r="U103" s="237"/>
    </row>
    <row r="104" spans="1:21" s="238" customFormat="1" ht="13">
      <c r="A104" s="243" t="s">
        <v>1156</v>
      </c>
      <c r="B104" s="244">
        <f>SUM(C104:D104)</f>
        <v>58538447.142193615</v>
      </c>
      <c r="C104" s="244">
        <f t="shared" ref="C104:R104" si="40">SUM(C96+C103)</f>
        <v>58538447.142193615</v>
      </c>
      <c r="D104" s="244">
        <f t="shared" si="40"/>
        <v>0</v>
      </c>
      <c r="E104" s="244">
        <f t="shared" si="40"/>
        <v>33395450.999606069</v>
      </c>
      <c r="F104" s="244">
        <f t="shared" si="40"/>
        <v>17240556</v>
      </c>
      <c r="G104" s="244">
        <f t="shared" si="40"/>
        <v>1301263</v>
      </c>
      <c r="H104" s="244">
        <f t="shared" si="40"/>
        <v>1740000</v>
      </c>
      <c r="I104" s="244">
        <f t="shared" si="40"/>
        <v>2538787</v>
      </c>
      <c r="J104" s="244">
        <f t="shared" si="40"/>
        <v>15000</v>
      </c>
      <c r="K104" s="244">
        <f t="shared" si="40"/>
        <v>200000</v>
      </c>
      <c r="L104" s="244">
        <f t="shared" si="40"/>
        <v>100</v>
      </c>
      <c r="M104" s="244">
        <f t="shared" si="40"/>
        <v>358554.14258754352</v>
      </c>
      <c r="N104" s="244">
        <f t="shared" si="40"/>
        <v>1748736</v>
      </c>
      <c r="O104" s="244">
        <f t="shared" si="40"/>
        <v>0</v>
      </c>
      <c r="P104" s="244">
        <f t="shared" si="40"/>
        <v>0</v>
      </c>
      <c r="Q104" s="244">
        <f t="shared" si="40"/>
        <v>0</v>
      </c>
      <c r="R104" s="240">
        <f t="shared" si="40"/>
        <v>58538447.142193615</v>
      </c>
      <c r="S104" s="244">
        <f>S96+S103</f>
        <v>52931023.204331368</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52931023.204331368</v>
      </c>
      <c r="T106" s="244">
        <f>T104+T105</f>
        <v>0</v>
      </c>
      <c r="U106" s="256"/>
    </row>
    <row r="107" spans="1:21" s="258" customFormat="1">
      <c r="A107" s="257" t="s">
        <v>1107</v>
      </c>
      <c r="B107" s="252"/>
      <c r="C107" s="252"/>
      <c r="D107" s="252"/>
      <c r="E107" s="240">
        <f>Application!AO634</f>
        <v>33395450.999606069</v>
      </c>
      <c r="F107" s="240">
        <f>Application!AO621</f>
        <v>17240556</v>
      </c>
      <c r="G107" s="240">
        <f>Application!AO622</f>
        <v>1301263</v>
      </c>
      <c r="H107" s="240">
        <f>Application!AO623</f>
        <v>1740000</v>
      </c>
      <c r="I107" s="240">
        <f>Application!AO624</f>
        <v>2538787</v>
      </c>
      <c r="J107" s="240">
        <f>Application!AO625</f>
        <v>15000</v>
      </c>
      <c r="K107" s="240">
        <f>Application!AO626</f>
        <v>200000</v>
      </c>
      <c r="L107" s="240">
        <f>Application!AO627</f>
        <v>100</v>
      </c>
      <c r="M107" s="240">
        <f>Application!AO628</f>
        <v>358554.14258754352</v>
      </c>
      <c r="N107" s="240">
        <f>Application!AO629</f>
        <v>1748736</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6">
      <c r="A121" s="551" t="s">
        <v>1305</v>
      </c>
      <c r="U121" s="553"/>
    </row>
    <row r="122" spans="1:21" s="253" customFormat="1">
      <c r="A122" s="254" t="s">
        <v>1290</v>
      </c>
      <c r="D122" s="1590" t="s">
        <v>1291</v>
      </c>
      <c r="E122" s="1590"/>
      <c r="F122" s="1590"/>
      <c r="U122" s="256"/>
    </row>
    <row r="123" spans="1:21" s="253" customFormat="1" ht="13">
      <c r="A123" s="253" t="s">
        <v>1292</v>
      </c>
      <c r="B123" s="546"/>
      <c r="D123" s="1582" t="s">
        <v>1316</v>
      </c>
      <c r="E123" s="1578"/>
      <c r="F123" s="1578"/>
      <c r="G123" s="1578"/>
      <c r="H123" s="1578"/>
      <c r="I123" s="1578"/>
      <c r="J123" s="1578"/>
      <c r="K123" s="1578"/>
      <c r="L123" s="1578"/>
      <c r="M123" s="1578"/>
      <c r="N123" s="1578"/>
      <c r="O123" s="1578"/>
      <c r="P123" s="1578"/>
      <c r="Q123" s="1578"/>
      <c r="R123" s="1578"/>
      <c r="S123" s="1578"/>
      <c r="U123" s="256"/>
    </row>
    <row r="124" spans="1:21" s="253" customFormat="1" ht="14">
      <c r="A124" s="209" t="s">
        <v>1293</v>
      </c>
      <c r="B124" s="546"/>
      <c r="C124" s="209"/>
      <c r="D124" s="1578"/>
      <c r="E124" s="1578"/>
      <c r="F124" s="1578"/>
      <c r="G124" s="1578"/>
      <c r="H124" s="1578"/>
      <c r="I124" s="1578"/>
      <c r="J124" s="1578"/>
      <c r="K124" s="1578"/>
      <c r="L124" s="1578"/>
      <c r="M124" s="1578"/>
      <c r="N124" s="1578"/>
      <c r="O124" s="1578"/>
      <c r="P124" s="1578"/>
      <c r="Q124" s="1578"/>
      <c r="R124" s="1578"/>
      <c r="S124" s="1578"/>
      <c r="U124" s="256"/>
    </row>
    <row r="125" spans="1:21" s="253" customFormat="1" ht="14">
      <c r="A125" s="209" t="s">
        <v>1294</v>
      </c>
      <c r="B125" s="546"/>
      <c r="C125" s="209"/>
      <c r="D125" s="1578"/>
      <c r="E125" s="1578"/>
      <c r="F125" s="1578"/>
      <c r="G125" s="1578"/>
      <c r="H125" s="1578"/>
      <c r="I125" s="1578"/>
      <c r="J125" s="1578"/>
      <c r="K125" s="1578"/>
      <c r="L125" s="1578"/>
      <c r="M125" s="1578"/>
      <c r="N125" s="1578"/>
      <c r="O125" s="1578"/>
      <c r="P125" s="1578"/>
      <c r="Q125" s="1578"/>
      <c r="R125" s="1578"/>
      <c r="S125" s="1578"/>
      <c r="U125" s="256"/>
    </row>
    <row r="126" spans="1:21" s="253" customFormat="1" ht="14">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4">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4">
      <c r="A128" s="209" t="s">
        <v>1297</v>
      </c>
      <c r="B128" s="546"/>
      <c r="C128" s="209"/>
      <c r="D128" s="1585"/>
      <c r="E128" s="1585"/>
      <c r="F128" s="1585"/>
      <c r="G128" s="1585"/>
      <c r="H128" s="1585"/>
      <c r="I128" s="209"/>
      <c r="J128" s="1581"/>
      <c r="K128" s="1581"/>
      <c r="L128" s="209"/>
      <c r="M128" s="209"/>
      <c r="N128" s="209"/>
      <c r="O128" s="209"/>
      <c r="P128" s="209"/>
      <c r="Q128" s="209"/>
      <c r="R128" s="209"/>
      <c r="S128" s="209"/>
      <c r="U128" s="256"/>
    </row>
    <row r="129" spans="1:21" s="253" customFormat="1" ht="14">
      <c r="A129" s="209" t="s">
        <v>499</v>
      </c>
      <c r="B129" s="546"/>
      <c r="C129" s="209"/>
      <c r="D129" s="1589" t="s">
        <v>1298</v>
      </c>
      <c r="E129" s="1589"/>
      <c r="F129" s="1589"/>
      <c r="G129" s="1589"/>
      <c r="H129" s="1589"/>
      <c r="I129" s="209"/>
      <c r="J129" s="209" t="s">
        <v>1299</v>
      </c>
      <c r="K129" s="209"/>
      <c r="L129" s="209"/>
      <c r="M129" s="209"/>
      <c r="N129" s="209"/>
      <c r="O129" s="209"/>
      <c r="P129" s="209"/>
      <c r="Q129" s="209"/>
      <c r="R129" s="209"/>
      <c r="S129" s="209"/>
      <c r="U129" s="256"/>
    </row>
    <row r="130" spans="1:21" s="253" customFormat="1" ht="13">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4">
      <c r="A131" s="106" t="s">
        <v>1300</v>
      </c>
      <c r="B131" s="547">
        <f>SUM(B123:B129)</f>
        <v>0</v>
      </c>
      <c r="C131" s="209"/>
      <c r="D131" s="1471"/>
      <c r="E131" s="1471"/>
      <c r="F131" s="1471"/>
      <c r="G131" s="1471"/>
      <c r="H131" s="1471"/>
      <c r="I131" s="209"/>
      <c r="J131" s="1471"/>
      <c r="K131" s="1471"/>
      <c r="L131" s="1471"/>
      <c r="M131" s="1471"/>
      <c r="N131" s="209"/>
      <c r="O131" s="209"/>
      <c r="P131" s="209"/>
      <c r="Q131" s="209"/>
      <c r="R131" s="209"/>
      <c r="S131" s="209"/>
      <c r="U131" s="256"/>
    </row>
    <row r="132" spans="1:21" s="253" customFormat="1" ht="13">
      <c r="A132" s="548"/>
      <c r="B132" s="209"/>
      <c r="C132" s="209"/>
      <c r="D132" s="1583" t="s">
        <v>1301</v>
      </c>
      <c r="E132" s="1583"/>
      <c r="F132" s="1583"/>
      <c r="G132" s="1583"/>
      <c r="H132" s="1583"/>
      <c r="I132" s="209"/>
      <c r="J132" s="1583" t="s">
        <v>1302</v>
      </c>
      <c r="K132" s="1583"/>
      <c r="L132" s="1583"/>
      <c r="M132" s="1583"/>
      <c r="N132" s="209"/>
      <c r="O132" s="209"/>
      <c r="P132" s="209"/>
      <c r="Q132" s="209"/>
      <c r="R132" s="209"/>
      <c r="S132" s="209"/>
      <c r="U132" s="256"/>
    </row>
    <row r="133" spans="1:21" s="253" customFormat="1" ht="13">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2131</v>
      </c>
      <c r="B135" s="209"/>
      <c r="C135" s="209"/>
      <c r="D135" s="209"/>
      <c r="E135" s="209"/>
      <c r="F135" s="209"/>
      <c r="G135" s="209"/>
      <c r="H135" s="209"/>
      <c r="I135" s="209"/>
      <c r="J135" s="209"/>
      <c r="K135" s="209"/>
      <c r="L135" s="209"/>
      <c r="M135" s="209"/>
      <c r="N135" s="946"/>
      <c r="O135" s="209"/>
      <c r="P135" s="209"/>
      <c r="Q135" s="209"/>
      <c r="R135" s="209"/>
      <c r="S135" s="209"/>
      <c r="U135" s="256"/>
    </row>
    <row r="136" spans="1:21" ht="13">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4"/>
      <c r="B138" s="1585"/>
      <c r="C138" s="1585"/>
      <c r="D138" s="352"/>
      <c r="E138" s="1581"/>
      <c r="F138" s="1581"/>
      <c r="G138" s="209"/>
      <c r="H138" s="209"/>
      <c r="I138" s="209"/>
      <c r="J138" s="209"/>
      <c r="K138" s="209"/>
      <c r="L138" s="209"/>
      <c r="M138" s="209"/>
      <c r="N138" s="209"/>
      <c r="O138" s="209"/>
      <c r="P138" s="209"/>
      <c r="Q138" s="209"/>
      <c r="R138" s="209"/>
      <c r="S138" s="209"/>
    </row>
    <row r="139" spans="1:21" ht="12" customHeight="1">
      <c r="A139" s="1580" t="s">
        <v>1304</v>
      </c>
      <c r="B139" s="1580"/>
      <c r="C139" s="1580"/>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0" firstPageNumber="22" fitToHeight="2" orientation="landscape" useFirstPageNumber="1" r:id="rId2"/>
  <headerFooter alignWithMargins="0">
    <oddFooter>&amp;C&amp;P&amp;R&amp;8&amp;A</oddFooter>
  </headerFooter>
  <rowBreaks count="1" manualBreakCount="1">
    <brk id="76" max="18"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1" workbookViewId="0">
      <selection activeCell="T22" sqref="T22:X22"/>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624" t="s">
        <v>1746</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1830</v>
      </c>
    </row>
    <row r="7" spans="1:40" ht="13"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DDA/QCT
Building(s)</v>
      </c>
      <c r="U7" s="1610"/>
      <c r="V7" s="1610"/>
      <c r="W7" s="1610"/>
      <c r="X7" s="1610"/>
      <c r="Y7" s="1610" t="str">
        <f>IF(T25=100%,"",'Sources and Basis Breakdown'!G2)</f>
        <v>70% PVC for New Const/
Rehabilitation
NON-DDA/
NON-QCT Building(s)</v>
      </c>
      <c r="Z7" s="1610"/>
      <c r="AA7" s="1610"/>
      <c r="AB7" s="1610"/>
      <c r="AC7" s="1610"/>
      <c r="AD7" s="1610" t="str">
        <f>IF(T25=100%,'Sources and Basis Breakdown'!J2,'Sources and Basis Breakdown'!I2)</f>
        <v>30% PVC for Acquisition
DDA/QCT Building(s)</v>
      </c>
      <c r="AE7" s="1610"/>
      <c r="AF7" s="1610"/>
      <c r="AG7" s="1610"/>
      <c r="AH7" s="1610"/>
      <c r="AI7" s="1610" t="str">
        <f>IF(T25=100%,"",'Sources and Basis Breakdown'!J2)</f>
        <v>30% PVC for Acquisition
NON-DDA/
NON-QCT Building(s)</v>
      </c>
      <c r="AJ7" s="1610"/>
      <c r="AK7" s="1610"/>
      <c r="AL7" s="1610"/>
      <c r="AM7" s="1610"/>
    </row>
    <row r="8" spans="1:40" ht="13"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3"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52931023.204331368</v>
      </c>
      <c r="U11" s="1611"/>
      <c r="V11" s="1611"/>
      <c r="W11" s="1611"/>
      <c r="X11" s="1611"/>
      <c r="Y11" s="1627">
        <f>IF(Y7="",0,IF('Sources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IF(AI7="",0,IF('Sources and Basis Breakdown'!I105+'Sources and Basis Breakdown'!J105='Sources and Basis Breakdown'!H105,'Sources and Basis Breakdown'!J105,0))</f>
        <v>0</v>
      </c>
      <c r="AJ11" s="1611"/>
      <c r="AK11" s="1611"/>
      <c r="AL11" s="1611"/>
      <c r="AM11" s="1611"/>
    </row>
    <row r="12" spans="1:40" ht="13" customHeight="1">
      <c r="B12" s="1612" t="s">
        <v>447</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 customHeight="1">
      <c r="B13" s="8"/>
      <c r="C13" s="1614" t="s">
        <v>1712</v>
      </c>
      <c r="D13" s="1615"/>
      <c r="E13" s="1615"/>
      <c r="F13" s="1615"/>
      <c r="G13" s="1615"/>
      <c r="H13" s="1615"/>
      <c r="I13" s="1615"/>
      <c r="J13" s="1615"/>
      <c r="K13" s="1615"/>
      <c r="L13" s="1615"/>
      <c r="M13" s="1615"/>
      <c r="N13" s="1615"/>
      <c r="O13" s="1615"/>
      <c r="P13" s="1615"/>
      <c r="Q13" s="1615"/>
      <c r="R13" s="1615"/>
      <c r="S13" s="1616"/>
      <c r="T13" s="1619"/>
      <c r="U13" s="1620"/>
      <c r="V13" s="1620"/>
      <c r="W13" s="1620"/>
      <c r="X13" s="1620"/>
      <c r="Y13" s="1619"/>
      <c r="Z13" s="1620"/>
      <c r="AA13" s="1620"/>
      <c r="AB13" s="1620"/>
      <c r="AC13" s="1620"/>
      <c r="AD13" s="1620"/>
      <c r="AE13" s="1620"/>
      <c r="AF13" s="1620"/>
      <c r="AG13" s="1620"/>
      <c r="AH13" s="1620"/>
      <c r="AI13" s="1620"/>
      <c r="AJ13" s="1620"/>
      <c r="AK13" s="1620"/>
      <c r="AL13" s="1620"/>
      <c r="AM13" s="1620"/>
    </row>
    <row r="14" spans="1:40" ht="13" customHeight="1">
      <c r="B14" s="8"/>
      <c r="C14" s="1615" t="s">
        <v>768</v>
      </c>
      <c r="D14" s="1615"/>
      <c r="E14" s="1615"/>
      <c r="F14" s="1615"/>
      <c r="G14" s="1615"/>
      <c r="H14" s="1615"/>
      <c r="I14" s="1615"/>
      <c r="J14" s="1615"/>
      <c r="K14" s="1615"/>
      <c r="L14" s="1615"/>
      <c r="M14" s="1615"/>
      <c r="N14" s="1615"/>
      <c r="O14" s="1615"/>
      <c r="P14" s="1615"/>
      <c r="Q14" s="1615"/>
      <c r="R14" s="1615"/>
      <c r="S14" s="1616"/>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3" customHeight="1">
      <c r="B15" s="8"/>
      <c r="C15" s="1615" t="s">
        <v>769</v>
      </c>
      <c r="D15" s="1615"/>
      <c r="E15" s="1615"/>
      <c r="F15" s="1615"/>
      <c r="G15" s="1615"/>
      <c r="H15" s="1615"/>
      <c r="I15" s="1615"/>
      <c r="J15" s="1615"/>
      <c r="K15" s="1615"/>
      <c r="L15" s="1615"/>
      <c r="M15" s="1615"/>
      <c r="N15" s="1615"/>
      <c r="O15" s="1615"/>
      <c r="P15" s="1615"/>
      <c r="Q15" s="1615"/>
      <c r="R15" s="1615"/>
      <c r="S15" s="1616"/>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3" customHeight="1">
      <c r="B16" s="8"/>
      <c r="C16" s="1614" t="s">
        <v>1012</v>
      </c>
      <c r="D16" s="1614"/>
      <c r="E16" s="1614"/>
      <c r="F16" s="1614"/>
      <c r="G16" s="1614"/>
      <c r="H16" s="1614"/>
      <c r="I16" s="1614"/>
      <c r="J16" s="1614"/>
      <c r="K16" s="1614"/>
      <c r="L16" s="1614"/>
      <c r="M16" s="1614"/>
      <c r="N16" s="1614"/>
      <c r="O16" s="1614"/>
      <c r="P16" s="1614"/>
      <c r="Q16" s="1614"/>
      <c r="R16" s="1614"/>
      <c r="S16" s="1617"/>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3" customHeight="1">
      <c r="B17" s="8"/>
      <c r="C17" s="1615" t="s">
        <v>770</v>
      </c>
      <c r="D17" s="1615"/>
      <c r="E17" s="1615"/>
      <c r="F17" s="1615"/>
      <c r="G17" s="1615"/>
      <c r="H17" s="1615"/>
      <c r="I17" s="1615"/>
      <c r="J17" s="1615"/>
      <c r="K17" s="1615"/>
      <c r="L17" s="1615"/>
      <c r="M17" s="1615"/>
      <c r="N17" s="1615"/>
      <c r="O17" s="1615"/>
      <c r="P17" s="1615"/>
      <c r="Q17" s="1615"/>
      <c r="R17" s="1615"/>
      <c r="S17" s="1616"/>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3" customHeight="1">
      <c r="B18" s="940"/>
      <c r="C18" s="1591" t="s">
        <v>1217</v>
      </c>
      <c r="D18" s="1591"/>
      <c r="E18" s="1591"/>
      <c r="F18" s="1591"/>
      <c r="G18" s="1591"/>
      <c r="H18" s="1591"/>
      <c r="I18" s="1591"/>
      <c r="J18" s="1591"/>
      <c r="K18" s="1591"/>
      <c r="L18" s="1591"/>
      <c r="M18" s="1591"/>
      <c r="N18" s="1591"/>
      <c r="O18" s="1591"/>
      <c r="P18" s="1591"/>
      <c r="Q18" s="1591"/>
      <c r="R18" s="1591"/>
      <c r="S18" s="1592"/>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3" customHeight="1">
      <c r="B19" s="484"/>
      <c r="C19" s="1591" t="s">
        <v>1217</v>
      </c>
      <c r="D19" s="1591"/>
      <c r="E19" s="1591"/>
      <c r="F19" s="1591"/>
      <c r="G19" s="1591"/>
      <c r="H19" s="1591"/>
      <c r="I19" s="1591"/>
      <c r="J19" s="1591"/>
      <c r="K19" s="1591"/>
      <c r="L19" s="1591"/>
      <c r="M19" s="1591"/>
      <c r="N19" s="1591"/>
      <c r="O19" s="1591"/>
      <c r="P19" s="1591"/>
      <c r="Q19" s="1591"/>
      <c r="R19" s="1591"/>
      <c r="S19" s="1592"/>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1711</v>
      </c>
      <c r="C21" s="1183"/>
      <c r="D21" s="1183"/>
      <c r="E21" s="1183"/>
      <c r="F21" s="1183"/>
      <c r="G21" s="1183"/>
      <c r="H21" s="1183"/>
      <c r="I21" s="1183"/>
      <c r="J21" s="1183"/>
      <c r="K21" s="1183"/>
      <c r="L21" s="1183"/>
      <c r="M21" s="1183"/>
      <c r="N21" s="1183"/>
      <c r="O21" s="1183"/>
      <c r="P21" s="1183"/>
      <c r="Q21" s="1183"/>
      <c r="R21" s="1183"/>
      <c r="S21" s="1184"/>
      <c r="T21" s="1210">
        <v>9500000</v>
      </c>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4">
        <f>(ABS(T20)+ABS(T21))*-1</f>
        <v>-9500000</v>
      </c>
      <c r="U22" s="1605"/>
      <c r="V22" s="1605"/>
      <c r="W22" s="1605"/>
      <c r="X22" s="1605"/>
      <c r="Y22" s="1604">
        <f t="shared" ref="Y22" si="0">(ABS(Y20)+ABS(Y21))*-1</f>
        <v>0</v>
      </c>
      <c r="Z22" s="1605"/>
      <c r="AA22" s="1605"/>
      <c r="AB22" s="1605"/>
      <c r="AC22" s="1605"/>
      <c r="AD22" s="1604">
        <f t="shared" ref="AD22" si="1">(ABS(AD20)+ABS(AD21))*-1</f>
        <v>0</v>
      </c>
      <c r="AE22" s="1605"/>
      <c r="AF22" s="1605"/>
      <c r="AG22" s="1605"/>
      <c r="AH22" s="1605"/>
      <c r="AI22" s="1604">
        <f t="shared" ref="AI22" si="2">(ABS(AI20)+ABS(AI21))*-1</f>
        <v>0</v>
      </c>
      <c r="AJ22" s="1605"/>
      <c r="AK22" s="1605"/>
      <c r="AL22" s="1605"/>
      <c r="AM22" s="1605"/>
    </row>
    <row r="23" spans="1:39" ht="13" customHeight="1">
      <c r="B23" s="1182" t="s">
        <v>1905</v>
      </c>
      <c r="C23" s="1183"/>
      <c r="D23" s="1183"/>
      <c r="E23" s="1183"/>
      <c r="F23" s="1183"/>
      <c r="G23" s="1183"/>
      <c r="H23" s="1183"/>
      <c r="I23" s="1183"/>
      <c r="J23" s="1183"/>
      <c r="K23" s="1183"/>
      <c r="L23" s="1183"/>
      <c r="M23" s="1183"/>
      <c r="N23" s="1183"/>
      <c r="O23" s="1183"/>
      <c r="P23" s="1183"/>
      <c r="Q23" s="1183"/>
      <c r="R23" s="1183"/>
      <c r="S23" s="1184"/>
      <c r="T23" s="1603">
        <f>T11+T22</f>
        <v>43431023.204331368</v>
      </c>
      <c r="U23" s="1202"/>
      <c r="V23" s="1202"/>
      <c r="W23" s="1202"/>
      <c r="X23" s="1202"/>
      <c r="Y23" s="1603">
        <f>Y11+Y22</f>
        <v>0</v>
      </c>
      <c r="Z23" s="1202"/>
      <c r="AA23" s="1202"/>
      <c r="AB23" s="1202"/>
      <c r="AC23" s="1202"/>
      <c r="AD23" s="1603">
        <f>IF(AD11=AD21,0,AD11)</f>
        <v>0</v>
      </c>
      <c r="AE23" s="1202"/>
      <c r="AF23" s="1202"/>
      <c r="AG23" s="1202"/>
      <c r="AH23" s="1202"/>
      <c r="AI23" s="1603">
        <f>IF(AI11=AI21,0,AI11)</f>
        <v>0</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601">
        <f>Application!AJ1020</f>
        <v>58986426</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 customHeight="1">
      <c r="B25" s="1593" t="s">
        <v>1907</v>
      </c>
      <c r="C25" s="1594"/>
      <c r="D25" s="1594"/>
      <c r="E25" s="1594"/>
      <c r="F25" s="1594"/>
      <c r="G25" s="1594"/>
      <c r="H25" s="1594"/>
      <c r="I25" s="1594"/>
      <c r="J25" s="1594"/>
      <c r="K25" s="1594"/>
      <c r="L25" s="1594"/>
      <c r="M25" s="1594"/>
      <c r="N25" s="1594"/>
      <c r="O25" s="1594"/>
      <c r="P25" s="1594"/>
      <c r="Q25" s="1594"/>
      <c r="R25" s="1594"/>
      <c r="S25" s="1595"/>
      <c r="T25" s="1607">
        <f>IF(OR(AND(Application!T193="no",Application!T194="no",Application!T196="no",Application!Y211="no"),Application!T195="yes"),1,1.3)</f>
        <v>1.3</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56460330.16563078</v>
      </c>
      <c r="U26" s="1606"/>
      <c r="V26" s="1606"/>
      <c r="W26" s="1606"/>
      <c r="X26" s="1606"/>
      <c r="Y26" s="1226">
        <f>Y23*Y25</f>
        <v>0</v>
      </c>
      <c r="Z26" s="1606"/>
      <c r="AA26" s="1606"/>
      <c r="AB26" s="1606"/>
      <c r="AC26" s="1606"/>
      <c r="AD26" s="1226">
        <f>AD23*AD25</f>
        <v>0</v>
      </c>
      <c r="AE26" s="1606"/>
      <c r="AF26" s="1606"/>
      <c r="AG26" s="1606"/>
      <c r="AH26" s="1606"/>
      <c r="AI26" s="1226">
        <f>AI23*AI25</f>
        <v>0</v>
      </c>
      <c r="AJ26" s="1606"/>
      <c r="AK26" s="1606"/>
      <c r="AL26" s="1606"/>
      <c r="AM26" s="1606"/>
    </row>
    <row r="27" spans="1:39" ht="13"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56460330.16563078</v>
      </c>
      <c r="U28" s="1606"/>
      <c r="V28" s="1606"/>
      <c r="W28" s="1606"/>
      <c r="X28" s="1606"/>
      <c r="Y28" s="1226">
        <f>IF(ISERROR((Y26*Y27)),0,(Y26*Y27))</f>
        <v>0</v>
      </c>
      <c r="Z28" s="1606"/>
      <c r="AA28" s="1606"/>
      <c r="AB28" s="1606"/>
      <c r="AC28" s="1606"/>
      <c r="AD28" s="1226">
        <f>IF(ISERROR((AD26*AD27)),0,(AD26*AD27))</f>
        <v>0</v>
      </c>
      <c r="AE28" s="1606"/>
      <c r="AF28" s="1606"/>
      <c r="AG28" s="1606"/>
      <c r="AH28" s="1606"/>
      <c r="AI28" s="1226">
        <f>IF(ISERROR((AI26*AI27)),0,(AI26*AI27))</f>
        <v>0</v>
      </c>
      <c r="AJ28" s="1606"/>
      <c r="AK28" s="1606"/>
      <c r="AL28" s="1606"/>
      <c r="AM28" s="1606"/>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601">
        <f>T28+Y28+AD28+AI28</f>
        <v>56460330.16563078</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 customHeight="1">
      <c r="B30" s="1637" t="s">
        <v>1906</v>
      </c>
      <c r="C30" s="1637"/>
      <c r="D30" s="1637"/>
      <c r="E30" s="1637"/>
      <c r="F30" s="1637"/>
      <c r="G30" s="1637"/>
      <c r="H30" s="1637"/>
      <c r="I30" s="1637"/>
      <c r="J30" s="1637"/>
      <c r="K30" s="1637"/>
      <c r="L30" s="1637"/>
      <c r="M30" s="1637"/>
      <c r="N30" s="1637"/>
      <c r="O30" s="1637"/>
      <c r="P30" s="1637"/>
      <c r="Q30" s="1637"/>
      <c r="R30" s="1637"/>
      <c r="S30" s="1637"/>
      <c r="T30" s="1637"/>
      <c r="U30" s="1637"/>
      <c r="V30" s="1637"/>
      <c r="W30" s="1637"/>
      <c r="X30" s="1637"/>
      <c r="Y30" s="1637"/>
      <c r="Z30" s="1637"/>
      <c r="AA30" s="1637"/>
      <c r="AB30" s="1637"/>
      <c r="AC30" s="1637"/>
      <c r="AD30" s="1637"/>
      <c r="AE30" s="1637"/>
      <c r="AF30" s="1637"/>
      <c r="AG30" s="1637"/>
      <c r="AH30" s="1637"/>
      <c r="AI30" s="1637"/>
      <c r="AJ30" s="1637"/>
      <c r="AK30" s="1637"/>
      <c r="AL30" s="1637"/>
      <c r="AM30" s="1637"/>
    </row>
    <row r="31" spans="1:39" ht="13" customHeight="1">
      <c r="B31" s="1638" t="s">
        <v>1908</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7" t="s">
        <v>41</v>
      </c>
      <c r="AE35" s="1497"/>
      <c r="AF35" s="1497"/>
      <c r="AG35" s="1497"/>
      <c r="AH35" s="1497"/>
    </row>
    <row r="36" spans="1:44" ht="13" customHeight="1">
      <c r="B36" s="204"/>
      <c r="X36" s="71"/>
      <c r="Y36" s="1610"/>
      <c r="Z36" s="1610"/>
      <c r="AA36" s="1610"/>
      <c r="AB36" s="1610"/>
      <c r="AC36" s="1610"/>
      <c r="AD36" s="1497"/>
      <c r="AE36" s="1497"/>
      <c r="AF36" s="1497"/>
      <c r="AG36" s="1497"/>
      <c r="AH36" s="149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7"/>
      <c r="AE37" s="1497"/>
      <c r="AF37" s="1497"/>
      <c r="AG37" s="1497"/>
      <c r="AH37" s="1497"/>
    </row>
    <row r="38" spans="1:44"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56460330.16563078</v>
      </c>
      <c r="Z38" s="1202"/>
      <c r="AA38" s="1202"/>
      <c r="AB38" s="1202"/>
      <c r="AC38" s="1202"/>
      <c r="AD38" s="1202">
        <f>IF(T24&gt;=(T23+Y23+AD23+AI23),AD28+AI28,0)</f>
        <v>0</v>
      </c>
      <c r="AE38" s="1202"/>
      <c r="AF38" s="1202"/>
      <c r="AG38" s="1202"/>
      <c r="AH38" s="1202"/>
    </row>
    <row r="39" spans="1:44" ht="13" customHeight="1">
      <c r="B39" s="1182" t="s">
        <v>1815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1">
        <v>0.09</v>
      </c>
      <c r="Z39" s="1641"/>
      <c r="AA39" s="1641"/>
      <c r="AB39" s="1641"/>
      <c r="AC39" s="1641"/>
      <c r="AD39" s="1641">
        <v>0.04</v>
      </c>
      <c r="AE39" s="1641"/>
      <c r="AF39" s="1641"/>
      <c r="AG39" s="1641"/>
      <c r="AH39" s="1641"/>
    </row>
    <row r="40" spans="1:44"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5081430</v>
      </c>
      <c r="Z40" s="1202"/>
      <c r="AA40" s="1202"/>
      <c r="AB40" s="1202"/>
      <c r="AC40" s="1202"/>
      <c r="AD40" s="1603">
        <f>ROUND(AD38*AD39,0)</f>
        <v>0</v>
      </c>
      <c r="AE40" s="1202"/>
      <c r="AF40" s="1202"/>
      <c r="AG40" s="1202"/>
      <c r="AH40" s="1202"/>
    </row>
    <row r="41" spans="1:44"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IF(Application!Y211="No",'Basis &amp; Credits'!AR42,AR43)</f>
        <v>2500000</v>
      </c>
      <c r="Z41" s="1602"/>
      <c r="AA41" s="1602"/>
      <c r="AB41" s="1602"/>
      <c r="AC41" s="1602"/>
      <c r="AD41" s="1602"/>
      <c r="AE41" s="1602"/>
      <c r="AF41" s="1602"/>
      <c r="AG41" s="1602"/>
      <c r="AH41" s="1603"/>
    </row>
    <row r="42" spans="1:44" ht="13" customHeight="1">
      <c r="A42" s="3"/>
      <c r="B42" s="1635" t="s">
        <v>1816</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c r="AR42">
        <f>IF((Y40+AD40)&gt;2500000,2500000,Y40+AD40)</f>
        <v>2500000</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4000000</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193">
        <f>'Sources and Uses Budget'!B104-(MAX(IF('Sources and Uses Budget'!B15="",0,'Sources and Uses Budget'!B15),IF(Application!AG387="",0,Application!AG387)))</f>
        <v>58538447.142193615</v>
      </c>
      <c r="AC46" s="1194"/>
      <c r="AD46" s="1194"/>
      <c r="AE46" s="1194"/>
      <c r="AF46" s="1195"/>
    </row>
    <row r="47" spans="1:44" ht="13" customHeight="1">
      <c r="D47" s="3" t="s">
        <v>837</v>
      </c>
      <c r="AB47" s="1193">
        <f>Application!AO633-MAX(IF('Sources and Uses Budget'!B15="",0,'Sources and Uses Budget'!B15),IF(Application!AG387="",0,Application!AG387))</f>
        <v>25142996.142587543</v>
      </c>
      <c r="AC47" s="1194"/>
      <c r="AD47" s="1194"/>
      <c r="AE47" s="1194"/>
      <c r="AF47" s="1195"/>
    </row>
    <row r="48" spans="1:44" ht="13" customHeight="1">
      <c r="D48" s="3" t="s">
        <v>378</v>
      </c>
      <c r="AB48" s="1193">
        <f>AB46-AB47</f>
        <v>33395450.999606073</v>
      </c>
      <c r="AC48" s="1194"/>
      <c r="AD48" s="1194"/>
      <c r="AE48" s="1194"/>
      <c r="AF48" s="1195"/>
    </row>
    <row r="49" spans="1:40" ht="13" customHeight="1">
      <c r="D49" s="3" t="s">
        <v>872</v>
      </c>
      <c r="AA49" s="34"/>
      <c r="AB49" s="1630">
        <f>([1]EVERYTHING!$E$141-[1]EVERYTHING!$E$124)/([1]EVERYTHING!$E$137*10)</f>
        <v>0.91888021722266155</v>
      </c>
      <c r="AC49" s="1631"/>
      <c r="AD49" s="1631"/>
      <c r="AE49" s="1631"/>
      <c r="AF49" s="1632"/>
    </row>
    <row r="50" spans="1:40" s="323" customFormat="1" ht="13" customHeight="1">
      <c r="A50"/>
      <c r="B50"/>
      <c r="C50"/>
      <c r="D50"/>
      <c r="E50" s="1636" t="s">
        <v>1951</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36343639</v>
      </c>
      <c r="AC53" s="1194"/>
      <c r="AD53" s="1194"/>
      <c r="AE53" s="1194"/>
      <c r="AF53" s="1195"/>
    </row>
    <row r="54" spans="1:40" ht="13" customHeight="1">
      <c r="D54" s="3" t="s">
        <v>561</v>
      </c>
      <c r="AB54" s="1193">
        <f>(AB53/10)</f>
        <v>3634363.9</v>
      </c>
      <c r="AC54" s="1194"/>
      <c r="AD54" s="1194"/>
      <c r="AE54" s="1194"/>
      <c r="AF54" s="1195"/>
    </row>
    <row r="55" spans="1:40" ht="13" customHeight="1">
      <c r="D55" s="3" t="s">
        <v>341</v>
      </c>
      <c r="AB55" s="1193">
        <f>(IF((Y41&lt;AB54),Y41,AB54))</f>
        <v>2500000</v>
      </c>
      <c r="AC55" s="1194"/>
      <c r="AD55" s="1194"/>
      <c r="AE55" s="1194"/>
      <c r="AF55" s="1195"/>
    </row>
    <row r="56" spans="1:40" ht="13" customHeight="1">
      <c r="D56" s="3" t="s">
        <v>107</v>
      </c>
      <c r="AB56" s="1193">
        <f>ROUND((10*AB55*AB49),0)</f>
        <v>22972005</v>
      </c>
      <c r="AC56" s="1194"/>
      <c r="AD56" s="1194"/>
      <c r="AE56" s="1194"/>
      <c r="AF56" s="1195"/>
    </row>
    <row r="57" spans="1:40" ht="13" customHeight="1">
      <c r="D57" s="3"/>
      <c r="AB57" s="276"/>
      <c r="AC57" s="276"/>
      <c r="AD57" s="276"/>
      <c r="AE57" s="276"/>
      <c r="AF57" s="276"/>
    </row>
    <row r="58" spans="1:40" ht="13" customHeight="1">
      <c r="D58" s="3" t="s">
        <v>106</v>
      </c>
      <c r="AB58" s="1214">
        <f>AB48-AB56</f>
        <v>10423445.999606073</v>
      </c>
      <c r="AC58" s="1214"/>
      <c r="AD58" s="1214"/>
      <c r="AE58" s="1214"/>
      <c r="AF58" s="1214"/>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9" t="s">
        <v>1750</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43431023.204331368</v>
      </c>
      <c r="Z63" s="1633"/>
      <c r="AA63" s="1633"/>
      <c r="AB63" s="1633"/>
      <c r="AC63" s="1633"/>
      <c r="AD63" s="1202">
        <f>IF(AND(T25=1.3,Application!D214="At-Risk"),AI28,IF(Application!D214&lt;&gt;"At-Risk",0,AD28))</f>
        <v>0</v>
      </c>
      <c r="AE63" s="1633"/>
      <c r="AF63" s="1633"/>
      <c r="AG63" s="1633"/>
      <c r="AH63" s="1633"/>
    </row>
    <row r="64" spans="1:40" ht="13"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21.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f>IF(Application!W198="Yes",95%, 30%)</f>
        <v>0.3</v>
      </c>
      <c r="Z66" s="1629"/>
      <c r="AA66" s="1629"/>
      <c r="AB66" s="1629"/>
      <c r="AC66" s="1629"/>
      <c r="AD66" s="1629">
        <f>IF(Application!W198="Yes",95%, 13%)</f>
        <v>0.13</v>
      </c>
      <c r="AE66" s="1629"/>
      <c r="AF66" s="1629"/>
      <c r="AG66" s="1629"/>
      <c r="AH66" s="1629"/>
    </row>
    <row r="67" spans="1:34" ht="13" customHeight="1">
      <c r="C67" s="3"/>
      <c r="D67" s="3" t="s">
        <v>941</v>
      </c>
      <c r="Y67" s="1202">
        <f>ROUND(Y63*Y66,0)</f>
        <v>13029307</v>
      </c>
      <c r="Z67" s="1633"/>
      <c r="AA67" s="1633"/>
      <c r="AB67" s="1633"/>
      <c r="AC67" s="1633"/>
      <c r="AD67" s="1202" t="str">
        <f>IF(OR(Application!D211="At-Risk",Application!D211="At-Risk/Located in Rural Census Tract",Application!D214="At-Risk"),ROUND(AD63*AD66,0),"$0")</f>
        <v>$0</v>
      </c>
      <c r="AE67" s="1202"/>
      <c r="AF67" s="1202"/>
      <c r="AG67" s="1202"/>
      <c r="AH67" s="1202"/>
    </row>
    <row r="68" spans="1:34" ht="13"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30">
        <v>0.8</v>
      </c>
      <c r="AC70" s="1631"/>
      <c r="AD70" s="1631"/>
      <c r="AE70" s="1631"/>
      <c r="AF70" s="1632"/>
    </row>
    <row r="71" spans="1:34" ht="13" customHeight="1">
      <c r="A71" s="3"/>
      <c r="C71" s="3"/>
      <c r="D71" s="3"/>
      <c r="E71" s="1634" t="s">
        <v>2249</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6">
        <f>ROUND(IF(ISERROR((AB58/AB70)),0,(AB58/AB70)),0)</f>
        <v>13029307</v>
      </c>
      <c r="AC75" s="1516"/>
      <c r="AD75" s="1516"/>
      <c r="AE75" s="1516"/>
      <c r="AF75" s="1516"/>
    </row>
    <row r="76" spans="1:34" ht="13" customHeight="1">
      <c r="C76" s="3"/>
      <c r="D76" s="3" t="s">
        <v>105</v>
      </c>
      <c r="AB76" s="1552">
        <f>IF((Y67+AD67&lt;AB75),Y67+AD67,AB75)</f>
        <v>13029307</v>
      </c>
      <c r="AC76" s="1553"/>
      <c r="AD76" s="1553"/>
      <c r="AE76" s="1553"/>
      <c r="AF76" s="1554"/>
    </row>
    <row r="77" spans="1:34" ht="13" customHeight="1">
      <c r="C77" s="3"/>
      <c r="D77" s="3" t="s">
        <v>942</v>
      </c>
      <c r="AB77" s="1628">
        <f>AB76*AB70</f>
        <v>10423445.600000001</v>
      </c>
      <c r="AC77" s="1628"/>
      <c r="AD77" s="1628"/>
      <c r="AE77" s="1628"/>
      <c r="AF77" s="1628"/>
    </row>
    <row r="78" spans="1:34" ht="13" customHeight="1">
      <c r="C78" s="3"/>
      <c r="D78" s="3"/>
      <c r="AB78" s="598"/>
      <c r="AC78" s="598"/>
      <c r="AD78" s="598"/>
      <c r="AE78" s="598"/>
      <c r="AF78" s="598"/>
    </row>
    <row r="79" spans="1:34" ht="13" customHeight="1">
      <c r="D79" s="3" t="s">
        <v>106</v>
      </c>
      <c r="AB79" s="1214">
        <f>AB48-(AB56+AB77)</f>
        <v>0.39960607141256332</v>
      </c>
      <c r="AC79" s="1214"/>
      <c r="AD79" s="1214"/>
      <c r="AE79" s="1214"/>
      <c r="AF79" s="1214"/>
    </row>
    <row r="80" spans="1:34" ht="13" customHeight="1">
      <c r="F80" s="16"/>
      <c r="J80" s="16" t="str">
        <f>IF(AB79&gt;0,"FUNDING GAP MUST NOT EXCEED ZERO","")</f>
        <v>FUNDING GAP MUST NOT EXCEED ZERO</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2" workbookViewId="0">
      <selection activeCell="A105" sqref="A105:XFD105"/>
    </sheetView>
  </sheetViews>
  <sheetFormatPr baseColWidth="10" defaultColWidth="8.83203125" defaultRowHeight="12" zeroHeight="1"/>
  <cols>
    <col min="1" max="1" width="32.5" style="483" customWidth="1"/>
    <col min="2" max="3" width="12.1640625" style="481" customWidth="1"/>
    <col min="4" max="4" width="12.83203125" style="481" customWidth="1"/>
    <col min="5" max="6" width="12.6640625" style="481" customWidth="1"/>
    <col min="7" max="7" width="13.5" style="481" customWidth="1"/>
    <col min="8" max="9" width="12.1640625" style="481" customWidth="1"/>
    <col min="10" max="10" width="12.1640625" style="575" customWidth="1"/>
    <col min="11" max="11" width="7" style="581" customWidth="1"/>
    <col min="12" max="16384" width="8.83203125" style="481"/>
  </cols>
  <sheetData>
    <row r="1" spans="1:11" s="352" customFormat="1" ht="13">
      <c r="A1" s="1642" t="s">
        <v>1823</v>
      </c>
      <c r="B1" s="1643"/>
      <c r="C1" s="1643"/>
      <c r="D1" s="1643"/>
      <c r="E1" s="1643"/>
      <c r="F1" s="1643"/>
      <c r="G1" s="1643"/>
      <c r="H1" s="1643"/>
      <c r="I1" s="1643"/>
      <c r="J1" s="1644"/>
      <c r="K1" s="578"/>
    </row>
    <row r="2" spans="1:11" s="596" customFormat="1" ht="78">
      <c r="A2" s="594"/>
      <c r="B2" s="232" t="s">
        <v>1355</v>
      </c>
      <c r="C2" s="232" t="s">
        <v>1824</v>
      </c>
      <c r="D2" s="232" t="s">
        <v>1825</v>
      </c>
      <c r="E2" s="232" t="s">
        <v>1359</v>
      </c>
      <c r="F2" s="232" t="s">
        <v>1826</v>
      </c>
      <c r="G2" s="232" t="s">
        <v>1827</v>
      </c>
      <c r="H2" s="232" t="s">
        <v>1358</v>
      </c>
      <c r="I2" s="232" t="s">
        <v>1828</v>
      </c>
      <c r="J2" s="664" t="s">
        <v>1829</v>
      </c>
      <c r="K2" s="595"/>
    </row>
    <row r="3" spans="1:11" s="253" customFormat="1" ht="13">
      <c r="A3" s="235" t="s">
        <v>342</v>
      </c>
      <c r="B3" s="583"/>
      <c r="C3" s="583"/>
      <c r="D3" s="583"/>
      <c r="E3" s="583"/>
      <c r="F3" s="583"/>
      <c r="G3" s="583"/>
      <c r="H3" s="583"/>
      <c r="I3" s="583"/>
      <c r="J3" s="583"/>
      <c r="K3" s="579"/>
    </row>
    <row r="4" spans="1:11" s="253" customFormat="1" ht="14">
      <c r="A4" s="300" t="s">
        <v>67</v>
      </c>
      <c r="B4" s="584">
        <f>'Sources and Uses Budget'!C4</f>
        <v>425000</v>
      </c>
      <c r="C4" s="585"/>
      <c r="D4" s="585"/>
      <c r="E4" s="586"/>
      <c r="F4" s="586"/>
      <c r="G4" s="586"/>
      <c r="H4" s="586"/>
      <c r="I4" s="586"/>
      <c r="J4" s="586"/>
      <c r="K4" s="579"/>
    </row>
    <row r="5" spans="1:11" s="253" customFormat="1" ht="14">
      <c r="A5" s="300" t="s">
        <v>68</v>
      </c>
      <c r="B5" s="584">
        <f>'Sources and Uses Budget'!C5</f>
        <v>0</v>
      </c>
      <c r="C5" s="585"/>
      <c r="D5" s="585"/>
      <c r="E5" s="586"/>
      <c r="F5" s="586"/>
      <c r="G5" s="586"/>
      <c r="H5" s="586"/>
      <c r="I5" s="586"/>
      <c r="J5" s="586"/>
      <c r="K5" s="579"/>
    </row>
    <row r="6" spans="1:11" s="253" customFormat="1" ht="13">
      <c r="A6" s="239" t="s">
        <v>343</v>
      </c>
      <c r="B6" s="584">
        <f>'Sources and Uses Budget'!C6</f>
        <v>1254</v>
      </c>
      <c r="C6" s="585"/>
      <c r="D6" s="585"/>
      <c r="E6" s="586"/>
      <c r="F6" s="586"/>
      <c r="G6" s="586"/>
      <c r="H6" s="586"/>
      <c r="I6" s="586"/>
      <c r="J6" s="586"/>
      <c r="K6" s="579"/>
    </row>
    <row r="7" spans="1:11" s="253" customFormat="1" ht="13">
      <c r="A7" s="239" t="s">
        <v>282</v>
      </c>
      <c r="B7" s="584">
        <f>'Sources and Uses Budget'!C7</f>
        <v>0</v>
      </c>
      <c r="C7" s="585"/>
      <c r="D7" s="585"/>
      <c r="E7" s="586"/>
      <c r="F7" s="586"/>
      <c r="G7" s="586"/>
      <c r="H7" s="586"/>
      <c r="I7" s="586"/>
      <c r="J7" s="586"/>
      <c r="K7" s="579"/>
    </row>
    <row r="8" spans="1:11" s="253" customFormat="1" ht="14">
      <c r="A8" s="301" t="s">
        <v>704</v>
      </c>
      <c r="B8" s="584">
        <f>'Sources and Uses Budget'!C8</f>
        <v>426254</v>
      </c>
      <c r="C8" s="584">
        <f>SUM(C4:C7)</f>
        <v>0</v>
      </c>
      <c r="D8" s="584">
        <f>SUM(D4:D7)</f>
        <v>0</v>
      </c>
      <c r="E8" s="586"/>
      <c r="F8" s="586"/>
      <c r="G8" s="586"/>
      <c r="H8" s="586"/>
      <c r="I8" s="586"/>
      <c r="J8" s="586"/>
      <c r="K8" s="579"/>
    </row>
    <row r="9" spans="1:11" s="253" customFormat="1" ht="13">
      <c r="A9" s="239" t="s">
        <v>1720</v>
      </c>
      <c r="B9" s="584">
        <f>'Sources and Uses Budget'!C9</f>
        <v>0</v>
      </c>
      <c r="C9" s="585"/>
      <c r="D9" s="585"/>
      <c r="E9" s="586"/>
      <c r="F9" s="586"/>
      <c r="G9" s="586"/>
      <c r="H9" s="584">
        <f>'Sources and Uses Budget'!T9</f>
        <v>0</v>
      </c>
      <c r="I9" s="585"/>
      <c r="J9" s="585"/>
      <c r="K9" s="579"/>
    </row>
    <row r="10" spans="1:11" s="253" customFormat="1" ht="14">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ht="13">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ht="13">
      <c r="A12" s="243" t="s">
        <v>711</v>
      </c>
      <c r="B12" s="584">
        <f>'Sources and Uses Budget'!C12</f>
        <v>426254</v>
      </c>
      <c r="C12" s="584">
        <f>SUM(C8+C11)</f>
        <v>0</v>
      </c>
      <c r="D12" s="584">
        <f>SUM(D8+D11)</f>
        <v>0</v>
      </c>
      <c r="E12" s="586"/>
      <c r="F12" s="586"/>
      <c r="G12" s="586"/>
      <c r="H12" s="586"/>
      <c r="I12" s="586"/>
      <c r="J12" s="586"/>
      <c r="K12" s="579"/>
    </row>
    <row r="13" spans="1:11" s="253" customFormat="1">
      <c r="A13" s="456" t="s">
        <v>1110</v>
      </c>
      <c r="B13" s="584">
        <f>'Sources and Uses Budget'!C13</f>
        <v>169098</v>
      </c>
      <c r="C13" s="585"/>
      <c r="D13" s="585"/>
      <c r="E13" s="584">
        <f>'Sources and Uses Budget'!S13</f>
        <v>0</v>
      </c>
      <c r="F13" s="585"/>
      <c r="G13" s="585"/>
      <c r="H13" s="584">
        <f>'Sources and Uses Budget'!T13</f>
        <v>0</v>
      </c>
      <c r="I13" s="585"/>
      <c r="J13" s="585"/>
      <c r="K13" s="579"/>
    </row>
    <row r="14" spans="1:11" s="253" customFormat="1" ht="26">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3">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3">
      <c r="A16" s="235" t="s">
        <v>909</v>
      </c>
      <c r="B16" s="583"/>
      <c r="C16" s="583"/>
      <c r="D16" s="583"/>
      <c r="E16" s="583"/>
      <c r="F16" s="583"/>
      <c r="G16" s="583"/>
      <c r="H16" s="583"/>
      <c r="I16" s="583"/>
      <c r="J16" s="583"/>
      <c r="K16" s="579"/>
    </row>
    <row r="17" spans="1:11" s="253" customFormat="1" ht="13">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3">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3">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3">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3">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3">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3">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3">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ht="13">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ht="13">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3">
      <c r="A27" s="235" t="s">
        <v>918</v>
      </c>
      <c r="B27" s="583"/>
      <c r="C27" s="583"/>
      <c r="D27" s="583"/>
      <c r="E27" s="583"/>
      <c r="F27" s="583"/>
      <c r="G27" s="583"/>
      <c r="H27" s="583"/>
      <c r="I27" s="583"/>
      <c r="J27" s="583"/>
      <c r="K27" s="579"/>
    </row>
    <row r="28" spans="1:11" s="253" customFormat="1" ht="13">
      <c r="A28" s="239" t="s">
        <v>910</v>
      </c>
      <c r="B28" s="584">
        <f>'Sources and Uses Budget'!C29</f>
        <v>3349712</v>
      </c>
      <c r="C28" s="585"/>
      <c r="D28" s="585"/>
      <c r="E28" s="584">
        <f>'Sources and Uses Budget'!S29</f>
        <v>3349712</v>
      </c>
      <c r="F28" s="585"/>
      <c r="G28" s="585"/>
      <c r="H28" s="584">
        <f>'Sources and Uses Budget'!T29</f>
        <v>0</v>
      </c>
      <c r="I28" s="585"/>
      <c r="J28" s="585"/>
      <c r="K28" s="579"/>
    </row>
    <row r="29" spans="1:11" s="253" customFormat="1" ht="13">
      <c r="A29" s="239" t="s">
        <v>911</v>
      </c>
      <c r="B29" s="584">
        <f>'Sources and Uses Budget'!C30</f>
        <v>30780880.754470106</v>
      </c>
      <c r="C29" s="585"/>
      <c r="D29" s="585"/>
      <c r="E29" s="584">
        <f>'Sources and Uses Budget'!S30</f>
        <v>30780880.754470106</v>
      </c>
      <c r="F29" s="585"/>
      <c r="G29" s="585"/>
      <c r="H29" s="584">
        <f>'Sources and Uses Budget'!T30</f>
        <v>0</v>
      </c>
      <c r="I29" s="585"/>
      <c r="J29" s="585"/>
      <c r="K29" s="579"/>
    </row>
    <row r="30" spans="1:11" s="253" customFormat="1" ht="13">
      <c r="A30" s="239" t="s">
        <v>912</v>
      </c>
      <c r="B30" s="584">
        <f>'Sources and Uses Budget'!C31</f>
        <v>2040000</v>
      </c>
      <c r="C30" s="585"/>
      <c r="D30" s="585"/>
      <c r="E30" s="584">
        <f>'Sources and Uses Budget'!S31</f>
        <v>2040000</v>
      </c>
      <c r="F30" s="585"/>
      <c r="G30" s="585"/>
      <c r="H30" s="584">
        <f>'Sources and Uses Budget'!T31</f>
        <v>0</v>
      </c>
      <c r="I30" s="585"/>
      <c r="J30" s="585"/>
      <c r="K30" s="579"/>
    </row>
    <row r="31" spans="1:11" s="253" customFormat="1" ht="13">
      <c r="A31" s="239" t="s">
        <v>913</v>
      </c>
      <c r="B31" s="584">
        <f>'Sources and Uses Budget'!C32</f>
        <v>1132491.5</v>
      </c>
      <c r="C31" s="585"/>
      <c r="D31" s="585"/>
      <c r="E31" s="584">
        <f>'Sources and Uses Budget'!S32</f>
        <v>1132491.5</v>
      </c>
      <c r="F31" s="585"/>
      <c r="G31" s="585"/>
      <c r="H31" s="584">
        <f>'Sources and Uses Budget'!T32</f>
        <v>0</v>
      </c>
      <c r="I31" s="585"/>
      <c r="J31" s="585"/>
      <c r="K31" s="579"/>
    </row>
    <row r="32" spans="1:11" s="253" customFormat="1" ht="13">
      <c r="A32" s="239" t="s">
        <v>914</v>
      </c>
      <c r="B32" s="584">
        <f>'Sources and Uses Budget'!C33</f>
        <v>1132491.5</v>
      </c>
      <c r="C32" s="585"/>
      <c r="D32" s="585"/>
      <c r="E32" s="584">
        <f>'Sources and Uses Budget'!S33</f>
        <v>1132491.5</v>
      </c>
      <c r="F32" s="585"/>
      <c r="G32" s="585"/>
      <c r="H32" s="584">
        <f>'Sources and Uses Budget'!T33</f>
        <v>0</v>
      </c>
      <c r="I32" s="585"/>
      <c r="J32" s="585"/>
      <c r="K32" s="579"/>
    </row>
    <row r="33" spans="1:11" s="253" customFormat="1" ht="13">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3">
      <c r="A34" s="239" t="s">
        <v>916</v>
      </c>
      <c r="B34" s="584">
        <f>'Sources and Uses Budget'!C35</f>
        <v>1141552</v>
      </c>
      <c r="C34" s="585"/>
      <c r="D34" s="585"/>
      <c r="E34" s="584">
        <f>'Sources and Uses Budget'!S35</f>
        <v>1141552</v>
      </c>
      <c r="F34" s="585"/>
      <c r="G34" s="585"/>
      <c r="H34" s="584">
        <f>'Sources and Uses Budget'!T35</f>
        <v>0</v>
      </c>
      <c r="I34" s="585"/>
      <c r="J34" s="585"/>
      <c r="K34" s="579"/>
    </row>
    <row r="35" spans="1:11" s="253" customFormat="1" ht="13">
      <c r="A35" s="239" t="str">
        <f>'Sources and Uses Budget'!$A36</f>
        <v>Third-party Construction Management</v>
      </c>
      <c r="B35" s="584">
        <f>'Sources and Uses Budget'!C36</f>
        <v>80000</v>
      </c>
      <c r="C35" s="585"/>
      <c r="D35" s="585"/>
      <c r="E35" s="584">
        <f>'Sources and Uses Budget'!S36</f>
        <v>80000</v>
      </c>
      <c r="F35" s="585"/>
      <c r="G35" s="585"/>
      <c r="H35" s="584">
        <f>'Sources and Uses Budget'!T36</f>
        <v>0</v>
      </c>
      <c r="I35" s="585"/>
      <c r="J35" s="585"/>
      <c r="K35" s="579"/>
    </row>
    <row r="36" spans="1:11" s="253" customFormat="1" ht="13">
      <c r="A36" s="239" t="str">
        <f>'Sources and Uses Budget'!$A37</f>
        <v>Other: (Solar)</v>
      </c>
      <c r="B36" s="584">
        <f>'Sources and Uses Budget'!C37</f>
        <v>1000000</v>
      </c>
      <c r="C36" s="585"/>
      <c r="D36" s="585"/>
      <c r="E36" s="584">
        <f>'Sources and Uses Budget'!S37</f>
        <v>1000000</v>
      </c>
      <c r="F36" s="585"/>
      <c r="G36" s="585"/>
      <c r="H36" s="584">
        <f>'Sources and Uses Budget'!T37</f>
        <v>0</v>
      </c>
      <c r="I36" s="585"/>
      <c r="J36" s="585"/>
      <c r="K36" s="579"/>
    </row>
    <row r="37" spans="1:11" s="253" customFormat="1" ht="13">
      <c r="A37" s="243" t="s">
        <v>919</v>
      </c>
      <c r="B37" s="584">
        <f>'Sources and Uses Budget'!C38</f>
        <v>40657127.75447011</v>
      </c>
      <c r="C37" s="584">
        <f>SUM(C28:C36)</f>
        <v>0</v>
      </c>
      <c r="D37" s="584">
        <f>SUM(D28:D36)</f>
        <v>0</v>
      </c>
      <c r="E37" s="584">
        <f>'Sources and Uses Budget'!S38</f>
        <v>40657127.75447011</v>
      </c>
      <c r="F37" s="587">
        <f>SUM(F28:F36)</f>
        <v>0</v>
      </c>
      <c r="G37" s="587">
        <f>SUM(G28:G36)</f>
        <v>0</v>
      </c>
      <c r="H37" s="584">
        <f>'Sources and Uses Budget'!T38</f>
        <v>0</v>
      </c>
      <c r="I37" s="587">
        <f>SUM(I28:I36)</f>
        <v>0</v>
      </c>
      <c r="J37" s="587">
        <f>SUM(J28:J36)</f>
        <v>0</v>
      </c>
      <c r="K37" s="579"/>
    </row>
    <row r="38" spans="1:11" s="253" customFormat="1" ht="13">
      <c r="A38" s="235" t="s">
        <v>920</v>
      </c>
      <c r="B38" s="583"/>
      <c r="C38" s="583"/>
      <c r="D38" s="583"/>
      <c r="E38" s="583"/>
      <c r="F38" s="583"/>
      <c r="G38" s="583"/>
      <c r="H38" s="583"/>
      <c r="I38" s="583"/>
      <c r="J38" s="583"/>
      <c r="K38" s="579"/>
    </row>
    <row r="39" spans="1:11" s="253" customFormat="1" ht="13">
      <c r="A39" s="239" t="s">
        <v>921</v>
      </c>
      <c r="B39" s="584">
        <f>'Sources and Uses Budget'!C40</f>
        <v>1218549</v>
      </c>
      <c r="C39" s="585"/>
      <c r="D39" s="585"/>
      <c r="E39" s="584">
        <f>'Sources and Uses Budget'!S40</f>
        <v>1218549</v>
      </c>
      <c r="F39" s="585"/>
      <c r="G39" s="585"/>
      <c r="H39" s="584">
        <f>'Sources and Uses Budget'!T40</f>
        <v>0</v>
      </c>
      <c r="I39" s="585"/>
      <c r="J39" s="585"/>
      <c r="K39" s="579"/>
    </row>
    <row r="40" spans="1:11" s="253" customFormat="1" ht="13">
      <c r="A40" s="239" t="s">
        <v>922</v>
      </c>
      <c r="B40" s="584">
        <f>'Sources and Uses Budget'!C41</f>
        <v>308580</v>
      </c>
      <c r="C40" s="585"/>
      <c r="D40" s="585"/>
      <c r="E40" s="584">
        <f>'Sources and Uses Budget'!S41</f>
        <v>308580</v>
      </c>
      <c r="F40" s="585"/>
      <c r="G40" s="585"/>
      <c r="H40" s="584">
        <f>'Sources and Uses Budget'!T41</f>
        <v>0</v>
      </c>
      <c r="I40" s="585"/>
      <c r="J40" s="585"/>
      <c r="K40" s="579"/>
    </row>
    <row r="41" spans="1:11" s="253" customFormat="1" ht="13">
      <c r="A41" s="243" t="s">
        <v>923</v>
      </c>
      <c r="B41" s="584">
        <f>'Sources and Uses Budget'!C42</f>
        <v>1527129</v>
      </c>
      <c r="C41" s="584">
        <f>SUM(C38:C40)</f>
        <v>0</v>
      </c>
      <c r="D41" s="584">
        <f>SUM(D38:D40)</f>
        <v>0</v>
      </c>
      <c r="E41" s="584">
        <f>'Sources and Uses Budget'!S42</f>
        <v>1527129</v>
      </c>
      <c r="F41" s="587">
        <f>SUM(F39:F40)</f>
        <v>0</v>
      </c>
      <c r="G41" s="587">
        <f>SUM(G39:G40)</f>
        <v>0</v>
      </c>
      <c r="H41" s="584">
        <f>'Sources and Uses Budget'!T42</f>
        <v>0</v>
      </c>
      <c r="I41" s="587">
        <f>SUM(I39:I40)</f>
        <v>0</v>
      </c>
      <c r="J41" s="587">
        <f>SUM(J39:J40)</f>
        <v>0</v>
      </c>
      <c r="K41" s="579"/>
    </row>
    <row r="42" spans="1:11" s="253" customFormat="1" ht="13">
      <c r="A42" s="243" t="s">
        <v>924</v>
      </c>
      <c r="B42" s="584">
        <f>'Sources and Uses Budget'!C43</f>
        <v>170000</v>
      </c>
      <c r="C42" s="585"/>
      <c r="D42" s="585"/>
      <c r="E42" s="584">
        <f>'Sources and Uses Budget'!S43</f>
        <v>170000</v>
      </c>
      <c r="F42" s="585"/>
      <c r="G42" s="585"/>
      <c r="H42" s="584">
        <f>'Sources and Uses Budget'!T43</f>
        <v>0</v>
      </c>
      <c r="I42" s="585"/>
      <c r="J42" s="585"/>
      <c r="K42" s="579"/>
    </row>
    <row r="43" spans="1:11" s="253" customFormat="1" ht="13">
      <c r="A43" s="235" t="s">
        <v>925</v>
      </c>
      <c r="B43" s="583"/>
      <c r="C43" s="583"/>
      <c r="D43" s="583"/>
      <c r="E43" s="583"/>
      <c r="F43" s="583"/>
      <c r="G43" s="583"/>
      <c r="H43" s="583"/>
      <c r="I43" s="583"/>
      <c r="J43" s="583"/>
      <c r="K43" s="579"/>
    </row>
    <row r="44" spans="1:11" s="253" customFormat="1" ht="13">
      <c r="A44" s="239" t="s">
        <v>926</v>
      </c>
      <c r="B44" s="584">
        <f>'Sources and Uses Budget'!C45</f>
        <v>4034807</v>
      </c>
      <c r="C44" s="585"/>
      <c r="D44" s="585"/>
      <c r="E44" s="584">
        <f>'Sources and Uses Budget'!S45</f>
        <v>2420884.0621377495</v>
      </c>
      <c r="F44" s="585"/>
      <c r="G44" s="585"/>
      <c r="H44" s="584">
        <f>'Sources and Uses Budget'!T45</f>
        <v>0</v>
      </c>
      <c r="I44" s="585"/>
      <c r="J44" s="585"/>
      <c r="K44" s="579"/>
    </row>
    <row r="45" spans="1:11" s="253" customFormat="1" ht="13">
      <c r="A45" s="239" t="s">
        <v>927</v>
      </c>
      <c r="B45" s="584">
        <f>'Sources and Uses Budget'!C46</f>
        <v>333915</v>
      </c>
      <c r="C45" s="585"/>
      <c r="D45" s="585"/>
      <c r="E45" s="584">
        <f>'Sources and Uses Budget'!S46</f>
        <v>333915</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3">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3">
      <c r="A48" s="239" t="s">
        <v>932</v>
      </c>
      <c r="B48" s="584">
        <f>'Sources and Uses Budget'!C49</f>
        <v>50000</v>
      </c>
      <c r="C48" s="585"/>
      <c r="D48" s="585"/>
      <c r="E48" s="584">
        <f>'Sources and Uses Budget'!S49</f>
        <v>50000</v>
      </c>
      <c r="F48" s="585"/>
      <c r="G48" s="585"/>
      <c r="H48" s="584">
        <f>'Sources and Uses Budget'!T49</f>
        <v>0</v>
      </c>
      <c r="I48" s="585"/>
      <c r="J48" s="585"/>
      <c r="K48" s="579"/>
    </row>
    <row r="49" spans="1:11" s="253" customFormat="1" ht="13">
      <c r="A49" s="239" t="s">
        <v>930</v>
      </c>
      <c r="B49" s="584">
        <f>'Sources and Uses Budget'!C50</f>
        <v>30000</v>
      </c>
      <c r="C49" s="585"/>
      <c r="D49" s="585"/>
      <c r="E49" s="584">
        <f>'Sources and Uses Budget'!S50</f>
        <v>30000</v>
      </c>
      <c r="F49" s="585"/>
      <c r="G49" s="585"/>
      <c r="H49" s="584">
        <f>'Sources and Uses Budget'!T50</f>
        <v>0</v>
      </c>
      <c r="I49" s="585"/>
      <c r="J49" s="585"/>
      <c r="K49" s="579"/>
    </row>
    <row r="50" spans="1:11" s="253" customFormat="1" ht="13">
      <c r="A50" s="239" t="s">
        <v>931</v>
      </c>
      <c r="B50" s="584">
        <f>'Sources and Uses Budget'!C51</f>
        <v>200000</v>
      </c>
      <c r="C50" s="585"/>
      <c r="D50" s="585"/>
      <c r="E50" s="584">
        <f>'Sources and Uses Budget'!S51</f>
        <v>200000</v>
      </c>
      <c r="F50" s="585"/>
      <c r="G50" s="585"/>
      <c r="H50" s="584">
        <f>'Sources and Uses Budget'!T51</f>
        <v>0</v>
      </c>
      <c r="I50" s="585"/>
      <c r="J50" s="585"/>
      <c r="K50" s="579"/>
    </row>
    <row r="51" spans="1:11" s="253" customFormat="1" ht="13">
      <c r="A51" s="239" t="str">
        <f>'Sources and Uses Budget'!$A52</f>
        <v>Other: (Lender Expenses)</v>
      </c>
      <c r="B51" s="584">
        <f>'Sources and Uses Budget'!C52</f>
        <v>20000</v>
      </c>
      <c r="C51" s="585"/>
      <c r="D51" s="585"/>
      <c r="E51" s="584">
        <f>'Sources and Uses Budget'!S52</f>
        <v>20000</v>
      </c>
      <c r="F51" s="585"/>
      <c r="G51" s="585"/>
      <c r="H51" s="584">
        <f>'Sources and Uses Budget'!T52</f>
        <v>0</v>
      </c>
      <c r="I51" s="585"/>
      <c r="J51" s="585"/>
      <c r="K51" s="579"/>
    </row>
    <row r="52" spans="1:11" s="577" customFormat="1" ht="13">
      <c r="A52" s="243" t="s">
        <v>933</v>
      </c>
      <c r="B52" s="584">
        <f>'Sources and Uses Budget'!C53</f>
        <v>4668722</v>
      </c>
      <c r="C52" s="587">
        <f>SUM(C44:C51)</f>
        <v>0</v>
      </c>
      <c r="D52" s="587">
        <f>SUM(D44:D51)</f>
        <v>0</v>
      </c>
      <c r="E52" s="584">
        <f>'Sources and Uses Budget'!S53</f>
        <v>3054799.0621377495</v>
      </c>
      <c r="F52" s="587">
        <f>SUM(F44:F51)</f>
        <v>0</v>
      </c>
      <c r="G52" s="587">
        <f>SUM(G44:G51)</f>
        <v>0</v>
      </c>
      <c r="H52" s="584">
        <f>'Sources and Uses Budget'!T53</f>
        <v>0</v>
      </c>
      <c r="I52" s="587">
        <f>SUM(I44:I51)</f>
        <v>0</v>
      </c>
      <c r="J52" s="587">
        <f>SUM(J44:J51)</f>
        <v>0</v>
      </c>
      <c r="K52" s="580"/>
    </row>
    <row r="53" spans="1:11" s="253" customFormat="1" ht="13">
      <c r="A53" s="235" t="s">
        <v>683</v>
      </c>
      <c r="B53" s="583"/>
      <c r="C53" s="583"/>
      <c r="D53" s="583"/>
      <c r="E53" s="583"/>
      <c r="F53" s="583"/>
      <c r="G53" s="583"/>
      <c r="H53" s="583"/>
      <c r="I53" s="583"/>
      <c r="J53" s="583"/>
      <c r="K53" s="579"/>
    </row>
    <row r="54" spans="1:11" s="253" customFormat="1" ht="13">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3">
      <c r="A56" s="239" t="s">
        <v>932</v>
      </c>
      <c r="B56" s="584">
        <f>'Sources and Uses Budget'!C57</f>
        <v>10000</v>
      </c>
      <c r="C56" s="585"/>
      <c r="D56" s="585"/>
      <c r="E56" s="586"/>
      <c r="F56" s="586"/>
      <c r="G56" s="586"/>
      <c r="H56" s="586"/>
      <c r="I56" s="586"/>
      <c r="J56" s="586"/>
      <c r="K56" s="579"/>
    </row>
    <row r="57" spans="1:11" s="253" customFormat="1" ht="13">
      <c r="A57" s="239" t="s">
        <v>930</v>
      </c>
      <c r="B57" s="584">
        <f>'Sources and Uses Budget'!C58</f>
        <v>0</v>
      </c>
      <c r="C57" s="585"/>
      <c r="D57" s="585"/>
      <c r="E57" s="586"/>
      <c r="F57" s="586"/>
      <c r="G57" s="586"/>
      <c r="H57" s="586"/>
      <c r="I57" s="586"/>
      <c r="J57" s="586"/>
      <c r="K57" s="579"/>
    </row>
    <row r="58" spans="1:11" s="253" customFormat="1" ht="13">
      <c r="A58" s="239" t="s">
        <v>931</v>
      </c>
      <c r="B58" s="584">
        <f>'Sources and Uses Budget'!C59</f>
        <v>0</v>
      </c>
      <c r="C58" s="585"/>
      <c r="D58" s="585"/>
      <c r="E58" s="586"/>
      <c r="F58" s="586"/>
      <c r="G58" s="586"/>
      <c r="H58" s="586"/>
      <c r="I58" s="586"/>
      <c r="J58" s="586"/>
      <c r="K58" s="579"/>
    </row>
    <row r="59" spans="1:11" s="253" customFormat="1" ht="13">
      <c r="A59" s="239" t="str">
        <f>'Sources and Uses Budget'!$A60</f>
        <v>Other: (Legal)</v>
      </c>
      <c r="B59" s="584">
        <f>'Sources and Uses Budget'!C60</f>
        <v>11263</v>
      </c>
      <c r="C59" s="585"/>
      <c r="D59" s="585"/>
      <c r="E59" s="586"/>
      <c r="F59" s="586"/>
      <c r="G59" s="586"/>
      <c r="H59" s="586"/>
      <c r="I59" s="586"/>
      <c r="J59" s="586"/>
      <c r="K59" s="579"/>
    </row>
    <row r="60" spans="1:11" s="253" customFormat="1" ht="14" customHeight="1">
      <c r="A60" s="243" t="s">
        <v>500</v>
      </c>
      <c r="B60" s="584">
        <f>'Sources and Uses Budget'!C61</f>
        <v>21263</v>
      </c>
      <c r="C60" s="584">
        <f>SUM(C54:C59)</f>
        <v>0</v>
      </c>
      <c r="D60" s="584">
        <f>SUM(D54:D59)</f>
        <v>0</v>
      </c>
      <c r="E60" s="586"/>
      <c r="F60" s="586"/>
      <c r="G60" s="586"/>
      <c r="H60" s="586"/>
      <c r="I60" s="586"/>
      <c r="J60" s="586"/>
      <c r="K60" s="579"/>
    </row>
    <row r="61" spans="1:11" s="253" customFormat="1" ht="13">
      <c r="A61" s="249" t="s">
        <v>501</v>
      </c>
      <c r="B61" s="584">
        <f>'Sources and Uses Budget'!C62</f>
        <v>47639593.75447011</v>
      </c>
      <c r="C61" s="584">
        <f>SUM(C8+C11+C13+C14+C15+C25+C26+C37+C41+C42+C52+C60)</f>
        <v>0</v>
      </c>
      <c r="D61" s="584">
        <f>SUM(D8+D11+D13+D14+D15+D25+D26+D37+D41+D42+D52+D60)</f>
        <v>0</v>
      </c>
      <c r="E61" s="584">
        <f>'Sources and Uses Budget'!S62</f>
        <v>45409055.816607863</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6">
      <c r="A62" s="235" t="s">
        <v>1953</v>
      </c>
      <c r="B62" s="583"/>
      <c r="C62" s="583"/>
      <c r="D62" s="583"/>
      <c r="E62" s="583"/>
      <c r="F62" s="583"/>
      <c r="G62" s="583"/>
      <c r="H62" s="583"/>
      <c r="I62" s="583"/>
      <c r="J62" s="583"/>
      <c r="K62" s="579"/>
    </row>
    <row r="63" spans="1:11" s="253" customFormat="1" ht="13">
      <c r="A63" s="239" t="s">
        <v>284</v>
      </c>
      <c r="B63" s="584">
        <f>'Sources and Uses Budget'!C64</f>
        <v>55000</v>
      </c>
      <c r="C63" s="585"/>
      <c r="D63" s="585"/>
      <c r="E63" s="584">
        <f>'Sources and Uses Budget'!S64</f>
        <v>55000</v>
      </c>
      <c r="F63" s="585"/>
      <c r="G63" s="585"/>
      <c r="H63" s="584">
        <f>'Sources and Uses Budget'!T64</f>
        <v>0</v>
      </c>
      <c r="I63" s="585"/>
      <c r="J63" s="585"/>
      <c r="K63" s="579"/>
    </row>
    <row r="64" spans="1:11" s="253" customFormat="1" ht="26">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6">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ht="13">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3">
      <c r="A67" s="239" t="str">
        <f>'Sources and Uses Budget'!$A68</f>
        <v>Other: (Sponsor Legal)</v>
      </c>
      <c r="B67" s="584">
        <f>'Sources and Uses Budget'!C68</f>
        <v>200000</v>
      </c>
      <c r="C67" s="585"/>
      <c r="D67" s="585"/>
      <c r="E67" s="584">
        <f>'Sources and Uses Budget'!S68</f>
        <v>200000</v>
      </c>
      <c r="F67" s="585"/>
      <c r="G67" s="585"/>
      <c r="H67" s="584">
        <f>'Sources and Uses Budget'!T68</f>
        <v>0</v>
      </c>
      <c r="I67" s="585"/>
      <c r="J67" s="585"/>
      <c r="K67" s="579"/>
    </row>
    <row r="68" spans="1:11" s="253" customFormat="1" ht="13">
      <c r="A68" s="243" t="s">
        <v>1957</v>
      </c>
      <c r="B68" s="584">
        <f>'Sources and Uses Budget'!C69</f>
        <v>255000</v>
      </c>
      <c r="C68" s="584">
        <f>SUM(C62:C67)</f>
        <v>0</v>
      </c>
      <c r="D68" s="584">
        <f>SUM(D62:D67)</f>
        <v>0</v>
      </c>
      <c r="E68" s="584">
        <f>'Sources and Uses Budget'!S69</f>
        <v>255000</v>
      </c>
      <c r="F68" s="587">
        <f>SUM(F63:F67)</f>
        <v>0</v>
      </c>
      <c r="G68" s="587">
        <f>SUM(G63:G67)</f>
        <v>0</v>
      </c>
      <c r="H68" s="584">
        <f>'Sources and Uses Budget'!T69</f>
        <v>0</v>
      </c>
      <c r="I68" s="587">
        <f>SUM(I63:I67)</f>
        <v>0</v>
      </c>
      <c r="J68" s="587">
        <f>SUM(J63:J67)</f>
        <v>0</v>
      </c>
      <c r="K68" s="579"/>
    </row>
    <row r="69" spans="1:11" s="253" customFormat="1" ht="13">
      <c r="A69" s="235" t="s">
        <v>285</v>
      </c>
      <c r="B69" s="583"/>
      <c r="C69" s="583"/>
      <c r="D69" s="583"/>
      <c r="E69" s="583"/>
      <c r="F69" s="583"/>
      <c r="G69" s="583"/>
      <c r="H69" s="583"/>
      <c r="I69" s="583"/>
      <c r="J69" s="583"/>
      <c r="K69" s="579"/>
    </row>
    <row r="70" spans="1:11" s="253" customFormat="1" ht="13">
      <c r="A70" s="239" t="s">
        <v>286</v>
      </c>
      <c r="B70" s="584">
        <f>'Sources and Uses Budget'!C71</f>
        <v>0</v>
      </c>
      <c r="C70" s="585"/>
      <c r="D70" s="585"/>
      <c r="E70" s="586"/>
      <c r="F70" s="586"/>
      <c r="G70" s="586"/>
      <c r="H70" s="586"/>
      <c r="I70" s="586"/>
      <c r="J70" s="586"/>
      <c r="K70" s="579"/>
    </row>
    <row r="71" spans="1:11" s="253" customFormat="1" ht="13">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ht="13">
      <c r="A73" s="239" t="s">
        <v>288</v>
      </c>
      <c r="B73" s="584">
        <f>'Sources and Uses Budget'!C74</f>
        <v>292350</v>
      </c>
      <c r="C73" s="585"/>
      <c r="D73" s="585"/>
      <c r="E73" s="586"/>
      <c r="F73" s="586"/>
      <c r="G73" s="586"/>
      <c r="H73" s="586"/>
      <c r="I73" s="586"/>
      <c r="J73" s="586"/>
      <c r="K73" s="579"/>
    </row>
    <row r="74" spans="1:11" s="253" customFormat="1" ht="13">
      <c r="A74" s="239" t="str">
        <f>'Sources and Uses Budget'!$A75</f>
        <v>Other: (Services/Operating Deficit Reserve)</v>
      </c>
      <c r="B74" s="584">
        <f>'Sources and Uses Budget'!C75</f>
        <v>1000000</v>
      </c>
      <c r="C74" s="585"/>
      <c r="D74" s="585"/>
      <c r="E74" s="586"/>
      <c r="F74" s="586"/>
      <c r="G74" s="586"/>
      <c r="H74" s="586"/>
      <c r="I74" s="586"/>
      <c r="J74" s="586"/>
      <c r="K74" s="579"/>
    </row>
    <row r="75" spans="1:11" s="253" customFormat="1" ht="13">
      <c r="A75" s="243" t="s">
        <v>289</v>
      </c>
      <c r="B75" s="584">
        <f>'Sources and Uses Budget'!C76</f>
        <v>1292350</v>
      </c>
      <c r="C75" s="584">
        <f>SUM(C70:C74)</f>
        <v>0</v>
      </c>
      <c r="D75" s="584">
        <f>SUM(D70:D74)</f>
        <v>0</v>
      </c>
      <c r="E75" s="586"/>
      <c r="F75" s="586"/>
      <c r="G75" s="586"/>
      <c r="H75" s="586"/>
      <c r="I75" s="586"/>
      <c r="J75" s="586"/>
      <c r="K75" s="579"/>
    </row>
    <row r="76" spans="1:11" s="253" customFormat="1" ht="13">
      <c r="A76" s="235" t="s">
        <v>1743</v>
      </c>
      <c r="B76" s="583"/>
      <c r="C76" s="583"/>
      <c r="D76" s="583"/>
      <c r="E76" s="583"/>
      <c r="F76" s="583"/>
      <c r="G76" s="583"/>
      <c r="H76" s="583"/>
      <c r="I76" s="583"/>
      <c r="J76" s="583"/>
      <c r="K76" s="579"/>
    </row>
    <row r="77" spans="1:11" s="253" customFormat="1" ht="13">
      <c r="A77" s="239" t="s">
        <v>1744</v>
      </c>
      <c r="B77" s="584">
        <f>'Sources and Uses Budget'!C78</f>
        <v>2028856.3877235055</v>
      </c>
      <c r="C77" s="585"/>
      <c r="D77" s="585"/>
      <c r="E77" s="584">
        <f>'Sources and Uses Budget'!S78</f>
        <v>2028856.3877235055</v>
      </c>
      <c r="F77" s="585"/>
      <c r="G77" s="585"/>
      <c r="H77" s="584">
        <f>'Sources and Uses Budget'!T78</f>
        <v>0</v>
      </c>
      <c r="I77" s="585"/>
      <c r="J77" s="585"/>
      <c r="K77" s="579"/>
    </row>
    <row r="78" spans="1:11" s="253" customFormat="1" ht="13">
      <c r="A78" s="239" t="s">
        <v>538</v>
      </c>
      <c r="B78" s="584">
        <f>'Sources and Uses Budget'!C79</f>
        <v>300000</v>
      </c>
      <c r="C78" s="585"/>
      <c r="D78" s="585"/>
      <c r="E78" s="584">
        <f>'Sources and Uses Budget'!S79</f>
        <v>300000</v>
      </c>
      <c r="F78" s="585"/>
      <c r="G78" s="585"/>
      <c r="H78" s="584">
        <f>'Sources and Uses Budget'!T79</f>
        <v>0</v>
      </c>
      <c r="I78" s="585"/>
      <c r="J78" s="585"/>
      <c r="K78" s="579"/>
    </row>
    <row r="79" spans="1:11" s="253" customFormat="1" ht="13">
      <c r="A79" s="243" t="s">
        <v>1742</v>
      </c>
      <c r="B79" s="584">
        <f>'Sources and Uses Budget'!C80</f>
        <v>2328856.3877235055</v>
      </c>
      <c r="C79" s="667">
        <f>SUM(C77:C78)</f>
        <v>0</v>
      </c>
      <c r="D79" s="667">
        <f>SUM(D77:D78)</f>
        <v>0</v>
      </c>
      <c r="E79" s="584">
        <f>'Sources and Uses Budget'!S80</f>
        <v>2328856.3877235055</v>
      </c>
      <c r="F79" s="667">
        <f>SUM(F77:F78)</f>
        <v>0</v>
      </c>
      <c r="G79" s="667">
        <f>SUM(G77:G78)</f>
        <v>0</v>
      </c>
      <c r="H79" s="584">
        <f>'Sources and Uses Budget'!T80</f>
        <v>0</v>
      </c>
      <c r="I79" s="667">
        <f>SUM(I77:I78)</f>
        <v>0</v>
      </c>
      <c r="J79" s="667">
        <f>SUM(J77:J78)</f>
        <v>0</v>
      </c>
      <c r="K79" s="579"/>
    </row>
    <row r="80" spans="1:11" s="253" customFormat="1" ht="13">
      <c r="A80" s="235" t="s">
        <v>515</v>
      </c>
      <c r="B80" s="583"/>
      <c r="C80" s="583"/>
      <c r="D80" s="583"/>
      <c r="E80" s="583"/>
      <c r="F80" s="583"/>
      <c r="G80" s="583"/>
      <c r="H80" s="583"/>
      <c r="I80" s="583"/>
      <c r="J80" s="583"/>
      <c r="K80" s="579"/>
    </row>
    <row r="81" spans="1:11" s="253" customFormat="1" ht="14" customHeight="1">
      <c r="A81" s="239" t="s">
        <v>2113</v>
      </c>
      <c r="B81" s="584">
        <f>'Sources and Uses Budget'!C82</f>
        <v>185800</v>
      </c>
      <c r="C81" s="585"/>
      <c r="D81" s="585"/>
      <c r="E81" s="586"/>
      <c r="F81" s="586"/>
      <c r="G81" s="586"/>
      <c r="H81" s="586"/>
      <c r="I81" s="586"/>
      <c r="J81" s="586"/>
      <c r="K81" s="579"/>
    </row>
    <row r="82" spans="1:11" s="253" customFormat="1" ht="13">
      <c r="A82" s="239" t="s">
        <v>516</v>
      </c>
      <c r="B82" s="584">
        <f>'Sources and Uses Budget'!C83</f>
        <v>45000</v>
      </c>
      <c r="C82" s="585"/>
      <c r="D82" s="585"/>
      <c r="E82" s="584">
        <f>'Sources and Uses Budget'!S83</f>
        <v>45000</v>
      </c>
      <c r="F82" s="585"/>
      <c r="G82" s="585"/>
      <c r="H82" s="584">
        <f>'Sources and Uses Budget'!T83</f>
        <v>0</v>
      </c>
      <c r="I82" s="585"/>
      <c r="J82" s="585"/>
      <c r="K82" s="579"/>
    </row>
    <row r="83" spans="1:11" s="253" customFormat="1" ht="13">
      <c r="A83" s="239" t="s">
        <v>517</v>
      </c>
      <c r="B83" s="584">
        <f>'Sources and Uses Budget'!C84</f>
        <v>1528111</v>
      </c>
      <c r="C83" s="585"/>
      <c r="D83" s="585"/>
      <c r="E83" s="584">
        <f>'Sources and Uses Budget'!S84</f>
        <v>1528111</v>
      </c>
      <c r="F83" s="585"/>
      <c r="G83" s="585"/>
      <c r="H83" s="584">
        <f>'Sources and Uses Budget'!T84</f>
        <v>0</v>
      </c>
      <c r="I83" s="585"/>
      <c r="J83" s="585"/>
      <c r="K83" s="579"/>
    </row>
    <row r="84" spans="1:11" s="253" customFormat="1" ht="13">
      <c r="A84" s="239" t="s">
        <v>518</v>
      </c>
      <c r="B84" s="584">
        <f>'Sources and Uses Budget'!C85</f>
        <v>300000</v>
      </c>
      <c r="C84" s="585"/>
      <c r="D84" s="585"/>
      <c r="E84" s="584">
        <f>'Sources and Uses Budget'!S85</f>
        <v>300000</v>
      </c>
      <c r="F84" s="585"/>
      <c r="G84" s="585"/>
      <c r="H84" s="584">
        <f>'Sources and Uses Budget'!T85</f>
        <v>0</v>
      </c>
      <c r="I84" s="585"/>
      <c r="J84" s="585"/>
      <c r="K84" s="579"/>
    </row>
    <row r="85" spans="1:11" s="253" customFormat="1" ht="13">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3">
      <c r="A86" s="239" t="s">
        <v>520</v>
      </c>
      <c r="B86" s="584">
        <f>'Sources and Uses Budget'!C87</f>
        <v>120000</v>
      </c>
      <c r="C86" s="585"/>
      <c r="D86" s="585"/>
      <c r="E86" s="586"/>
      <c r="F86" s="586"/>
      <c r="G86" s="586"/>
      <c r="H86" s="586"/>
      <c r="I86" s="586"/>
      <c r="J86" s="586"/>
      <c r="K86" s="579"/>
    </row>
    <row r="87" spans="1:11" s="253" customFormat="1" ht="13">
      <c r="A87" s="239" t="s">
        <v>521</v>
      </c>
      <c r="B87" s="584">
        <f>'Sources and Uses Budget'!C88</f>
        <v>60000</v>
      </c>
      <c r="C87" s="585"/>
      <c r="D87" s="585"/>
      <c r="E87" s="584">
        <f>'Sources and Uses Budget'!S88</f>
        <v>60000</v>
      </c>
      <c r="F87" s="585"/>
      <c r="G87" s="585"/>
      <c r="H87" s="584">
        <f>'Sources and Uses Budget'!T88</f>
        <v>0</v>
      </c>
      <c r="I87" s="585"/>
      <c r="J87" s="585"/>
      <c r="K87" s="579"/>
    </row>
    <row r="88" spans="1:11" s="253" customFormat="1" ht="13">
      <c r="A88" s="239" t="s">
        <v>522</v>
      </c>
      <c r="B88" s="584">
        <f>'Sources and Uses Budget'!C89</f>
        <v>15000</v>
      </c>
      <c r="C88" s="585"/>
      <c r="D88" s="585"/>
      <c r="E88" s="584">
        <f>'Sources and Uses Budget'!S89</f>
        <v>0</v>
      </c>
      <c r="F88" s="585"/>
      <c r="G88" s="585"/>
      <c r="H88" s="584">
        <f>'Sources and Uses Budget'!T89</f>
        <v>0</v>
      </c>
      <c r="I88" s="585"/>
      <c r="J88" s="585"/>
      <c r="K88" s="579"/>
    </row>
    <row r="89" spans="1:11" s="253" customFormat="1" ht="13">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ht="13">
      <c r="A90" s="239" t="s">
        <v>1740</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3">
      <c r="A91" s="239" t="str">
        <f>'Sources and Uses Budget'!$A92</f>
        <v>Other: (Waived Impact Fees)</v>
      </c>
      <c r="B91" s="584">
        <f>'Sources and Uses Budget'!C92</f>
        <v>1748736</v>
      </c>
      <c r="C91" s="585"/>
      <c r="D91" s="585"/>
      <c r="E91" s="584">
        <f>'Sources and Uses Budget'!S92</f>
        <v>0</v>
      </c>
      <c r="F91" s="585"/>
      <c r="G91" s="585"/>
      <c r="H91" s="584">
        <f>'Sources and Uses Budget'!T92</f>
        <v>0</v>
      </c>
      <c r="I91" s="585"/>
      <c r="J91" s="585"/>
      <c r="K91" s="579"/>
    </row>
    <row r="92" spans="1:11" s="253" customFormat="1" ht="26">
      <c r="A92" s="239" t="str">
        <f>'Sources and Uses Budget'!$A93</f>
        <v>Other: (Wage Monitor; Inspections; Security)</v>
      </c>
      <c r="B92" s="584">
        <f>'Sources and Uses Budget'!C93</f>
        <v>195000</v>
      </c>
      <c r="C92" s="585"/>
      <c r="D92" s="585"/>
      <c r="E92" s="584">
        <f>'Sources and Uses Budget'!S93</f>
        <v>195000</v>
      </c>
      <c r="F92" s="585"/>
      <c r="G92" s="585"/>
      <c r="H92" s="584">
        <f>'Sources and Uses Budget'!T93</f>
        <v>0</v>
      </c>
      <c r="I92" s="585"/>
      <c r="J92" s="585"/>
      <c r="K92" s="579"/>
    </row>
    <row r="93" spans="1:11" s="253" customFormat="1" ht="13">
      <c r="A93" s="239" t="str">
        <f>'Sources and Uses Budget'!$A94</f>
        <v>Other: (AHSC Prgm - Bus Passes</v>
      </c>
      <c r="B93" s="584">
        <f>'Sources and Uses Budget'!C94</f>
        <v>15000</v>
      </c>
      <c r="C93" s="585"/>
      <c r="D93" s="585"/>
      <c r="E93" s="584">
        <f>'Sources and Uses Budget'!S94</f>
        <v>0</v>
      </c>
      <c r="F93" s="585"/>
      <c r="G93" s="585"/>
      <c r="H93" s="584">
        <f>'Sources and Uses Budget'!T94</f>
        <v>0</v>
      </c>
      <c r="I93" s="585"/>
      <c r="J93" s="585"/>
      <c r="K93" s="579"/>
    </row>
    <row r="94" spans="1:11" s="253" customFormat="1" ht="13">
      <c r="A94" s="243" t="s">
        <v>523</v>
      </c>
      <c r="B94" s="584">
        <f>'Sources and Uses Budget'!C95</f>
        <v>4222647</v>
      </c>
      <c r="C94" s="584">
        <f>SUM(C81:C93)</f>
        <v>0</v>
      </c>
      <c r="D94" s="584">
        <f>SUM(D81:D93)</f>
        <v>0</v>
      </c>
      <c r="E94" s="584">
        <f>'Sources and Uses Budget'!S95</f>
        <v>2138111</v>
      </c>
      <c r="F94" s="587">
        <f>SUM(F82:F85,F87:F93)</f>
        <v>0</v>
      </c>
      <c r="G94" s="587">
        <f>SUM(G82:G85,G87:G93)</f>
        <v>0</v>
      </c>
      <c r="H94" s="584">
        <f>'Sources and Uses Budget'!T95</f>
        <v>0</v>
      </c>
      <c r="I94" s="584">
        <f>SUM(I82:I85,I87:I93)</f>
        <v>0</v>
      </c>
      <c r="J94" s="584">
        <f>SUM(J82:J85,J87:J93)</f>
        <v>0</v>
      </c>
      <c r="K94" s="579"/>
    </row>
    <row r="95" spans="1:11" s="253" customFormat="1" ht="13">
      <c r="A95" s="243" t="s">
        <v>1356</v>
      </c>
      <c r="B95" s="584">
        <f>'Sources and Uses Budget'!C96</f>
        <v>55738447.142193615</v>
      </c>
      <c r="C95" s="584">
        <f>SUM(C61+C68+C75+C79+C94)</f>
        <v>0</v>
      </c>
      <c r="D95" s="584">
        <f>SUM(D61+D68+D75+D79+D94)</f>
        <v>0</v>
      </c>
      <c r="E95" s="584">
        <f>'Sources and Uses Budget'!S96</f>
        <v>50131023.204331368</v>
      </c>
      <c r="F95" s="587">
        <f>SUM(+F61+F68+F79+F94)</f>
        <v>0</v>
      </c>
      <c r="G95" s="587">
        <f>SUM(+G61+G68+G79+G94)</f>
        <v>0</v>
      </c>
      <c r="H95" s="584">
        <f>'Sources and Uses Budget'!T96</f>
        <v>0</v>
      </c>
      <c r="I95" s="587">
        <f>SUM(I61+I68+I79+I94)</f>
        <v>0</v>
      </c>
      <c r="J95" s="587">
        <f>SUM(J61+J68+J79+J94)</f>
        <v>0</v>
      </c>
      <c r="K95" s="579"/>
    </row>
    <row r="96" spans="1:11" s="253" customFormat="1" ht="13">
      <c r="A96" s="235" t="s">
        <v>525</v>
      </c>
      <c r="B96" s="583"/>
      <c r="C96" s="583"/>
      <c r="D96" s="583"/>
      <c r="E96" s="583"/>
      <c r="F96" s="583"/>
      <c r="G96" s="583"/>
      <c r="H96" s="583"/>
      <c r="I96" s="583"/>
      <c r="J96" s="583"/>
      <c r="K96" s="579"/>
    </row>
    <row r="97" spans="1:11" s="253" customFormat="1" ht="13">
      <c r="A97" s="239" t="s">
        <v>526</v>
      </c>
      <c r="B97" s="584">
        <f>'Sources and Uses Budget'!C98</f>
        <v>2600000</v>
      </c>
      <c r="C97" s="585"/>
      <c r="D97" s="585"/>
      <c r="E97" s="584">
        <f>'Sources and Uses Budget'!S98</f>
        <v>2600000</v>
      </c>
      <c r="F97" s="585"/>
      <c r="G97" s="585"/>
      <c r="H97" s="584">
        <f>'Sources and Uses Budget'!T98</f>
        <v>0</v>
      </c>
      <c r="I97" s="585"/>
      <c r="J97" s="585"/>
      <c r="K97" s="579"/>
    </row>
    <row r="98" spans="1:11" s="253" customFormat="1" ht="13">
      <c r="A98" s="239" t="s">
        <v>1958</v>
      </c>
      <c r="B98" s="584">
        <f>'Sources and Uses Budget'!C99</f>
        <v>200000</v>
      </c>
      <c r="C98" s="585"/>
      <c r="D98" s="585"/>
      <c r="E98" s="584">
        <f>'Sources and Uses Budget'!S99</f>
        <v>200000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3">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3">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ht="13">
      <c r="A102" s="243" t="s">
        <v>528</v>
      </c>
      <c r="B102" s="584">
        <f>'Sources and Uses Budget'!C103</f>
        <v>2800000</v>
      </c>
      <c r="C102" s="584">
        <f>SUM(C97:C101)</f>
        <v>0</v>
      </c>
      <c r="D102" s="584">
        <f>SUM(D97:D101)</f>
        <v>0</v>
      </c>
      <c r="E102" s="584">
        <f>'Sources and Uses Budget'!S103</f>
        <v>2800000</v>
      </c>
      <c r="F102" s="587">
        <f>SUM(F97:F101)</f>
        <v>0</v>
      </c>
      <c r="G102" s="587">
        <f>SUM(G97:G101)</f>
        <v>0</v>
      </c>
      <c r="H102" s="584">
        <f>'Sources and Uses Budget'!T103</f>
        <v>0</v>
      </c>
      <c r="I102" s="587">
        <f>SUM(I97:I101)</f>
        <v>0</v>
      </c>
      <c r="J102" s="587">
        <f>SUM(J97:J101)</f>
        <v>0</v>
      </c>
      <c r="K102" s="579"/>
    </row>
    <row r="103" spans="1:11" s="253" customFormat="1" ht="13">
      <c r="A103" s="243" t="s">
        <v>1357</v>
      </c>
      <c r="B103" s="584">
        <f>'Sources and Uses Budget'!C104</f>
        <v>58538447.142193615</v>
      </c>
      <c r="C103" s="587">
        <f>SUM(C95+C102)</f>
        <v>0</v>
      </c>
      <c r="D103" s="587">
        <f>SUM(D95+D102)</f>
        <v>0</v>
      </c>
      <c r="E103" s="584">
        <f>'Sources and Uses Budget'!S104</f>
        <v>52931023.204331368</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52931023.204331368</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709" zoomScale="150" zoomScaleNormal="150" workbookViewId="0">
      <selection activeCell="A714" sqref="A714:AM719"/>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69" customWidth="1"/>
    <col min="41" max="41" width="6.6640625" style="38" hidden="1" customWidth="1"/>
    <col min="42" max="43" width="7" style="21" hidden="1" customWidth="1"/>
    <col min="44" max="44" width="9.1640625" style="21" hidden="1" customWidth="1"/>
    <col min="45" max="45" width="6.6640625" style="21" hidden="1" customWidth="1"/>
    <col min="46" max="55" width="5.5" style="21" hidden="1" customWidth="1"/>
    <col min="56" max="60" width="5.5" style="40" hidden="1" customWidth="1"/>
    <col min="61" max="109" width="5.5" style="21" hidden="1" customWidth="1"/>
    <col min="110" max="16384" width="9.1640625" style="21" hidden="1"/>
  </cols>
  <sheetData>
    <row r="1" spans="1:43" ht="15.75" customHeight="1">
      <c r="A1" s="1625" t="s">
        <v>846</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2" t="s">
        <v>364</v>
      </c>
      <c r="AF4" s="1722"/>
      <c r="AG4" s="1722"/>
      <c r="AH4" s="1722"/>
      <c r="AI4" s="1722"/>
      <c r="AJ4" s="1722"/>
      <c r="AK4" s="1722"/>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10" t="s">
        <v>854</v>
      </c>
      <c r="AG6" s="1710"/>
      <c r="AH6" s="1710"/>
      <c r="AI6" s="1710"/>
      <c r="AJ6" s="1710"/>
      <c r="AK6" s="1710"/>
      <c r="AL6" s="171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5" t="s">
        <v>2321</v>
      </c>
      <c r="C8" s="1645"/>
      <c r="D8" s="1645"/>
      <c r="E8" s="1645"/>
      <c r="F8" s="1645"/>
      <c r="G8" s="1645"/>
      <c r="H8" s="1645"/>
      <c r="I8" s="1645"/>
      <c r="J8" s="1645"/>
      <c r="K8" s="1645"/>
      <c r="L8" s="1645"/>
      <c r="M8" s="1645"/>
      <c r="N8" s="1645"/>
      <c r="O8" s="1645"/>
      <c r="P8" s="1645"/>
      <c r="Q8" s="1645"/>
      <c r="R8" s="1645"/>
      <c r="S8" s="1645"/>
      <c r="T8" s="1645"/>
      <c r="U8" s="1645"/>
      <c r="V8" s="1645"/>
      <c r="W8" s="1645"/>
      <c r="X8" s="1645"/>
      <c r="Y8" s="1645"/>
      <c r="Z8" s="1645"/>
      <c r="AA8" s="1645"/>
      <c r="AB8" s="1645"/>
      <c r="AC8" s="164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5" t="s">
        <v>79</v>
      </c>
      <c r="C11" s="1645"/>
      <c r="D11" s="1645"/>
      <c r="E11" s="1645"/>
      <c r="F11" s="1645"/>
      <c r="G11" s="1645"/>
      <c r="H11" s="1645"/>
      <c r="I11" s="1645"/>
      <c r="J11" s="1645"/>
      <c r="K11" s="1645"/>
      <c r="L11" s="1645"/>
      <c r="M11" s="1645"/>
      <c r="N11" s="1645"/>
      <c r="O11" s="1645"/>
      <c r="P11" s="1645"/>
      <c r="Q11" s="1645"/>
      <c r="R11" s="1645"/>
      <c r="S11" s="1645"/>
      <c r="T11" s="1645"/>
      <c r="U11" s="1645"/>
      <c r="V11" s="1645"/>
      <c r="W11" s="1645"/>
      <c r="X11" s="1645"/>
      <c r="Y11" s="1645"/>
      <c r="Z11" s="1645"/>
      <c r="AA11" s="1645"/>
      <c r="AB11" s="1645"/>
      <c r="AC11" s="1645"/>
      <c r="AD11" s="1645"/>
      <c r="AE11" s="1645"/>
      <c r="AF11" s="1645"/>
      <c r="AG11" s="1645"/>
      <c r="AH11" s="1645"/>
      <c r="AI11" s="164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8" t="s">
        <v>124</v>
      </c>
      <c r="AC13" s="180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5" t="s">
        <v>1246</v>
      </c>
      <c r="C16" s="1645"/>
      <c r="D16" s="1645"/>
      <c r="E16" s="1645"/>
      <c r="F16" s="1645"/>
      <c r="G16" s="1645"/>
      <c r="H16" s="1645"/>
      <c r="I16" s="1645"/>
      <c r="J16" s="1645"/>
      <c r="K16" s="1645"/>
      <c r="L16" s="1645"/>
      <c r="M16" s="1645"/>
      <c r="N16" s="1645"/>
      <c r="O16" s="1645"/>
      <c r="P16" s="1645"/>
      <c r="Q16" s="1645"/>
      <c r="R16" s="1645"/>
      <c r="S16" s="1645"/>
      <c r="T16" s="1645"/>
      <c r="U16" s="1645"/>
      <c r="V16" s="1645"/>
      <c r="W16" s="1645"/>
      <c r="X16" s="1645"/>
      <c r="Y16" s="1645"/>
      <c r="Z16" s="1645"/>
      <c r="AA16" s="1645"/>
      <c r="AB16" s="1645"/>
      <c r="AC16" s="1645"/>
      <c r="AD16" s="1645"/>
      <c r="AE16" s="1645"/>
      <c r="AF16" s="1645"/>
      <c r="AG16" s="1645"/>
      <c r="AH16" s="1645"/>
      <c r="AI16" s="1645"/>
      <c r="AJ16" s="1645"/>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3" t="s">
        <v>2207</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3"/>
      <c r="AM20" s="27"/>
      <c r="AN20" s="670"/>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3"/>
      <c r="AM21" s="27"/>
      <c r="AN21" s="670"/>
      <c r="AP21" s="340"/>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3"/>
      <c r="AM22" s="27"/>
      <c r="AN22" s="670"/>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3"/>
      <c r="AM23" s="27"/>
      <c r="AN23" s="281"/>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3"/>
      <c r="AM24" s="27"/>
      <c r="AN24" s="672"/>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3"/>
      <c r="AM25" s="27"/>
      <c r="AN25" s="672"/>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3"/>
      <c r="AM26" s="27"/>
      <c r="AN26" s="281"/>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3"/>
      <c r="AM27" s="27"/>
      <c r="AN27" s="614"/>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3"/>
      <c r="AM28" s="27"/>
      <c r="AN28" s="614"/>
    </row>
    <row r="29" spans="1:42" s="4" customFormat="1" ht="31.75"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3"/>
      <c r="AM29" s="27"/>
      <c r="AN29" s="614"/>
    </row>
    <row r="30" spans="1:42" s="4" customFormat="1" ht="12.75" customHeight="1">
      <c r="A30" s="5"/>
      <c r="B30" s="1813"/>
      <c r="C30" s="1813"/>
      <c r="D30" s="1813"/>
      <c r="E30" s="1813"/>
      <c r="F30" s="1813"/>
      <c r="G30" s="1813"/>
      <c r="H30" s="1813"/>
      <c r="I30" s="1813"/>
      <c r="J30" s="1813"/>
      <c r="K30" s="1813"/>
      <c r="L30" s="1813"/>
      <c r="M30" s="1813"/>
      <c r="N30" s="1813"/>
      <c r="O30" s="1813"/>
      <c r="P30" s="1813"/>
      <c r="Q30" s="1813"/>
      <c r="R30" s="1813"/>
      <c r="S30" s="1813"/>
      <c r="T30" s="1813"/>
      <c r="U30" s="1813"/>
      <c r="V30" s="1813"/>
      <c r="W30" s="1813"/>
      <c r="X30" s="1813"/>
      <c r="Y30" s="1813"/>
      <c r="Z30" s="1813"/>
      <c r="AA30" s="1813"/>
      <c r="AB30" s="1813"/>
      <c r="AC30" s="1813"/>
      <c r="AD30" s="1813"/>
      <c r="AE30" s="1813"/>
      <c r="AF30" s="1813"/>
      <c r="AG30" s="1813"/>
      <c r="AH30" s="1813"/>
      <c r="AI30" s="1813"/>
      <c r="AJ30" s="1813"/>
      <c r="AK30" s="18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0" t="s">
        <v>61</v>
      </c>
      <c r="AG33" s="1710"/>
      <c r="AH33" s="1710"/>
      <c r="AI33" s="1710"/>
      <c r="AJ33" s="1710"/>
      <c r="AK33" s="1710"/>
      <c r="AL33" s="171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7" t="str">
        <f>Application!AA329</f>
        <v>FPI Management Inc.</v>
      </c>
      <c r="C35" s="1817"/>
      <c r="D35" s="1817"/>
      <c r="E35" s="1817"/>
      <c r="F35" s="1817"/>
      <c r="G35" s="1817"/>
      <c r="H35" s="1817"/>
      <c r="I35" s="1817"/>
      <c r="J35" s="1817"/>
      <c r="K35" s="1817"/>
      <c r="L35" s="1817"/>
      <c r="M35" s="1817"/>
      <c r="N35" s="1817"/>
      <c r="O35" s="1817"/>
      <c r="P35" s="1817"/>
      <c r="Q35" s="1817"/>
      <c r="R35" s="1817"/>
      <c r="S35" s="1817"/>
      <c r="T35" s="1817"/>
      <c r="U35" s="1817"/>
      <c r="V35" s="1817"/>
      <c r="W35" s="1817"/>
      <c r="X35" s="1817"/>
      <c r="Y35" s="1817"/>
      <c r="Z35" s="1817"/>
      <c r="AA35" s="1817"/>
      <c r="AB35" s="1817"/>
      <c r="AC35" s="1817"/>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5" t="s">
        <v>79</v>
      </c>
      <c r="C38" s="1645"/>
      <c r="D38" s="1645"/>
      <c r="E38" s="1645"/>
      <c r="F38" s="1645"/>
      <c r="G38" s="1645"/>
      <c r="H38" s="1645"/>
      <c r="I38" s="1645"/>
      <c r="J38" s="1645"/>
      <c r="K38" s="1645"/>
      <c r="L38" s="1645"/>
      <c r="M38" s="1645"/>
      <c r="N38" s="1645"/>
      <c r="O38" s="1645"/>
      <c r="P38" s="1645"/>
      <c r="Q38" s="1645"/>
      <c r="R38" s="1645"/>
      <c r="S38" s="1645"/>
      <c r="T38" s="1645"/>
      <c r="U38" s="1645"/>
      <c r="V38" s="1645"/>
      <c r="W38" s="1645"/>
      <c r="X38" s="1645"/>
      <c r="Y38" s="1645"/>
      <c r="Z38" s="1645"/>
      <c r="AA38" s="1645"/>
      <c r="AB38" s="1645"/>
      <c r="AC38" s="164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5" t="s">
        <v>124</v>
      </c>
      <c r="AA40" s="164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5" t="s">
        <v>1278</v>
      </c>
      <c r="C43" s="1645"/>
      <c r="D43" s="1645"/>
      <c r="E43" s="1645"/>
      <c r="F43" s="1645"/>
      <c r="G43" s="1645"/>
      <c r="H43" s="1645"/>
      <c r="I43" s="1645"/>
      <c r="J43" s="1645"/>
      <c r="K43" s="1645"/>
      <c r="L43" s="1645"/>
      <c r="M43" s="1645"/>
      <c r="N43" s="1645"/>
      <c r="O43" s="1645"/>
      <c r="P43" s="1645"/>
      <c r="Q43" s="1645"/>
      <c r="R43" s="1645"/>
      <c r="S43" s="1645"/>
      <c r="T43" s="1645"/>
      <c r="U43" s="1645"/>
      <c r="V43" s="1645"/>
      <c r="W43" s="1645"/>
      <c r="X43" s="1645"/>
      <c r="Y43" s="1645"/>
      <c r="Z43" s="1645"/>
      <c r="AA43" s="1645"/>
      <c r="AB43" s="1645"/>
      <c r="AC43" s="1645"/>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9"/>
      <c r="AL47" s="319"/>
      <c r="AM47" s="90"/>
      <c r="AN47" s="281"/>
    </row>
    <row r="48" spans="1:42" s="4" customFormat="1" ht="12.75" customHeight="1">
      <c r="A48" s="5"/>
      <c r="B48" s="42"/>
      <c r="R48" s="5"/>
      <c r="S48" s="42"/>
      <c r="AN48" s="281"/>
    </row>
    <row r="49" spans="1:46" s="4" customFormat="1" ht="12.75" customHeight="1">
      <c r="B49" s="1673" t="s">
        <v>1470</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3"/>
      <c r="AM49" s="27"/>
      <c r="AN49" s="281"/>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3"/>
      <c r="AM50" s="27"/>
      <c r="AN50" s="281"/>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3"/>
      <c r="AM51" s="27"/>
      <c r="AN51" s="281"/>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3"/>
      <c r="AM52" s="27"/>
      <c r="AN52" s="281"/>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3"/>
      <c r="AM53" s="27"/>
      <c r="AN53" s="281"/>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3"/>
      <c r="AM54" s="27"/>
      <c r="AN54" s="281"/>
    </row>
    <row r="55" spans="1:46" s="4" customFormat="1" ht="33.5"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3" t="s">
        <v>2200</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3"/>
      <c r="AM57" s="27"/>
      <c r="AN57" s="281"/>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3"/>
      <c r="AM58" s="27"/>
      <c r="AN58" s="281"/>
    </row>
    <row r="59" spans="1:46" s="4" customFormat="1" ht="23" customHeight="1">
      <c r="A59" s="426"/>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9">
        <f>$AJ$31+$AJ$47</f>
        <v>10</v>
      </c>
      <c r="AL61" s="1750"/>
      <c r="AM61" s="175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2" t="s">
        <v>364</v>
      </c>
      <c r="AF64" s="1722"/>
      <c r="AG64" s="1722"/>
      <c r="AH64" s="1722"/>
      <c r="AI64" s="1722"/>
      <c r="AJ64" s="1722"/>
      <c r="AK64" s="172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5" t="s">
        <v>664</v>
      </c>
      <c r="C66" s="1645"/>
      <c r="D66" s="1645"/>
      <c r="E66" s="1645"/>
      <c r="F66" s="1645"/>
      <c r="G66" s="1645"/>
      <c r="H66" s="1645"/>
      <c r="I66" s="1645"/>
      <c r="J66" s="1645"/>
      <c r="K66" s="1645"/>
      <c r="AF66" s="1710" t="s">
        <v>938</v>
      </c>
      <c r="AG66" s="1710"/>
      <c r="AH66" s="1710"/>
      <c r="AI66" s="1710"/>
      <c r="AJ66" s="1710"/>
      <c r="AK66" s="1710"/>
      <c r="AL66" s="1710"/>
      <c r="AN66" s="281"/>
      <c r="AP66" s="4" t="s">
        <v>124</v>
      </c>
      <c r="AS66" s="4" t="s">
        <v>665</v>
      </c>
      <c r="AT66" s="4">
        <v>10</v>
      </c>
    </row>
    <row r="67" spans="1:46" s="4" customFormat="1" ht="12.75" customHeight="1">
      <c r="B67" s="1816" t="s">
        <v>1319</v>
      </c>
      <c r="C67" s="1816"/>
      <c r="D67" s="1816"/>
      <c r="E67" s="1816"/>
      <c r="F67" s="1816"/>
      <c r="G67" s="1816"/>
      <c r="H67" s="1816"/>
      <c r="I67" s="1816"/>
      <c r="J67" s="1816"/>
      <c r="K67" s="1816"/>
      <c r="L67" s="1816"/>
      <c r="M67" s="1816"/>
      <c r="N67" s="1816"/>
      <c r="O67" s="1816"/>
      <c r="P67" s="1816"/>
      <c r="Q67" s="1816"/>
      <c r="R67" s="1816"/>
      <c r="S67" s="1816"/>
      <c r="T67" s="1645" t="s">
        <v>124</v>
      </c>
      <c r="U67" s="1645"/>
      <c r="V67" s="1645"/>
      <c r="W67" s="1645"/>
      <c r="X67" s="1645"/>
      <c r="Y67" s="1645"/>
      <c r="Z67" s="1645"/>
      <c r="AA67" s="1645"/>
      <c r="AB67" s="1645"/>
      <c r="AC67" s="164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8">
        <f>VLOOKUP($B$66,$AS$64:$AU$69,2,FALSE)</f>
        <v>10</v>
      </c>
      <c r="AL68" s="1269"/>
      <c r="AM68" s="12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2" t="s">
        <v>977</v>
      </c>
      <c r="AF73" s="1722"/>
      <c r="AG73" s="1722"/>
      <c r="AH73" s="1722"/>
      <c r="AI73" s="1722"/>
      <c r="AJ73" s="1722"/>
      <c r="AK73" s="172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3" t="s">
        <v>2115</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3"/>
      <c r="AM75" s="27"/>
      <c r="AN75" s="281"/>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3"/>
      <c r="AM76" s="27"/>
      <c r="AN76" s="281"/>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3"/>
      <c r="AM77" s="27"/>
      <c r="AN77" s="281"/>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3"/>
      <c r="AM78" s="27"/>
      <c r="AN78" s="281"/>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3"/>
      <c r="AM79" s="27"/>
      <c r="AN79" s="281"/>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3"/>
      <c r="AM80" s="27"/>
      <c r="AN80" s="281"/>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3"/>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3"/>
      <c r="AN82" s="281"/>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3"/>
      <c r="AN83" s="281"/>
    </row>
    <row r="84" spans="1:42" s="4" customFormat="1" ht="14.5"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3"/>
      <c r="AN84" s="281"/>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10" t="s">
        <v>854</v>
      </c>
      <c r="AG90" s="1710"/>
      <c r="AH90" s="1710"/>
      <c r="AI90" s="1710"/>
      <c r="AJ90" s="1710"/>
      <c r="AK90" s="1710"/>
      <c r="AL90" s="171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0" t="s">
        <v>58</v>
      </c>
      <c r="AG95" s="1710"/>
      <c r="AH95" s="1710"/>
      <c r="AI95" s="1710"/>
      <c r="AJ95" s="1710"/>
      <c r="AK95" s="1710"/>
      <c r="AL95" s="171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0" t="s">
        <v>59</v>
      </c>
      <c r="AG100" s="1710"/>
      <c r="AH100" s="1710"/>
      <c r="AI100" s="1710"/>
      <c r="AJ100" s="1710"/>
      <c r="AK100" s="1710"/>
      <c r="AL100" s="171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0" t="s">
        <v>60</v>
      </c>
      <c r="AG105" s="1710"/>
      <c r="AH105" s="1710"/>
      <c r="AI105" s="1710"/>
      <c r="AJ105" s="1710"/>
      <c r="AK105" s="1710"/>
      <c r="AL105" s="171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0" t="s">
        <v>61</v>
      </c>
      <c r="AG109" s="1710"/>
      <c r="AH109" s="1710"/>
      <c r="AI109" s="1710"/>
      <c r="AJ109" s="1710"/>
      <c r="AK109" s="1710"/>
      <c r="AL109" s="1710"/>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1" t="s">
        <v>581</v>
      </c>
      <c r="I112" s="1811"/>
      <c r="J112" s="116"/>
      <c r="K112" s="116"/>
      <c r="L112" s="116"/>
      <c r="M112" s="936" t="s">
        <v>2099</v>
      </c>
      <c r="R112" s="1815"/>
      <c r="S112" s="1815"/>
      <c r="T112" s="1815"/>
      <c r="U112" s="1815"/>
      <c r="V112" s="1815"/>
      <c r="W112" s="1815"/>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7"/>
      <c r="AN112" s="956"/>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7"/>
      <c r="AN113" s="956"/>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48" t="s">
        <v>2248</v>
      </c>
      <c r="E116" s="1648"/>
      <c r="F116" s="1648"/>
      <c r="G116" s="1648"/>
      <c r="H116" s="1648"/>
      <c r="I116" s="1648"/>
      <c r="J116" s="1648"/>
      <c r="K116" s="1648"/>
      <c r="L116" s="1648"/>
      <c r="M116" s="1648"/>
      <c r="N116" s="1648"/>
      <c r="O116" s="1648"/>
      <c r="P116" s="1648"/>
      <c r="Q116" s="1648"/>
      <c r="R116" s="1648"/>
      <c r="S116" s="1648"/>
      <c r="T116" s="1648"/>
      <c r="U116" s="1648"/>
      <c r="V116" s="1648"/>
      <c r="W116" s="1648"/>
      <c r="X116" s="1648"/>
      <c r="Y116" s="1648"/>
      <c r="Z116" s="1648"/>
      <c r="AA116" s="1648"/>
      <c r="AB116" s="1648"/>
      <c r="AC116" s="1648"/>
      <c r="AD116" s="1648"/>
      <c r="AE116" s="1648"/>
      <c r="AF116" s="1648"/>
      <c r="AG116" s="1648"/>
      <c r="AH116" s="1648"/>
      <c r="AN116" s="281"/>
      <c r="AO116" s="4" t="s">
        <v>124</v>
      </c>
      <c r="AP116" s="472">
        <v>0</v>
      </c>
    </row>
    <row r="117" spans="1:47" s="4" customFormat="1" ht="12.75" customHeight="1">
      <c r="B117" s="5"/>
      <c r="C117" s="115"/>
      <c r="D117" s="1648"/>
      <c r="E117" s="1648"/>
      <c r="F117" s="1648"/>
      <c r="G117" s="1648"/>
      <c r="H117" s="1648"/>
      <c r="I117" s="1648"/>
      <c r="J117" s="1648"/>
      <c r="K117" s="1648"/>
      <c r="L117" s="1648"/>
      <c r="M117" s="1648"/>
      <c r="N117" s="1648"/>
      <c r="O117" s="1648"/>
      <c r="P117" s="1648"/>
      <c r="Q117" s="1648"/>
      <c r="R117" s="1648"/>
      <c r="S117" s="1648"/>
      <c r="T117" s="1648"/>
      <c r="U117" s="1648"/>
      <c r="V117" s="1648"/>
      <c r="W117" s="1648"/>
      <c r="X117" s="1648"/>
      <c r="Y117" s="1648"/>
      <c r="Z117" s="1648"/>
      <c r="AA117" s="1648"/>
      <c r="AB117" s="1648"/>
      <c r="AC117" s="1648"/>
      <c r="AD117" s="1648"/>
      <c r="AE117" s="1648"/>
      <c r="AF117" s="1648"/>
      <c r="AG117" s="1648"/>
      <c r="AH117" s="1648"/>
      <c r="AN117" s="281"/>
      <c r="AO117" s="4" t="s">
        <v>1471</v>
      </c>
      <c r="AP117" s="4">
        <v>3</v>
      </c>
    </row>
    <row r="118" spans="1:47" s="4" customFormat="1" ht="12.75" customHeight="1">
      <c r="B118" s="5"/>
      <c r="C118" s="115"/>
      <c r="E118" s="4" t="s">
        <v>147</v>
      </c>
      <c r="F118" s="116"/>
      <c r="G118" s="116"/>
      <c r="H118" s="1814" t="s">
        <v>124</v>
      </c>
      <c r="I118" s="1814"/>
      <c r="J118" s="1814"/>
      <c r="K118" s="1814"/>
      <c r="L118" s="1814"/>
      <c r="M118" s="1814"/>
      <c r="N118" s="1814"/>
      <c r="O118" s="1814"/>
      <c r="P118" s="1814"/>
      <c r="Q118" s="1814"/>
      <c r="R118" s="1814"/>
      <c r="S118" s="1814"/>
      <c r="T118" s="1814"/>
      <c r="U118" s="1814"/>
      <c r="V118" s="1814"/>
      <c r="W118" s="1814"/>
      <c r="X118" s="1814"/>
      <c r="Y118" s="1814"/>
      <c r="Z118" s="1814"/>
      <c r="AA118" s="1814"/>
      <c r="AB118" s="1814"/>
      <c r="AC118" s="1814"/>
      <c r="AD118" s="1814"/>
      <c r="AE118" s="1814"/>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5" t="s">
        <v>124</v>
      </c>
      <c r="C120" s="1645"/>
      <c r="D120" s="49"/>
      <c r="E120" s="1673" t="s">
        <v>1769</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81"/>
    </row>
    <row r="121" spans="1:47" s="4" customFormat="1" ht="12.75" customHeight="1">
      <c r="B121" s="5"/>
      <c r="C121" s="115"/>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81"/>
    </row>
    <row r="122" spans="1:47" s="4" customFormat="1" ht="12.75" customHeight="1">
      <c r="B122" s="5"/>
      <c r="C122" s="115"/>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81"/>
    </row>
    <row r="123" spans="1:47" s="4" customFormat="1" ht="12.75" customHeight="1">
      <c r="B123" s="5"/>
      <c r="C123" s="115"/>
      <c r="D123" s="299"/>
      <c r="E123" s="1813"/>
      <c r="F123" s="1813"/>
      <c r="G123" s="1813"/>
      <c r="H123" s="1813"/>
      <c r="I123" s="1813"/>
      <c r="J123" s="1813"/>
      <c r="K123" s="1813"/>
      <c r="L123" s="1813"/>
      <c r="M123" s="1813"/>
      <c r="N123" s="1813"/>
      <c r="O123" s="1813"/>
      <c r="P123" s="1813"/>
      <c r="Q123" s="1813"/>
      <c r="R123" s="1813"/>
      <c r="S123" s="1813"/>
      <c r="T123" s="1813"/>
      <c r="U123" s="1813"/>
      <c r="V123" s="1813"/>
      <c r="W123" s="1813"/>
      <c r="X123" s="1813"/>
      <c r="Y123" s="1813"/>
      <c r="Z123" s="1813"/>
      <c r="AA123" s="1813"/>
      <c r="AB123" s="1813"/>
      <c r="AC123" s="1813"/>
      <c r="AD123" s="1813"/>
      <c r="AE123" s="1813"/>
      <c r="AF123" s="1813"/>
      <c r="AG123" s="18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8">
        <f>VLOOKUP($H$112,$AO$96:$AP$101,2,FALSE)+IF(R112=AO108,0,VLOOKUP($H$118,$AO$116:$AP$118,2,FALSE))</f>
        <v>7</v>
      </c>
      <c r="AK124" s="127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2" t="s">
        <v>1837</v>
      </c>
      <c r="F128" s="1812"/>
      <c r="G128" s="1812"/>
      <c r="H128" s="1812"/>
      <c r="I128" s="1812"/>
      <c r="J128" s="1812"/>
      <c r="K128" s="1812"/>
      <c r="L128" s="1812"/>
      <c r="M128" s="1812"/>
      <c r="N128" s="1812"/>
      <c r="O128" s="1812"/>
      <c r="P128" s="1812"/>
      <c r="Q128" s="1812"/>
      <c r="R128" s="1812"/>
      <c r="S128" s="1812"/>
      <c r="T128" s="1812"/>
      <c r="U128" s="1812"/>
      <c r="V128" s="1812"/>
      <c r="W128" s="1812"/>
      <c r="X128" s="1812"/>
      <c r="Y128" s="1812"/>
      <c r="Z128" s="1812"/>
      <c r="AA128" s="1812"/>
      <c r="AB128" s="1812"/>
      <c r="AC128" s="1812"/>
      <c r="AD128" s="1812"/>
      <c r="AF128" s="1710" t="s">
        <v>61</v>
      </c>
      <c r="AG128" s="1710"/>
      <c r="AH128" s="1710"/>
      <c r="AI128" s="1710"/>
      <c r="AJ128" s="1710"/>
      <c r="AK128" s="1710"/>
      <c r="AL128" s="1710"/>
      <c r="AM128" s="4"/>
      <c r="AN128" s="298"/>
      <c r="AO128" s="4" t="str">
        <f>S133</f>
        <v>N/A</v>
      </c>
    </row>
    <row r="129" spans="1:42" s="4" customFormat="1" ht="12.75" customHeight="1">
      <c r="A129" s="120"/>
      <c r="B129" s="5"/>
      <c r="C129" s="115"/>
      <c r="D129" s="26"/>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812"/>
      <c r="AB129" s="1812"/>
      <c r="AC129" s="1812"/>
      <c r="AD129" s="1812"/>
      <c r="AF129" s="5"/>
      <c r="AN129" s="281"/>
    </row>
    <row r="130" spans="1:42" s="4" customFormat="1" ht="12.75" customHeight="1">
      <c r="B130" s="5"/>
      <c r="C130" s="45"/>
      <c r="D130" s="26"/>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812"/>
      <c r="AB130" s="1812"/>
      <c r="AC130" s="1812"/>
      <c r="AD130" s="1812"/>
      <c r="AF130" s="5"/>
      <c r="AN130" s="281"/>
    </row>
    <row r="131" spans="1:42" s="4" customFormat="1" ht="12.75" customHeight="1">
      <c r="A131" s="35"/>
      <c r="B131" s="102"/>
      <c r="C131" s="121"/>
      <c r="D131" s="26"/>
      <c r="E131" s="1812"/>
      <c r="F131" s="1812"/>
      <c r="G131" s="1812"/>
      <c r="H131" s="1812"/>
      <c r="I131" s="1812"/>
      <c r="J131" s="1812"/>
      <c r="K131" s="1812"/>
      <c r="L131" s="1812"/>
      <c r="M131" s="1812"/>
      <c r="N131" s="1812"/>
      <c r="O131" s="1812"/>
      <c r="P131" s="1812"/>
      <c r="Q131" s="1812"/>
      <c r="R131" s="1812"/>
      <c r="S131" s="1812"/>
      <c r="T131" s="1812"/>
      <c r="U131" s="1812"/>
      <c r="V131" s="1812"/>
      <c r="W131" s="1812"/>
      <c r="X131" s="1812"/>
      <c r="Y131" s="1812"/>
      <c r="Z131" s="1812"/>
      <c r="AA131" s="1812"/>
      <c r="AB131" s="1812"/>
      <c r="AC131" s="1812"/>
      <c r="AD131" s="1812"/>
      <c r="AE131" s="19"/>
      <c r="AF131" s="102"/>
      <c r="AG131" s="19"/>
      <c r="AH131" s="19"/>
      <c r="AI131" s="19"/>
      <c r="AJ131" s="19"/>
      <c r="AN131" s="281"/>
    </row>
    <row r="132" spans="1:42" s="4" customFormat="1" ht="23" customHeight="1">
      <c r="B132" s="102"/>
      <c r="C132" s="121"/>
      <c r="D132" s="26"/>
      <c r="E132" s="1812"/>
      <c r="F132" s="1812"/>
      <c r="G132" s="1812"/>
      <c r="H132" s="1812"/>
      <c r="I132" s="1812"/>
      <c r="J132" s="1812"/>
      <c r="K132" s="1812"/>
      <c r="L132" s="1812"/>
      <c r="M132" s="1812"/>
      <c r="N132" s="1812"/>
      <c r="O132" s="1812"/>
      <c r="P132" s="1812"/>
      <c r="Q132" s="1812"/>
      <c r="R132" s="1812"/>
      <c r="S132" s="1812"/>
      <c r="T132" s="1812"/>
      <c r="U132" s="1812"/>
      <c r="V132" s="1812"/>
      <c r="W132" s="1812"/>
      <c r="X132" s="1812"/>
      <c r="Y132" s="1812"/>
      <c r="Z132" s="1812"/>
      <c r="AA132" s="1812"/>
      <c r="AB132" s="1812"/>
      <c r="AC132" s="1812"/>
      <c r="AD132" s="181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9" t="s">
        <v>124</v>
      </c>
      <c r="T133" s="180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0" t="s">
        <v>103</v>
      </c>
      <c r="AG135" s="1710"/>
      <c r="AH135" s="1710"/>
      <c r="AI135" s="1710"/>
      <c r="AJ135" s="1710"/>
      <c r="AK135" s="1710"/>
      <c r="AL135" s="171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1" t="s">
        <v>581</v>
      </c>
      <c r="I137" s="181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8">
        <f>VLOOKUP($H$137,$AO$133:$AP$135,2,FALSE)</f>
        <v>3</v>
      </c>
      <c r="AK139" s="1270"/>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0" t="s">
        <v>61</v>
      </c>
      <c r="AG143" s="1710"/>
      <c r="AH143" s="1710"/>
      <c r="AI143" s="1710"/>
      <c r="AJ143" s="1710"/>
      <c r="AK143" s="1710"/>
      <c r="AL143" s="171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0" t="s">
        <v>103</v>
      </c>
      <c r="AG146" s="1710"/>
      <c r="AH146" s="1710"/>
      <c r="AI146" s="1710"/>
      <c r="AJ146" s="1710"/>
      <c r="AK146" s="1710"/>
      <c r="AL146" s="171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1" t="s">
        <v>581</v>
      </c>
      <c r="I149" s="181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8">
        <f>VLOOKUP(H149,AO140:AP142,2,FALSE)</f>
        <v>3</v>
      </c>
      <c r="AK151" s="1270"/>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3" t="s">
        <v>746</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2"/>
      <c r="AF156" s="1466" t="s">
        <v>59</v>
      </c>
      <c r="AG156" s="1466"/>
      <c r="AH156" s="1466"/>
      <c r="AI156" s="1466"/>
      <c r="AJ156" s="1466"/>
      <c r="AK156" s="1466"/>
      <c r="AL156" s="1466"/>
      <c r="AN156" s="281"/>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2"/>
      <c r="AF157" s="342"/>
      <c r="AG157" s="342"/>
      <c r="AH157" s="342"/>
      <c r="AI157" s="342"/>
      <c r="AJ157" s="342"/>
      <c r="AK157" s="342"/>
      <c r="AL157" s="342"/>
      <c r="AN157" s="281"/>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3" t="s">
        <v>1713</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2"/>
      <c r="AF160" s="1466" t="s">
        <v>60</v>
      </c>
      <c r="AG160" s="1466"/>
      <c r="AH160" s="1466"/>
      <c r="AI160" s="1466"/>
      <c r="AJ160" s="1466"/>
      <c r="AK160" s="1466"/>
      <c r="AL160" s="1466"/>
      <c r="AN160" s="281"/>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2"/>
      <c r="AF161" s="342"/>
      <c r="AG161" s="342"/>
      <c r="AH161" s="342"/>
      <c r="AI161" s="342"/>
      <c r="AJ161" s="342"/>
      <c r="AK161" s="342"/>
      <c r="AL161" s="342"/>
      <c r="AN161" s="281"/>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3" t="s">
        <v>1714</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2"/>
      <c r="AF164" s="1466" t="s">
        <v>61</v>
      </c>
      <c r="AG164" s="1466"/>
      <c r="AH164" s="1466"/>
      <c r="AI164" s="1466"/>
      <c r="AJ164" s="1466"/>
      <c r="AK164" s="1466"/>
      <c r="AL164" s="1466"/>
      <c r="AN164" s="281"/>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466"/>
      <c r="AF165" s="1466"/>
      <c r="AG165" s="1466"/>
      <c r="AH165" s="1466"/>
      <c r="AI165" s="1466"/>
      <c r="AJ165" s="1466"/>
      <c r="AK165" s="1466"/>
      <c r="AL165" s="966"/>
      <c r="AN165" s="281"/>
    </row>
    <row r="166" spans="1:42" s="4" customFormat="1" ht="12.75" customHeight="1">
      <c r="A166" s="120"/>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3" t="s">
        <v>1715</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2"/>
      <c r="AF168" s="1466" t="s">
        <v>60</v>
      </c>
      <c r="AG168" s="1466"/>
      <c r="AH168" s="1466"/>
      <c r="AI168" s="1466"/>
      <c r="AJ168" s="1466"/>
      <c r="AK168" s="1466"/>
      <c r="AL168" s="1466"/>
      <c r="AN168" s="281"/>
    </row>
    <row r="169" spans="1:42" s="4" customFormat="1" ht="12.75" customHeight="1">
      <c r="A169" s="111"/>
      <c r="B169" s="5"/>
      <c r="C169" s="126"/>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6"/>
      <c r="AF170" s="966"/>
      <c r="AG170" s="966"/>
      <c r="AH170" s="966"/>
      <c r="AI170" s="966"/>
      <c r="AJ170" s="966"/>
      <c r="AK170" s="966"/>
      <c r="AL170" s="966"/>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732</v>
      </c>
      <c r="E172" s="1673" t="s">
        <v>1716</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2"/>
      <c r="AF172" s="1466" t="s">
        <v>61</v>
      </c>
      <c r="AG172" s="1466"/>
      <c r="AH172" s="1466"/>
      <c r="AI172" s="1466"/>
      <c r="AJ172" s="1466"/>
      <c r="AK172" s="1466"/>
      <c r="AL172" s="1466"/>
      <c r="AM172" s="20"/>
      <c r="AN172" s="281"/>
      <c r="AO172" s="26" t="s">
        <v>890</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3" t="s">
        <v>1473</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2"/>
      <c r="AF176" s="1466" t="s">
        <v>103</v>
      </c>
      <c r="AG176" s="1466"/>
      <c r="AH176" s="1466"/>
      <c r="AI176" s="1466"/>
      <c r="AJ176" s="1466"/>
      <c r="AK176" s="1466"/>
      <c r="AL176" s="1466"/>
      <c r="AM176" s="20"/>
      <c r="AN176" s="281"/>
      <c r="AO176" s="26" t="s">
        <v>281</v>
      </c>
      <c r="AP176" s="4">
        <v>1</v>
      </c>
    </row>
    <row r="177" spans="1:61" s="4" customFormat="1" ht="23" customHeight="1">
      <c r="A177" s="120"/>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73" t="s">
        <v>1474</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2"/>
      <c r="AF179" s="1466" t="s">
        <v>318</v>
      </c>
      <c r="AG179" s="1466"/>
      <c r="AH179" s="1466"/>
      <c r="AI179" s="1466"/>
      <c r="AJ179" s="1466"/>
      <c r="AK179" s="1466"/>
      <c r="AL179" s="1466"/>
      <c r="AM179" s="20"/>
      <c r="AN179" s="281"/>
    </row>
    <row r="180" spans="1:61" s="4" customFormat="1" ht="23" customHeight="1">
      <c r="A180" s="120"/>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1" t="s">
        <v>890</v>
      </c>
      <c r="I182" s="181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8">
        <f>VLOOKUP($H$182,$AO$169:$AP$176,2,FALSE)</f>
        <v>3</v>
      </c>
      <c r="AK184" s="1270"/>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6" t="s">
        <v>2311</v>
      </c>
      <c r="F188" s="1646"/>
      <c r="G188" s="1646"/>
      <c r="H188" s="1646"/>
      <c r="I188" s="1646"/>
      <c r="J188" s="1646"/>
      <c r="K188" s="1646"/>
      <c r="L188" s="1646"/>
      <c r="M188" s="1646"/>
      <c r="N188" s="1646"/>
      <c r="O188" s="1646"/>
      <c r="P188" s="1646"/>
      <c r="Q188" s="1646"/>
      <c r="R188" s="1646"/>
      <c r="S188" s="1646"/>
      <c r="T188" s="1646"/>
      <c r="U188" s="1646"/>
      <c r="V188" s="1646"/>
      <c r="W188" s="1646"/>
      <c r="X188" s="1646"/>
      <c r="Y188" s="1646"/>
      <c r="Z188" s="1646"/>
      <c r="AA188" s="1646"/>
      <c r="AB188" s="1646"/>
      <c r="AD188" s="5"/>
      <c r="AF188" s="1304" t="s">
        <v>61</v>
      </c>
      <c r="AG188" s="1304"/>
      <c r="AH188" s="1304"/>
      <c r="AI188" s="1304"/>
      <c r="AJ188" s="1304"/>
      <c r="AK188" s="1304"/>
      <c r="AL188" s="1304"/>
      <c r="AN188" s="281"/>
    </row>
    <row r="189" spans="1:61" s="4" customFormat="1" ht="12.75" customHeight="1">
      <c r="A189" s="120"/>
      <c r="B189" s="5"/>
      <c r="C189" s="130"/>
      <c r="D189" s="26"/>
      <c r="E189" s="1646"/>
      <c r="F189" s="1646"/>
      <c r="G189" s="1646"/>
      <c r="H189" s="1646"/>
      <c r="I189" s="1646"/>
      <c r="J189" s="1646"/>
      <c r="K189" s="1646"/>
      <c r="L189" s="1646"/>
      <c r="M189" s="1646"/>
      <c r="N189" s="1646"/>
      <c r="O189" s="1646"/>
      <c r="P189" s="1646"/>
      <c r="Q189" s="1646"/>
      <c r="R189" s="1646"/>
      <c r="S189" s="1646"/>
      <c r="T189" s="1646"/>
      <c r="U189" s="1646"/>
      <c r="V189" s="1646"/>
      <c r="W189" s="1646"/>
      <c r="X189" s="1646"/>
      <c r="Y189" s="1646"/>
      <c r="Z189" s="1646"/>
      <c r="AA189" s="1646"/>
      <c r="AB189" s="1646"/>
      <c r="AD189" s="5"/>
      <c r="AF189" s="1304"/>
      <c r="AG189" s="1304"/>
      <c r="AH189" s="1304"/>
      <c r="AI189" s="1304"/>
      <c r="AJ189" s="1304"/>
      <c r="AK189" s="1304"/>
      <c r="AL189" s="1304"/>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3" t="s">
        <v>2234</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466" t="s">
        <v>61</v>
      </c>
      <c r="AG191" s="1466"/>
      <c r="AH191" s="1466"/>
      <c r="AI191" s="1466"/>
      <c r="AJ191" s="1466"/>
      <c r="AK191" s="1466"/>
      <c r="AL191" s="1466"/>
      <c r="AN191" s="281"/>
      <c r="AO191" s="26" t="s">
        <v>581</v>
      </c>
      <c r="AP191" s="4">
        <v>3</v>
      </c>
    </row>
    <row r="192" spans="1:61" s="4" customFormat="1" ht="12.75" customHeight="1">
      <c r="B192" s="5"/>
      <c r="C192" s="121"/>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466"/>
      <c r="AG192" s="1466"/>
      <c r="AH192" s="1466"/>
      <c r="AI192" s="1466"/>
      <c r="AJ192" s="1466"/>
      <c r="AK192" s="1466"/>
      <c r="AL192" s="1466"/>
      <c r="AN192" s="281"/>
      <c r="AO192" s="26" t="s">
        <v>197</v>
      </c>
      <c r="AP192" s="26">
        <f>3*$AO$197</f>
        <v>0</v>
      </c>
    </row>
    <row r="193" spans="1:53" s="4" customFormat="1" ht="12.75" customHeight="1">
      <c r="B193" s="5"/>
      <c r="C193" s="121"/>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2"/>
      <c r="AG193" s="19"/>
      <c r="AH193" s="19"/>
      <c r="AI193" s="19"/>
      <c r="AJ193" s="19"/>
      <c r="AK193" s="19"/>
      <c r="AL193" s="19"/>
      <c r="AN193" s="281"/>
      <c r="AO193" s="4" t="s">
        <v>890</v>
      </c>
      <c r="AP193" s="26">
        <f>2*$AO$197</f>
        <v>0</v>
      </c>
    </row>
    <row r="194" spans="1:53" s="4" customFormat="1" ht="6.75" customHeight="1">
      <c r="B194" s="5"/>
      <c r="C194" s="121"/>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3" t="s">
        <v>2235</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466" t="s">
        <v>103</v>
      </c>
      <c r="AG196" s="1466"/>
      <c r="AH196" s="1466"/>
      <c r="AI196" s="1466"/>
      <c r="AJ196" s="1466"/>
      <c r="AK196" s="1466"/>
      <c r="AL196" s="1466"/>
      <c r="AN196" s="281"/>
      <c r="AY196" s="4" t="s">
        <v>2236</v>
      </c>
      <c r="AZ196" s="958">
        <f>Application!AC215</f>
        <v>60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466"/>
      <c r="AG197" s="1466"/>
      <c r="AH197" s="1466"/>
      <c r="AI197" s="1466"/>
      <c r="AJ197" s="1466"/>
      <c r="AK197" s="1466"/>
      <c r="AL197" s="1466"/>
      <c r="AN197" s="281"/>
      <c r="AO197" s="127" t="b">
        <f>IF(OR(Application!D214="Special Needs",Application!D211="At-Risk and Special Needs"),IF(BA203&gt;=0.25,TRUE,FALSE),IF(AZ203&gt;=0.25,TRUE,FALSE))</f>
        <v>0</v>
      </c>
      <c r="AY197" s="4" t="s">
        <v>2237</v>
      </c>
      <c r="AZ197" s="958">
        <f>Application!G730</f>
        <v>119</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81"/>
      <c r="AY198" s="4" t="s">
        <v>2239</v>
      </c>
      <c r="AZ198" s="4">
        <f>Application!CC626</f>
        <v>0</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4"/>
      <c r="AY199" s="4" t="s">
        <v>2240</v>
      </c>
      <c r="AZ199">
        <f>Application!CH626</f>
        <v>0</v>
      </c>
    </row>
    <row r="200" spans="1:53" customFormat="1" ht="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2" t="s">
        <v>2293</v>
      </c>
      <c r="F201" s="1712"/>
      <c r="G201" s="1712"/>
      <c r="H201" s="1712"/>
      <c r="I201" s="1712"/>
      <c r="J201" s="1712"/>
      <c r="K201" s="1712"/>
      <c r="L201" s="1712"/>
      <c r="M201" s="1712"/>
      <c r="N201" s="1712"/>
      <c r="O201" s="1712"/>
      <c r="P201" s="1712"/>
      <c r="Q201" s="1712"/>
      <c r="R201" s="1712"/>
      <c r="S201" s="1712"/>
      <c r="T201" s="1712"/>
      <c r="U201" s="1712"/>
      <c r="V201" s="1712"/>
      <c r="W201" s="1712"/>
      <c r="X201" s="1712"/>
      <c r="Y201" s="1712"/>
      <c r="Z201" s="1712"/>
      <c r="AA201" s="1712"/>
      <c r="AB201" s="1712"/>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12"/>
      <c r="F202" s="1712"/>
      <c r="G202" s="1712"/>
      <c r="H202" s="1712"/>
      <c r="I202" s="1712"/>
      <c r="J202" s="1712"/>
      <c r="K202" s="1712"/>
      <c r="L202" s="1712"/>
      <c r="M202" s="1712"/>
      <c r="N202" s="1712"/>
      <c r="O202" s="1712"/>
      <c r="P202" s="1712"/>
      <c r="Q202" s="1712"/>
      <c r="R202" s="1712"/>
      <c r="S202" s="1712"/>
      <c r="T202" s="1712"/>
      <c r="U202" s="1712"/>
      <c r="V202" s="1712"/>
      <c r="W202" s="1712"/>
      <c r="X202" s="1712"/>
      <c r="Y202" s="1712"/>
      <c r="Z202" s="1712"/>
      <c r="AA202" s="1712"/>
      <c r="AB202" s="1712"/>
      <c r="AC202" s="4"/>
      <c r="AD202" s="5"/>
      <c r="AE202" s="19"/>
      <c r="AF202" s="19"/>
      <c r="AG202" s="19"/>
      <c r="AH202" s="19"/>
      <c r="AI202" s="19"/>
      <c r="AJ202" s="4"/>
      <c r="AK202" s="4"/>
      <c r="AL202" s="4"/>
      <c r="AM202" s="4"/>
      <c r="AN202" s="204"/>
      <c r="AY202" s="4" t="s">
        <v>2242</v>
      </c>
      <c r="AZ202">
        <f>AZ198+AZ199+AZ201</f>
        <v>0</v>
      </c>
    </row>
    <row r="203" spans="1:53" customFormat="1" ht="18" customHeight="1">
      <c r="A203" s="4"/>
      <c r="B203" s="5"/>
      <c r="C203" s="45"/>
      <c r="D203" s="4"/>
      <c r="E203" s="1712"/>
      <c r="F203" s="1712"/>
      <c r="G203" s="1712"/>
      <c r="H203" s="1712"/>
      <c r="I203" s="1712"/>
      <c r="J203" s="1712"/>
      <c r="K203" s="1712"/>
      <c r="L203" s="1712"/>
      <c r="M203" s="1712"/>
      <c r="N203" s="1712"/>
      <c r="O203" s="1712"/>
      <c r="P203" s="1712"/>
      <c r="Q203" s="1712"/>
      <c r="R203" s="1712"/>
      <c r="S203" s="1712"/>
      <c r="T203" s="1712"/>
      <c r="U203" s="1712"/>
      <c r="V203" s="1712"/>
      <c r="W203" s="1712"/>
      <c r="X203" s="1712"/>
      <c r="Y203" s="1712"/>
      <c r="Z203" s="1712"/>
      <c r="AA203" s="1712"/>
      <c r="AB203" s="1712"/>
      <c r="AC203" s="4"/>
      <c r="AD203" s="5"/>
      <c r="AE203" s="19"/>
      <c r="AF203" s="19"/>
      <c r="AG203" s="19"/>
      <c r="AH203" s="19"/>
      <c r="AI203" s="19"/>
      <c r="AJ203" s="4"/>
      <c r="AK203" s="4"/>
      <c r="AL203" s="4"/>
      <c r="AM203" s="4"/>
      <c r="AN203" s="204"/>
      <c r="AY203" s="4" t="s">
        <v>2243</v>
      </c>
      <c r="AZ203">
        <f>IFERROR(AZ202/AZ197,0)</f>
        <v>0</v>
      </c>
      <c r="BA203">
        <f>IFERROR(AZ202/(AZ197-AZ196),0)</f>
        <v>0</v>
      </c>
    </row>
    <row r="204" spans="1:53" customFormat="1" ht="12.75" customHeight="1">
      <c r="A204" s="4"/>
      <c r="B204" s="5"/>
      <c r="C204" s="45"/>
      <c r="D204" s="4" t="s">
        <v>147</v>
      </c>
      <c r="E204" s="116"/>
      <c r="F204" s="116"/>
      <c r="G204" s="116"/>
      <c r="H204" s="1811" t="s">
        <v>124</v>
      </c>
      <c r="I204" s="181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8">
        <f>VLOOKUP($H$204,$AO$190:$AP$193,2,FALSE)</f>
        <v>0</v>
      </c>
      <c r="AK206" s="1270"/>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0" t="s">
        <v>1254</v>
      </c>
      <c r="F210" s="1810"/>
      <c r="G210" s="1810"/>
      <c r="H210" s="1810"/>
      <c r="I210" s="1810"/>
      <c r="J210" s="1810"/>
      <c r="K210" s="1810"/>
      <c r="L210" s="1810"/>
      <c r="M210" s="1810"/>
      <c r="N210" s="1810"/>
      <c r="O210" s="1810"/>
      <c r="P210" s="1810"/>
      <c r="Q210" s="1810"/>
      <c r="R210" s="1810"/>
      <c r="S210" s="1810"/>
      <c r="T210" s="1810"/>
      <c r="U210" s="1810"/>
      <c r="V210" s="1810"/>
      <c r="W210" s="1810"/>
      <c r="X210" s="1810"/>
      <c r="Y210" s="1810"/>
      <c r="Z210" s="1810"/>
      <c r="AA210" s="1810"/>
      <c r="AB210" s="1810"/>
      <c r="AC210" s="4"/>
      <c r="AD210" s="4"/>
      <c r="AF210" s="1710" t="s">
        <v>61</v>
      </c>
      <c r="AG210" s="1710"/>
      <c r="AH210" s="1710"/>
      <c r="AI210" s="1710"/>
      <c r="AJ210" s="1710"/>
      <c r="AK210" s="1710"/>
      <c r="AL210" s="1710"/>
      <c r="AM210" s="4"/>
      <c r="AN210" s="204"/>
      <c r="AO210" s="4" t="s">
        <v>124</v>
      </c>
      <c r="AP210" s="472">
        <v>0</v>
      </c>
    </row>
    <row r="211" spans="1:52" customFormat="1" ht="11.75" customHeight="1">
      <c r="A211" s="4"/>
      <c r="B211" s="5"/>
      <c r="C211" s="115"/>
      <c r="D211" s="26"/>
      <c r="E211" s="1810"/>
      <c r="F211" s="1810"/>
      <c r="G211" s="1810"/>
      <c r="H211" s="1810"/>
      <c r="I211" s="1810"/>
      <c r="J211" s="1810"/>
      <c r="K211" s="1810"/>
      <c r="L211" s="1810"/>
      <c r="M211" s="1810"/>
      <c r="N211" s="1810"/>
      <c r="O211" s="1810"/>
      <c r="P211" s="1810"/>
      <c r="Q211" s="1810"/>
      <c r="R211" s="1810"/>
      <c r="S211" s="1810"/>
      <c r="T211" s="1810"/>
      <c r="U211" s="1810"/>
      <c r="V211" s="1810"/>
      <c r="W211" s="1810"/>
      <c r="X211" s="1810"/>
      <c r="Y211" s="1810"/>
      <c r="Z211" s="1810"/>
      <c r="AA211" s="1810"/>
      <c r="AB211" s="1810"/>
      <c r="AC211" s="4"/>
      <c r="AD211" s="4"/>
      <c r="AE211" s="4"/>
      <c r="AM211" s="4"/>
      <c r="AN211" s="204"/>
      <c r="AO211" s="26" t="s">
        <v>581</v>
      </c>
      <c r="AP211" s="4">
        <v>3</v>
      </c>
    </row>
    <row r="212" spans="1:52" customFormat="1" ht="14" customHeight="1">
      <c r="A212" s="4"/>
      <c r="B212" s="42"/>
      <c r="C212" s="45"/>
      <c r="D212" s="26"/>
      <c r="E212" s="1810"/>
      <c r="F212" s="1810"/>
      <c r="G212" s="1810"/>
      <c r="H212" s="1810"/>
      <c r="I212" s="1810"/>
      <c r="J212" s="1810"/>
      <c r="K212" s="1810"/>
      <c r="L212" s="1810"/>
      <c r="M212" s="1810"/>
      <c r="N212" s="1810"/>
      <c r="O212" s="1810"/>
      <c r="P212" s="1810"/>
      <c r="Q212" s="1810"/>
      <c r="R212" s="1810"/>
      <c r="S212" s="1810"/>
      <c r="T212" s="1810"/>
      <c r="U212" s="1810"/>
      <c r="V212" s="1810"/>
      <c r="W212" s="1810"/>
      <c r="X212" s="1810"/>
      <c r="Y212" s="1810"/>
      <c r="Z212" s="1810"/>
      <c r="AA212" s="1810"/>
      <c r="AB212" s="1810"/>
      <c r="AC212" s="4"/>
      <c r="AD212" s="4"/>
      <c r="AE212" s="19"/>
      <c r="AM212" s="4"/>
      <c r="AN212" s="204"/>
      <c r="AO212" s="26" t="s">
        <v>197</v>
      </c>
      <c r="AP212" s="4">
        <v>2</v>
      </c>
    </row>
    <row r="213" spans="1:52" customFormat="1" ht="14" customHeight="1">
      <c r="A213" s="4"/>
      <c r="B213" s="5"/>
      <c r="C213" s="45"/>
      <c r="D213" s="26" t="s">
        <v>197</v>
      </c>
      <c r="E213" s="1875" t="s">
        <v>1255</v>
      </c>
      <c r="F213" s="1875"/>
      <c r="G213" s="1875"/>
      <c r="H213" s="1875"/>
      <c r="I213" s="1875"/>
      <c r="J213" s="1875"/>
      <c r="K213" s="1875"/>
      <c r="L213" s="1875"/>
      <c r="M213" s="1875"/>
      <c r="N213" s="1875"/>
      <c r="O213" s="1875"/>
      <c r="P213" s="1875"/>
      <c r="Q213" s="1875"/>
      <c r="R213" s="1875"/>
      <c r="S213" s="1875"/>
      <c r="T213" s="1875"/>
      <c r="U213" s="1875"/>
      <c r="V213" s="1875"/>
      <c r="W213" s="1875"/>
      <c r="X213" s="1875"/>
      <c r="Y213" s="1875"/>
      <c r="Z213" s="1875"/>
      <c r="AA213" s="1875"/>
      <c r="AB213" s="1875"/>
      <c r="AC213" s="4"/>
      <c r="AD213" s="4"/>
      <c r="AF213" s="1710" t="s">
        <v>103</v>
      </c>
      <c r="AG213" s="1710"/>
      <c r="AH213" s="1710"/>
      <c r="AI213" s="1710"/>
      <c r="AJ213" s="1710"/>
      <c r="AK213" s="1710"/>
      <c r="AL213" s="1710"/>
      <c r="AM213" s="4"/>
      <c r="AN213" s="673"/>
      <c r="AP213" s="21"/>
    </row>
    <row r="214" spans="1:52" customFormat="1" ht="12.75" customHeight="1">
      <c r="A214" s="4"/>
      <c r="B214" s="5"/>
      <c r="C214" s="115"/>
      <c r="D214" s="4"/>
      <c r="E214" s="1875"/>
      <c r="F214" s="1875"/>
      <c r="G214" s="1875"/>
      <c r="H214" s="1875"/>
      <c r="I214" s="1875"/>
      <c r="J214" s="1875"/>
      <c r="K214" s="1875"/>
      <c r="L214" s="1875"/>
      <c r="M214" s="1875"/>
      <c r="N214" s="1875"/>
      <c r="O214" s="1875"/>
      <c r="P214" s="1875"/>
      <c r="Q214" s="1875"/>
      <c r="R214" s="1875"/>
      <c r="S214" s="1875"/>
      <c r="T214" s="1875"/>
      <c r="U214" s="1875"/>
      <c r="V214" s="1875"/>
      <c r="W214" s="1875"/>
      <c r="X214" s="1875"/>
      <c r="Y214" s="1875"/>
      <c r="Z214" s="1875"/>
      <c r="AA214" s="1875"/>
      <c r="AB214" s="1875"/>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875"/>
      <c r="F215" s="1875"/>
      <c r="G215" s="1875"/>
      <c r="H215" s="1875"/>
      <c r="I215" s="1875"/>
      <c r="J215" s="1875"/>
      <c r="K215" s="1875"/>
      <c r="L215" s="1875"/>
      <c r="M215" s="1875"/>
      <c r="N215" s="1875"/>
      <c r="O215" s="1875"/>
      <c r="P215" s="1875"/>
      <c r="Q215" s="1875"/>
      <c r="R215" s="1875"/>
      <c r="S215" s="1875"/>
      <c r="T215" s="1875"/>
      <c r="U215" s="1875"/>
      <c r="V215" s="1875"/>
      <c r="W215" s="1875"/>
      <c r="X215" s="1875"/>
      <c r="Y215" s="1875"/>
      <c r="Z215" s="1875"/>
      <c r="AA215" s="1875"/>
      <c r="AB215" s="1875"/>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147</v>
      </c>
      <c r="E216" s="116"/>
      <c r="F216" s="116"/>
      <c r="G216" s="116"/>
      <c r="H216" s="1811" t="s">
        <v>124</v>
      </c>
      <c r="I216" s="181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8">
        <f>VLOOKUP($H$216,$AO$210:$AP$212,2,FALSE)</f>
        <v>0</v>
      </c>
      <c r="AK218" s="1270"/>
      <c r="AL218" s="10"/>
      <c r="AM218" s="4"/>
      <c r="AN218" s="204"/>
      <c r="AP218" s="1268"/>
      <c r="AQ218" s="1270"/>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3" t="s">
        <v>1490</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710" t="s">
        <v>61</v>
      </c>
      <c r="AG222" s="1710"/>
      <c r="AH222" s="1710"/>
      <c r="AI222" s="1710"/>
      <c r="AJ222" s="1710"/>
      <c r="AK222" s="1710"/>
      <c r="AL222" s="1710"/>
      <c r="AM222" s="4"/>
      <c r="AN222" s="204"/>
      <c r="AO222" s="38"/>
      <c r="AP222" s="21"/>
      <c r="AT222" s="21"/>
      <c r="AU222" s="21"/>
      <c r="AV222" s="21"/>
      <c r="AW222" s="21"/>
      <c r="AX222" s="21"/>
      <c r="AY222" s="21"/>
      <c r="AZ222" s="21"/>
    </row>
    <row r="223" spans="1:52" customFormat="1">
      <c r="A223" s="4"/>
      <c r="B223" s="5"/>
      <c r="C223" s="115"/>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3" t="s">
        <v>882</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710" t="s">
        <v>103</v>
      </c>
      <c r="AG225" s="1710"/>
      <c r="AH225" s="1710"/>
      <c r="AI225" s="1710"/>
      <c r="AJ225" s="1710"/>
      <c r="AK225" s="1710"/>
      <c r="AL225" s="1710"/>
      <c r="AM225" s="4"/>
      <c r="AN225" s="204"/>
      <c r="AO225" s="4" t="s">
        <v>124</v>
      </c>
      <c r="AP225" s="472">
        <v>0</v>
      </c>
      <c r="AT225" s="21"/>
      <c r="AU225" s="21"/>
      <c r="AV225" s="21"/>
      <c r="AW225" s="21"/>
      <c r="AX225" s="21"/>
      <c r="AY225" s="21"/>
      <c r="AZ225" s="21"/>
    </row>
    <row r="226" spans="1:82" customFormat="1">
      <c r="A226" s="4"/>
      <c r="B226" s="5"/>
      <c r="C226" s="115"/>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1" t="s">
        <v>197</v>
      </c>
      <c r="I228" s="181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8">
        <f>VLOOKUP($H$228,$AO$225:$AP$227,2,FALSE)</f>
        <v>2</v>
      </c>
      <c r="AK230" s="1270"/>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3" t="s">
        <v>1123</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710" t="s">
        <v>61</v>
      </c>
      <c r="AG234" s="1710"/>
      <c r="AH234" s="1710"/>
      <c r="AI234" s="1710"/>
      <c r="AJ234" s="1710"/>
      <c r="AK234" s="1710"/>
      <c r="AL234" s="1710"/>
      <c r="AM234" s="4"/>
      <c r="AN234" s="204"/>
      <c r="AT234" s="21"/>
      <c r="AU234" s="21"/>
      <c r="AV234" s="21"/>
      <c r="AW234" s="21"/>
      <c r="AX234" s="21"/>
      <c r="AY234" s="21"/>
      <c r="AZ234" s="21"/>
    </row>
    <row r="235" spans="1:82" customFormat="1">
      <c r="A235" s="4"/>
      <c r="B235" s="5"/>
      <c r="C235" s="115"/>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4"/>
    </row>
    <row r="236" spans="1:82" customFormat="1" ht="12.75" customHeight="1">
      <c r="A236" s="4"/>
      <c r="B236" s="5"/>
      <c r="C236" s="115"/>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3" t="s">
        <v>1124</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3"/>
      <c r="AC238" s="4"/>
      <c r="AD238" s="4"/>
      <c r="AF238" s="1710" t="s">
        <v>103</v>
      </c>
      <c r="AG238" s="1710"/>
      <c r="AH238" s="1710"/>
      <c r="AI238" s="1710"/>
      <c r="AJ238" s="1710"/>
      <c r="AK238" s="1710"/>
      <c r="AL238" s="1710"/>
      <c r="AM238" s="4"/>
      <c r="AN238" s="204"/>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1" t="s">
        <v>197</v>
      </c>
      <c r="I242" s="181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8">
        <f>VLOOKUP($H$242,$AO$225:$AP$227,2,FALSE)</f>
        <v>2</v>
      </c>
      <c r="AK244" s="1270"/>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3" t="s">
        <v>317</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710" t="s">
        <v>103</v>
      </c>
      <c r="AG248" s="1710"/>
      <c r="AH248" s="1710"/>
      <c r="AI248" s="1710"/>
      <c r="AJ248" s="1710"/>
      <c r="AK248" s="1710"/>
      <c r="AL248" s="171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3" t="s">
        <v>1256</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710" t="s">
        <v>318</v>
      </c>
      <c r="AG251" s="1710"/>
      <c r="AH251" s="1710"/>
      <c r="AI251" s="1710"/>
      <c r="AJ251" s="1710"/>
      <c r="AK251" s="1710"/>
      <c r="AL251" s="171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1" t="s">
        <v>197</v>
      </c>
      <c r="I254" s="181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8">
        <f>VLOOKUP($H$254,$AO$246:$AP$248,2,FALSE)</f>
        <v>1</v>
      </c>
      <c r="AK256" s="1270"/>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73" t="s">
        <v>1949</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710" t="s">
        <v>103</v>
      </c>
      <c r="AG260" s="1710"/>
      <c r="AH260" s="1710"/>
      <c r="AI260" s="1710"/>
      <c r="AJ260" s="1710"/>
      <c r="AK260" s="1710"/>
      <c r="AL260" s="1710"/>
      <c r="AM260" s="104"/>
      <c r="AN260" s="204"/>
      <c r="AO260" s="4" t="s">
        <v>124</v>
      </c>
      <c r="AP260" s="472">
        <v>0</v>
      </c>
    </row>
    <row r="261" spans="1:82" customFormat="1">
      <c r="A261" s="4"/>
      <c r="B261" s="102"/>
      <c r="C261" s="137"/>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1" t="s">
        <v>1950</v>
      </c>
      <c r="F264" s="1881"/>
      <c r="G264" s="1881"/>
      <c r="H264" s="1881"/>
      <c r="I264" s="1881"/>
      <c r="J264" s="1881"/>
      <c r="K264" s="1881"/>
      <c r="L264" s="1881"/>
      <c r="M264" s="1881"/>
      <c r="N264" s="1881"/>
      <c r="O264" s="1881"/>
      <c r="P264" s="1881"/>
      <c r="Q264" s="1881"/>
      <c r="R264" s="1881"/>
      <c r="S264" s="1881"/>
      <c r="T264" s="1881"/>
      <c r="U264" s="1881"/>
      <c r="V264" s="1881"/>
      <c r="W264" s="1881"/>
      <c r="X264" s="1881"/>
      <c r="Y264" s="1881"/>
      <c r="Z264" s="1881"/>
      <c r="AA264" s="1881"/>
      <c r="AB264" s="1881"/>
      <c r="AC264" s="1881"/>
      <c r="AD264" s="1881"/>
      <c r="AF264" s="1710" t="s">
        <v>61</v>
      </c>
      <c r="AG264" s="1710"/>
      <c r="AH264" s="1710"/>
      <c r="AI264" s="1710"/>
      <c r="AJ264" s="1710"/>
      <c r="AK264" s="1710"/>
      <c r="AL264" s="1710"/>
      <c r="AM264" s="104"/>
      <c r="AN264" s="281"/>
    </row>
    <row r="265" spans="1:82" s="4" customFormat="1" ht="12.75" customHeight="1">
      <c r="B265" s="102"/>
      <c r="C265" s="137"/>
      <c r="D265" s="26"/>
      <c r="E265" s="1881"/>
      <c r="F265" s="1881"/>
      <c r="G265" s="1881"/>
      <c r="H265" s="1881"/>
      <c r="I265" s="1881"/>
      <c r="J265" s="1881"/>
      <c r="K265" s="1881"/>
      <c r="L265" s="1881"/>
      <c r="M265" s="1881"/>
      <c r="N265" s="1881"/>
      <c r="O265" s="1881"/>
      <c r="P265" s="1881"/>
      <c r="Q265" s="1881"/>
      <c r="R265" s="1881"/>
      <c r="S265" s="1881"/>
      <c r="T265" s="1881"/>
      <c r="U265" s="1881"/>
      <c r="V265" s="1881"/>
      <c r="W265" s="1881"/>
      <c r="X265" s="1881"/>
      <c r="Y265" s="1881"/>
      <c r="Z265" s="1881"/>
      <c r="AA265" s="1881"/>
      <c r="AB265" s="1881"/>
      <c r="AC265" s="1881"/>
      <c r="AD265" s="1881"/>
      <c r="AE265" s="108"/>
      <c r="AF265" s="108"/>
      <c r="AG265" s="108"/>
      <c r="AH265" s="108"/>
      <c r="AI265" s="108"/>
      <c r="AJ265" s="108"/>
      <c r="AK265" s="108"/>
      <c r="AL265" s="108"/>
      <c r="AM265" s="104"/>
      <c r="AN265" s="281"/>
    </row>
    <row r="266" spans="1:82" s="4" customFormat="1" ht="12.75" customHeight="1">
      <c r="B266" s="102"/>
      <c r="C266" s="137"/>
      <c r="D266" s="26"/>
      <c r="E266" s="1881"/>
      <c r="F266" s="1881"/>
      <c r="G266" s="1881"/>
      <c r="H266" s="1881"/>
      <c r="I266" s="1881"/>
      <c r="J266" s="1881"/>
      <c r="K266" s="1881"/>
      <c r="L266" s="1881"/>
      <c r="M266" s="1881"/>
      <c r="N266" s="1881"/>
      <c r="O266" s="1881"/>
      <c r="P266" s="1881"/>
      <c r="Q266" s="1881"/>
      <c r="R266" s="1881"/>
      <c r="S266" s="1881"/>
      <c r="T266" s="1881"/>
      <c r="U266" s="1881"/>
      <c r="V266" s="1881"/>
      <c r="W266" s="1881"/>
      <c r="X266" s="1881"/>
      <c r="Y266" s="1881"/>
      <c r="Z266" s="1881"/>
      <c r="AA266" s="1881"/>
      <c r="AB266" s="1881"/>
      <c r="AC266" s="1881"/>
      <c r="AD266" s="1881"/>
      <c r="AE266" s="108"/>
      <c r="AF266" s="108"/>
      <c r="AG266" s="108"/>
      <c r="AH266" s="108"/>
      <c r="AI266" s="108"/>
      <c r="AJ266" s="108"/>
      <c r="AK266" s="108"/>
      <c r="AL266" s="108"/>
      <c r="AM266" s="104"/>
      <c r="AN266" s="281"/>
    </row>
    <row r="267" spans="1:82" s="4" customFormat="1" ht="12.75" customHeight="1">
      <c r="B267" s="102"/>
      <c r="C267" s="137"/>
      <c r="D267" s="26"/>
      <c r="E267" s="1881"/>
      <c r="F267" s="1881"/>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1" t="s">
        <v>581</v>
      </c>
      <c r="I269" s="181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8">
        <f>VLOOKUP($H$269,$AO$260:$AP$262,2,FALSE)</f>
        <v>2</v>
      </c>
      <c r="AK271" s="1270"/>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73" t="s">
        <v>2209</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710" t="s">
        <v>1633</v>
      </c>
      <c r="AG275" s="1710"/>
      <c r="AH275" s="1710"/>
      <c r="AI275" s="1710"/>
      <c r="AJ275" s="1710"/>
      <c r="AK275" s="1710"/>
      <c r="AL275" s="1710"/>
      <c r="AM275" s="104"/>
      <c r="AN275" s="204"/>
      <c r="AO275" s="26" t="s">
        <v>108</v>
      </c>
      <c r="AP275" s="4">
        <v>8</v>
      </c>
      <c r="AT275" s="428"/>
      <c r="AU275" s="428"/>
      <c r="AV275" s="428"/>
      <c r="AW275" s="428"/>
      <c r="AX275" s="428"/>
      <c r="AY275" s="428"/>
      <c r="AZ275" s="428"/>
    </row>
    <row r="276" spans="1:82" customFormat="1">
      <c r="A276" s="4"/>
      <c r="B276" s="102"/>
      <c r="C276" s="137"/>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1" t="s">
        <v>124</v>
      </c>
      <c r="I279" s="181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8">
        <f>VLOOKUP($H$279,$AO$274:$AP$275,2,FALSE)</f>
        <v>0</v>
      </c>
      <c r="AK281" s="1270"/>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8">
        <f>$AJ$124+$AJ$139+$AJ$151+$AJ$184+$AJ$206+$AJ$218+$AJ$230+$AJ$244+$AJ$256+$AJ$271+AJ281</f>
        <v>23</v>
      </c>
      <c r="AL283" s="1269"/>
      <c r="AM283" s="1270"/>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2457</v>
      </c>
      <c r="I287" s="1107"/>
      <c r="J287" s="1107"/>
      <c r="K287" s="1107"/>
      <c r="L287" s="1107"/>
      <c r="M287" s="1107"/>
      <c r="N287" s="1107"/>
      <c r="O287" s="1107"/>
      <c r="P287" s="1107"/>
      <c r="Q287" s="1107"/>
      <c r="R287" s="1107"/>
      <c r="S287"/>
      <c r="T287" s="41" t="s">
        <v>89</v>
      </c>
      <c r="U287"/>
      <c r="V287" s="41"/>
      <c r="W287" s="41"/>
      <c r="X287" s="41"/>
      <c r="Y287" s="41"/>
      <c r="Z287"/>
      <c r="AA287" s="1107" t="s">
        <v>2485</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9" t="s">
        <v>2458</v>
      </c>
      <c r="I288" s="1259"/>
      <c r="J288" s="1259"/>
      <c r="K288" s="1259"/>
      <c r="L288" s="1259"/>
      <c r="M288" s="1259"/>
      <c r="N288" s="1259"/>
      <c r="O288" s="1259"/>
      <c r="P288" s="1259"/>
      <c r="Q288" s="1259"/>
      <c r="R288" s="1259"/>
      <c r="S288"/>
      <c r="T288" s="41" t="s">
        <v>699</v>
      </c>
      <c r="U288"/>
      <c r="V288" s="41"/>
      <c r="W288" s="41"/>
      <c r="X288" s="41"/>
      <c r="Y288" s="41"/>
      <c r="Z288"/>
      <c r="AA288" s="1259" t="s">
        <v>2486</v>
      </c>
      <c r="AB288" s="1259"/>
      <c r="AC288" s="1259"/>
      <c r="AD288" s="1259"/>
      <c r="AE288" s="1259"/>
      <c r="AF288" s="1259"/>
      <c r="AG288" s="1259"/>
      <c r="AH288" s="1259"/>
      <c r="AI288" s="1259"/>
      <c r="AJ288" s="1259"/>
      <c r="AK288" s="1259"/>
      <c r="AL288" s="10"/>
      <c r="AN288" s="281"/>
      <c r="AP288" t="s">
        <v>92</v>
      </c>
    </row>
    <row r="289" spans="1:42" s="4" customFormat="1" ht="12.75" customHeight="1">
      <c r="B289" s="41" t="s">
        <v>99</v>
      </c>
      <c r="C289" s="41"/>
      <c r="D289" s="41"/>
      <c r="E289" s="41"/>
      <c r="F289" s="41"/>
      <c r="G289"/>
      <c r="H289" s="1259" t="s">
        <v>2445</v>
      </c>
      <c r="I289" s="1259"/>
      <c r="J289" s="1259"/>
      <c r="K289" s="1259"/>
      <c r="L289" s="1259"/>
      <c r="M289" s="1259"/>
      <c r="N289" s="1259"/>
      <c r="O289" s="1259"/>
      <c r="P289" s="1259"/>
      <c r="Q289" s="1259"/>
      <c r="R289" s="1259"/>
      <c r="S289"/>
      <c r="T289" s="41" t="s">
        <v>99</v>
      </c>
      <c r="U289"/>
      <c r="V289" s="41"/>
      <c r="W289" s="41"/>
      <c r="X289" s="41"/>
      <c r="Y289" s="41"/>
      <c r="Z289"/>
      <c r="AA289" s="1258" t="s">
        <v>2488</v>
      </c>
      <c r="AB289" s="1259"/>
      <c r="AC289" s="1259"/>
      <c r="AD289" s="1259"/>
      <c r="AE289" s="1259"/>
      <c r="AF289" s="1259"/>
      <c r="AG289" s="1259"/>
      <c r="AH289" s="1259"/>
      <c r="AI289" s="1259"/>
      <c r="AJ289" s="1259"/>
      <c r="AK289" s="1259"/>
      <c r="AL289" s="10"/>
      <c r="AN289" s="281"/>
      <c r="AO289" s="211"/>
      <c r="AP289" t="s">
        <v>93</v>
      </c>
    </row>
    <row r="290" spans="1:42" s="4" customFormat="1" ht="12.75" customHeight="1">
      <c r="B290" s="41" t="s">
        <v>374</v>
      </c>
      <c r="C290" s="41"/>
      <c r="D290" s="41"/>
      <c r="E290" s="41"/>
      <c r="F290" s="41"/>
      <c r="G290"/>
      <c r="H290" s="1258" t="s">
        <v>2459</v>
      </c>
      <c r="I290" s="1259"/>
      <c r="J290" s="1259"/>
      <c r="K290" s="1259"/>
      <c r="L290" s="1259"/>
      <c r="M290" s="1259"/>
      <c r="N290" s="1259"/>
      <c r="O290" s="1259"/>
      <c r="P290" s="1259"/>
      <c r="Q290" s="1259"/>
      <c r="R290" s="1259"/>
      <c r="S290"/>
      <c r="T290" s="41" t="s">
        <v>374</v>
      </c>
      <c r="U290"/>
      <c r="V290" s="41"/>
      <c r="W290" s="41"/>
      <c r="X290" s="41"/>
      <c r="Y290" s="41"/>
      <c r="Z290"/>
      <c r="AA290" s="1259" t="s">
        <v>2487</v>
      </c>
      <c r="AB290" s="1259"/>
      <c r="AC290" s="1259"/>
      <c r="AD290" s="1259"/>
      <c r="AE290" s="1259"/>
      <c r="AF290" s="1259"/>
      <c r="AG290" s="1259"/>
      <c r="AH290" s="1259"/>
      <c r="AI290" s="1259"/>
      <c r="AJ290" s="1259"/>
      <c r="AK290" s="1259"/>
      <c r="AL290" s="10"/>
      <c r="AN290" s="281"/>
      <c r="AO290" s="211"/>
      <c r="AP290" t="s">
        <v>347</v>
      </c>
    </row>
    <row r="291" spans="1:42" s="4" customFormat="1" ht="12.75" customHeight="1">
      <c r="B291" s="41" t="s">
        <v>375</v>
      </c>
      <c r="C291" s="41"/>
      <c r="D291" s="41"/>
      <c r="E291" s="41"/>
      <c r="F291" s="41"/>
      <c r="G291" s="41"/>
      <c r="H291" s="1403" t="s">
        <v>2460</v>
      </c>
      <c r="I291" s="1403"/>
      <c r="J291" s="1403"/>
      <c r="K291" s="1403"/>
      <c r="L291" s="1403"/>
      <c r="M291" s="1403"/>
      <c r="N291" s="5" t="s">
        <v>818</v>
      </c>
      <c r="O291" s="5"/>
      <c r="P291" s="1394"/>
      <c r="Q291" s="1394"/>
      <c r="R291" s="1394"/>
      <c r="S291" s="41"/>
      <c r="T291" s="41" t="s">
        <v>375</v>
      </c>
      <c r="U291"/>
      <c r="V291" s="41"/>
      <c r="W291" s="41"/>
      <c r="X291" s="41"/>
      <c r="Y291" s="41"/>
      <c r="Z291"/>
      <c r="AA291" s="1403" t="s">
        <v>2489</v>
      </c>
      <c r="AB291" s="1403"/>
      <c r="AC291" s="1403"/>
      <c r="AD291" s="1403"/>
      <c r="AE291" s="1403"/>
      <c r="AF291" s="1403"/>
      <c r="AG291" s="5" t="s">
        <v>818</v>
      </c>
      <c r="AH291" s="5"/>
      <c r="AI291" s="1394"/>
      <c r="AJ291" s="1394"/>
      <c r="AK291" s="1394"/>
      <c r="AL291" s="10"/>
      <c r="AN291" s="281"/>
      <c r="AO291" s="211"/>
      <c r="AP291" t="s">
        <v>2316</v>
      </c>
    </row>
    <row r="292" spans="1:42" s="4" customFormat="1" ht="12.75" customHeight="1">
      <c r="B292" s="41" t="s">
        <v>88</v>
      </c>
      <c r="C292" s="41"/>
      <c r="D292" s="41"/>
      <c r="E292" s="41"/>
      <c r="F292" s="41"/>
      <c r="G292" s="41"/>
      <c r="H292" s="1259" t="s">
        <v>91</v>
      </c>
      <c r="I292" s="1259"/>
      <c r="J292" s="1259"/>
      <c r="K292" s="1259"/>
      <c r="L292" s="1259"/>
      <c r="M292" s="1259"/>
      <c r="N292" s="1259"/>
      <c r="O292" s="1259"/>
      <c r="P292" s="1259"/>
      <c r="Q292" s="1259"/>
      <c r="R292" s="1259"/>
      <c r="S292" s="41"/>
      <c r="T292" s="41" t="s">
        <v>88</v>
      </c>
      <c r="U292"/>
      <c r="V292" s="41"/>
      <c r="W292" s="41"/>
      <c r="X292" s="41"/>
      <c r="Y292" s="41"/>
      <c r="Z292"/>
      <c r="AA292" s="1259" t="s">
        <v>347</v>
      </c>
      <c r="AB292" s="1259"/>
      <c r="AC292" s="1259"/>
      <c r="AD292" s="1259"/>
      <c r="AE292" s="1259"/>
      <c r="AF292" s="1259"/>
      <c r="AG292" s="1259"/>
      <c r="AH292" s="1259"/>
      <c r="AI292" s="1259"/>
      <c r="AJ292" s="1259"/>
      <c r="AK292" s="1259"/>
      <c r="AL292" s="10"/>
      <c r="AN292" s="281"/>
      <c r="AO292" s="211"/>
      <c r="AP292" t="s">
        <v>100</v>
      </c>
    </row>
    <row r="293" spans="1:42" s="4" customFormat="1" ht="12.75" customHeight="1">
      <c r="B293" s="41" t="s">
        <v>90</v>
      </c>
      <c r="C293" s="41"/>
      <c r="D293" s="41"/>
      <c r="E293" s="41"/>
      <c r="F293" s="41"/>
      <c r="G293" s="41"/>
      <c r="H293" s="1259" t="s">
        <v>2461</v>
      </c>
      <c r="I293" s="1259"/>
      <c r="J293" s="1259"/>
      <c r="K293" s="1259"/>
      <c r="L293" s="1259"/>
      <c r="M293" s="1259"/>
      <c r="N293" s="1259"/>
      <c r="O293" s="1259"/>
      <c r="P293" s="1259"/>
      <c r="Q293" s="1259"/>
      <c r="R293" s="1259"/>
      <c r="S293" s="41"/>
      <c r="T293" s="41" t="s">
        <v>90</v>
      </c>
      <c r="U293"/>
      <c r="V293" s="41"/>
      <c r="W293" s="41"/>
      <c r="X293" s="41"/>
      <c r="Y293" s="41"/>
      <c r="Z293"/>
      <c r="AA293" s="1259" t="s">
        <v>2490</v>
      </c>
      <c r="AB293" s="1259"/>
      <c r="AC293" s="1259"/>
      <c r="AD293" s="1259"/>
      <c r="AE293" s="1259"/>
      <c r="AF293" s="1259"/>
      <c r="AG293" s="1259"/>
      <c r="AH293" s="1259"/>
      <c r="AI293" s="1259"/>
      <c r="AJ293" s="1259"/>
      <c r="AK293" s="1259"/>
      <c r="AL293" s="10"/>
      <c r="AN293" s="281"/>
      <c r="AP293" t="s">
        <v>97</v>
      </c>
    </row>
    <row r="294" spans="1:42" s="4" customFormat="1" ht="12.75" customHeight="1">
      <c r="B294" s="41" t="s">
        <v>101</v>
      </c>
      <c r="C294" s="41"/>
      <c r="D294" s="41"/>
      <c r="E294" s="41"/>
      <c r="F294" s="41"/>
      <c r="G294" s="41"/>
      <c r="H294" s="1671" t="s">
        <v>2462</v>
      </c>
      <c r="I294" s="1672"/>
      <c r="J294" s="1672"/>
      <c r="K294" s="1672"/>
      <c r="L294" s="1672"/>
      <c r="M294" s="1672"/>
      <c r="N294" s="1672"/>
      <c r="O294" s="1672"/>
      <c r="P294" s="1672"/>
      <c r="Q294" s="1672"/>
      <c r="R294" s="1672"/>
      <c r="S294" s="41"/>
      <c r="T294" s="41" t="s">
        <v>101</v>
      </c>
      <c r="U294" s="41"/>
      <c r="V294" s="41"/>
      <c r="W294" s="41"/>
      <c r="X294" s="41"/>
      <c r="Y294" s="41"/>
      <c r="Z294" s="12"/>
      <c r="AA294" s="1672" t="s">
        <v>2491</v>
      </c>
      <c r="AB294" s="1672"/>
      <c r="AC294" s="1672"/>
      <c r="AD294" s="1672"/>
      <c r="AE294" s="1672"/>
      <c r="AF294" s="1672"/>
      <c r="AG294" s="1672"/>
      <c r="AH294" s="1672"/>
      <c r="AI294" s="1672"/>
      <c r="AJ294" s="1672"/>
      <c r="AK294" s="1672"/>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2463</v>
      </c>
      <c r="I296" s="1107"/>
      <c r="J296" s="1107"/>
      <c r="K296" s="1107"/>
      <c r="L296" s="1107"/>
      <c r="M296" s="1107"/>
      <c r="N296" s="1107"/>
      <c r="O296" s="1107"/>
      <c r="P296" s="1107"/>
      <c r="Q296" s="1107"/>
      <c r="R296" s="1107"/>
      <c r="S296"/>
      <c r="T296" s="41" t="s">
        <v>89</v>
      </c>
      <c r="U296"/>
      <c r="V296" s="41"/>
      <c r="W296" s="41"/>
      <c r="X296" s="41"/>
      <c r="Y296" s="41"/>
      <c r="Z296"/>
      <c r="AA296" s="1107" t="s">
        <v>2492</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258" t="s">
        <v>2464</v>
      </c>
      <c r="I297" s="1259"/>
      <c r="J297" s="1259"/>
      <c r="K297" s="1259"/>
      <c r="L297" s="1259"/>
      <c r="M297" s="1259"/>
      <c r="N297" s="1259"/>
      <c r="O297" s="1259"/>
      <c r="P297" s="1259"/>
      <c r="Q297" s="1259"/>
      <c r="R297" s="1259"/>
      <c r="S297"/>
      <c r="T297" s="41" t="s">
        <v>699</v>
      </c>
      <c r="U297"/>
      <c r="V297" s="41"/>
      <c r="W297" s="41"/>
      <c r="X297" s="41"/>
      <c r="Y297" s="41"/>
      <c r="Z297"/>
      <c r="AA297" s="1259" t="s">
        <v>2493</v>
      </c>
      <c r="AB297" s="1259"/>
      <c r="AC297" s="1259"/>
      <c r="AD297" s="1259"/>
      <c r="AE297" s="1259"/>
      <c r="AF297" s="1259"/>
      <c r="AG297" s="1259"/>
      <c r="AH297" s="1259"/>
      <c r="AI297" s="1259"/>
      <c r="AJ297" s="1259"/>
      <c r="AK297" s="1259"/>
      <c r="AL297" s="10"/>
      <c r="AM297" s="4"/>
      <c r="AN297" s="281"/>
      <c r="AO297" s="4"/>
      <c r="AP297" s="48" t="s">
        <v>348</v>
      </c>
    </row>
    <row r="298" spans="1:42" s="20" customFormat="1" ht="12.75" customHeight="1">
      <c r="A298" s="4"/>
      <c r="B298" s="41" t="s">
        <v>99</v>
      </c>
      <c r="C298" s="41"/>
      <c r="D298" s="41"/>
      <c r="E298" s="41"/>
      <c r="F298" s="41"/>
      <c r="G298"/>
      <c r="H298" s="1259" t="s">
        <v>2445</v>
      </c>
      <c r="I298" s="1259"/>
      <c r="J298" s="1259"/>
      <c r="K298" s="1259"/>
      <c r="L298" s="1259"/>
      <c r="M298" s="1259"/>
      <c r="N298" s="1259"/>
      <c r="O298" s="1259"/>
      <c r="P298" s="1259"/>
      <c r="Q298" s="1259"/>
      <c r="R298" s="1259"/>
      <c r="S298"/>
      <c r="T298" s="41" t="s">
        <v>99</v>
      </c>
      <c r="U298"/>
      <c r="V298" s="41"/>
      <c r="W298" s="41"/>
      <c r="X298" s="41"/>
      <c r="Y298" s="41"/>
      <c r="Z298"/>
      <c r="AA298" s="1259" t="s">
        <v>2494</v>
      </c>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374</v>
      </c>
      <c r="C299" s="41"/>
      <c r="D299" s="41"/>
      <c r="E299" s="41"/>
      <c r="F299" s="41"/>
      <c r="G299"/>
      <c r="H299" s="1259" t="s">
        <v>2465</v>
      </c>
      <c r="I299" s="1259"/>
      <c r="J299" s="1259"/>
      <c r="K299" s="1259"/>
      <c r="L299" s="1259"/>
      <c r="M299" s="1259"/>
      <c r="N299" s="1259"/>
      <c r="O299" s="1259"/>
      <c r="P299" s="1259"/>
      <c r="Q299" s="1259"/>
      <c r="R299" s="1259"/>
      <c r="S299"/>
      <c r="T299" s="41" t="s">
        <v>374</v>
      </c>
      <c r="U299"/>
      <c r="V299" s="41"/>
      <c r="W299" s="41"/>
      <c r="X299" s="41"/>
      <c r="Y299" s="41"/>
      <c r="Z299"/>
      <c r="AA299" s="1259" t="s">
        <v>2471</v>
      </c>
      <c r="AB299" s="1259"/>
      <c r="AC299" s="1259"/>
      <c r="AD299" s="1259"/>
      <c r="AE299" s="1259"/>
      <c r="AF299" s="1259"/>
      <c r="AG299" s="1259"/>
      <c r="AH299" s="1259"/>
      <c r="AI299" s="1259"/>
      <c r="AJ299" s="1259"/>
      <c r="AK299" s="1259"/>
      <c r="AL299" s="10"/>
      <c r="AN299" s="281"/>
    </row>
    <row r="300" spans="1:42" s="4" customFormat="1" ht="12.75" customHeight="1">
      <c r="B300" s="41" t="s">
        <v>375</v>
      </c>
      <c r="C300" s="41"/>
      <c r="D300" s="41"/>
      <c r="E300" s="41"/>
      <c r="F300" s="41"/>
      <c r="G300" s="41"/>
      <c r="H300" s="1403" t="s">
        <v>2466</v>
      </c>
      <c r="I300" s="1403"/>
      <c r="J300" s="1403"/>
      <c r="K300" s="1403"/>
      <c r="L300" s="1403"/>
      <c r="M300" s="1403"/>
      <c r="N300" s="5" t="s">
        <v>818</v>
      </c>
      <c r="O300" s="5"/>
      <c r="P300" s="1394"/>
      <c r="Q300" s="1394"/>
      <c r="R300" s="1394"/>
      <c r="S300" s="41"/>
      <c r="T300" s="41" t="s">
        <v>375</v>
      </c>
      <c r="U300"/>
      <c r="V300" s="41"/>
      <c r="W300" s="41"/>
      <c r="X300" s="41"/>
      <c r="Y300" s="41"/>
      <c r="Z300"/>
      <c r="AA300" s="1403" t="s">
        <v>2495</v>
      </c>
      <c r="AB300" s="1403"/>
      <c r="AC300" s="1403"/>
      <c r="AD300" s="1403"/>
      <c r="AE300" s="1403"/>
      <c r="AF300" s="1403"/>
      <c r="AG300" s="5" t="s">
        <v>818</v>
      </c>
      <c r="AH300" s="5"/>
      <c r="AI300" s="1394"/>
      <c r="AJ300" s="1394"/>
      <c r="AK300" s="1394"/>
      <c r="AL300" s="10"/>
      <c r="AN300" s="281"/>
    </row>
    <row r="301" spans="1:42" s="4" customFormat="1" ht="12.75" customHeight="1">
      <c r="B301" s="41" t="s">
        <v>88</v>
      </c>
      <c r="C301" s="41"/>
      <c r="D301" s="41"/>
      <c r="E301" s="41"/>
      <c r="F301" s="41"/>
      <c r="G301" s="41"/>
      <c r="H301" s="1259" t="s">
        <v>98</v>
      </c>
      <c r="I301" s="1259"/>
      <c r="J301" s="1259"/>
      <c r="K301" s="1259"/>
      <c r="L301" s="1259"/>
      <c r="M301" s="1259"/>
      <c r="N301" s="1259"/>
      <c r="O301" s="1259"/>
      <c r="P301" s="1259"/>
      <c r="Q301" s="1259"/>
      <c r="R301" s="1259"/>
      <c r="S301" s="41"/>
      <c r="T301" s="41" t="s">
        <v>88</v>
      </c>
      <c r="U301"/>
      <c r="V301" s="41"/>
      <c r="W301" s="41"/>
      <c r="X301" s="41"/>
      <c r="Y301" s="41"/>
      <c r="Z301"/>
      <c r="AA301" s="1259" t="s">
        <v>95</v>
      </c>
      <c r="AB301" s="1259"/>
      <c r="AC301" s="1259"/>
      <c r="AD301" s="1259"/>
      <c r="AE301" s="1259"/>
      <c r="AF301" s="1259"/>
      <c r="AG301" s="1259"/>
      <c r="AH301" s="1259"/>
      <c r="AI301" s="1259"/>
      <c r="AJ301" s="1259"/>
      <c r="AK301" s="1259"/>
      <c r="AL301" s="10"/>
      <c r="AN301" s="281"/>
    </row>
    <row r="302" spans="1:42" s="4" customFormat="1" ht="12.75" customHeight="1">
      <c r="B302" s="41" t="s">
        <v>90</v>
      </c>
      <c r="C302" s="41"/>
      <c r="D302" s="41"/>
      <c r="E302" s="41"/>
      <c r="F302" s="41"/>
      <c r="G302" s="41"/>
      <c r="H302" s="1259" t="s">
        <v>2467</v>
      </c>
      <c r="I302" s="1259"/>
      <c r="J302" s="1259"/>
      <c r="K302" s="1259"/>
      <c r="L302" s="1259"/>
      <c r="M302" s="1259"/>
      <c r="N302" s="1259"/>
      <c r="O302" s="1259"/>
      <c r="P302" s="1259"/>
      <c r="Q302" s="1259"/>
      <c r="R302" s="1259"/>
      <c r="S302" s="41"/>
      <c r="T302" s="41" t="s">
        <v>90</v>
      </c>
      <c r="U302"/>
      <c r="V302" s="41"/>
      <c r="W302" s="41"/>
      <c r="X302" s="41"/>
      <c r="Y302" s="41"/>
      <c r="Z302"/>
      <c r="AA302" s="1259" t="s">
        <v>2496</v>
      </c>
      <c r="AB302" s="1259"/>
      <c r="AC302" s="1259"/>
      <c r="AD302" s="1259"/>
      <c r="AE302" s="1259"/>
      <c r="AF302" s="1259"/>
      <c r="AG302" s="1259"/>
      <c r="AH302" s="1259"/>
      <c r="AI302" s="1259"/>
      <c r="AJ302" s="1259"/>
      <c r="AK302" s="1259"/>
      <c r="AL302" s="10"/>
      <c r="AN302" s="281"/>
    </row>
    <row r="303" spans="1:42" s="4" customFormat="1" ht="12.75" customHeight="1">
      <c r="B303" s="41" t="s">
        <v>101</v>
      </c>
      <c r="C303" s="41"/>
      <c r="D303" s="41"/>
      <c r="E303" s="41"/>
      <c r="F303" s="41"/>
      <c r="G303" s="41"/>
      <c r="H303" s="1671" t="s">
        <v>2468</v>
      </c>
      <c r="I303" s="1672"/>
      <c r="J303" s="1672"/>
      <c r="K303" s="1672"/>
      <c r="L303" s="1672"/>
      <c r="M303" s="1672"/>
      <c r="N303" s="1672"/>
      <c r="O303" s="1672"/>
      <c r="P303" s="1672"/>
      <c r="Q303" s="1672"/>
      <c r="R303" s="1672"/>
      <c r="S303" s="41"/>
      <c r="T303" s="41" t="s">
        <v>101</v>
      </c>
      <c r="U303" s="41"/>
      <c r="V303" s="41"/>
      <c r="W303" s="41"/>
      <c r="X303" s="41"/>
      <c r="Y303" s="41"/>
      <c r="Z303" s="12"/>
      <c r="AA303" s="1672" t="s">
        <v>2484</v>
      </c>
      <c r="AB303" s="1672"/>
      <c r="AC303" s="1672"/>
      <c r="AD303" s="1672"/>
      <c r="AE303" s="1672"/>
      <c r="AF303" s="1672"/>
      <c r="AG303" s="1672"/>
      <c r="AH303" s="1672"/>
      <c r="AI303" s="1672"/>
      <c r="AJ303" s="1672"/>
      <c r="AK303" s="167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2469</v>
      </c>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9" t="s">
        <v>2470</v>
      </c>
      <c r="I306" s="1259"/>
      <c r="J306" s="1259"/>
      <c r="K306" s="1259"/>
      <c r="L306" s="1259"/>
      <c r="M306" s="1259"/>
      <c r="N306" s="1259"/>
      <c r="O306" s="1259"/>
      <c r="P306" s="1259"/>
      <c r="Q306" s="1259"/>
      <c r="R306" s="1259"/>
      <c r="S306"/>
      <c r="T306" s="41" t="s">
        <v>699</v>
      </c>
      <c r="U306"/>
      <c r="V306" s="41"/>
      <c r="W306" s="41"/>
      <c r="X306" s="41"/>
      <c r="Y306" s="41"/>
      <c r="Z306"/>
      <c r="AA306" s="1259"/>
      <c r="AB306" s="1259"/>
      <c r="AC306" s="1259"/>
      <c r="AD306" s="1259"/>
      <c r="AE306" s="1259"/>
      <c r="AF306" s="1259"/>
      <c r="AG306" s="1259"/>
      <c r="AH306" s="1259"/>
      <c r="AI306" s="1259"/>
      <c r="AJ306" s="1259"/>
      <c r="AK306" s="1259"/>
      <c r="AL306" s="10"/>
      <c r="AN306" s="281"/>
    </row>
    <row r="307" spans="2:40" s="4" customFormat="1" ht="12.75" customHeight="1">
      <c r="B307" s="41" t="s">
        <v>99</v>
      </c>
      <c r="C307" s="41"/>
      <c r="D307" s="41"/>
      <c r="E307" s="41"/>
      <c r="F307" s="41"/>
      <c r="G307"/>
      <c r="H307" s="1259" t="s">
        <v>2445</v>
      </c>
      <c r="I307" s="1259"/>
      <c r="J307" s="1259"/>
      <c r="K307" s="1259"/>
      <c r="L307" s="1259"/>
      <c r="M307" s="1259"/>
      <c r="N307" s="1259"/>
      <c r="O307" s="1259"/>
      <c r="P307" s="1259"/>
      <c r="Q307" s="1259"/>
      <c r="R307" s="1259"/>
      <c r="S307"/>
      <c r="T307" s="41" t="s">
        <v>99</v>
      </c>
      <c r="U307"/>
      <c r="V307" s="41"/>
      <c r="W307" s="41"/>
      <c r="X307" s="41"/>
      <c r="Y307" s="41"/>
      <c r="Z307"/>
      <c r="AA307" s="1259"/>
      <c r="AB307" s="1259"/>
      <c r="AC307" s="1259"/>
      <c r="AD307" s="1259"/>
      <c r="AE307" s="1259"/>
      <c r="AF307" s="1259"/>
      <c r="AG307" s="1259"/>
      <c r="AH307" s="1259"/>
      <c r="AI307" s="1259"/>
      <c r="AJ307" s="1259"/>
      <c r="AK307" s="1259"/>
      <c r="AL307" s="10"/>
      <c r="AN307" s="281"/>
    </row>
    <row r="308" spans="2:40" s="4" customFormat="1" ht="12.75" customHeight="1">
      <c r="B308" s="41" t="s">
        <v>374</v>
      </c>
      <c r="C308" s="41"/>
      <c r="D308" s="41"/>
      <c r="E308" s="41"/>
      <c r="F308" s="41"/>
      <c r="G308"/>
      <c r="H308" s="1259" t="s">
        <v>2471</v>
      </c>
      <c r="I308" s="1259"/>
      <c r="J308" s="1259"/>
      <c r="K308" s="1259"/>
      <c r="L308" s="1259"/>
      <c r="M308" s="1259"/>
      <c r="N308" s="1259"/>
      <c r="O308" s="1259"/>
      <c r="P308" s="1259"/>
      <c r="Q308" s="1259"/>
      <c r="R308" s="1259"/>
      <c r="S308"/>
      <c r="T308" s="41" t="s">
        <v>374</v>
      </c>
      <c r="U308"/>
      <c r="V308" s="41"/>
      <c r="W308" s="41"/>
      <c r="X308" s="41"/>
      <c r="Y308" s="41"/>
      <c r="Z308"/>
      <c r="AA308" s="1259"/>
      <c r="AB308" s="1259"/>
      <c r="AC308" s="1259"/>
      <c r="AD308" s="1259"/>
      <c r="AE308" s="1259"/>
      <c r="AF308" s="1259"/>
      <c r="AG308" s="1259"/>
      <c r="AH308" s="1259"/>
      <c r="AI308" s="1259"/>
      <c r="AJ308" s="1259"/>
      <c r="AK308" s="1259"/>
      <c r="AL308" s="10"/>
      <c r="AN308" s="281"/>
    </row>
    <row r="309" spans="2:40" s="4" customFormat="1" ht="12.75" customHeight="1">
      <c r="B309" s="41" t="s">
        <v>375</v>
      </c>
      <c r="C309" s="41"/>
      <c r="D309" s="41"/>
      <c r="E309" s="41"/>
      <c r="F309" s="41"/>
      <c r="G309" s="41"/>
      <c r="H309" s="1403" t="s">
        <v>2472</v>
      </c>
      <c r="I309" s="1403"/>
      <c r="J309" s="1403"/>
      <c r="K309" s="1403"/>
      <c r="L309" s="1403"/>
      <c r="M309" s="1403"/>
      <c r="N309" s="5" t="s">
        <v>818</v>
      </c>
      <c r="O309" s="5"/>
      <c r="P309" s="1394"/>
      <c r="Q309" s="1394"/>
      <c r="R309" s="1394"/>
      <c r="S309" s="41"/>
      <c r="T309" s="41" t="s">
        <v>375</v>
      </c>
      <c r="U309"/>
      <c r="V309" s="41"/>
      <c r="W309" s="41"/>
      <c r="X309" s="41"/>
      <c r="Y309" s="41"/>
      <c r="Z309"/>
      <c r="AA309" s="1403"/>
      <c r="AB309" s="1403"/>
      <c r="AC309" s="1403"/>
      <c r="AD309" s="1403"/>
      <c r="AE309" s="1403"/>
      <c r="AF309" s="1403"/>
      <c r="AG309" s="5" t="s">
        <v>818</v>
      </c>
      <c r="AH309" s="5"/>
      <c r="AI309" s="1394"/>
      <c r="AJ309" s="1394"/>
      <c r="AK309" s="1394"/>
      <c r="AL309" s="10"/>
      <c r="AN309" s="281"/>
    </row>
    <row r="310" spans="2:40" s="4" customFormat="1" ht="12.75" customHeight="1">
      <c r="B310" s="41" t="s">
        <v>88</v>
      </c>
      <c r="C310" s="41"/>
      <c r="D310" s="41"/>
      <c r="E310" s="41"/>
      <c r="F310" s="41"/>
      <c r="G310" s="41"/>
      <c r="H310" s="1259" t="s">
        <v>92</v>
      </c>
      <c r="I310" s="1259"/>
      <c r="J310" s="1259"/>
      <c r="K310" s="1259"/>
      <c r="L310" s="1259"/>
      <c r="M310" s="1259"/>
      <c r="N310" s="1259"/>
      <c r="O310" s="1259"/>
      <c r="P310" s="1259"/>
      <c r="Q310" s="1259"/>
      <c r="R310" s="1259"/>
      <c r="S310" s="41"/>
      <c r="T310" s="41" t="s">
        <v>88</v>
      </c>
      <c r="U310"/>
      <c r="V310" s="41"/>
      <c r="W310" s="41"/>
      <c r="X310" s="41"/>
      <c r="Y310" s="41"/>
      <c r="Z310"/>
      <c r="AA310" s="1259"/>
      <c r="AB310" s="1259"/>
      <c r="AC310" s="1259"/>
      <c r="AD310" s="1259"/>
      <c r="AE310" s="1259"/>
      <c r="AF310" s="1259"/>
      <c r="AG310" s="1259"/>
      <c r="AH310" s="1259"/>
      <c r="AI310" s="1259"/>
      <c r="AJ310" s="1259"/>
      <c r="AK310" s="1259"/>
      <c r="AL310" s="10"/>
      <c r="AN310" s="281"/>
    </row>
    <row r="311" spans="2:40" s="4" customFormat="1" ht="12.75" customHeight="1">
      <c r="B311" s="41" t="s">
        <v>90</v>
      </c>
      <c r="C311" s="41"/>
      <c r="D311" s="41"/>
      <c r="E311" s="41"/>
      <c r="F311" s="41"/>
      <c r="G311" s="41"/>
      <c r="H311" s="1259" t="s">
        <v>2473</v>
      </c>
      <c r="I311" s="1259"/>
      <c r="J311" s="1259"/>
      <c r="K311" s="1259"/>
      <c r="L311" s="1259"/>
      <c r="M311" s="1259"/>
      <c r="N311" s="1259"/>
      <c r="O311" s="1259"/>
      <c r="P311" s="1259"/>
      <c r="Q311" s="1259"/>
      <c r="R311" s="1259"/>
      <c r="S311" s="41"/>
      <c r="T311" s="41" t="s">
        <v>90</v>
      </c>
      <c r="U311"/>
      <c r="V311" s="41"/>
      <c r="W311" s="41"/>
      <c r="X311" s="41"/>
      <c r="Y311" s="41"/>
      <c r="Z311"/>
      <c r="AA311" s="1259"/>
      <c r="AB311" s="1259"/>
      <c r="AC311" s="1259"/>
      <c r="AD311" s="1259"/>
      <c r="AE311" s="1259"/>
      <c r="AF311" s="1259"/>
      <c r="AG311" s="1259"/>
      <c r="AH311" s="1259"/>
      <c r="AI311" s="1259"/>
      <c r="AJ311" s="1259"/>
      <c r="AK311" s="1259"/>
      <c r="AL311" s="10"/>
      <c r="AN311" s="281"/>
    </row>
    <row r="312" spans="2:40" s="4" customFormat="1" ht="12.75" customHeight="1">
      <c r="B312" s="41" t="s">
        <v>101</v>
      </c>
      <c r="C312" s="41"/>
      <c r="D312" s="41"/>
      <c r="E312" s="41"/>
      <c r="F312" s="41"/>
      <c r="G312" s="41"/>
      <c r="H312" s="1671" t="s">
        <v>2474</v>
      </c>
      <c r="I312" s="1672"/>
      <c r="J312" s="1672"/>
      <c r="K312" s="1672"/>
      <c r="L312" s="1672"/>
      <c r="M312" s="1672"/>
      <c r="N312" s="1672"/>
      <c r="O312" s="1672"/>
      <c r="P312" s="1672"/>
      <c r="Q312" s="1672"/>
      <c r="R312" s="1672"/>
      <c r="S312" s="41"/>
      <c r="T312" s="41" t="s">
        <v>101</v>
      </c>
      <c r="U312" s="41"/>
      <c r="V312" s="41"/>
      <c r="W312" s="41"/>
      <c r="X312" s="41"/>
      <c r="Y312" s="41"/>
      <c r="Z312" s="12"/>
      <c r="AA312" s="1672"/>
      <c r="AB312" s="1672"/>
      <c r="AC312" s="1672"/>
      <c r="AD312" s="1672"/>
      <c r="AE312" s="1672"/>
      <c r="AF312" s="1672"/>
      <c r="AG312" s="1672"/>
      <c r="AH312" s="1672"/>
      <c r="AI312" s="1672"/>
      <c r="AJ312" s="1672"/>
      <c r="AK312" s="167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t="s">
        <v>2475</v>
      </c>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t="s">
        <v>2476</v>
      </c>
      <c r="I315" s="1259"/>
      <c r="J315" s="1259"/>
      <c r="K315" s="1259"/>
      <c r="L315" s="1259"/>
      <c r="M315" s="1259"/>
      <c r="N315" s="1259"/>
      <c r="O315" s="1259"/>
      <c r="P315" s="1259"/>
      <c r="Q315" s="1259"/>
      <c r="R315" s="1259"/>
      <c r="S315"/>
      <c r="T315" s="41" t="s">
        <v>699</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99</v>
      </c>
      <c r="C316" s="41"/>
      <c r="D316" s="41"/>
      <c r="E316" s="41"/>
      <c r="F316" s="41"/>
      <c r="G316"/>
      <c r="H316" s="1691" t="s">
        <v>2445</v>
      </c>
      <c r="I316" s="1691"/>
      <c r="J316" s="1691"/>
      <c r="K316" s="1691"/>
      <c r="L316" s="1691"/>
      <c r="M316" s="1691"/>
      <c r="N316" s="1691"/>
      <c r="O316" s="1691"/>
      <c r="P316" s="1691"/>
      <c r="Q316" s="1691"/>
      <c r="R316" s="1691"/>
      <c r="S316"/>
      <c r="T316" s="41" t="s">
        <v>99</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374</v>
      </c>
      <c r="C317" s="41"/>
      <c r="D317" s="41"/>
      <c r="E317" s="41"/>
      <c r="F317" s="41"/>
      <c r="G317"/>
      <c r="H317" s="1259" t="s">
        <v>2471</v>
      </c>
      <c r="I317" s="1259"/>
      <c r="J317" s="1259"/>
      <c r="K317" s="1259"/>
      <c r="L317" s="1259"/>
      <c r="M317" s="1259"/>
      <c r="N317" s="1259"/>
      <c r="O317" s="1259"/>
      <c r="P317" s="1259"/>
      <c r="Q317" s="1259"/>
      <c r="R317" s="1259"/>
      <c r="S317"/>
      <c r="T317" s="41" t="s">
        <v>374</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375</v>
      </c>
      <c r="C318" s="41"/>
      <c r="D318" s="41"/>
      <c r="E318" s="41"/>
      <c r="F318" s="41"/>
      <c r="G318" s="41"/>
      <c r="H318" s="1403" t="s">
        <v>2472</v>
      </c>
      <c r="I318" s="1403"/>
      <c r="J318" s="1403"/>
      <c r="K318" s="1403"/>
      <c r="L318" s="1403"/>
      <c r="M318" s="1403"/>
      <c r="N318" s="5" t="s">
        <v>818</v>
      </c>
      <c r="O318" s="5"/>
      <c r="P318" s="1394"/>
      <c r="Q318" s="1394"/>
      <c r="R318" s="1394"/>
      <c r="S318" s="41"/>
      <c r="T318" s="41" t="s">
        <v>375</v>
      </c>
      <c r="U318"/>
      <c r="V318" s="41"/>
      <c r="W318" s="41"/>
      <c r="X318" s="41"/>
      <c r="Y318" s="41"/>
      <c r="Z318"/>
      <c r="AA318" s="1403"/>
      <c r="AB318" s="1403"/>
      <c r="AC318" s="1403"/>
      <c r="AD318" s="1403"/>
      <c r="AE318" s="1403"/>
      <c r="AF318" s="1403"/>
      <c r="AG318" s="5" t="s">
        <v>818</v>
      </c>
      <c r="AH318" s="5"/>
      <c r="AI318" s="1394"/>
      <c r="AJ318" s="1394"/>
      <c r="AK318" s="1394"/>
      <c r="AL318" s="10"/>
      <c r="AN318" s="281"/>
    </row>
    <row r="319" spans="2:40" s="4" customFormat="1" ht="12.75" customHeight="1">
      <c r="B319" s="41" t="s">
        <v>88</v>
      </c>
      <c r="C319" s="41"/>
      <c r="D319" s="41"/>
      <c r="E319" s="41"/>
      <c r="F319" s="41"/>
      <c r="G319" s="41"/>
      <c r="H319" s="1259" t="s">
        <v>93</v>
      </c>
      <c r="I319" s="1259"/>
      <c r="J319" s="1259"/>
      <c r="K319" s="1259"/>
      <c r="L319" s="1259"/>
      <c r="M319" s="1259"/>
      <c r="N319" s="1259"/>
      <c r="O319" s="1259"/>
      <c r="P319" s="1259"/>
      <c r="Q319" s="1259"/>
      <c r="R319" s="1259"/>
      <c r="S319" s="41"/>
      <c r="T319" s="41" t="s">
        <v>88</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90</v>
      </c>
      <c r="C320" s="41"/>
      <c r="D320" s="41"/>
      <c r="E320" s="41"/>
      <c r="F320" s="41"/>
      <c r="G320" s="41"/>
      <c r="H320" s="1258" t="s">
        <v>2477</v>
      </c>
      <c r="I320" s="1259"/>
      <c r="J320" s="1259"/>
      <c r="K320" s="1259"/>
      <c r="L320" s="1259"/>
      <c r="M320" s="1259"/>
      <c r="N320" s="1259"/>
      <c r="O320" s="1259"/>
      <c r="P320" s="1259"/>
      <c r="Q320" s="1259"/>
      <c r="R320" s="1259"/>
      <c r="S320" s="41"/>
      <c r="T320" s="41" t="s">
        <v>90</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101</v>
      </c>
      <c r="C321" s="41"/>
      <c r="D321" s="41"/>
      <c r="E321" s="41"/>
      <c r="F321" s="41"/>
      <c r="G321" s="41"/>
      <c r="H321" s="1672" t="s">
        <v>2478</v>
      </c>
      <c r="I321" s="1672"/>
      <c r="J321" s="1672"/>
      <c r="K321" s="1672"/>
      <c r="L321" s="1672"/>
      <c r="M321" s="1672"/>
      <c r="N321" s="1672"/>
      <c r="O321" s="1672"/>
      <c r="P321" s="1672"/>
      <c r="Q321" s="1672"/>
      <c r="R321" s="1672"/>
      <c r="S321" s="41"/>
      <c r="T321" s="41" t="s">
        <v>101</v>
      </c>
      <c r="U321" s="41"/>
      <c r="V321" s="41"/>
      <c r="W321" s="41"/>
      <c r="X321" s="41"/>
      <c r="Y321" s="41"/>
      <c r="Z321" s="12"/>
      <c r="AA321" s="1672"/>
      <c r="AB321" s="1672"/>
      <c r="AC321" s="1672"/>
      <c r="AD321" s="1672"/>
      <c r="AE321" s="1672"/>
      <c r="AF321" s="1672"/>
      <c r="AG321" s="1672"/>
      <c r="AH321" s="1672"/>
      <c r="AI321" s="1672"/>
      <c r="AJ321" s="1672"/>
      <c r="AK321" s="167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t="s">
        <v>2479</v>
      </c>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9" t="s">
        <v>2480</v>
      </c>
      <c r="I324" s="1259"/>
      <c r="J324" s="1259"/>
      <c r="K324" s="1259"/>
      <c r="L324" s="1259"/>
      <c r="M324" s="1259"/>
      <c r="N324" s="1259"/>
      <c r="O324" s="1259"/>
      <c r="P324" s="1259"/>
      <c r="Q324" s="1259"/>
      <c r="R324" s="1259"/>
      <c r="S324"/>
      <c r="T324" s="41" t="s">
        <v>699</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99</v>
      </c>
      <c r="C325" s="41"/>
      <c r="D325" s="41"/>
      <c r="E325" s="41"/>
      <c r="F325" s="41"/>
      <c r="G325"/>
      <c r="H325" s="1259" t="s">
        <v>2481</v>
      </c>
      <c r="I325" s="1259"/>
      <c r="J325" s="1259"/>
      <c r="K325" s="1259"/>
      <c r="L325" s="1259"/>
      <c r="M325" s="1259"/>
      <c r="N325" s="1259"/>
      <c r="O325" s="1259"/>
      <c r="P325" s="1259"/>
      <c r="Q325" s="1259"/>
      <c r="R325" s="1259"/>
      <c r="S325"/>
      <c r="T325" s="41" t="s">
        <v>99</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374</v>
      </c>
      <c r="C326" s="41"/>
      <c r="D326" s="41"/>
      <c r="E326" s="41"/>
      <c r="F326" s="41"/>
      <c r="G326"/>
      <c r="H326" s="1258" t="s">
        <v>2459</v>
      </c>
      <c r="I326" s="1259"/>
      <c r="J326" s="1259"/>
      <c r="K326" s="1259"/>
      <c r="L326" s="1259"/>
      <c r="M326" s="1259"/>
      <c r="N326" s="1259"/>
      <c r="O326" s="1259"/>
      <c r="P326" s="1259"/>
      <c r="Q326" s="1259"/>
      <c r="R326" s="1259"/>
      <c r="S326"/>
      <c r="T326" s="41" t="s">
        <v>374</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375</v>
      </c>
      <c r="C327" s="41"/>
      <c r="D327" s="41"/>
      <c r="E327" s="41"/>
      <c r="F327" s="41"/>
      <c r="G327" s="41"/>
      <c r="H327" s="1691" t="s">
        <v>2482</v>
      </c>
      <c r="I327" s="1691"/>
      <c r="J327" s="1691"/>
      <c r="K327" s="1691"/>
      <c r="L327" s="1691"/>
      <c r="M327" s="1691"/>
      <c r="N327" s="5" t="s">
        <v>818</v>
      </c>
      <c r="O327" s="5"/>
      <c r="P327" s="1394"/>
      <c r="Q327" s="1394"/>
      <c r="R327" s="1394"/>
      <c r="S327" s="41"/>
      <c r="T327" s="41" t="s">
        <v>375</v>
      </c>
      <c r="U327"/>
      <c r="V327" s="41"/>
      <c r="W327" s="41"/>
      <c r="X327" s="41"/>
      <c r="Y327" s="41"/>
      <c r="Z327"/>
      <c r="AA327" s="1403"/>
      <c r="AB327" s="1403"/>
      <c r="AC327" s="1403"/>
      <c r="AD327" s="1403"/>
      <c r="AE327" s="1403"/>
      <c r="AF327" s="1403"/>
      <c r="AG327" s="5" t="s">
        <v>818</v>
      </c>
      <c r="AH327" s="5"/>
      <c r="AI327" s="1394"/>
      <c r="AJ327" s="1394"/>
      <c r="AK327" s="1394"/>
      <c r="AL327" s="41"/>
      <c r="AN327" s="281"/>
    </row>
    <row r="328" spans="1:76" s="4" customFormat="1" ht="12.75" customHeight="1">
      <c r="B328" s="41" t="s">
        <v>88</v>
      </c>
      <c r="C328" s="41"/>
      <c r="D328" s="41"/>
      <c r="E328" s="41"/>
      <c r="F328" s="41"/>
      <c r="G328" s="41"/>
      <c r="H328" s="1259" t="s">
        <v>96</v>
      </c>
      <c r="I328" s="1259"/>
      <c r="J328" s="1259"/>
      <c r="K328" s="1259"/>
      <c r="L328" s="1259"/>
      <c r="M328" s="1259"/>
      <c r="N328" s="1259"/>
      <c r="O328" s="1259"/>
      <c r="P328" s="1259"/>
      <c r="Q328" s="1259"/>
      <c r="R328" s="1259"/>
      <c r="S328" s="41"/>
      <c r="T328" s="41" t="s">
        <v>88</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90</v>
      </c>
      <c r="C329" s="41"/>
      <c r="D329" s="41"/>
      <c r="E329" s="41"/>
      <c r="F329" s="41"/>
      <c r="G329" s="41"/>
      <c r="H329" s="1258" t="s">
        <v>2483</v>
      </c>
      <c r="I329" s="1259"/>
      <c r="J329" s="1259"/>
      <c r="K329" s="1259"/>
      <c r="L329" s="1259"/>
      <c r="M329" s="1259"/>
      <c r="N329" s="1259"/>
      <c r="O329" s="1259"/>
      <c r="P329" s="1259"/>
      <c r="Q329" s="1259"/>
      <c r="R329" s="1259"/>
      <c r="S329" s="41"/>
      <c r="T329" s="41" t="s">
        <v>90</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101</v>
      </c>
      <c r="C330" s="41"/>
      <c r="D330" s="41"/>
      <c r="E330" s="41"/>
      <c r="F330" s="41"/>
      <c r="G330" s="41"/>
      <c r="H330" s="1672" t="s">
        <v>2484</v>
      </c>
      <c r="I330" s="1672"/>
      <c r="J330" s="1672"/>
      <c r="K330" s="1672"/>
      <c r="L330" s="1672"/>
      <c r="M330" s="1672"/>
      <c r="N330" s="1672"/>
      <c r="O330" s="1672"/>
      <c r="P330" s="1672"/>
      <c r="Q330" s="1672"/>
      <c r="R330" s="1672"/>
      <c r="S330" s="41"/>
      <c r="T330" s="41" t="s">
        <v>101</v>
      </c>
      <c r="U330" s="41"/>
      <c r="V330" s="41"/>
      <c r="W330" s="41"/>
      <c r="X330" s="41"/>
      <c r="Y330" s="41"/>
      <c r="Z330" s="12"/>
      <c r="AA330" s="1672"/>
      <c r="AB330" s="1672"/>
      <c r="AC330" s="1672"/>
      <c r="AD330" s="1672"/>
      <c r="AE330" s="1672"/>
      <c r="AF330" s="1672"/>
      <c r="AG330" s="1672"/>
      <c r="AH330" s="1672"/>
      <c r="AI330" s="1672"/>
      <c r="AJ330" s="1672"/>
      <c r="AK330" s="167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2" t="s">
        <v>364</v>
      </c>
      <c r="AF333" s="1722"/>
      <c r="AG333" s="1722"/>
      <c r="AH333" s="1722"/>
      <c r="AI333" s="1722"/>
      <c r="AJ333" s="1722"/>
      <c r="AK333" s="1722"/>
      <c r="AL333" s="3"/>
      <c r="AM333" s="827"/>
      <c r="AN333" s="3"/>
    </row>
    <row r="334" spans="1:76" s="4" customFormat="1" ht="12.75" customHeight="1">
      <c r="A334" s="3"/>
      <c r="B334" s="5"/>
      <c r="C334" s="1713" t="s">
        <v>1838</v>
      </c>
      <c r="D334" s="1713"/>
      <c r="E334" s="1713"/>
      <c r="F334" s="1713"/>
      <c r="G334" s="1713"/>
      <c r="H334" s="1713"/>
      <c r="I334" s="1713"/>
      <c r="J334" s="1713"/>
      <c r="K334" s="1713"/>
      <c r="L334" s="1713"/>
      <c r="M334" s="1713"/>
      <c r="N334" s="1713"/>
      <c r="O334" s="1713"/>
      <c r="P334" s="1713"/>
      <c r="Q334" s="1713"/>
      <c r="R334" s="1713"/>
      <c r="S334" s="1713"/>
      <c r="T334" s="1713"/>
      <c r="U334" s="1713"/>
      <c r="V334" s="1713"/>
      <c r="W334" s="1713"/>
      <c r="X334" s="1713"/>
      <c r="Y334" s="1713"/>
      <c r="Z334" s="1713"/>
      <c r="AA334" s="1713"/>
      <c r="AB334" s="1713"/>
      <c r="AC334" s="1713"/>
      <c r="AD334" s="1713"/>
      <c r="AE334" s="1713"/>
      <c r="AF334" s="1713"/>
      <c r="AG334" s="1713"/>
      <c r="AH334" s="1713"/>
      <c r="AI334" s="1713"/>
      <c r="AJ334" s="171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3"/>
      <c r="D335" s="1713"/>
      <c r="E335" s="1713"/>
      <c r="F335" s="1713"/>
      <c r="G335" s="1713"/>
      <c r="H335" s="1713"/>
      <c r="I335" s="1713"/>
      <c r="J335" s="1713"/>
      <c r="K335" s="1713"/>
      <c r="L335" s="1713"/>
      <c r="M335" s="1713"/>
      <c r="N335" s="1713"/>
      <c r="O335" s="1713"/>
      <c r="P335" s="1713"/>
      <c r="Q335" s="1713"/>
      <c r="R335" s="1713"/>
      <c r="S335" s="1713"/>
      <c r="T335" s="1713"/>
      <c r="U335" s="1713"/>
      <c r="V335" s="1713"/>
      <c r="W335" s="1713"/>
      <c r="X335" s="1713"/>
      <c r="Y335" s="1713"/>
      <c r="Z335" s="1713"/>
      <c r="AA335" s="1713"/>
      <c r="AB335" s="1713"/>
      <c r="AC335" s="1713"/>
      <c r="AD335" s="1713"/>
      <c r="AE335" s="1713"/>
      <c r="AF335" s="1713"/>
      <c r="AG335" s="1713"/>
      <c r="AH335" s="1713"/>
      <c r="AI335" s="1713"/>
      <c r="AJ335" s="171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3"/>
      <c r="D336" s="1713"/>
      <c r="E336" s="1713"/>
      <c r="F336" s="1713"/>
      <c r="G336" s="1713"/>
      <c r="H336" s="1713"/>
      <c r="I336" s="1713"/>
      <c r="J336" s="1713"/>
      <c r="K336" s="1713"/>
      <c r="L336" s="1713"/>
      <c r="M336" s="1713"/>
      <c r="N336" s="1713"/>
      <c r="O336" s="1713"/>
      <c r="P336" s="1713"/>
      <c r="Q336" s="1713"/>
      <c r="R336" s="1713"/>
      <c r="S336" s="1713"/>
      <c r="T336" s="1713"/>
      <c r="U336" s="1713"/>
      <c r="V336" s="1713"/>
      <c r="W336" s="1713"/>
      <c r="X336" s="1713"/>
      <c r="Y336" s="1713"/>
      <c r="Z336" s="1713"/>
      <c r="AA336" s="1713"/>
      <c r="AB336" s="1713"/>
      <c r="AC336" s="1713"/>
      <c r="AD336" s="1713"/>
      <c r="AE336" s="1713"/>
      <c r="AF336" s="1713"/>
      <c r="AG336" s="1713"/>
      <c r="AH336" s="1713"/>
      <c r="AI336" s="1713"/>
      <c r="AJ336" s="171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3"/>
      <c r="D337" s="1713"/>
      <c r="E337" s="1713"/>
      <c r="F337" s="1713"/>
      <c r="G337" s="1713"/>
      <c r="H337" s="1713"/>
      <c r="I337" s="1713"/>
      <c r="J337" s="1713"/>
      <c r="K337" s="1713"/>
      <c r="L337" s="1713"/>
      <c r="M337" s="1713"/>
      <c r="N337" s="1713"/>
      <c r="O337" s="1713"/>
      <c r="P337" s="1713"/>
      <c r="Q337" s="1713"/>
      <c r="R337" s="1713"/>
      <c r="S337" s="1713"/>
      <c r="T337" s="1713"/>
      <c r="U337" s="1713"/>
      <c r="V337" s="1713"/>
      <c r="W337" s="1713"/>
      <c r="X337" s="1713"/>
      <c r="Y337" s="1713"/>
      <c r="Z337" s="1713"/>
      <c r="AA337" s="1713"/>
      <c r="AB337" s="1713"/>
      <c r="AC337" s="1713"/>
      <c r="AD337" s="1713"/>
      <c r="AE337" s="1713"/>
      <c r="AF337" s="1713"/>
      <c r="AG337" s="1713"/>
      <c r="AH337" s="1713"/>
      <c r="AI337" s="1713"/>
      <c r="AJ337" s="171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3"/>
      <c r="D338" s="1713"/>
      <c r="E338" s="1713"/>
      <c r="F338" s="1713"/>
      <c r="G338" s="1713"/>
      <c r="H338" s="1713"/>
      <c r="I338" s="1713"/>
      <c r="J338" s="1713"/>
      <c r="K338" s="1713"/>
      <c r="L338" s="1713"/>
      <c r="M338" s="1713"/>
      <c r="N338" s="1713"/>
      <c r="O338" s="1713"/>
      <c r="P338" s="1713"/>
      <c r="Q338" s="1713"/>
      <c r="R338" s="1713"/>
      <c r="S338" s="1713"/>
      <c r="T338" s="1713"/>
      <c r="U338" s="1713"/>
      <c r="V338" s="1713"/>
      <c r="W338" s="1713"/>
      <c r="X338" s="1713"/>
      <c r="Y338" s="1713"/>
      <c r="Z338" s="1713"/>
      <c r="AA338" s="1713"/>
      <c r="AB338" s="1713"/>
      <c r="AC338" s="1713"/>
      <c r="AD338" s="1713"/>
      <c r="AE338" s="1713"/>
      <c r="AF338" s="1713"/>
      <c r="AG338" s="1713"/>
      <c r="AH338" s="1713"/>
      <c r="AI338" s="1713"/>
      <c r="AJ338" s="171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3"/>
      <c r="D339" s="1713"/>
      <c r="E339" s="1713"/>
      <c r="F339" s="1713"/>
      <c r="G339" s="1713"/>
      <c r="H339" s="1713"/>
      <c r="I339" s="1713"/>
      <c r="J339" s="1713"/>
      <c r="K339" s="1713"/>
      <c r="L339" s="1713"/>
      <c r="M339" s="1713"/>
      <c r="N339" s="1713"/>
      <c r="O339" s="1713"/>
      <c r="P339" s="1713"/>
      <c r="Q339" s="1713"/>
      <c r="R339" s="1713"/>
      <c r="S339" s="1713"/>
      <c r="T339" s="1713"/>
      <c r="U339" s="1713"/>
      <c r="V339" s="1713"/>
      <c r="W339" s="1713"/>
      <c r="X339" s="1713"/>
      <c r="Y339" s="1713"/>
      <c r="Z339" s="1713"/>
      <c r="AA339" s="1713"/>
      <c r="AB339" s="1713"/>
      <c r="AC339" s="1713"/>
      <c r="AD339" s="1713"/>
      <c r="AE339" s="1713"/>
      <c r="AF339" s="1713"/>
      <c r="AG339" s="1713"/>
      <c r="AH339" s="1713"/>
      <c r="AI339" s="1713"/>
      <c r="AJ339" s="171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713"/>
      <c r="D340" s="1713"/>
      <c r="E340" s="1713"/>
      <c r="F340" s="1713"/>
      <c r="G340" s="1713"/>
      <c r="H340" s="1713"/>
      <c r="I340" s="1713"/>
      <c r="J340" s="1713"/>
      <c r="K340" s="1713"/>
      <c r="L340" s="1713"/>
      <c r="M340" s="1713"/>
      <c r="N340" s="1713"/>
      <c r="O340" s="1713"/>
      <c r="P340" s="1713"/>
      <c r="Q340" s="1713"/>
      <c r="R340" s="1713"/>
      <c r="S340" s="1713"/>
      <c r="T340" s="1713"/>
      <c r="U340" s="1713"/>
      <c r="V340" s="1713"/>
      <c r="W340" s="1713"/>
      <c r="X340" s="1713"/>
      <c r="Y340" s="1713"/>
      <c r="Z340" s="1713"/>
      <c r="AA340" s="1713"/>
      <c r="AB340" s="1713"/>
      <c r="AC340" s="1713"/>
      <c r="AD340" s="1713"/>
      <c r="AE340" s="1713"/>
      <c r="AF340" s="1713"/>
      <c r="AG340" s="1713"/>
      <c r="AH340" s="1713"/>
      <c r="AI340" s="1713"/>
      <c r="AJ340" s="171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713"/>
      <c r="D341" s="1713"/>
      <c r="E341" s="1713"/>
      <c r="F341" s="1713"/>
      <c r="G341" s="1713"/>
      <c r="H341" s="1713"/>
      <c r="I341" s="1713"/>
      <c r="J341" s="1713"/>
      <c r="K341" s="1713"/>
      <c r="L341" s="1713"/>
      <c r="M341" s="1713"/>
      <c r="N341" s="1713"/>
      <c r="O341" s="1713"/>
      <c r="P341" s="1713"/>
      <c r="Q341" s="1713"/>
      <c r="R341" s="1713"/>
      <c r="S341" s="1713"/>
      <c r="T341" s="1713"/>
      <c r="U341" s="1713"/>
      <c r="V341" s="1713"/>
      <c r="W341" s="1713"/>
      <c r="X341" s="1713"/>
      <c r="Y341" s="1713"/>
      <c r="Z341" s="1713"/>
      <c r="AA341" s="1713"/>
      <c r="AB341" s="1713"/>
      <c r="AC341" s="1713"/>
      <c r="AD341" s="1713"/>
      <c r="AE341" s="1713"/>
      <c r="AF341" s="1713"/>
      <c r="AG341" s="1713"/>
      <c r="AH341" s="1713"/>
      <c r="AI341" s="1713"/>
      <c r="AJ341" s="1713"/>
      <c r="AK341" s="27"/>
      <c r="AL341" s="27"/>
      <c r="AM341" s="27"/>
      <c r="AN341" s="281"/>
      <c r="AO341" s="185"/>
    </row>
    <row r="342" spans="1:76" s="4" customFormat="1" ht="12.75" customHeight="1">
      <c r="A342" s="27"/>
      <c r="B342" s="26"/>
      <c r="C342" s="1713" t="s">
        <v>1839</v>
      </c>
      <c r="D342" s="1713"/>
      <c r="E342" s="1713"/>
      <c r="F342" s="1713"/>
      <c r="G342" s="1713"/>
      <c r="H342" s="1713"/>
      <c r="I342" s="1713"/>
      <c r="J342" s="1713"/>
      <c r="K342" s="1713"/>
      <c r="L342" s="1713"/>
      <c r="M342" s="1713"/>
      <c r="N342" s="1713"/>
      <c r="O342" s="1713"/>
      <c r="P342" s="1713"/>
      <c r="Q342" s="1713"/>
      <c r="R342" s="1713"/>
      <c r="S342" s="1713"/>
      <c r="T342" s="1713"/>
      <c r="U342" s="1713"/>
      <c r="V342" s="1713"/>
      <c r="W342" s="1713"/>
      <c r="X342" s="1713"/>
      <c r="Y342" s="1713"/>
      <c r="Z342" s="1713"/>
      <c r="AA342" s="1713"/>
      <c r="AB342" s="1713"/>
      <c r="AC342" s="1713"/>
      <c r="AD342" s="1713"/>
      <c r="AE342" s="1713"/>
      <c r="AF342" s="1713"/>
      <c r="AG342" s="1713"/>
      <c r="AH342" s="1713"/>
      <c r="AI342" s="1713"/>
      <c r="AJ342" s="1713"/>
      <c r="AK342" s="27"/>
      <c r="AL342" s="27"/>
      <c r="AM342" s="27"/>
      <c r="AN342" s="281"/>
    </row>
    <row r="343" spans="1:76" s="4" customFormat="1" ht="12.75" customHeight="1">
      <c r="A343" s="27"/>
      <c r="B343" s="26"/>
      <c r="C343" s="1713"/>
      <c r="D343" s="1713"/>
      <c r="E343" s="1713"/>
      <c r="F343" s="1713"/>
      <c r="G343" s="1713"/>
      <c r="H343" s="1713"/>
      <c r="I343" s="1713"/>
      <c r="J343" s="1713"/>
      <c r="K343" s="1713"/>
      <c r="L343" s="1713"/>
      <c r="M343" s="1713"/>
      <c r="N343" s="1713"/>
      <c r="O343" s="1713"/>
      <c r="P343" s="1713"/>
      <c r="Q343" s="1713"/>
      <c r="R343" s="1713"/>
      <c r="S343" s="1713"/>
      <c r="T343" s="1713"/>
      <c r="U343" s="1713"/>
      <c r="V343" s="1713"/>
      <c r="W343" s="1713"/>
      <c r="X343" s="1713"/>
      <c r="Y343" s="1713"/>
      <c r="Z343" s="1713"/>
      <c r="AA343" s="1713"/>
      <c r="AB343" s="1713"/>
      <c r="AC343" s="1713"/>
      <c r="AD343" s="1713"/>
      <c r="AE343" s="1713"/>
      <c r="AF343" s="1713"/>
      <c r="AG343" s="1713"/>
      <c r="AH343" s="1713"/>
      <c r="AI343" s="1713"/>
      <c r="AJ343" s="1713"/>
      <c r="AK343" s="27"/>
      <c r="AL343" s="27"/>
      <c r="AM343" s="27"/>
      <c r="AN343" s="281"/>
    </row>
    <row r="344" spans="1:76" s="4" customFormat="1" ht="12.75" customHeight="1">
      <c r="A344" s="27"/>
      <c r="B344" s="26"/>
      <c r="C344" s="1713"/>
      <c r="D344" s="1713"/>
      <c r="E344" s="1713"/>
      <c r="F344" s="1713"/>
      <c r="G344" s="1713"/>
      <c r="H344" s="1713"/>
      <c r="I344" s="1713"/>
      <c r="J344" s="1713"/>
      <c r="K344" s="1713"/>
      <c r="L344" s="1713"/>
      <c r="M344" s="1713"/>
      <c r="N344" s="1713"/>
      <c r="O344" s="1713"/>
      <c r="P344" s="1713"/>
      <c r="Q344" s="1713"/>
      <c r="R344" s="1713"/>
      <c r="S344" s="1713"/>
      <c r="T344" s="1713"/>
      <c r="U344" s="1713"/>
      <c r="V344" s="1713"/>
      <c r="W344" s="1713"/>
      <c r="X344" s="1713"/>
      <c r="Y344" s="1713"/>
      <c r="Z344" s="1713"/>
      <c r="AA344" s="1713"/>
      <c r="AB344" s="1713"/>
      <c r="AC344" s="1713"/>
      <c r="AD344" s="1713"/>
      <c r="AE344" s="1713"/>
      <c r="AF344" s="1713"/>
      <c r="AG344" s="1713"/>
      <c r="AH344" s="1713"/>
      <c r="AI344" s="1713"/>
      <c r="AJ344" s="1713"/>
      <c r="AK344" s="27"/>
      <c r="AL344" s="27"/>
      <c r="AM344" s="27"/>
      <c r="AN344" s="281"/>
      <c r="AQ344"/>
    </row>
    <row r="345" spans="1:76" s="4" customFormat="1" ht="12.75" customHeight="1">
      <c r="A345" s="27"/>
      <c r="B345" s="26"/>
      <c r="C345" s="1713"/>
      <c r="D345" s="1713"/>
      <c r="E345" s="1713"/>
      <c r="F345" s="1713"/>
      <c r="G345" s="1713"/>
      <c r="H345" s="1713"/>
      <c r="I345" s="1713"/>
      <c r="J345" s="1713"/>
      <c r="K345" s="1713"/>
      <c r="L345" s="1713"/>
      <c r="M345" s="1713"/>
      <c r="N345" s="1713"/>
      <c r="O345" s="1713"/>
      <c r="P345" s="1713"/>
      <c r="Q345" s="1713"/>
      <c r="R345" s="1713"/>
      <c r="S345" s="1713"/>
      <c r="T345" s="1713"/>
      <c r="U345" s="1713"/>
      <c r="V345" s="1713"/>
      <c r="W345" s="1713"/>
      <c r="X345" s="1713"/>
      <c r="Y345" s="1713"/>
      <c r="Z345" s="1713"/>
      <c r="AA345" s="1713"/>
      <c r="AB345" s="1713"/>
      <c r="AC345" s="1713"/>
      <c r="AD345" s="1713"/>
      <c r="AE345" s="1713"/>
      <c r="AF345" s="1713"/>
      <c r="AG345" s="1713"/>
      <c r="AH345" s="1713"/>
      <c r="AI345" s="1713"/>
      <c r="AJ345" s="1713"/>
      <c r="AK345" s="27"/>
      <c r="AL345" s="27"/>
      <c r="AM345" s="27"/>
      <c r="AN345" s="281"/>
      <c r="AQ345"/>
    </row>
    <row r="346" spans="1:76" s="4" customFormat="1" ht="12.5" customHeight="1">
      <c r="A346" s="27"/>
      <c r="B346" s="26"/>
      <c r="C346" s="1713"/>
      <c r="D346" s="1713"/>
      <c r="E346" s="1713"/>
      <c r="F346" s="1713"/>
      <c r="G346" s="1713"/>
      <c r="H346" s="1713"/>
      <c r="I346" s="1713"/>
      <c r="J346" s="1713"/>
      <c r="K346" s="1713"/>
      <c r="L346" s="1713"/>
      <c r="M346" s="1713"/>
      <c r="N346" s="1713"/>
      <c r="O346" s="1713"/>
      <c r="P346" s="1713"/>
      <c r="Q346" s="1713"/>
      <c r="R346" s="1713"/>
      <c r="S346" s="1713"/>
      <c r="T346" s="1713"/>
      <c r="U346" s="1713"/>
      <c r="V346" s="1713"/>
      <c r="W346" s="1713"/>
      <c r="X346" s="1713"/>
      <c r="Y346" s="1713"/>
      <c r="Z346" s="1713"/>
      <c r="AA346" s="1713"/>
      <c r="AB346" s="1713"/>
      <c r="AC346" s="1713"/>
      <c r="AD346" s="1713"/>
      <c r="AE346" s="1713"/>
      <c r="AF346" s="1713"/>
      <c r="AG346" s="1713"/>
      <c r="AH346" s="1713"/>
      <c r="AI346" s="1713"/>
      <c r="AJ346" s="1713"/>
      <c r="AK346" s="27"/>
      <c r="AL346" s="27"/>
      <c r="AM346" s="27"/>
      <c r="AN346" s="281"/>
      <c r="AQ346"/>
      <c r="AR346"/>
    </row>
    <row r="347" spans="1:76" s="4" customFormat="1" ht="12.75" customHeight="1">
      <c r="A347" s="27"/>
      <c r="B347" s="26"/>
      <c r="C347" s="1713" t="s">
        <v>2294</v>
      </c>
      <c r="D347" s="1713"/>
      <c r="E347" s="1713"/>
      <c r="F347" s="1713"/>
      <c r="G347" s="1713"/>
      <c r="H347" s="1713"/>
      <c r="I347" s="1713"/>
      <c r="J347" s="1713"/>
      <c r="K347" s="1713"/>
      <c r="L347" s="1713"/>
      <c r="M347" s="1713"/>
      <c r="N347" s="1713"/>
      <c r="O347" s="1713"/>
      <c r="P347" s="1713"/>
      <c r="Q347" s="1713"/>
      <c r="R347" s="1713"/>
      <c r="S347" s="1713"/>
      <c r="T347" s="1713"/>
      <c r="U347" s="1713"/>
      <c r="V347" s="1713"/>
      <c r="W347" s="1713"/>
      <c r="X347" s="1713"/>
      <c r="Y347" s="1713"/>
      <c r="Z347" s="1713"/>
      <c r="AA347" s="1713"/>
      <c r="AB347" s="1713"/>
      <c r="AC347" s="1713"/>
      <c r="AD347" s="1713"/>
      <c r="AE347" s="1713"/>
      <c r="AF347" s="1713"/>
      <c r="AG347" s="1713"/>
      <c r="AH347" s="1713"/>
      <c r="AI347" s="1713"/>
      <c r="AJ347" s="1713"/>
      <c r="AK347" s="27"/>
      <c r="AL347" s="27"/>
      <c r="AM347" s="27"/>
      <c r="AN347" s="281"/>
      <c r="AQ347"/>
      <c r="AR347"/>
    </row>
    <row r="348" spans="1:76" s="4" customFormat="1" ht="12.75" customHeight="1">
      <c r="A348" s="27"/>
      <c r="B348" s="26"/>
      <c r="C348" s="1713"/>
      <c r="D348" s="1713"/>
      <c r="E348" s="1713"/>
      <c r="F348" s="1713"/>
      <c r="G348" s="1713"/>
      <c r="H348" s="1713"/>
      <c r="I348" s="1713"/>
      <c r="J348" s="1713"/>
      <c r="K348" s="1713"/>
      <c r="L348" s="1713"/>
      <c r="M348" s="1713"/>
      <c r="N348" s="1713"/>
      <c r="O348" s="1713"/>
      <c r="P348" s="1713"/>
      <c r="Q348" s="1713"/>
      <c r="R348" s="1713"/>
      <c r="S348" s="1713"/>
      <c r="T348" s="1713"/>
      <c r="U348" s="1713"/>
      <c r="V348" s="1713"/>
      <c r="W348" s="1713"/>
      <c r="X348" s="1713"/>
      <c r="Y348" s="1713"/>
      <c r="Z348" s="1713"/>
      <c r="AA348" s="1713"/>
      <c r="AB348" s="1713"/>
      <c r="AC348" s="1713"/>
      <c r="AD348" s="1713"/>
      <c r="AE348" s="1713"/>
      <c r="AF348" s="1713"/>
      <c r="AG348" s="1713"/>
      <c r="AH348" s="1713"/>
      <c r="AI348" s="1713"/>
      <c r="AJ348" s="1713"/>
      <c r="AK348" s="27"/>
      <c r="AL348" s="27"/>
      <c r="AM348" s="27"/>
      <c r="AN348" s="281"/>
      <c r="AR348"/>
    </row>
    <row r="349" spans="1:76" s="4" customFormat="1" ht="12.75" customHeight="1">
      <c r="A349" s="27"/>
      <c r="B349" s="26"/>
      <c r="C349" s="1713"/>
      <c r="D349" s="1713"/>
      <c r="E349" s="1713"/>
      <c r="F349" s="1713"/>
      <c r="G349" s="1713"/>
      <c r="H349" s="1713"/>
      <c r="I349" s="1713"/>
      <c r="J349" s="1713"/>
      <c r="K349" s="1713"/>
      <c r="L349" s="1713"/>
      <c r="M349" s="1713"/>
      <c r="N349" s="1713"/>
      <c r="O349" s="1713"/>
      <c r="P349" s="1713"/>
      <c r="Q349" s="1713"/>
      <c r="R349" s="1713"/>
      <c r="S349" s="1713"/>
      <c r="T349" s="1713"/>
      <c r="U349" s="1713"/>
      <c r="V349" s="1713"/>
      <c r="W349" s="1713"/>
      <c r="X349" s="1713"/>
      <c r="Y349" s="1713"/>
      <c r="Z349" s="1713"/>
      <c r="AA349" s="1713"/>
      <c r="AB349" s="1713"/>
      <c r="AC349" s="1713"/>
      <c r="AD349" s="1713"/>
      <c r="AE349" s="1713"/>
      <c r="AF349" s="1713"/>
      <c r="AG349" s="1713"/>
      <c r="AH349" s="1713"/>
      <c r="AI349" s="1713"/>
      <c r="AJ349" s="1713"/>
      <c r="AK349" s="27"/>
      <c r="AL349" s="27"/>
      <c r="AM349" s="27"/>
      <c r="AN349" s="281"/>
      <c r="AR349"/>
    </row>
    <row r="350" spans="1:76" s="4" customFormat="1" ht="12.75" customHeight="1">
      <c r="A350" s="27"/>
      <c r="B350" s="26"/>
      <c r="C350" s="1713" t="s">
        <v>1840</v>
      </c>
      <c r="D350" s="1713"/>
      <c r="E350" s="1713"/>
      <c r="F350" s="1713"/>
      <c r="G350" s="1713"/>
      <c r="H350" s="1713"/>
      <c r="I350" s="1713"/>
      <c r="J350" s="1713"/>
      <c r="K350" s="1713"/>
      <c r="L350" s="1713"/>
      <c r="M350" s="1713"/>
      <c r="N350" s="1713"/>
      <c r="O350" s="1713"/>
      <c r="P350" s="1713"/>
      <c r="Q350" s="1713"/>
      <c r="R350" s="1713"/>
      <c r="S350" s="1713"/>
      <c r="T350" s="1713"/>
      <c r="U350" s="1713"/>
      <c r="V350" s="1713"/>
      <c r="W350" s="1713"/>
      <c r="X350" s="1713"/>
      <c r="Y350" s="1713"/>
      <c r="Z350" s="1713"/>
      <c r="AA350" s="1713"/>
      <c r="AB350" s="1713"/>
      <c r="AC350" s="1713"/>
      <c r="AD350" s="1713"/>
      <c r="AE350" s="1713"/>
      <c r="AF350" s="1713"/>
      <c r="AG350" s="1713"/>
      <c r="AH350" s="1713"/>
      <c r="AI350" s="1713"/>
      <c r="AJ350" s="1713"/>
      <c r="AK350" s="27"/>
      <c r="AL350" s="27"/>
      <c r="AM350" s="27"/>
      <c r="AN350" s="281"/>
      <c r="AQ350"/>
      <c r="AR350"/>
    </row>
    <row r="351" spans="1:76" s="4" customFormat="1" ht="12.75" customHeight="1">
      <c r="A351" s="27"/>
      <c r="B351" s="26"/>
      <c r="C351" s="1713"/>
      <c r="D351" s="1713"/>
      <c r="E351" s="1713"/>
      <c r="F351" s="1713"/>
      <c r="G351" s="1713"/>
      <c r="H351" s="1713"/>
      <c r="I351" s="1713"/>
      <c r="J351" s="1713"/>
      <c r="K351" s="1713"/>
      <c r="L351" s="1713"/>
      <c r="M351" s="1713"/>
      <c r="N351" s="1713"/>
      <c r="O351" s="1713"/>
      <c r="P351" s="1713"/>
      <c r="Q351" s="1713"/>
      <c r="R351" s="1713"/>
      <c r="S351" s="1713"/>
      <c r="T351" s="1713"/>
      <c r="U351" s="1713"/>
      <c r="V351" s="1713"/>
      <c r="W351" s="1713"/>
      <c r="X351" s="1713"/>
      <c r="Y351" s="1713"/>
      <c r="Z351" s="1713"/>
      <c r="AA351" s="1713"/>
      <c r="AB351" s="1713"/>
      <c r="AC351" s="1713"/>
      <c r="AD351" s="1713"/>
      <c r="AE351" s="1713"/>
      <c r="AF351" s="1713"/>
      <c r="AG351" s="1713"/>
      <c r="AH351" s="1713"/>
      <c r="AI351" s="1713"/>
      <c r="AJ351" s="1713"/>
      <c r="AK351" s="27"/>
      <c r="AL351" s="27"/>
      <c r="AM351" s="27"/>
      <c r="AN351" s="281"/>
      <c r="AQ351"/>
      <c r="AR351"/>
    </row>
    <row r="352" spans="1:76" s="4" customFormat="1" ht="13.25" customHeight="1">
      <c r="A352" s="27"/>
      <c r="B352" s="26"/>
      <c r="C352" s="1713"/>
      <c r="D352" s="1713"/>
      <c r="E352" s="1713"/>
      <c r="F352" s="1713"/>
      <c r="G352" s="1713"/>
      <c r="H352" s="1713"/>
      <c r="I352" s="1713"/>
      <c r="J352" s="1713"/>
      <c r="K352" s="1713"/>
      <c r="L352" s="1713"/>
      <c r="M352" s="1713"/>
      <c r="N352" s="1713"/>
      <c r="O352" s="1713"/>
      <c r="P352" s="1713"/>
      <c r="Q352" s="1713"/>
      <c r="R352" s="1713"/>
      <c r="S352" s="1713"/>
      <c r="T352" s="1713"/>
      <c r="U352" s="1713"/>
      <c r="V352" s="1713"/>
      <c r="W352" s="1713"/>
      <c r="X352" s="1713"/>
      <c r="Y352" s="1713"/>
      <c r="Z352" s="1713"/>
      <c r="AA352" s="1713"/>
      <c r="AB352" s="1713"/>
      <c r="AC352" s="1713"/>
      <c r="AD352" s="1713"/>
      <c r="AE352" s="1713"/>
      <c r="AF352" s="1713"/>
      <c r="AG352" s="1713"/>
      <c r="AH352" s="1713"/>
      <c r="AI352" s="1713"/>
      <c r="AJ352" s="1713"/>
      <c r="AK352" s="27"/>
      <c r="AL352" s="27"/>
      <c r="AM352" s="27"/>
      <c r="AN352" s="281"/>
      <c r="AQ352"/>
      <c r="AR352"/>
    </row>
    <row r="353" spans="1:46" s="4" customFormat="1" ht="12.75" customHeight="1">
      <c r="A353" s="27"/>
      <c r="B353" s="26"/>
      <c r="C353" s="1713"/>
      <c r="D353" s="1713"/>
      <c r="E353" s="1713"/>
      <c r="F353" s="1713"/>
      <c r="G353" s="1713"/>
      <c r="H353" s="1713"/>
      <c r="I353" s="1713"/>
      <c r="J353" s="1713"/>
      <c r="K353" s="1713"/>
      <c r="L353" s="1713"/>
      <c r="M353" s="1713"/>
      <c r="N353" s="1713"/>
      <c r="O353" s="1713"/>
      <c r="P353" s="1713"/>
      <c r="Q353" s="1713"/>
      <c r="R353" s="1713"/>
      <c r="S353" s="1713"/>
      <c r="T353" s="1713"/>
      <c r="U353" s="1713"/>
      <c r="V353" s="1713"/>
      <c r="W353" s="1713"/>
      <c r="X353" s="1713"/>
      <c r="Y353" s="1713"/>
      <c r="Z353" s="1713"/>
      <c r="AA353" s="1713"/>
      <c r="AB353" s="1713"/>
      <c r="AC353" s="1713"/>
      <c r="AD353" s="1713"/>
      <c r="AE353" s="1713"/>
      <c r="AF353" s="1713"/>
      <c r="AG353" s="1713"/>
      <c r="AH353" s="1713"/>
      <c r="AI353" s="1713"/>
      <c r="AJ353" s="1713"/>
      <c r="AK353" s="27"/>
      <c r="AL353" s="27"/>
      <c r="AM353" s="27"/>
      <c r="AN353" s="281"/>
      <c r="AO353" s="170"/>
      <c r="AP353" s="170"/>
      <c r="AQ353"/>
    </row>
    <row r="354" spans="1:46" s="4" customFormat="1" ht="11.75" customHeight="1">
      <c r="A354" s="27"/>
      <c r="B354" s="26"/>
      <c r="C354" s="1713"/>
      <c r="D354" s="1713"/>
      <c r="E354" s="1713"/>
      <c r="F354" s="1713"/>
      <c r="G354" s="1713"/>
      <c r="H354" s="1713"/>
      <c r="I354" s="1713"/>
      <c r="J354" s="1713"/>
      <c r="K354" s="1713"/>
      <c r="L354" s="1713"/>
      <c r="M354" s="1713"/>
      <c r="N354" s="1713"/>
      <c r="O354" s="1713"/>
      <c r="P354" s="1713"/>
      <c r="Q354" s="1713"/>
      <c r="R354" s="1713"/>
      <c r="S354" s="1713"/>
      <c r="T354" s="1713"/>
      <c r="U354" s="1713"/>
      <c r="V354" s="1713"/>
      <c r="W354" s="1713"/>
      <c r="X354" s="1713"/>
      <c r="Y354" s="1713"/>
      <c r="Z354" s="1713"/>
      <c r="AA354" s="1713"/>
      <c r="AB354" s="1713"/>
      <c r="AC354" s="1713"/>
      <c r="AD354" s="1713"/>
      <c r="AE354" s="1713"/>
      <c r="AF354" s="1713"/>
      <c r="AG354" s="1713"/>
      <c r="AH354" s="1713"/>
      <c r="AI354" s="1713"/>
      <c r="AJ354" s="1713"/>
      <c r="AK354" s="27"/>
      <c r="AL354" s="27"/>
      <c r="AM354" s="27"/>
      <c r="AN354" s="281"/>
      <c r="AO354" s="688" t="s">
        <v>900</v>
      </c>
      <c r="AP354" s="71">
        <f>IF(C379="Yes",5,0)</f>
        <v>0</v>
      </c>
      <c r="AS354" s="3" t="s">
        <v>1776</v>
      </c>
    </row>
    <row r="355" spans="1:46" s="4" customFormat="1" ht="12.75" customHeight="1">
      <c r="A355" s="27"/>
      <c r="B355" s="26"/>
      <c r="C355" s="1713"/>
      <c r="D355" s="1713"/>
      <c r="E355" s="1713"/>
      <c r="F355" s="1713"/>
      <c r="G355" s="1713"/>
      <c r="H355" s="1713"/>
      <c r="I355" s="1713"/>
      <c r="J355" s="1713"/>
      <c r="K355" s="1713"/>
      <c r="L355" s="1713"/>
      <c r="M355" s="1713"/>
      <c r="N355" s="1713"/>
      <c r="O355" s="1713"/>
      <c r="P355" s="1713"/>
      <c r="Q355" s="1713"/>
      <c r="R355" s="1713"/>
      <c r="S355" s="1713"/>
      <c r="T355" s="1713"/>
      <c r="U355" s="1713"/>
      <c r="V355" s="1713"/>
      <c r="W355" s="1713"/>
      <c r="X355" s="1713"/>
      <c r="Y355" s="1713"/>
      <c r="Z355" s="1713"/>
      <c r="AA355" s="1713"/>
      <c r="AB355" s="1713"/>
      <c r="AC355" s="1713"/>
      <c r="AD355" s="1713"/>
      <c r="AE355" s="1713"/>
      <c r="AF355" s="1713"/>
      <c r="AG355" s="1713"/>
      <c r="AH355" s="1713"/>
      <c r="AI355" s="1713"/>
      <c r="AJ355" s="1713"/>
      <c r="AK355" s="27"/>
      <c r="AL355" s="27"/>
      <c r="AM355" s="27"/>
      <c r="AN355" s="281"/>
      <c r="AO355" s="688"/>
      <c r="AP355" s="71"/>
      <c r="AS355" s="1690">
        <f>IF(AQ368=0,AQ381,AQ368)</f>
        <v>10</v>
      </c>
      <c r="AT355" s="1690"/>
    </row>
    <row r="356" spans="1:46" s="4" customFormat="1" ht="12.75" customHeight="1">
      <c r="A356" s="27"/>
      <c r="B356" s="26"/>
      <c r="C356" s="1713"/>
      <c r="D356" s="1713"/>
      <c r="E356" s="1713"/>
      <c r="F356" s="1713"/>
      <c r="G356" s="1713"/>
      <c r="H356" s="1713"/>
      <c r="I356" s="1713"/>
      <c r="J356" s="1713"/>
      <c r="K356" s="1713"/>
      <c r="L356" s="1713"/>
      <c r="M356" s="1713"/>
      <c r="N356" s="1713"/>
      <c r="O356" s="1713"/>
      <c r="P356" s="1713"/>
      <c r="Q356" s="1713"/>
      <c r="R356" s="1713"/>
      <c r="S356" s="1713"/>
      <c r="T356" s="1713"/>
      <c r="U356" s="1713"/>
      <c r="V356" s="1713"/>
      <c r="W356" s="1713"/>
      <c r="X356" s="1713"/>
      <c r="Y356" s="1713"/>
      <c r="Z356" s="1713"/>
      <c r="AA356" s="1713"/>
      <c r="AB356" s="1713"/>
      <c r="AC356" s="1713"/>
      <c r="AD356" s="1713"/>
      <c r="AE356" s="1713"/>
      <c r="AF356" s="1713"/>
      <c r="AG356" s="1713"/>
      <c r="AH356" s="1713"/>
      <c r="AI356" s="1713"/>
      <c r="AJ356" s="1713"/>
      <c r="AK356" s="27"/>
      <c r="AL356" s="27"/>
      <c r="AM356" s="27"/>
      <c r="AN356" s="281"/>
      <c r="AO356" s="688" t="s">
        <v>901</v>
      </c>
      <c r="AP356" s="71">
        <f>IF(C389="Yes",5,0)</f>
        <v>0</v>
      </c>
      <c r="AS356" s="3" t="s">
        <v>1809</v>
      </c>
    </row>
    <row r="357" spans="1:46" s="4" customFormat="1" ht="12.75" customHeight="1">
      <c r="A357" s="27"/>
      <c r="B357" s="26"/>
      <c r="C357" s="1713"/>
      <c r="D357" s="1713"/>
      <c r="E357" s="1713"/>
      <c r="F357" s="1713"/>
      <c r="G357" s="1713"/>
      <c r="H357" s="1713"/>
      <c r="I357" s="1713"/>
      <c r="J357" s="1713"/>
      <c r="K357" s="1713"/>
      <c r="L357" s="1713"/>
      <c r="M357" s="1713"/>
      <c r="N357" s="1713"/>
      <c r="O357" s="1713"/>
      <c r="P357" s="1713"/>
      <c r="Q357" s="1713"/>
      <c r="R357" s="1713"/>
      <c r="S357" s="1713"/>
      <c r="T357" s="1713"/>
      <c r="U357" s="1713"/>
      <c r="V357" s="1713"/>
      <c r="W357" s="1713"/>
      <c r="X357" s="1713"/>
      <c r="Y357" s="1713"/>
      <c r="Z357" s="1713"/>
      <c r="AA357" s="1713"/>
      <c r="AB357" s="1713"/>
      <c r="AC357" s="1713"/>
      <c r="AD357" s="1713"/>
      <c r="AE357" s="1713"/>
      <c r="AF357" s="1713"/>
      <c r="AG357" s="1713"/>
      <c r="AH357" s="1713"/>
      <c r="AI357" s="1713"/>
      <c r="AJ357" s="1713"/>
      <c r="AK357" s="27"/>
      <c r="AL357" s="27"/>
      <c r="AM357" s="27"/>
      <c r="AN357" s="281"/>
      <c r="AO357" s="688"/>
      <c r="AP357" s="71"/>
      <c r="AS357" s="1690">
        <f>IF(AND(AQ368&gt;0,AQ381&gt;0),(AQ368+AQ381)/2,0)</f>
        <v>0</v>
      </c>
      <c r="AT357" s="1690"/>
    </row>
    <row r="358" spans="1:46" s="4" customFormat="1" ht="12.75" customHeight="1">
      <c r="A358" s="27"/>
      <c r="B358" s="26"/>
      <c r="C358" s="1713"/>
      <c r="D358" s="1713"/>
      <c r="E358" s="1713"/>
      <c r="F358" s="1713"/>
      <c r="G358" s="1713"/>
      <c r="H358" s="1713"/>
      <c r="I358" s="1713"/>
      <c r="J358" s="1713"/>
      <c r="K358" s="1713"/>
      <c r="L358" s="1713"/>
      <c r="M358" s="1713"/>
      <c r="N358" s="1713"/>
      <c r="O358" s="1713"/>
      <c r="P358" s="1713"/>
      <c r="Q358" s="1713"/>
      <c r="R358" s="1713"/>
      <c r="S358" s="1713"/>
      <c r="T358" s="1713"/>
      <c r="U358" s="1713"/>
      <c r="V358" s="1713"/>
      <c r="W358" s="1713"/>
      <c r="X358" s="1713"/>
      <c r="Y358" s="1713"/>
      <c r="Z358" s="1713"/>
      <c r="AA358" s="1713"/>
      <c r="AB358" s="1713"/>
      <c r="AC358" s="1713"/>
      <c r="AD358" s="1713"/>
      <c r="AE358" s="1713"/>
      <c r="AF358" s="1713"/>
      <c r="AG358" s="1713"/>
      <c r="AH358" s="1713"/>
      <c r="AI358" s="1713"/>
      <c r="AJ358" s="1713"/>
      <c r="AK358" s="27"/>
      <c r="AL358" s="27"/>
      <c r="AM358" s="27"/>
      <c r="AN358" s="281"/>
      <c r="AO358" s="688" t="s">
        <v>907</v>
      </c>
      <c r="AP358" s="71">
        <f>IF(C399="Yes",7,0)</f>
        <v>0</v>
      </c>
    </row>
    <row r="359" spans="1:46" s="4" customFormat="1" ht="12.75" customHeight="1">
      <c r="A359" s="27"/>
      <c r="B359" s="26"/>
      <c r="C359" s="1713" t="s">
        <v>1841</v>
      </c>
      <c r="D359" s="1713"/>
      <c r="E359" s="1713"/>
      <c r="F359" s="1713"/>
      <c r="G359" s="1713"/>
      <c r="H359" s="1713"/>
      <c r="I359" s="1713"/>
      <c r="J359" s="1713"/>
      <c r="K359" s="1713"/>
      <c r="L359" s="1713"/>
      <c r="M359" s="1713"/>
      <c r="N359" s="1713"/>
      <c r="O359" s="1713"/>
      <c r="P359" s="1713"/>
      <c r="Q359" s="1713"/>
      <c r="R359" s="1713"/>
      <c r="S359" s="1713"/>
      <c r="T359" s="1713"/>
      <c r="U359" s="1713"/>
      <c r="V359" s="1713"/>
      <c r="W359" s="1713"/>
      <c r="X359" s="1713"/>
      <c r="Y359" s="1713"/>
      <c r="Z359" s="1713"/>
      <c r="AA359" s="1713"/>
      <c r="AB359" s="1713"/>
      <c r="AC359" s="1713"/>
      <c r="AD359" s="1713"/>
      <c r="AE359" s="1713"/>
      <c r="AF359" s="1713"/>
      <c r="AG359" s="1713"/>
      <c r="AH359" s="1713"/>
      <c r="AI359" s="1713"/>
      <c r="AJ359" s="1713"/>
      <c r="AK359" s="27"/>
      <c r="AL359" s="27"/>
      <c r="AM359" s="27"/>
      <c r="AN359" s="281"/>
      <c r="AO359" s="281"/>
      <c r="AP359" s="71">
        <f>IF(C401="Yes",5,0)</f>
        <v>0</v>
      </c>
    </row>
    <row r="360" spans="1:46" s="4" customFormat="1" ht="12.75" customHeight="1">
      <c r="A360" s="27"/>
      <c r="B360" s="26"/>
      <c r="C360" s="1713"/>
      <c r="D360" s="1713"/>
      <c r="E360" s="1713"/>
      <c r="F360" s="1713"/>
      <c r="G360" s="1713"/>
      <c r="H360" s="1713"/>
      <c r="I360" s="1713"/>
      <c r="J360" s="1713"/>
      <c r="K360" s="1713"/>
      <c r="L360" s="1713"/>
      <c r="M360" s="1713"/>
      <c r="N360" s="1713"/>
      <c r="O360" s="1713"/>
      <c r="P360" s="1713"/>
      <c r="Q360" s="1713"/>
      <c r="R360" s="1713"/>
      <c r="S360" s="1713"/>
      <c r="T360" s="1713"/>
      <c r="U360" s="1713"/>
      <c r="V360" s="1713"/>
      <c r="W360" s="1713"/>
      <c r="X360" s="1713"/>
      <c r="Y360" s="1713"/>
      <c r="Z360" s="1713"/>
      <c r="AA360" s="1713"/>
      <c r="AB360" s="1713"/>
      <c r="AC360" s="1713"/>
      <c r="AD360" s="1713"/>
      <c r="AE360" s="1713"/>
      <c r="AF360" s="1713"/>
      <c r="AG360" s="1713"/>
      <c r="AH360" s="1713"/>
      <c r="AI360" s="1713"/>
      <c r="AJ360" s="1713"/>
      <c r="AK360" s="27"/>
      <c r="AL360" s="27"/>
      <c r="AM360" s="27"/>
      <c r="AN360" s="281"/>
      <c r="AO360" s="281"/>
      <c r="AP360" s="71"/>
    </row>
    <row r="361" spans="1:46" s="4" customFormat="1" ht="12.75" customHeight="1">
      <c r="A361" s="27"/>
      <c r="B361" s="26"/>
      <c r="C361" s="1713"/>
      <c r="D361" s="1713"/>
      <c r="E361" s="1713"/>
      <c r="F361" s="1713"/>
      <c r="G361" s="1713"/>
      <c r="H361" s="1713"/>
      <c r="I361" s="1713"/>
      <c r="J361" s="1713"/>
      <c r="K361" s="1713"/>
      <c r="L361" s="1713"/>
      <c r="M361" s="1713"/>
      <c r="N361" s="1713"/>
      <c r="O361" s="1713"/>
      <c r="P361" s="1713"/>
      <c r="Q361" s="1713"/>
      <c r="R361" s="1713"/>
      <c r="S361" s="1713"/>
      <c r="T361" s="1713"/>
      <c r="U361" s="1713"/>
      <c r="V361" s="1713"/>
      <c r="W361" s="1713"/>
      <c r="X361" s="1713"/>
      <c r="Y361" s="1713"/>
      <c r="Z361" s="1713"/>
      <c r="AA361" s="1713"/>
      <c r="AB361" s="1713"/>
      <c r="AC361" s="1713"/>
      <c r="AD361" s="1713"/>
      <c r="AE361" s="1713"/>
      <c r="AF361" s="1713"/>
      <c r="AG361" s="1713"/>
      <c r="AH361" s="1713"/>
      <c r="AI361" s="1713"/>
      <c r="AJ361" s="1713"/>
      <c r="AK361" s="27"/>
      <c r="AL361" s="27"/>
      <c r="AM361" s="27"/>
      <c r="AN361" s="281"/>
      <c r="AO361" s="688" t="s">
        <v>431</v>
      </c>
      <c r="AP361" s="71">
        <f>IF(C409="Yes",5,0)</f>
        <v>0</v>
      </c>
    </row>
    <row r="362" spans="1:46" s="4" customFormat="1" ht="11.75" customHeight="1">
      <c r="A362" s="27"/>
      <c r="B362" s="26"/>
      <c r="C362" s="1713"/>
      <c r="D362" s="1713"/>
      <c r="E362" s="1713"/>
      <c r="F362" s="1713"/>
      <c r="G362" s="1713"/>
      <c r="H362" s="1713"/>
      <c r="I362" s="1713"/>
      <c r="J362" s="1713"/>
      <c r="K362" s="1713"/>
      <c r="L362" s="1713"/>
      <c r="M362" s="1713"/>
      <c r="N362" s="1713"/>
      <c r="O362" s="1713"/>
      <c r="P362" s="1713"/>
      <c r="Q362" s="1713"/>
      <c r="R362" s="1713"/>
      <c r="S362" s="1713"/>
      <c r="T362" s="1713"/>
      <c r="U362" s="1713"/>
      <c r="V362" s="1713"/>
      <c r="W362" s="1713"/>
      <c r="X362" s="1713"/>
      <c r="Y362" s="1713"/>
      <c r="Z362" s="1713"/>
      <c r="AA362" s="1713"/>
      <c r="AB362" s="1713"/>
      <c r="AC362" s="1713"/>
      <c r="AD362" s="1713"/>
      <c r="AE362" s="1713"/>
      <c r="AF362" s="1713"/>
      <c r="AG362" s="1713"/>
      <c r="AH362" s="1713"/>
      <c r="AI362" s="1713"/>
      <c r="AJ362" s="1713"/>
      <c r="AK362" s="27"/>
      <c r="AL362" s="27"/>
      <c r="AM362" s="27"/>
      <c r="AN362" s="281"/>
      <c r="AO362" s="281"/>
      <c r="AP362" s="71">
        <f>IF(C411="Yes",3,0)</f>
        <v>0</v>
      </c>
    </row>
    <row r="363" spans="1:46" s="4" customFormat="1" ht="12.5" customHeight="1">
      <c r="A363" s="27"/>
      <c r="B363" s="26"/>
      <c r="C363" s="1713"/>
      <c r="D363" s="1713"/>
      <c r="E363" s="1713"/>
      <c r="F363" s="1713"/>
      <c r="G363" s="1713"/>
      <c r="H363" s="1713"/>
      <c r="I363" s="1713"/>
      <c r="J363" s="1713"/>
      <c r="K363" s="1713"/>
      <c r="L363" s="1713"/>
      <c r="M363" s="1713"/>
      <c r="N363" s="1713"/>
      <c r="O363" s="1713"/>
      <c r="P363" s="1713"/>
      <c r="Q363" s="1713"/>
      <c r="R363" s="1713"/>
      <c r="S363" s="1713"/>
      <c r="T363" s="1713"/>
      <c r="U363" s="1713"/>
      <c r="V363" s="1713"/>
      <c r="W363" s="1713"/>
      <c r="X363" s="1713"/>
      <c r="Y363" s="1713"/>
      <c r="Z363" s="1713"/>
      <c r="AA363" s="1713"/>
      <c r="AB363" s="1713"/>
      <c r="AC363" s="1713"/>
      <c r="AD363" s="1713"/>
      <c r="AE363" s="1713"/>
      <c r="AF363" s="1713"/>
      <c r="AG363" s="1713"/>
      <c r="AH363" s="1713"/>
      <c r="AI363" s="1713"/>
      <c r="AJ363" s="1713"/>
      <c r="AK363" s="27"/>
      <c r="AL363" s="27"/>
      <c r="AM363" s="27"/>
      <c r="AN363" s="281"/>
      <c r="AO363" s="281"/>
      <c r="AP363" s="71"/>
    </row>
    <row r="364" spans="1:46" s="4" customFormat="1" ht="12.75" customHeight="1">
      <c r="A364" s="27"/>
      <c r="B364" s="26"/>
      <c r="C364" s="1713"/>
      <c r="D364" s="1713"/>
      <c r="E364" s="1713"/>
      <c r="F364" s="1713"/>
      <c r="G364" s="1713"/>
      <c r="H364" s="1713"/>
      <c r="I364" s="1713"/>
      <c r="J364" s="1713"/>
      <c r="K364" s="1713"/>
      <c r="L364" s="1713"/>
      <c r="M364" s="1713"/>
      <c r="N364" s="1713"/>
      <c r="O364" s="1713"/>
      <c r="P364" s="1713"/>
      <c r="Q364" s="1713"/>
      <c r="R364" s="1713"/>
      <c r="S364" s="1713"/>
      <c r="T364" s="1713"/>
      <c r="U364" s="1713"/>
      <c r="V364" s="1713"/>
      <c r="W364" s="1713"/>
      <c r="X364" s="1713"/>
      <c r="Y364" s="1713"/>
      <c r="Z364" s="1713"/>
      <c r="AA364" s="1713"/>
      <c r="AB364" s="1713"/>
      <c r="AC364" s="1713"/>
      <c r="AD364" s="1713"/>
      <c r="AE364" s="1713"/>
      <c r="AF364" s="1713"/>
      <c r="AG364" s="1713"/>
      <c r="AH364" s="1713"/>
      <c r="AI364" s="1713"/>
      <c r="AJ364" s="1713"/>
      <c r="AK364" s="27"/>
      <c r="AL364" s="27"/>
      <c r="AM364" s="27"/>
      <c r="AN364" s="281"/>
      <c r="AO364" s="688" t="s">
        <v>171</v>
      </c>
      <c r="AP364" s="71">
        <f>IF(C414="Yes",5,0)</f>
        <v>0</v>
      </c>
    </row>
    <row r="365" spans="1:46" s="4" customFormat="1" ht="12.75" customHeight="1">
      <c r="A365" s="27"/>
      <c r="B365" s="26"/>
      <c r="C365" s="1713"/>
      <c r="D365" s="1713"/>
      <c r="E365" s="1713"/>
      <c r="F365" s="1713"/>
      <c r="G365" s="1713"/>
      <c r="H365" s="1713"/>
      <c r="I365" s="1713"/>
      <c r="J365" s="1713"/>
      <c r="K365" s="1713"/>
      <c r="L365" s="1713"/>
      <c r="M365" s="1713"/>
      <c r="N365" s="1713"/>
      <c r="O365" s="1713"/>
      <c r="P365" s="1713"/>
      <c r="Q365" s="1713"/>
      <c r="R365" s="1713"/>
      <c r="S365" s="1713"/>
      <c r="T365" s="1713"/>
      <c r="U365" s="1713"/>
      <c r="V365" s="1713"/>
      <c r="W365" s="1713"/>
      <c r="X365" s="1713"/>
      <c r="Y365" s="1713"/>
      <c r="Z365" s="1713"/>
      <c r="AA365" s="1713"/>
      <c r="AB365" s="1713"/>
      <c r="AC365" s="1713"/>
      <c r="AD365" s="1713"/>
      <c r="AE365" s="1713"/>
      <c r="AF365" s="1713"/>
      <c r="AG365" s="1713"/>
      <c r="AH365" s="1713"/>
      <c r="AI365" s="1713"/>
      <c r="AJ365" s="1713"/>
      <c r="AK365" s="27"/>
      <c r="AL365" s="27"/>
      <c r="AM365" s="27"/>
      <c r="AN365" s="281"/>
      <c r="AO365" s="688" t="s">
        <v>434</v>
      </c>
      <c r="AP365" s="71">
        <f>IF(C423="Yes",5,0)</f>
        <v>0</v>
      </c>
    </row>
    <row r="366" spans="1:46" s="4" customFormat="1" ht="12.75" customHeight="1">
      <c r="A366" s="27"/>
      <c r="B366" s="26"/>
      <c r="C366" s="1713" t="s">
        <v>1842</v>
      </c>
      <c r="D366" s="1713"/>
      <c r="E366" s="1713"/>
      <c r="F366" s="1713"/>
      <c r="G366" s="1713"/>
      <c r="H366" s="1713"/>
      <c r="I366" s="1713"/>
      <c r="J366" s="1713"/>
      <c r="K366" s="1713"/>
      <c r="L366" s="1713"/>
      <c r="M366" s="1713"/>
      <c r="N366" s="1713"/>
      <c r="O366" s="1713"/>
      <c r="P366" s="1713"/>
      <c r="Q366" s="1713"/>
      <c r="R366" s="1713"/>
      <c r="S366" s="1713"/>
      <c r="T366" s="1713"/>
      <c r="U366" s="1713"/>
      <c r="V366" s="1713"/>
      <c r="W366" s="1713"/>
      <c r="X366" s="1713"/>
      <c r="Y366" s="1713"/>
      <c r="Z366" s="1713"/>
      <c r="AA366" s="1713"/>
      <c r="AB366" s="1713"/>
      <c r="AC366" s="1713"/>
      <c r="AD366" s="1713"/>
      <c r="AE366" s="1713"/>
      <c r="AF366" s="1713"/>
      <c r="AG366" s="1713"/>
      <c r="AH366" s="1713"/>
      <c r="AI366" s="1713"/>
      <c r="AJ366" s="1713"/>
      <c r="AK366" s="27"/>
      <c r="AL366" s="27"/>
      <c r="AM366" s="27"/>
      <c r="AN366" s="281"/>
      <c r="AO366" s="281"/>
      <c r="AP366" s="71">
        <f>IF(C425="Yes",3,0)</f>
        <v>0</v>
      </c>
    </row>
    <row r="367" spans="1:46" s="4" customFormat="1" ht="12.75" customHeight="1">
      <c r="A367" s="27"/>
      <c r="B367" s="26"/>
      <c r="C367" s="1713"/>
      <c r="D367" s="1713"/>
      <c r="E367" s="1713"/>
      <c r="F367" s="1713"/>
      <c r="G367" s="1713"/>
      <c r="H367" s="1713"/>
      <c r="I367" s="1713"/>
      <c r="J367" s="1713"/>
      <c r="K367" s="1713"/>
      <c r="L367" s="1713"/>
      <c r="M367" s="1713"/>
      <c r="N367" s="1713"/>
      <c r="O367" s="1713"/>
      <c r="P367" s="1713"/>
      <c r="Q367" s="1713"/>
      <c r="R367" s="1713"/>
      <c r="S367" s="1713"/>
      <c r="T367" s="1713"/>
      <c r="U367" s="1713"/>
      <c r="V367" s="1713"/>
      <c r="W367" s="1713"/>
      <c r="X367" s="1713"/>
      <c r="Y367" s="1713"/>
      <c r="Z367" s="1713"/>
      <c r="AA367" s="1713"/>
      <c r="AB367" s="1713"/>
      <c r="AC367" s="1713"/>
      <c r="AD367" s="1713"/>
      <c r="AE367" s="1713"/>
      <c r="AF367" s="1713"/>
      <c r="AG367" s="1713"/>
      <c r="AH367" s="1713"/>
      <c r="AI367" s="1713"/>
      <c r="AJ367" s="1713"/>
      <c r="AK367" s="27"/>
      <c r="AL367" s="27"/>
      <c r="AM367" s="27"/>
      <c r="AN367" s="281"/>
      <c r="AO367" s="689"/>
      <c r="AP367" s="55"/>
    </row>
    <row r="368" spans="1:46" s="4" customFormat="1" ht="68" customHeight="1">
      <c r="A368" s="27"/>
      <c r="B368" s="26"/>
      <c r="C368" s="1713"/>
      <c r="D368" s="1713"/>
      <c r="E368" s="1713"/>
      <c r="F368" s="1713"/>
      <c r="G368" s="1713"/>
      <c r="H368" s="1713"/>
      <c r="I368" s="1713"/>
      <c r="J368" s="1713"/>
      <c r="K368" s="1713"/>
      <c r="L368" s="1713"/>
      <c r="M368" s="1713"/>
      <c r="N368" s="1713"/>
      <c r="O368" s="1713"/>
      <c r="P368" s="1713"/>
      <c r="Q368" s="1713"/>
      <c r="R368" s="1713"/>
      <c r="S368" s="1713"/>
      <c r="T368" s="1713"/>
      <c r="U368" s="1713"/>
      <c r="V368" s="1713"/>
      <c r="W368" s="1713"/>
      <c r="X368" s="1713"/>
      <c r="Y368" s="1713"/>
      <c r="Z368" s="1713"/>
      <c r="AA368" s="1713"/>
      <c r="AB368" s="1713"/>
      <c r="AC368" s="1713"/>
      <c r="AD368" s="1713"/>
      <c r="AE368" s="1713"/>
      <c r="AF368" s="1713"/>
      <c r="AG368" s="1713"/>
      <c r="AH368" s="1713"/>
      <c r="AI368" s="1713"/>
      <c r="AJ368" s="1713"/>
      <c r="AK368" s="27"/>
      <c r="AL368" s="27"/>
      <c r="AM368" s="27"/>
      <c r="AN368" s="281"/>
      <c r="AO368" s="690" t="s">
        <v>610</v>
      </c>
      <c r="AP368" s="168">
        <f>SUM(AP354:AP367)</f>
        <v>0</v>
      </c>
      <c r="AQ368" s="1497">
        <f>IF(AP368&gt;0,AP368,0)</f>
        <v>0</v>
      </c>
      <c r="AR368" s="1497"/>
    </row>
    <row r="369" spans="1:153" s="4" customFormat="1" ht="12.5"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67">
        <f>Application!CQ649-U371</f>
        <v>71</v>
      </c>
      <c r="V370" s="1867"/>
      <c r="W370" s="186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68">
        <f>IF(Application!D214="SRO",Application!CQ628,Application!AG733)</f>
        <v>75</v>
      </c>
      <c r="V371" s="1868"/>
      <c r="W371" s="1868"/>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0" t="s">
        <v>1785</v>
      </c>
      <c r="G375" s="1680"/>
      <c r="H375" s="1680"/>
      <c r="I375" s="1680"/>
      <c r="J375" s="1680"/>
      <c r="K375" s="1680"/>
      <c r="L375" s="1680"/>
      <c r="M375" s="1680"/>
      <c r="N375" s="1680"/>
      <c r="O375" s="1680"/>
      <c r="P375" s="1680"/>
      <c r="Q375" s="1680"/>
      <c r="R375" s="1680"/>
      <c r="S375" s="1680"/>
      <c r="T375" s="1680"/>
      <c r="U375" s="1680"/>
      <c r="V375" s="1680"/>
      <c r="W375" s="1680"/>
      <c r="X375" s="1680"/>
      <c r="Y375" s="1680"/>
      <c r="Z375" s="1680"/>
      <c r="AA375" s="1680"/>
      <c r="AB375" s="1680"/>
      <c r="AC375" s="1680"/>
      <c r="AD375" s="1680"/>
      <c r="AE375" s="1680"/>
      <c r="AF375" s="168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5" t="s">
        <v>124</v>
      </c>
      <c r="D379" s="1098"/>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6"/>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497">
        <f>IF(AP381&gt;0,AP381,0)</f>
        <v>10</v>
      </c>
      <c r="AR381" s="149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0" t="s">
        <v>1784</v>
      </c>
      <c r="G384" s="1680"/>
      <c r="H384" s="1680"/>
      <c r="I384" s="1680"/>
      <c r="J384" s="1680"/>
      <c r="K384" s="1680"/>
      <c r="L384" s="1680"/>
      <c r="M384" s="1680"/>
      <c r="N384" s="1680"/>
      <c r="O384" s="1680"/>
      <c r="P384" s="1680"/>
      <c r="Q384" s="1680"/>
      <c r="R384" s="1680"/>
      <c r="S384" s="1680"/>
      <c r="T384" s="1680"/>
      <c r="U384" s="1680"/>
      <c r="V384" s="1680"/>
      <c r="W384" s="1680"/>
      <c r="X384" s="1680"/>
      <c r="Y384" s="1680"/>
      <c r="Z384" s="1680"/>
      <c r="AA384" s="1680"/>
      <c r="AB384" s="1680"/>
      <c r="AC384" s="1680"/>
      <c r="AD384" s="1680"/>
      <c r="AE384" s="1680"/>
      <c r="AF384" s="168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5" t="s">
        <v>124</v>
      </c>
      <c r="D389" s="1098"/>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6"/>
      <c r="D391" s="148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1" t="s">
        <v>1948</v>
      </c>
      <c r="G394" s="1711"/>
      <c r="H394" s="1711"/>
      <c r="I394" s="1711"/>
      <c r="J394" s="1711"/>
      <c r="K394" s="1711"/>
      <c r="L394" s="1711"/>
      <c r="M394" s="1711"/>
      <c r="N394" s="1711"/>
      <c r="O394" s="1711"/>
      <c r="P394" s="1711"/>
      <c r="Q394" s="1711"/>
      <c r="R394" s="1711"/>
      <c r="S394" s="1711"/>
      <c r="T394" s="1711"/>
      <c r="U394" s="1711"/>
      <c r="V394" s="1711"/>
      <c r="W394" s="1711"/>
      <c r="X394" s="1711"/>
      <c r="Y394" s="1711"/>
      <c r="Z394" s="1711"/>
      <c r="AA394" s="1711"/>
      <c r="AB394" s="1711"/>
      <c r="AC394" s="1711"/>
      <c r="AD394" s="1711"/>
      <c r="AE394" s="1711"/>
      <c r="AF394" s="171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2"/>
      <c r="G395" s="1712"/>
      <c r="H395" s="1712"/>
      <c r="I395" s="1712"/>
      <c r="J395" s="1712"/>
      <c r="K395" s="1712"/>
      <c r="L395" s="1712"/>
      <c r="M395" s="1712"/>
      <c r="N395" s="1712"/>
      <c r="O395" s="1712"/>
      <c r="P395" s="1712"/>
      <c r="Q395" s="1712"/>
      <c r="R395" s="1712"/>
      <c r="S395" s="1712"/>
      <c r="T395" s="1712"/>
      <c r="U395" s="1712"/>
      <c r="V395" s="1712"/>
      <c r="W395" s="1712"/>
      <c r="X395" s="1712"/>
      <c r="Y395" s="1712"/>
      <c r="Z395" s="1712"/>
      <c r="AA395" s="1712"/>
      <c r="AB395" s="1712"/>
      <c r="AC395" s="1712"/>
      <c r="AD395" s="1712"/>
      <c r="AE395" s="1712"/>
      <c r="AF395" s="171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2"/>
      <c r="G396" s="1712"/>
      <c r="H396" s="1712"/>
      <c r="I396" s="1712"/>
      <c r="J396" s="1712"/>
      <c r="K396" s="1712"/>
      <c r="L396" s="1712"/>
      <c r="M396" s="1712"/>
      <c r="N396" s="1712"/>
      <c r="O396" s="1712"/>
      <c r="P396" s="1712"/>
      <c r="Q396" s="1712"/>
      <c r="R396" s="1712"/>
      <c r="S396" s="1712"/>
      <c r="T396" s="1712"/>
      <c r="U396" s="1712"/>
      <c r="V396" s="1712"/>
      <c r="W396" s="1712"/>
      <c r="X396" s="1712"/>
      <c r="Y396" s="1712"/>
      <c r="Z396" s="1712"/>
      <c r="AA396" s="1712"/>
      <c r="AB396" s="1712"/>
      <c r="AC396" s="1712"/>
      <c r="AD396" s="1712"/>
      <c r="AE396" s="1712"/>
      <c r="AF396" s="171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2"/>
      <c r="G397" s="1712"/>
      <c r="H397" s="1712"/>
      <c r="I397" s="1712"/>
      <c r="J397" s="1712"/>
      <c r="K397" s="1712"/>
      <c r="L397" s="1712"/>
      <c r="M397" s="1712"/>
      <c r="N397" s="1712"/>
      <c r="O397" s="1712"/>
      <c r="P397" s="1712"/>
      <c r="Q397" s="1712"/>
      <c r="R397" s="1712"/>
      <c r="S397" s="1712"/>
      <c r="T397" s="1712"/>
      <c r="U397" s="1712"/>
      <c r="V397" s="1712"/>
      <c r="W397" s="1712"/>
      <c r="X397" s="1712"/>
      <c r="Y397" s="1712"/>
      <c r="Z397" s="1712"/>
      <c r="AA397" s="1712"/>
      <c r="AB397" s="1712"/>
      <c r="AC397" s="1712"/>
      <c r="AD397" s="1712"/>
      <c r="AE397" s="1712"/>
      <c r="AF397" s="171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2"/>
      <c r="G398" s="1712"/>
      <c r="H398" s="1712"/>
      <c r="I398" s="1712"/>
      <c r="J398" s="1712"/>
      <c r="K398" s="1712"/>
      <c r="L398" s="1712"/>
      <c r="M398" s="1712"/>
      <c r="N398" s="1712"/>
      <c r="O398" s="1712"/>
      <c r="P398" s="1712"/>
      <c r="Q398" s="1712"/>
      <c r="R398" s="1712"/>
      <c r="S398" s="1712"/>
      <c r="T398" s="1712"/>
      <c r="U398" s="1712"/>
      <c r="V398" s="1712"/>
      <c r="W398" s="1712"/>
      <c r="X398" s="1712"/>
      <c r="Y398" s="1712"/>
      <c r="Z398" s="1712"/>
      <c r="AA398" s="1712"/>
      <c r="AB398" s="1712"/>
      <c r="AC398" s="1712"/>
      <c r="AD398" s="1712"/>
      <c r="AE398" s="1712"/>
      <c r="AF398" s="171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5" t="s">
        <v>124</v>
      </c>
      <c r="D399" s="1098"/>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6"/>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5" t="s">
        <v>124</v>
      </c>
      <c r="D401" s="1098"/>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0" t="s">
        <v>1783</v>
      </c>
      <c r="G405" s="1680"/>
      <c r="H405" s="1680"/>
      <c r="I405" s="1680"/>
      <c r="J405" s="1680"/>
      <c r="K405" s="1680"/>
      <c r="L405" s="1680"/>
      <c r="M405" s="1680"/>
      <c r="N405" s="1680"/>
      <c r="O405" s="1680"/>
      <c r="P405" s="1680"/>
      <c r="Q405" s="1680"/>
      <c r="R405" s="1680"/>
      <c r="S405" s="1680"/>
      <c r="T405" s="1680"/>
      <c r="U405" s="1680"/>
      <c r="V405" s="1680"/>
      <c r="W405" s="1680"/>
      <c r="X405" s="1680"/>
      <c r="Y405" s="1680"/>
      <c r="Z405" s="1680"/>
      <c r="AA405" s="1680"/>
      <c r="AB405" s="1680"/>
      <c r="AC405" s="1680"/>
      <c r="AD405" s="1680"/>
      <c r="AE405" s="1680"/>
      <c r="AF405" s="168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5" t="s">
        <v>124</v>
      </c>
      <c r="D409" s="1098"/>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5" t="s">
        <v>124</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5" t="s">
        <v>124</v>
      </c>
      <c r="D414" s="1098"/>
      <c r="E414" s="698" t="s">
        <v>193</v>
      </c>
      <c r="F414" s="1680" t="s">
        <v>1787</v>
      </c>
      <c r="G414" s="1680"/>
      <c r="H414" s="1680"/>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710" t="s">
        <v>319</v>
      </c>
      <c r="AG415" s="1710"/>
      <c r="AH415" s="1710"/>
      <c r="AI415" s="1710"/>
      <c r="AJ415" s="1710"/>
      <c r="AK415" s="1710"/>
      <c r="AL415" s="171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0" t="s">
        <v>1789</v>
      </c>
      <c r="G419" s="1680"/>
      <c r="H419" s="1680"/>
      <c r="I419" s="1680"/>
      <c r="J419" s="1680"/>
      <c r="K419" s="1680"/>
      <c r="L419" s="1680"/>
      <c r="M419" s="1680"/>
      <c r="N419" s="1680"/>
      <c r="O419" s="1680"/>
      <c r="P419" s="1680"/>
      <c r="Q419" s="1680"/>
      <c r="R419" s="1680"/>
      <c r="S419" s="1680"/>
      <c r="T419" s="1680"/>
      <c r="U419" s="1680"/>
      <c r="V419" s="1680"/>
      <c r="W419" s="1680"/>
      <c r="X419" s="1680"/>
      <c r="Y419" s="1680"/>
      <c r="Z419" s="1680"/>
      <c r="AA419" s="1680"/>
      <c r="AB419" s="1680"/>
      <c r="AC419" s="1680"/>
      <c r="AD419" s="1680"/>
      <c r="AE419" s="1680"/>
      <c r="AF419" s="718"/>
      <c r="AG419" s="718"/>
      <c r="AH419" s="718"/>
      <c r="AI419" s="718"/>
      <c r="AJ419" s="718"/>
      <c r="AK419" s="718"/>
      <c r="AL419" s="719"/>
      <c r="AM419"/>
    </row>
    <row r="420" spans="1:55">
      <c r="A420" s="5"/>
      <c r="C420" s="704"/>
      <c r="E420" s="194"/>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5"/>
      <c r="AM420"/>
    </row>
    <row r="421" spans="1:55" s="4" customFormat="1" ht="12.75" customHeight="1">
      <c r="A421" s="5"/>
      <c r="B421" s="21"/>
      <c r="C421" s="704"/>
      <c r="D421" s="21"/>
      <c r="E421" s="194"/>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5"/>
      <c r="AM421"/>
      <c r="AN421" s="281"/>
    </row>
    <row r="422" spans="1:55" s="4" customFormat="1" ht="12.75" customHeight="1">
      <c r="A422" s="5"/>
      <c r="B422" s="21"/>
      <c r="C422" s="707"/>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5"/>
      <c r="AM422"/>
      <c r="AN422" s="281"/>
    </row>
    <row r="423" spans="1:55" s="4" customFormat="1" ht="12.75" customHeight="1">
      <c r="A423" s="5"/>
      <c r="B423" s="21"/>
      <c r="C423" s="1685" t="s">
        <v>124</v>
      </c>
      <c r="D423" s="1098"/>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0" t="s">
        <v>319</v>
      </c>
      <c r="AG423" s="1710"/>
      <c r="AH423" s="1710"/>
      <c r="AI423" s="1710"/>
      <c r="AJ423" s="1710"/>
      <c r="AK423" s="1710"/>
      <c r="AL423" s="1717"/>
      <c r="AM423"/>
      <c r="AN423" s="281"/>
    </row>
    <row r="424" spans="1:55" s="4" customFormat="1" ht="12.75" customHeight="1">
      <c r="A424" s="5"/>
      <c r="B424" s="21"/>
      <c r="C424" s="707"/>
      <c r="AL424" s="705"/>
      <c r="AM424"/>
      <c r="AN424" s="281"/>
    </row>
    <row r="425" spans="1:55" s="4" customFormat="1" ht="12.75" customHeight="1">
      <c r="A425" s="5"/>
      <c r="B425" s="21"/>
      <c r="C425" s="1685"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0" t="s">
        <v>962</v>
      </c>
      <c r="AG425" s="1710"/>
      <c r="AH425" s="1710"/>
      <c r="AI425" s="1710"/>
      <c r="AJ425" s="1710"/>
      <c r="AK425" s="1710"/>
      <c r="AL425" s="171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0" t="s">
        <v>1790</v>
      </c>
      <c r="G429" s="1680"/>
      <c r="H429" s="1680"/>
      <c r="I429" s="1680"/>
      <c r="J429" s="1680"/>
      <c r="K429" s="1680"/>
      <c r="L429" s="1680"/>
      <c r="M429" s="1680"/>
      <c r="N429" s="1680"/>
      <c r="O429" s="1680"/>
      <c r="P429" s="1680"/>
      <c r="Q429" s="1680"/>
      <c r="R429" s="1680"/>
      <c r="S429" s="1680"/>
      <c r="T429" s="1680"/>
      <c r="U429" s="1680"/>
      <c r="V429" s="1680"/>
      <c r="W429" s="1680"/>
      <c r="X429" s="1680"/>
      <c r="Y429" s="1680"/>
      <c r="Z429" s="1680"/>
      <c r="AA429" s="1680"/>
      <c r="AB429" s="1680"/>
      <c r="AC429" s="1680"/>
      <c r="AD429" s="1680"/>
      <c r="AE429" s="1680"/>
      <c r="AF429" s="697"/>
      <c r="AG429" s="697"/>
      <c r="AH429" s="697"/>
      <c r="AI429" s="697"/>
      <c r="AJ429" s="697"/>
      <c r="AK429" s="697"/>
      <c r="AL429" s="721"/>
      <c r="AM429"/>
      <c r="AN429" s="281"/>
    </row>
    <row r="430" spans="1:55" s="4" customFormat="1" ht="12.75" customHeight="1">
      <c r="A430" s="5"/>
      <c r="B430" s="73"/>
      <c r="C430" s="722"/>
      <c r="D430" s="73"/>
      <c r="E430" s="194"/>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5"/>
      <c r="AM430"/>
      <c r="AN430" s="281"/>
    </row>
    <row r="431" spans="1:55" s="4" customFormat="1" ht="12.5" customHeight="1">
      <c r="A431" s="5"/>
      <c r="B431" s="73"/>
      <c r="C431" s="722"/>
      <c r="D431" s="73"/>
      <c r="E431" s="194"/>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5"/>
      <c r="AM431"/>
      <c r="AN431" s="281"/>
    </row>
    <row r="432" spans="1:55" s="4" customFormat="1" ht="12.75" customHeight="1">
      <c r="A432" s="5"/>
      <c r="B432" s="73"/>
      <c r="C432" s="1685" t="s">
        <v>108</v>
      </c>
      <c r="D432" s="1098"/>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0" t="s">
        <v>319</v>
      </c>
      <c r="AG432" s="1710"/>
      <c r="AH432" s="1710"/>
      <c r="AI432" s="1710"/>
      <c r="AJ432" s="1710"/>
      <c r="AK432" s="1710"/>
      <c r="AL432" s="171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667</v>
      </c>
      <c r="F435" s="1680" t="s">
        <v>1791</v>
      </c>
      <c r="G435" s="1680"/>
      <c r="H435" s="1680"/>
      <c r="I435" s="1680"/>
      <c r="J435" s="1680"/>
      <c r="K435" s="1680"/>
      <c r="L435" s="1680"/>
      <c r="M435" s="1680"/>
      <c r="N435" s="1680"/>
      <c r="O435" s="1680"/>
      <c r="P435" s="1680"/>
      <c r="Q435" s="1680"/>
      <c r="R435" s="1680"/>
      <c r="S435" s="1680"/>
      <c r="T435" s="1680"/>
      <c r="U435" s="1680"/>
      <c r="V435" s="1680"/>
      <c r="W435" s="1680"/>
      <c r="X435" s="1680"/>
      <c r="Y435" s="1680"/>
      <c r="Z435" s="1680"/>
      <c r="AA435" s="1680"/>
      <c r="AB435" s="1680"/>
      <c r="AC435" s="1680"/>
      <c r="AD435" s="1680"/>
      <c r="AE435" s="168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8"/>
      <c r="AG436" s="108"/>
      <c r="AH436" s="108"/>
      <c r="AI436" s="108"/>
      <c r="AJ436" s="108"/>
      <c r="AK436" s="108"/>
      <c r="AL436" s="784"/>
      <c r="AM436"/>
      <c r="AO436" s="4"/>
      <c r="AP436" s="4"/>
    </row>
    <row r="437" spans="1:60" s="4" customFormat="1" ht="12.75" customHeight="1">
      <c r="A437" s="5"/>
      <c r="B437" s="73"/>
      <c r="C437" s="722"/>
      <c r="D437" s="73"/>
      <c r="E437" s="194"/>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8"/>
      <c r="AG437" s="108"/>
      <c r="AH437" s="108"/>
      <c r="AI437" s="108"/>
      <c r="AJ437" s="108"/>
      <c r="AK437" s="108"/>
      <c r="AL437" s="784"/>
      <c r="AM437"/>
      <c r="AN437" s="281"/>
    </row>
    <row r="438" spans="1:60" s="4" customFormat="1" ht="12.75" customHeight="1">
      <c r="A438" s="5"/>
      <c r="B438" s="73"/>
      <c r="C438" s="723"/>
      <c r="D438" s="1"/>
      <c r="E438" s="225"/>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8"/>
      <c r="AG439" s="108"/>
      <c r="AH439" s="108"/>
      <c r="AI439" s="108"/>
      <c r="AJ439" s="108"/>
      <c r="AK439" s="108"/>
      <c r="AL439" s="784"/>
      <c r="AM439"/>
      <c r="AN439" s="281"/>
    </row>
    <row r="440" spans="1:60" s="4" customFormat="1" ht="12.75" customHeight="1">
      <c r="A440" s="5"/>
      <c r="B440" s="73"/>
      <c r="C440" s="723"/>
      <c r="D440" s="1"/>
      <c r="E440" s="225"/>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8"/>
      <c r="AG440" s="108"/>
      <c r="AH440" s="108"/>
      <c r="AI440" s="108"/>
      <c r="AJ440" s="108"/>
      <c r="AK440" s="108"/>
      <c r="AL440" s="784"/>
      <c r="AM440"/>
      <c r="AN440" s="281"/>
    </row>
    <row r="441" spans="1:60" s="4" customFormat="1" ht="12.75" customHeight="1">
      <c r="A441" s="5"/>
      <c r="B441" s="73"/>
      <c r="C441" s="723"/>
      <c r="D441" s="1"/>
      <c r="E441" s="225"/>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8"/>
      <c r="AG441" s="108"/>
      <c r="AH441" s="108"/>
      <c r="AI441" s="108"/>
      <c r="AJ441" s="108"/>
      <c r="AK441" s="108"/>
      <c r="AL441" s="784"/>
      <c r="AM441"/>
      <c r="AN441" s="281"/>
    </row>
    <row r="442" spans="1:60" s="4" customFormat="1" ht="12.75" customHeight="1">
      <c r="A442" s="5"/>
      <c r="B442" s="73"/>
      <c r="C442" s="723"/>
      <c r="D442" s="1"/>
      <c r="E442" s="225"/>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8"/>
      <c r="AG442" s="108"/>
      <c r="AH442" s="108"/>
      <c r="AI442" s="108"/>
      <c r="AJ442" s="108"/>
      <c r="AK442" s="108"/>
      <c r="AL442" s="784"/>
      <c r="AM442"/>
      <c r="AN442" s="281"/>
    </row>
    <row r="443" spans="1:60" s="4" customFormat="1" ht="17.25" customHeight="1">
      <c r="A443" s="5"/>
      <c r="B443" s="73"/>
      <c r="C443" s="723"/>
      <c r="D443" s="1"/>
      <c r="E443" s="225"/>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5"/>
      <c r="AM443"/>
      <c r="AN443" s="281"/>
    </row>
    <row r="444" spans="1:60" s="4" customFormat="1" ht="12.75" customHeight="1">
      <c r="A444" s="5"/>
      <c r="B444" s="21"/>
      <c r="C444" s="1685" t="s">
        <v>108</v>
      </c>
      <c r="D444" s="1098"/>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0" t="s">
        <v>319</v>
      </c>
      <c r="AG444" s="1710"/>
      <c r="AH444" s="1710"/>
      <c r="AI444" s="1710"/>
      <c r="AJ444" s="1710"/>
      <c r="AK444" s="1710"/>
      <c r="AL444" s="171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0" t="s">
        <v>1794</v>
      </c>
      <c r="G447" s="1680"/>
      <c r="H447" s="1680"/>
      <c r="I447" s="1680"/>
      <c r="J447" s="1680"/>
      <c r="K447" s="1680"/>
      <c r="L447" s="1680"/>
      <c r="M447" s="1680"/>
      <c r="N447" s="1680"/>
      <c r="O447" s="1680"/>
      <c r="P447" s="1680"/>
      <c r="Q447" s="1680"/>
      <c r="R447" s="1680"/>
      <c r="S447" s="1680"/>
      <c r="T447" s="1680"/>
      <c r="U447" s="1680"/>
      <c r="V447" s="1680"/>
      <c r="W447" s="1680"/>
      <c r="X447" s="1680"/>
      <c r="Y447" s="1680"/>
      <c r="Z447" s="1680"/>
      <c r="AA447" s="1680"/>
      <c r="AB447" s="1680"/>
      <c r="AC447" s="1680"/>
      <c r="AD447" s="1680"/>
      <c r="AE447" s="1680"/>
      <c r="AF447" s="697"/>
      <c r="AG447" s="697"/>
      <c r="AH447" s="697"/>
      <c r="AI447" s="697"/>
      <c r="AJ447" s="697"/>
      <c r="AK447" s="697"/>
      <c r="AL447" s="721"/>
      <c r="AM447"/>
      <c r="AN447" s="281"/>
    </row>
    <row r="448" spans="1:60" s="4" customFormat="1" ht="12.75" customHeight="1">
      <c r="A448" s="5"/>
      <c r="B448" s="73"/>
      <c r="C448" s="723"/>
      <c r="D448" s="1"/>
      <c r="E448" s="225"/>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81"/>
      <c r="AM448"/>
      <c r="AN448" s="281"/>
    </row>
    <row r="449" spans="1:49" s="4" customFormat="1" ht="12.75" customHeight="1">
      <c r="A449" s="5"/>
      <c r="B449" s="73"/>
      <c r="C449" s="723"/>
      <c r="D449" s="1"/>
      <c r="E449" s="225"/>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81"/>
      <c r="AM449"/>
      <c r="AN449" s="281"/>
    </row>
    <row r="450" spans="1:49" s="4" customFormat="1" ht="12.75" customHeight="1">
      <c r="A450" s="5"/>
      <c r="B450" s="73"/>
      <c r="C450" s="723"/>
      <c r="D450" s="1"/>
      <c r="E450" s="225"/>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5"/>
      <c r="AM450"/>
      <c r="AN450" s="281"/>
    </row>
    <row r="451" spans="1:49" s="4" customFormat="1" ht="12.75" customHeight="1">
      <c r="A451" s="5"/>
      <c r="B451" s="73"/>
      <c r="C451" s="1685" t="s">
        <v>124</v>
      </c>
      <c r="D451" s="1098"/>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0" t="s">
        <v>319</v>
      </c>
      <c r="AG451" s="1710"/>
      <c r="AH451" s="1710"/>
      <c r="AI451" s="1710"/>
      <c r="AJ451" s="1710"/>
      <c r="AK451" s="1710"/>
      <c r="AL451" s="171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9" t="s">
        <v>124</v>
      </c>
      <c r="D455" s="1870"/>
      <c r="E455" s="698" t="s">
        <v>967</v>
      </c>
      <c r="F455" s="1680" t="s">
        <v>969</v>
      </c>
      <c r="G455" s="1680"/>
      <c r="H455" s="1680"/>
      <c r="I455" s="1680"/>
      <c r="J455" s="1680"/>
      <c r="K455" s="1680"/>
      <c r="L455" s="1680"/>
      <c r="M455" s="1680"/>
      <c r="N455" s="1680"/>
      <c r="O455" s="1680"/>
      <c r="P455" s="1680"/>
      <c r="Q455" s="1680"/>
      <c r="R455" s="1680"/>
      <c r="S455" s="1680"/>
      <c r="T455" s="1680"/>
      <c r="U455" s="1680"/>
      <c r="V455" s="1680"/>
      <c r="W455" s="1680"/>
      <c r="X455" s="1680"/>
      <c r="Y455" s="1680"/>
      <c r="Z455" s="1680"/>
      <c r="AA455" s="1680"/>
      <c r="AB455" s="1680"/>
      <c r="AC455" s="1680"/>
      <c r="AD455" s="1680"/>
      <c r="AE455" s="1680"/>
      <c r="AF455" s="1720" t="s">
        <v>319</v>
      </c>
      <c r="AG455" s="1720"/>
      <c r="AH455" s="1720"/>
      <c r="AI455" s="1720"/>
      <c r="AJ455" s="1720"/>
      <c r="AK455" s="1720"/>
      <c r="AL455" s="1721"/>
      <c r="AM455"/>
      <c r="AN455" s="674"/>
      <c r="AQ455" s="166"/>
    </row>
    <row r="456" spans="1:49" s="4" customFormat="1" ht="12.75" customHeight="1">
      <c r="A456" s="5"/>
      <c r="B456" s="73"/>
      <c r="C456" s="723"/>
      <c r="D456" s="1"/>
      <c r="E456" s="225"/>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9" t="s">
        <v>124</v>
      </c>
      <c r="D459" s="1870"/>
      <c r="E459" s="698" t="s">
        <v>968</v>
      </c>
      <c r="F459" s="1680" t="s">
        <v>1831</v>
      </c>
      <c r="G459" s="1680"/>
      <c r="H459" s="1680"/>
      <c r="I459" s="1680"/>
      <c r="J459" s="1680"/>
      <c r="K459" s="1680"/>
      <c r="L459" s="1680"/>
      <c r="M459" s="1680"/>
      <c r="N459" s="1680"/>
      <c r="O459" s="1680"/>
      <c r="P459" s="1680"/>
      <c r="Q459" s="1680"/>
      <c r="R459" s="1680"/>
      <c r="S459" s="1680"/>
      <c r="T459" s="1680"/>
      <c r="U459" s="1680"/>
      <c r="V459" s="1680"/>
      <c r="W459" s="1680"/>
      <c r="X459" s="1680"/>
      <c r="Y459" s="1680"/>
      <c r="Z459" s="1680"/>
      <c r="AA459" s="1680"/>
      <c r="AB459" s="1680"/>
      <c r="AC459" s="1680"/>
      <c r="AD459" s="1680"/>
      <c r="AE459" s="1680"/>
      <c r="AF459" s="1720" t="s">
        <v>319</v>
      </c>
      <c r="AG459" s="1720"/>
      <c r="AH459" s="1720"/>
      <c r="AI459" s="1720"/>
      <c r="AJ459" s="1720"/>
      <c r="AK459" s="1720"/>
      <c r="AL459" s="1721"/>
      <c r="AM459"/>
      <c r="AN459" s="670"/>
      <c r="AO459" s="4" t="s">
        <v>1335</v>
      </c>
      <c r="AP459" s="4">
        <v>5</v>
      </c>
      <c r="AQ459" s="5"/>
    </row>
    <row r="460" spans="1:49" s="4" customFormat="1" ht="12.75" customHeight="1">
      <c r="A460" s="5"/>
      <c r="B460" s="21"/>
      <c r="C460" s="704"/>
      <c r="D460" s="21"/>
      <c r="E460" s="194"/>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5"/>
      <c r="AM460"/>
      <c r="AN460" s="670"/>
      <c r="AO460" s="4" t="s">
        <v>1331</v>
      </c>
      <c r="AP460" s="4">
        <v>5</v>
      </c>
    </row>
    <row r="461" spans="1:49" s="4" customFormat="1" ht="12.75" customHeight="1">
      <c r="A461" s="5"/>
      <c r="B461" s="21"/>
      <c r="C461" s="704"/>
      <c r="D461" s="21"/>
      <c r="E461" s="194"/>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5"/>
      <c r="AM461"/>
      <c r="AN461" s="670"/>
      <c r="AO461" s="4" t="s">
        <v>1332</v>
      </c>
      <c r="AP461" s="4">
        <v>5</v>
      </c>
    </row>
    <row r="462" spans="1:49" s="4" customFormat="1" ht="4.5" customHeight="1">
      <c r="A462" s="5"/>
      <c r="B462" s="73"/>
      <c r="C462" s="700"/>
      <c r="D462" s="701"/>
      <c r="E462" s="702"/>
      <c r="F462" s="1674"/>
      <c r="G462" s="1674"/>
      <c r="H462" s="1674"/>
      <c r="I462" s="1674"/>
      <c r="J462" s="1674"/>
      <c r="K462" s="1674"/>
      <c r="L462" s="1674"/>
      <c r="M462" s="1674"/>
      <c r="N462" s="1674"/>
      <c r="O462" s="1674"/>
      <c r="P462" s="1674"/>
      <c r="Q462" s="1674"/>
      <c r="R462" s="1674"/>
      <c r="S462" s="1674"/>
      <c r="T462" s="1674"/>
      <c r="U462" s="1674"/>
      <c r="V462" s="1674"/>
      <c r="W462" s="1674"/>
      <c r="X462" s="1674"/>
      <c r="Y462" s="1674"/>
      <c r="Z462" s="1674"/>
      <c r="AA462" s="1674"/>
      <c r="AB462" s="1674"/>
      <c r="AC462" s="1674"/>
      <c r="AD462" s="1674"/>
      <c r="AE462" s="1674"/>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0" t="s">
        <v>1832</v>
      </c>
      <c r="G464" s="1680"/>
      <c r="H464" s="1680"/>
      <c r="I464" s="1680"/>
      <c r="J464" s="1680"/>
      <c r="K464" s="1680"/>
      <c r="L464" s="1680"/>
      <c r="M464" s="1680"/>
      <c r="N464" s="1680"/>
      <c r="O464" s="1680"/>
      <c r="P464" s="1680"/>
      <c r="Q464" s="1680"/>
      <c r="R464" s="1680"/>
      <c r="S464" s="1680"/>
      <c r="T464" s="1680"/>
      <c r="U464" s="1680"/>
      <c r="V464" s="1680"/>
      <c r="W464" s="1680"/>
      <c r="X464" s="1680"/>
      <c r="Y464" s="1680"/>
      <c r="Z464" s="1680"/>
      <c r="AA464" s="1680"/>
      <c r="AB464" s="1680"/>
      <c r="AC464" s="1680"/>
      <c r="AD464" s="1680"/>
      <c r="AE464" s="1680"/>
      <c r="AF464" s="1680"/>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5"/>
      <c r="AM465"/>
      <c r="AN465" s="281"/>
      <c r="AS465" s="345"/>
      <c r="AW465" s="345" t="s">
        <v>975</v>
      </c>
      <c r="BA465" s="345" t="s">
        <v>976</v>
      </c>
    </row>
    <row r="466" spans="1:54" s="4" customFormat="1" ht="12.75" customHeight="1">
      <c r="A466" s="5"/>
      <c r="B466" s="21"/>
      <c r="C466" s="707"/>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5" t="s">
        <v>124</v>
      </c>
      <c r="D468" s="1098"/>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6"/>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8">
        <f>IF(AS357=0,AS355,AS357)</f>
        <v>10</v>
      </c>
      <c r="AL474" s="1269"/>
      <c r="AM474" s="1270"/>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3" t="s">
        <v>124</v>
      </c>
      <c r="D483" s="1684"/>
      <c r="E483" s="749" t="s">
        <v>195</v>
      </c>
      <c r="F483" s="1718" t="s">
        <v>972</v>
      </c>
      <c r="G483" s="1718"/>
      <c r="H483" s="1718"/>
      <c r="I483" s="1718"/>
      <c r="J483" s="1718"/>
      <c r="K483" s="1718"/>
      <c r="L483" s="1718"/>
      <c r="M483" s="1718"/>
      <c r="N483" s="1718"/>
      <c r="O483" s="1718"/>
      <c r="P483" s="1718"/>
      <c r="Q483" s="1718"/>
      <c r="R483" s="1718"/>
      <c r="S483" s="1718"/>
      <c r="T483" s="1718"/>
      <c r="U483" s="1718"/>
      <c r="V483" s="1718"/>
      <c r="W483" s="1718"/>
      <c r="X483" s="1718"/>
      <c r="Y483" s="1718"/>
      <c r="Z483" s="1718"/>
      <c r="AA483" s="1718"/>
      <c r="AB483" s="1718"/>
      <c r="AC483" s="1718"/>
      <c r="AD483" s="1718"/>
      <c r="AE483" s="1718"/>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9"/>
      <c r="G484" s="1719"/>
      <c r="H484" s="1719"/>
      <c r="I484" s="1719"/>
      <c r="J484" s="1719"/>
      <c r="K484" s="1719"/>
      <c r="L484" s="1719"/>
      <c r="M484" s="1719"/>
      <c r="N484" s="1719"/>
      <c r="O484" s="1719"/>
      <c r="P484" s="1719"/>
      <c r="Q484" s="1719"/>
      <c r="R484" s="1719"/>
      <c r="S484" s="1719"/>
      <c r="T484" s="1719"/>
      <c r="U484" s="1719"/>
      <c r="V484" s="1719"/>
      <c r="W484" s="1719"/>
      <c r="X484" s="1719"/>
      <c r="Y484" s="1719"/>
      <c r="Z484" s="1719"/>
      <c r="AA484" s="1719"/>
      <c r="AB484" s="1719"/>
      <c r="AC484" s="1719"/>
      <c r="AD484" s="1719"/>
      <c r="AE484" s="1719"/>
      <c r="AG484" s="19"/>
      <c r="AH484" s="19"/>
      <c r="AI484" s="19"/>
      <c r="AJ484" s="19"/>
      <c r="AK484" s="705"/>
      <c r="AN484" s="281"/>
      <c r="AO484" s="4" t="s">
        <v>1334</v>
      </c>
      <c r="AP484" s="4">
        <v>1</v>
      </c>
    </row>
    <row r="485" spans="1:50" s="4" customFormat="1" ht="12.75" hidden="1" customHeight="1">
      <c r="C485" s="727"/>
      <c r="D485" s="714"/>
      <c r="E485" s="728"/>
      <c r="F485" s="1645" t="s">
        <v>124</v>
      </c>
      <c r="G485" s="1645"/>
      <c r="H485" s="1645"/>
      <c r="I485" s="1645"/>
      <c r="J485" s="1645"/>
      <c r="K485" s="1645"/>
      <c r="L485" s="1645"/>
      <c r="M485" s="1645"/>
      <c r="N485" s="1645"/>
      <c r="O485" s="1645"/>
      <c r="P485" s="1645"/>
      <c r="Q485" s="1645"/>
      <c r="R485" s="1645"/>
      <c r="S485" s="1645"/>
      <c r="T485" s="1645"/>
      <c r="U485" s="1645"/>
      <c r="V485" s="1645"/>
      <c r="W485" s="1645"/>
      <c r="X485" s="1645"/>
      <c r="Y485" s="1645"/>
      <c r="Z485" s="164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9" t="s">
        <v>108</v>
      </c>
      <c r="D487" s="1870"/>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7" t="s">
        <v>124</v>
      </c>
      <c r="W490" s="1677"/>
      <c r="X490" s="1677"/>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7" t="s">
        <v>124</v>
      </c>
      <c r="W492" s="1677"/>
      <c r="X492" s="1677"/>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7" t="s">
        <v>124</v>
      </c>
      <c r="W497" s="1677"/>
      <c r="X497" s="1677"/>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7"/>
      <c r="E500" s="133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7" t="s">
        <v>124</v>
      </c>
      <c r="W501" s="1677"/>
      <c r="X501" s="1677"/>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7" t="s">
        <v>124</v>
      </c>
      <c r="W503" s="1677"/>
      <c r="X503" s="1677"/>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5" t="s">
        <v>657</v>
      </c>
      <c r="AV504" s="1706"/>
      <c r="AW504" s="1706"/>
      <c r="AX504" s="1706"/>
      <c r="AY504" s="1706"/>
      <c r="AZ504" s="1706"/>
      <c r="BA504" s="1706"/>
      <c r="BB504" s="20"/>
      <c r="BC504" s="20"/>
      <c r="BE504" s="4"/>
      <c r="BF504" s="4"/>
      <c r="BG504" s="4"/>
      <c r="BH504" s="4"/>
      <c r="BI504" s="4"/>
      <c r="BJ504" s="1703" t="s">
        <v>30</v>
      </c>
      <c r="BK504" s="1704"/>
      <c r="BL504" s="1704"/>
      <c r="BM504" s="1704"/>
      <c r="BN504" s="1704"/>
      <c r="BO504" s="1704"/>
      <c r="BP504" s="170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5"/>
      <c r="AV505" s="1706"/>
      <c r="AW505" s="1706"/>
      <c r="AX505" s="1706"/>
      <c r="AY505" s="1706"/>
      <c r="AZ505" s="1706"/>
      <c r="BA505" s="1706"/>
      <c r="BB505" s="20"/>
      <c r="BC505" s="20"/>
      <c r="BE505" s="4"/>
      <c r="BF505" s="4"/>
      <c r="BG505" s="4"/>
      <c r="BH505" s="4"/>
      <c r="BI505" s="4"/>
      <c r="BJ505" s="1703"/>
      <c r="BK505" s="1704"/>
      <c r="BL505" s="1704"/>
      <c r="BM505" s="1704"/>
      <c r="BN505" s="1704"/>
      <c r="BO505" s="1704"/>
      <c r="BP505" s="1704"/>
      <c r="BQ505" s="20"/>
      <c r="BR505" s="4"/>
    </row>
    <row r="506" spans="1:147" customFormat="1" ht="12.75" hidden="1" customHeight="1">
      <c r="A506" s="120"/>
      <c r="B506" s="4"/>
      <c r="C506" s="1683" t="s">
        <v>124</v>
      </c>
      <c r="D506" s="1684"/>
      <c r="E506" s="742" t="s">
        <v>195</v>
      </c>
      <c r="F506" s="1718" t="s">
        <v>972</v>
      </c>
      <c r="G506" s="1718"/>
      <c r="H506" s="1718"/>
      <c r="I506" s="1718"/>
      <c r="J506" s="1718"/>
      <c r="K506" s="1718"/>
      <c r="L506" s="1718"/>
      <c r="M506" s="1718"/>
      <c r="N506" s="1718"/>
      <c r="O506" s="1718"/>
      <c r="P506" s="1718"/>
      <c r="Q506" s="1718"/>
      <c r="R506" s="1718"/>
      <c r="S506" s="1718"/>
      <c r="T506" s="1718"/>
      <c r="U506" s="1718"/>
      <c r="V506" s="1718"/>
      <c r="W506" s="1718"/>
      <c r="X506" s="1718"/>
      <c r="Y506" s="1718"/>
      <c r="Z506" s="1718"/>
      <c r="AA506" s="1718"/>
      <c r="AB506" s="1718"/>
      <c r="AC506" s="1718"/>
      <c r="AD506" s="1718"/>
      <c r="AE506" s="171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9"/>
      <c r="G507" s="1719"/>
      <c r="H507" s="1719"/>
      <c r="I507" s="1719"/>
      <c r="J507" s="1719"/>
      <c r="K507" s="1719"/>
      <c r="L507" s="1719"/>
      <c r="M507" s="1719"/>
      <c r="N507" s="1719"/>
      <c r="O507" s="1719"/>
      <c r="P507" s="1719"/>
      <c r="Q507" s="1719"/>
      <c r="R507" s="1719"/>
      <c r="S507" s="1719"/>
      <c r="T507" s="1719"/>
      <c r="U507" s="1719"/>
      <c r="V507" s="1719"/>
      <c r="W507" s="1719"/>
      <c r="X507" s="1719"/>
      <c r="Y507" s="1719"/>
      <c r="Z507" s="1719"/>
      <c r="AA507" s="1719"/>
      <c r="AB507" s="1719"/>
      <c r="AC507" s="1719"/>
      <c r="AD507" s="1719"/>
      <c r="AE507" s="1719"/>
      <c r="AF507" s="4"/>
      <c r="AG507" s="19"/>
      <c r="AH507" s="19"/>
      <c r="AI507" s="19"/>
      <c r="AJ507" s="19"/>
      <c r="AK507" s="705"/>
      <c r="AL507" s="4"/>
      <c r="AM507" s="4"/>
      <c r="AN507" s="669"/>
      <c r="AO507" s="38"/>
      <c r="AP507" s="1507" t="s">
        <v>1498</v>
      </c>
      <c r="AQ507" s="1508"/>
      <c r="AR507" s="1509"/>
      <c r="AS507" s="624">
        <v>80</v>
      </c>
      <c r="AT507" s="4">
        <v>0</v>
      </c>
      <c r="AU507" s="160">
        <v>10</v>
      </c>
      <c r="AV507" s="160">
        <v>25</v>
      </c>
      <c r="AW507" s="160">
        <v>37.5</v>
      </c>
      <c r="AX507" s="160">
        <v>35</v>
      </c>
      <c r="AY507" s="160">
        <v>37.5</v>
      </c>
      <c r="AZ507" s="160">
        <v>50</v>
      </c>
      <c r="BA507" s="160">
        <v>50</v>
      </c>
      <c r="BB507" s="21"/>
      <c r="BC507" s="21"/>
      <c r="BE507" s="1507" t="s">
        <v>1498</v>
      </c>
      <c r="BF507" s="1508"/>
      <c r="BG507" s="150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2" t="s">
        <v>124</v>
      </c>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c r="AA508" s="729"/>
      <c r="AB508" s="730"/>
      <c r="AC508" s="730"/>
      <c r="AD508" s="714"/>
      <c r="AE508" s="714"/>
      <c r="AF508" s="714"/>
      <c r="AG508" s="731">
        <f>IF($C$506="Yes",(VLOOKUP($F$508,$AO$476:$AP$484,2,FALSE)),0)</f>
        <v>0</v>
      </c>
      <c r="AH508" s="732" t="s">
        <v>974</v>
      </c>
      <c r="AI508" s="731"/>
      <c r="AJ508" s="730"/>
      <c r="AK508" s="715"/>
      <c r="AL508" s="4"/>
      <c r="AM508" s="4"/>
      <c r="AN508" s="669"/>
      <c r="AO508" s="38"/>
      <c r="AP508" s="1510"/>
      <c r="AQ508" s="1511"/>
      <c r="AR508" s="1512"/>
      <c r="AS508" s="624">
        <v>75</v>
      </c>
      <c r="AT508" s="4">
        <v>0</v>
      </c>
      <c r="AU508" s="160">
        <v>10</v>
      </c>
      <c r="AV508" s="160">
        <v>25</v>
      </c>
      <c r="AW508" s="160">
        <v>37.5</v>
      </c>
      <c r="AX508" s="160">
        <v>35</v>
      </c>
      <c r="AY508" s="160">
        <v>37.5</v>
      </c>
      <c r="AZ508" s="160">
        <v>50</v>
      </c>
      <c r="BA508" s="160">
        <v>50</v>
      </c>
      <c r="BB508" s="21"/>
      <c r="BC508" s="21"/>
      <c r="BE508" s="1510"/>
      <c r="BF508" s="1511"/>
      <c r="BG508" s="151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0"/>
      <c r="AQ509" s="1511"/>
      <c r="AR509" s="1512"/>
      <c r="AS509" s="624">
        <v>70</v>
      </c>
      <c r="AT509" s="4">
        <v>0</v>
      </c>
      <c r="AU509" s="160">
        <v>10</v>
      </c>
      <c r="AV509" s="160">
        <v>25</v>
      </c>
      <c r="AW509" s="160">
        <v>37.5</v>
      </c>
      <c r="AX509" s="160">
        <v>35</v>
      </c>
      <c r="AY509" s="160">
        <v>37.5</v>
      </c>
      <c r="AZ509" s="160">
        <v>50</v>
      </c>
      <c r="BA509" s="160">
        <v>50</v>
      </c>
      <c r="BB509" s="21"/>
      <c r="BC509" s="21"/>
      <c r="BE509" s="1510"/>
      <c r="BF509" s="1511"/>
      <c r="BG509" s="151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3" t="s">
        <v>124</v>
      </c>
      <c r="D510" s="1684"/>
      <c r="E510" s="742" t="s">
        <v>302</v>
      </c>
      <c r="F510" s="1871" t="s">
        <v>1158</v>
      </c>
      <c r="G510" s="1871"/>
      <c r="H510" s="1871"/>
      <c r="I510" s="1871"/>
      <c r="J510" s="1871"/>
      <c r="K510" s="1871"/>
      <c r="L510" s="1871"/>
      <c r="M510" s="1871"/>
      <c r="N510" s="1871"/>
      <c r="O510" s="1871"/>
      <c r="P510" s="1871"/>
      <c r="Q510" s="1871"/>
      <c r="R510" s="1871"/>
      <c r="S510" s="1871"/>
      <c r="T510" s="1871"/>
      <c r="U510" s="1871"/>
      <c r="V510" s="1871"/>
      <c r="W510" s="1871"/>
      <c r="X510" s="1871"/>
      <c r="Y510" s="1871"/>
      <c r="Z510" s="1871"/>
      <c r="AA510" s="1871"/>
      <c r="AB510" s="1871"/>
      <c r="AC510" s="1871"/>
      <c r="AD510" s="1871"/>
      <c r="AE510" s="1871"/>
      <c r="AF510" s="697"/>
      <c r="AG510" s="734"/>
      <c r="AH510" s="734"/>
      <c r="AI510" s="734"/>
      <c r="AJ510" s="734"/>
      <c r="AK510" s="721"/>
      <c r="AL510" s="4"/>
      <c r="AM510" s="4"/>
      <c r="AN510" s="669"/>
      <c r="AO510" s="38"/>
      <c r="AP510" s="1510"/>
      <c r="AQ510" s="1511"/>
      <c r="AR510" s="1512"/>
      <c r="AS510" s="624">
        <v>65</v>
      </c>
      <c r="AT510" s="4">
        <v>0</v>
      </c>
      <c r="AU510" s="160">
        <v>10</v>
      </c>
      <c r="AV510" s="160">
        <v>25</v>
      </c>
      <c r="AW510" s="160">
        <v>37.5</v>
      </c>
      <c r="AX510" s="160">
        <v>35</v>
      </c>
      <c r="AY510" s="160">
        <v>37.5</v>
      </c>
      <c r="AZ510" s="160">
        <v>50</v>
      </c>
      <c r="BA510" s="160">
        <v>50</v>
      </c>
      <c r="BB510" s="21"/>
      <c r="BC510" s="21"/>
      <c r="BE510" s="1510"/>
      <c r="BF510" s="1511"/>
      <c r="BG510" s="151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2"/>
      <c r="G511" s="1872"/>
      <c r="H511" s="1872"/>
      <c r="I511" s="1872"/>
      <c r="J511" s="1872"/>
      <c r="K511" s="1872"/>
      <c r="L511" s="1872"/>
      <c r="M511" s="1872"/>
      <c r="N511" s="1872"/>
      <c r="O511" s="1872"/>
      <c r="P511" s="1872"/>
      <c r="Q511" s="1872"/>
      <c r="R511" s="1872"/>
      <c r="S511" s="1872"/>
      <c r="T511" s="1872"/>
      <c r="U511" s="1872"/>
      <c r="V511" s="1872"/>
      <c r="W511" s="1872"/>
      <c r="X511" s="1872"/>
      <c r="Y511" s="1872"/>
      <c r="Z511" s="1872"/>
      <c r="AA511" s="1872"/>
      <c r="AB511" s="1872"/>
      <c r="AC511" s="1872"/>
      <c r="AD511" s="1872"/>
      <c r="AE511" s="1872"/>
      <c r="AF511" s="4"/>
      <c r="AG511" s="19"/>
      <c r="AH511" s="19"/>
      <c r="AI511" s="19"/>
      <c r="AJ511" s="19"/>
      <c r="AK511" s="705"/>
      <c r="AL511" s="4"/>
      <c r="AM511" s="4"/>
      <c r="AN511" s="669"/>
      <c r="AO511" s="38"/>
      <c r="AP511" s="1510"/>
      <c r="AQ511" s="1511"/>
      <c r="AR511" s="1512"/>
      <c r="AS511" s="624">
        <v>60</v>
      </c>
      <c r="AT511" s="4">
        <v>0</v>
      </c>
      <c r="AU511" s="160">
        <v>10</v>
      </c>
      <c r="AV511" s="160">
        <v>25</v>
      </c>
      <c r="AW511" s="160">
        <v>37.5</v>
      </c>
      <c r="AX511" s="160">
        <v>35</v>
      </c>
      <c r="AY511" s="160">
        <v>37.5</v>
      </c>
      <c r="AZ511" s="160">
        <v>50</v>
      </c>
      <c r="BA511" s="160">
        <v>50</v>
      </c>
      <c r="BB511" s="21"/>
      <c r="BC511" s="21"/>
      <c r="BE511" s="1510"/>
      <c r="BF511" s="1511"/>
      <c r="BG511" s="151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0"/>
      <c r="AQ512" s="1511"/>
      <c r="AR512" s="1512"/>
      <c r="AS512" s="624">
        <v>55</v>
      </c>
      <c r="AT512" s="4">
        <v>0</v>
      </c>
      <c r="AU512" s="160">
        <v>10</v>
      </c>
      <c r="AV512" s="160">
        <v>25</v>
      </c>
      <c r="AW512" s="160">
        <v>37.5</v>
      </c>
      <c r="AX512" s="160">
        <v>35</v>
      </c>
      <c r="AY512" s="160">
        <v>37.5</v>
      </c>
      <c r="AZ512" s="160">
        <v>50</v>
      </c>
      <c r="BA512" s="160">
        <v>50</v>
      </c>
      <c r="BE512" s="1510"/>
      <c r="BF512" s="1511"/>
      <c r="BG512" s="151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3" t="s">
        <v>124</v>
      </c>
      <c r="G513" s="1883"/>
      <c r="H513" s="18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0"/>
      <c r="AQ513" s="1511"/>
      <c r="AR513" s="1512"/>
      <c r="AS513" s="159">
        <v>50</v>
      </c>
      <c r="AT513" s="4">
        <v>0</v>
      </c>
      <c r="AU513" s="160">
        <v>10</v>
      </c>
      <c r="AV513" s="160">
        <v>25</v>
      </c>
      <c r="AW513" s="160">
        <v>37.5</v>
      </c>
      <c r="AX513" s="160">
        <v>35</v>
      </c>
      <c r="AY513" s="160">
        <v>37.5</v>
      </c>
      <c r="AZ513" s="160">
        <v>50</v>
      </c>
      <c r="BA513" s="160">
        <v>50</v>
      </c>
      <c r="BE513" s="1510"/>
      <c r="BF513" s="1511"/>
      <c r="BG513" s="151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0"/>
      <c r="AQ514" s="1511"/>
      <c r="AR514" s="1512"/>
      <c r="AS514" s="159">
        <v>45</v>
      </c>
      <c r="AT514" s="4">
        <v>0</v>
      </c>
      <c r="AU514" s="160">
        <v>10</v>
      </c>
      <c r="AV514" s="160">
        <v>22.5</v>
      </c>
      <c r="AW514" s="160">
        <v>33.799999999999997</v>
      </c>
      <c r="AX514" s="160">
        <v>35</v>
      </c>
      <c r="AY514" s="160">
        <v>37.5</v>
      </c>
      <c r="AZ514" s="160">
        <v>50</v>
      </c>
      <c r="BA514" s="160">
        <v>50</v>
      </c>
      <c r="BE514" s="1510"/>
      <c r="BF514" s="1511"/>
      <c r="BG514" s="151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3" t="s">
        <v>124</v>
      </c>
      <c r="D515" s="1684"/>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0"/>
      <c r="AQ515" s="1511"/>
      <c r="AR515" s="1512"/>
      <c r="AS515" s="159">
        <v>40</v>
      </c>
      <c r="AT515" s="4">
        <v>0</v>
      </c>
      <c r="AU515" s="160">
        <v>10</v>
      </c>
      <c r="AV515" s="160">
        <v>20</v>
      </c>
      <c r="AW515" s="160">
        <v>30</v>
      </c>
      <c r="AX515" s="160">
        <v>35</v>
      </c>
      <c r="AY515" s="160">
        <v>37.5</v>
      </c>
      <c r="AZ515" s="160">
        <v>50</v>
      </c>
      <c r="BA515" s="160">
        <v>50</v>
      </c>
      <c r="BE515" s="1510"/>
      <c r="BF515" s="1511"/>
      <c r="BG515" s="151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0"/>
      <c r="AQ516" s="1511"/>
      <c r="AR516" s="1512"/>
      <c r="AS516" s="159">
        <v>35</v>
      </c>
      <c r="AT516" s="4">
        <v>0</v>
      </c>
      <c r="AU516" s="160">
        <v>8.8000000000000007</v>
      </c>
      <c r="AV516" s="160">
        <v>17.5</v>
      </c>
      <c r="AW516" s="160">
        <v>26.3</v>
      </c>
      <c r="AX516" s="160">
        <v>35</v>
      </c>
      <c r="AY516" s="160">
        <v>37.5</v>
      </c>
      <c r="AZ516" s="160">
        <v>50</v>
      </c>
      <c r="BA516" s="160">
        <v>50</v>
      </c>
      <c r="BE516" s="1510"/>
      <c r="BF516" s="1511"/>
      <c r="BG516" s="151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5"/>
      <c r="D517" s="133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0"/>
      <c r="AQ517" s="1511"/>
      <c r="AR517" s="1512"/>
      <c r="AS517" s="159">
        <v>30</v>
      </c>
      <c r="AT517" s="4">
        <v>0</v>
      </c>
      <c r="AU517" s="160">
        <v>7.5</v>
      </c>
      <c r="AV517" s="160">
        <v>15</v>
      </c>
      <c r="AW517" s="160">
        <v>22.5</v>
      </c>
      <c r="AX517" s="160">
        <v>30</v>
      </c>
      <c r="AY517" s="160">
        <v>37.5</v>
      </c>
      <c r="AZ517" s="160">
        <v>45</v>
      </c>
      <c r="BA517" s="160">
        <v>50</v>
      </c>
      <c r="BE517" s="1510"/>
      <c r="BF517" s="1511"/>
      <c r="BG517" s="151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7" t="s">
        <v>124</v>
      </c>
      <c r="H518" s="1687"/>
      <c r="I518" s="1687"/>
      <c r="J518" s="1687"/>
      <c r="K518" s="1687"/>
      <c r="L518" s="1687"/>
      <c r="M518" s="1687"/>
      <c r="N518" s="1687"/>
      <c r="O518" s="1687"/>
      <c r="P518" s="1687"/>
      <c r="Q518" s="1687"/>
      <c r="R518" s="1687"/>
      <c r="S518" s="1687"/>
      <c r="T518" s="1687"/>
      <c r="U518" s="1687"/>
      <c r="V518" s="1687"/>
      <c r="W518" s="1687"/>
      <c r="X518" s="1687"/>
      <c r="Y518" s="1687"/>
      <c r="Z518" s="1687"/>
      <c r="AA518" s="1687"/>
      <c r="AB518" s="1687"/>
      <c r="AC518" s="1687"/>
      <c r="AD518" s="1687"/>
      <c r="AE518" s="1687"/>
      <c r="AF518" s="1687"/>
      <c r="AG518" s="4"/>
      <c r="AH518" s="4"/>
      <c r="AI518" s="4"/>
      <c r="AJ518" s="19"/>
      <c r="AK518" s="705"/>
      <c r="AL518" s="4"/>
      <c r="AM518" s="4"/>
      <c r="AN518" s="669"/>
      <c r="AP518" s="1510"/>
      <c r="AQ518" s="1511"/>
      <c r="AR518" s="1512"/>
      <c r="AS518" s="159">
        <v>25</v>
      </c>
      <c r="AT518" s="4">
        <v>0</v>
      </c>
      <c r="AU518" s="160">
        <v>6.3</v>
      </c>
      <c r="AV518" s="160">
        <v>12.5</v>
      </c>
      <c r="AW518" s="160">
        <v>18.8</v>
      </c>
      <c r="AX518" s="160">
        <v>25</v>
      </c>
      <c r="AY518" s="160">
        <v>31.3</v>
      </c>
      <c r="AZ518" s="160">
        <v>37.5</v>
      </c>
      <c r="BA518" s="160">
        <v>50</v>
      </c>
      <c r="BE518" s="1510"/>
      <c r="BF518" s="1511"/>
      <c r="BG518" s="151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0"/>
      <c r="AQ519" s="1511"/>
      <c r="AR519" s="1512"/>
      <c r="AS519" s="159">
        <v>20</v>
      </c>
      <c r="AT519" s="4">
        <v>0</v>
      </c>
      <c r="AU519" s="160">
        <v>5</v>
      </c>
      <c r="AV519" s="160">
        <v>10</v>
      </c>
      <c r="AW519" s="160">
        <v>15</v>
      </c>
      <c r="AX519" s="160">
        <v>20</v>
      </c>
      <c r="AY519" s="160">
        <v>25</v>
      </c>
      <c r="AZ519" s="160">
        <v>30</v>
      </c>
      <c r="BA519" s="160">
        <v>40</v>
      </c>
      <c r="BE519" s="1510"/>
      <c r="BF519" s="1511"/>
      <c r="BG519" s="151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8" t="s">
        <v>124</v>
      </c>
      <c r="D520" s="168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0"/>
      <c r="AQ520" s="1511"/>
      <c r="AR520" s="1512"/>
      <c r="AS520" s="159">
        <v>15</v>
      </c>
      <c r="AT520" s="4">
        <v>0</v>
      </c>
      <c r="AU520" s="160">
        <v>3.8</v>
      </c>
      <c r="AV520" s="160">
        <v>7.5</v>
      </c>
      <c r="AW520" s="160">
        <v>11.3</v>
      </c>
      <c r="AX520" s="160">
        <v>15</v>
      </c>
      <c r="AY520" s="160">
        <v>18.8</v>
      </c>
      <c r="AZ520" s="160">
        <v>22.5</v>
      </c>
      <c r="BA520" s="160">
        <v>30</v>
      </c>
      <c r="BE520" s="1510"/>
      <c r="BF520" s="1511"/>
      <c r="BG520" s="151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3"/>
      <c r="AQ521" s="1514"/>
      <c r="AR521" s="1515"/>
      <c r="AS521" s="159">
        <v>10</v>
      </c>
      <c r="AT521" s="4">
        <v>0</v>
      </c>
      <c r="AU521" s="160">
        <v>2.5</v>
      </c>
      <c r="AV521" s="160">
        <v>5</v>
      </c>
      <c r="AW521" s="160">
        <v>7.5</v>
      </c>
      <c r="AX521" s="160">
        <v>10</v>
      </c>
      <c r="AY521" s="160">
        <v>12.5</v>
      </c>
      <c r="AZ521" s="160">
        <v>15</v>
      </c>
      <c r="BA521" s="160">
        <v>20</v>
      </c>
      <c r="BE521" s="1513"/>
      <c r="BF521" s="1514"/>
      <c r="BG521" s="151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8" t="s">
        <v>124</v>
      </c>
      <c r="D524" s="1689"/>
      <c r="F524" s="496" t="s">
        <v>874</v>
      </c>
      <c r="G524" s="1673" t="s">
        <v>983</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2">
        <f>BJ528</f>
        <v>119</v>
      </c>
      <c r="BE524" s="1702"/>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4"/>
      <c r="H525" s="1674"/>
      <c r="I525" s="1674"/>
      <c r="J525" s="1674"/>
      <c r="K525" s="1674"/>
      <c r="L525" s="1674"/>
      <c r="M525" s="1674"/>
      <c r="N525" s="1674"/>
      <c r="O525" s="1674"/>
      <c r="P525" s="1674"/>
      <c r="Q525" s="1674"/>
      <c r="R525" s="1674"/>
      <c r="S525" s="1674"/>
      <c r="T525" s="1674"/>
      <c r="U525" s="1674"/>
      <c r="V525" s="1674"/>
      <c r="W525" s="1674"/>
      <c r="X525" s="1674"/>
      <c r="Y525" s="1674"/>
      <c r="Z525" s="1674"/>
      <c r="AA525" s="1674"/>
      <c r="AB525" s="1674"/>
      <c r="AC525" s="1674"/>
      <c r="AD525" s="1674"/>
      <c r="AE525" s="1674"/>
      <c r="AF525" s="1674"/>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2">
        <f>SUM(E581:J589)</f>
        <v>119</v>
      </c>
      <c r="BE525" s="1702"/>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0">
        <v>0</v>
      </c>
      <c r="BK526" s="170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0">
        <f>Application!AG431</f>
        <v>0</v>
      </c>
      <c r="BK527" s="1701"/>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5"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0">
        <f>Application!AG433</f>
        <v>119</v>
      </c>
      <c r="BK528" s="1701"/>
      <c r="BM528" s="1697"/>
      <c r="BN528" s="1699"/>
      <c r="BO528" s="1697"/>
      <c r="BP528" s="1699"/>
      <c r="BQ528" s="1707"/>
      <c r="BR528" s="1709"/>
      <c r="BS528" s="1707"/>
      <c r="BT528" s="1709"/>
      <c r="BU528" s="1697">
        <f>IF(T611&gt;0,1,0)</f>
        <v>1</v>
      </c>
      <c r="BV528" s="1699"/>
      <c r="BW528" s="1697">
        <f>IF(Y611&gt;=0.1,1,0)</f>
        <v>1</v>
      </c>
      <c r="BX528" s="1699"/>
      <c r="BY528" s="1707"/>
      <c r="BZ528" s="1709"/>
      <c r="CA528" s="1707"/>
      <c r="CB528" s="1709"/>
      <c r="CC528" s="1697"/>
      <c r="CD528" s="1699"/>
      <c r="CE528" s="1697"/>
      <c r="CF528" s="1699"/>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7"/>
      <c r="BN529" s="1699"/>
      <c r="BO529" s="1697"/>
      <c r="BP529" s="1699"/>
      <c r="BQ529" s="1707"/>
      <c r="BR529" s="1709"/>
      <c r="BS529" s="1707"/>
      <c r="BT529" s="1709"/>
      <c r="BU529" s="1697"/>
      <c r="BV529" s="1699"/>
      <c r="BW529" s="1697"/>
      <c r="BX529" s="1699"/>
      <c r="BY529" s="1707">
        <f>IF(T612&gt;0,1,0)</f>
        <v>1</v>
      </c>
      <c r="BZ529" s="1709"/>
      <c r="CA529" s="1707">
        <f>IF(Y612&gt;=0.1,1,0)</f>
        <v>1</v>
      </c>
      <c r="CB529" s="1709"/>
      <c r="CC529" s="1697"/>
      <c r="CD529" s="1699"/>
      <c r="CE529" s="1697"/>
      <c r="CF529" s="1699"/>
      <c r="CG529"/>
      <c r="CH529"/>
      <c r="CI529"/>
      <c r="CJ529"/>
      <c r="CW529"/>
    </row>
    <row r="530" spans="1:101" s="4" customFormat="1" ht="12.75" hidden="1" customHeight="1">
      <c r="C530" s="747"/>
      <c r="D530" s="714"/>
      <c r="E530" s="728"/>
      <c r="F530" s="1865"/>
      <c r="G530" s="1865"/>
      <c r="H530" s="1865"/>
      <c r="I530" s="1865"/>
      <c r="J530" s="1865"/>
      <c r="K530" s="1865"/>
      <c r="L530" s="1865"/>
      <c r="M530" s="1865"/>
      <c r="N530" s="1865"/>
      <c r="O530" s="1865"/>
      <c r="P530" s="1865"/>
      <c r="Q530" s="1865"/>
      <c r="R530" s="1865"/>
      <c r="S530" s="1865"/>
      <c r="T530" s="1865"/>
      <c r="U530" s="1865"/>
      <c r="V530" s="1865"/>
      <c r="W530" s="1865"/>
      <c r="X530" s="1865"/>
      <c r="Y530" s="1865"/>
      <c r="Z530" s="1865"/>
      <c r="AA530" s="1865"/>
      <c r="AB530" s="1865"/>
      <c r="AC530" s="1865"/>
      <c r="AD530" s="1865"/>
      <c r="AE530" s="1865"/>
      <c r="AF530" s="1865"/>
      <c r="AG530" s="730"/>
      <c r="AH530" s="730"/>
      <c r="AI530" s="730"/>
      <c r="AJ530" s="730"/>
      <c r="AK530" s="715"/>
      <c r="AN530" s="281"/>
      <c r="BM530" s="1697"/>
      <c r="BN530" s="1699"/>
      <c r="BO530" s="1697"/>
      <c r="BP530" s="1699"/>
      <c r="BQ530" s="1707"/>
      <c r="BR530" s="1709"/>
      <c r="BS530" s="1707"/>
      <c r="BT530" s="1709"/>
      <c r="BU530" s="1697"/>
      <c r="BV530" s="1699"/>
      <c r="BW530" s="1697"/>
      <c r="BX530" s="1699"/>
      <c r="BY530" s="1707"/>
      <c r="BZ530" s="1709"/>
      <c r="CA530" s="1707"/>
      <c r="CB530" s="1709"/>
      <c r="CC530" s="1697">
        <f>IF(T613&gt;0,1,0)</f>
        <v>0</v>
      </c>
      <c r="CD530" s="1699"/>
      <c r="CE530" s="1697">
        <f>IF(Y613&gt;=0.1,1,0)</f>
        <v>0</v>
      </c>
      <c r="CF530" s="169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7">
        <f>SUM(BM526:BN530)</f>
        <v>0</v>
      </c>
      <c r="BN531" s="1699"/>
      <c r="BO531" s="1697">
        <f>SUM(BO526:BP530)</f>
        <v>0</v>
      </c>
      <c r="BP531" s="1699"/>
      <c r="BQ531" s="1697">
        <f>SUM(BQ526:BR530)</f>
        <v>0</v>
      </c>
      <c r="BR531" s="1699"/>
      <c r="BS531" s="1697">
        <f>SUM(BS526:BT530)</f>
        <v>0</v>
      </c>
      <c r="BT531" s="1699"/>
      <c r="BU531" s="1697">
        <f>SUM(BU526:BV530)</f>
        <v>1</v>
      </c>
      <c r="BV531" s="1699"/>
      <c r="BW531" s="1697">
        <f>SUM(BW526:BX530)</f>
        <v>1</v>
      </c>
      <c r="BX531" s="1699"/>
      <c r="BY531" s="1697">
        <f>SUM(BY526:BZ530)</f>
        <v>1</v>
      </c>
      <c r="BZ531" s="1699"/>
      <c r="CA531" s="1697">
        <f>SUM(CA526:CB530)</f>
        <v>1</v>
      </c>
      <c r="CB531" s="1699"/>
      <c r="CC531" s="1697">
        <f>SUM(CC526:CD530)</f>
        <v>0</v>
      </c>
      <c r="CD531" s="1699"/>
      <c r="CE531" s="1697">
        <f>SUM(CE526:CF530)</f>
        <v>0</v>
      </c>
      <c r="CF531" s="1699"/>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4" t="s">
        <v>455</v>
      </c>
      <c r="AQ532" s="1715"/>
      <c r="AR532" s="1715"/>
      <c r="AS532" s="1715"/>
      <c r="AT532" s="1716"/>
      <c r="AU532" s="1714" t="s">
        <v>456</v>
      </c>
      <c r="AV532" s="1715"/>
      <c r="AW532" s="1715"/>
      <c r="AX532" s="1715"/>
      <c r="AY532" s="1716"/>
      <c r="BM532" s="1707">
        <f>SUM(BM531:BP531)</f>
        <v>0</v>
      </c>
      <c r="BN532" s="1708"/>
      <c r="BO532" s="1708"/>
      <c r="BP532" s="1709"/>
      <c r="BQ532" s="1707">
        <f>SUM(BQ531:BT531)</f>
        <v>0</v>
      </c>
      <c r="BR532" s="1708"/>
      <c r="BS532" s="1708"/>
      <c r="BT532" s="1709"/>
      <c r="BU532" s="1707">
        <f>SUM(BU531:BX531)</f>
        <v>2</v>
      </c>
      <c r="BV532" s="1708"/>
      <c r="BW532" s="1708"/>
      <c r="BX532" s="1709"/>
      <c r="BY532" s="1707">
        <f>SUM(BY531:CB531)</f>
        <v>2</v>
      </c>
      <c r="BZ532" s="1708"/>
      <c r="CA532" s="1708"/>
      <c r="CB532" s="1709"/>
      <c r="CC532" s="1707">
        <f>SUM(CC531:CF531)</f>
        <v>0</v>
      </c>
      <c r="CD532" s="1708"/>
      <c r="CE532" s="1708"/>
      <c r="CF532" s="1709"/>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2">
        <f>RANK(T609,$T$609:$X$613,0)+COUNTIF($T$609:$X$613,T609)-1</f>
        <v>5</v>
      </c>
      <c r="AQ533" s="1693"/>
      <c r="AR533" s="1693"/>
      <c r="AS533" s="1693"/>
      <c r="AT533" s="1694"/>
      <c r="AU533" s="1692">
        <f>RANK(Y609,$Y$609:$AC$613,0)+COUNTIF($Y$609:$AC$613,Y609)-1</f>
        <v>5</v>
      </c>
      <c r="AV533" s="1693"/>
      <c r="AW533" s="1693"/>
      <c r="AX533" s="1693"/>
      <c r="AY533" s="1694"/>
      <c r="BM533" s="1707"/>
      <c r="BN533" s="1708"/>
      <c r="BO533" s="1708"/>
      <c r="BP533" s="1709"/>
      <c r="BQ533" s="1707">
        <f>IF(AND(BQ532=2,BM532=1),1,0)</f>
        <v>0</v>
      </c>
      <c r="BR533" s="1708"/>
      <c r="BS533" s="1708"/>
      <c r="BT533" s="1709"/>
      <c r="BU533" s="1707">
        <f>IF(AND(BU532=2,BQ532=1),1,0)</f>
        <v>0</v>
      </c>
      <c r="BV533" s="1708"/>
      <c r="BW533" s="1708"/>
      <c r="BX533" s="1709"/>
      <c r="BY533" s="1707">
        <f>IF(AND(BY532=2,BU532=1),1,0)</f>
        <v>0</v>
      </c>
      <c r="BZ533" s="1708"/>
      <c r="CA533" s="1708"/>
      <c r="CB533" s="1709"/>
      <c r="CC533" s="1707">
        <f>IF(AND(CC532=2,BU532=1),1,0)</f>
        <v>0</v>
      </c>
      <c r="CD533" s="1708"/>
      <c r="CE533" s="1708"/>
      <c r="CF533" s="1709"/>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2">
        <f>RANK(T610,$T$609:$X$613,0)+COUNTIF($T$609:$X$613,T610)-1</f>
        <v>5</v>
      </c>
      <c r="AQ534" s="1693"/>
      <c r="AR534" s="1693"/>
      <c r="AS534" s="1693"/>
      <c r="AT534" s="1694"/>
      <c r="AU534" s="1692">
        <f>RANK(Y610,$Y$609:$AC$613,0)+COUNTIF($Y$609:$AC$613,Y610)-1</f>
        <v>5</v>
      </c>
      <c r="AV534" s="1693"/>
      <c r="AW534" s="1693"/>
      <c r="AX534" s="1693"/>
      <c r="AY534" s="1694"/>
      <c r="BM534" s="1707"/>
      <c r="BN534" s="1708"/>
      <c r="BO534" s="1708"/>
      <c r="BP534" s="1709"/>
      <c r="BQ534" s="1707"/>
      <c r="BR534" s="1708"/>
      <c r="BS534" s="1708"/>
      <c r="BT534" s="1709"/>
      <c r="BU534" s="1707">
        <f>IF(AND(BU532=2,BM532=1),1,0)</f>
        <v>0</v>
      </c>
      <c r="BV534" s="1708"/>
      <c r="BW534" s="1708"/>
      <c r="BX534" s="1709"/>
      <c r="BY534" s="1707">
        <f>IF(AND(BY532=2,BQ532=1),1,0)</f>
        <v>0</v>
      </c>
      <c r="BZ534" s="1708"/>
      <c r="CA534" s="1708"/>
      <c r="CB534" s="1709"/>
      <c r="CC534" s="1707">
        <f>IF(AND(CC533=2,BY533=1),1,0)</f>
        <v>0</v>
      </c>
      <c r="CD534" s="1708"/>
      <c r="CE534" s="1708"/>
      <c r="CF534" s="1709"/>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2">
        <f>RANK(T611,$T$609:$X$613,0)+COUNTIF($T$609:$X$613,T611)-1</f>
        <v>2</v>
      </c>
      <c r="AQ535" s="1693"/>
      <c r="AR535" s="1693"/>
      <c r="AS535" s="1693"/>
      <c r="AT535" s="1694"/>
      <c r="AU535" s="1692">
        <f>RANK(Y611,$Y$609:$AC$613,0)+COUNTIF($Y$609:$AC$613,Y611)-1</f>
        <v>1</v>
      </c>
      <c r="AV535" s="1693"/>
      <c r="AW535" s="1693"/>
      <c r="AX535" s="1693"/>
      <c r="AY535" s="1694"/>
      <c r="BM535" s="1707"/>
      <c r="BN535" s="1708"/>
      <c r="BO535" s="1708"/>
      <c r="BP535" s="1709"/>
      <c r="BQ535" s="1707"/>
      <c r="BR535" s="1708"/>
      <c r="BS535" s="1708"/>
      <c r="BT535" s="1709"/>
      <c r="BU535" s="1707"/>
      <c r="BV535" s="1708"/>
      <c r="BW535" s="1708"/>
      <c r="BX535" s="1709"/>
      <c r="BY535" s="1707">
        <f>IF(AND(BY532=2,BM532=1),1,0)</f>
        <v>0</v>
      </c>
      <c r="BZ535" s="1708"/>
      <c r="CA535" s="1708"/>
      <c r="CB535" s="1709"/>
      <c r="CC535" s="1707">
        <f>IF(AND(CC532=2,BQ532=1),1,0)</f>
        <v>0</v>
      </c>
      <c r="CD535" s="1708"/>
      <c r="CE535" s="1708"/>
      <c r="CF535" s="1709"/>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2">
        <f>RANK(T612,$T$609:$X$613,0)+COUNTIF($T$609:$X$613,T612)-1</f>
        <v>1</v>
      </c>
      <c r="AQ536" s="1693"/>
      <c r="AR536" s="1693"/>
      <c r="AS536" s="1693"/>
      <c r="AT536" s="1694"/>
      <c r="AU536" s="1692">
        <f>RANK(Y612,$Y$609:$AC$613,0)+COUNTIF($Y$609:$AC$613,Y612)-1</f>
        <v>2</v>
      </c>
      <c r="AV536" s="1693"/>
      <c r="AW536" s="1693"/>
      <c r="AX536" s="1693"/>
      <c r="AY536" s="1694"/>
      <c r="BM536" s="1707"/>
      <c r="BN536" s="1708"/>
      <c r="BO536" s="1708"/>
      <c r="BP536" s="1709"/>
      <c r="BQ536" s="1707"/>
      <c r="BR536" s="1708"/>
      <c r="BS536" s="1708"/>
      <c r="BT536" s="1709"/>
      <c r="BU536" s="1707"/>
      <c r="BV536" s="1708"/>
      <c r="BW536" s="1708"/>
      <c r="BX536" s="1709"/>
      <c r="BY536" s="1707"/>
      <c r="BZ536" s="1708"/>
      <c r="CA536" s="1708"/>
      <c r="CB536" s="1709"/>
      <c r="CC536" s="1707">
        <f>IF(AND(CC532=2,BM532=1),1,0)</f>
        <v>0</v>
      </c>
      <c r="CD536" s="1708"/>
      <c r="CE536" s="1708"/>
      <c r="CF536" s="1709"/>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2">
        <f>RANK(T613,$T$609:$X$613,0)+COUNTIF($T$609:$X$613,T613)-1</f>
        <v>5</v>
      </c>
      <c r="AQ537" s="1693"/>
      <c r="AR537" s="1693"/>
      <c r="AS537" s="1693"/>
      <c r="AT537" s="1694"/>
      <c r="AU537" s="1692">
        <f>RANK(Y613,$Y$609:$AC$613,0)+COUNTIF($Y$609:$AC$613,Y613)-1</f>
        <v>5</v>
      </c>
      <c r="AV537" s="1693"/>
      <c r="AW537" s="1693"/>
      <c r="AX537" s="1693"/>
      <c r="AY537" s="1694"/>
      <c r="BM537" s="1707">
        <f>SUM(BM533:BP536)</f>
        <v>0</v>
      </c>
      <c r="BN537" s="1708"/>
      <c r="BO537" s="1708"/>
      <c r="BP537" s="1709"/>
      <c r="BQ537" s="1707">
        <f>SUM(BQ533:BT536)</f>
        <v>0</v>
      </c>
      <c r="BR537" s="1708"/>
      <c r="BS537" s="1708"/>
      <c r="BT537" s="1709"/>
      <c r="BU537" s="1707">
        <f>SUM(BU533:BX536)</f>
        <v>0</v>
      </c>
      <c r="BV537" s="1708"/>
      <c r="BW537" s="1708"/>
      <c r="BX537" s="1709"/>
      <c r="BY537" s="1707">
        <f>SUM(BY533:CB536)</f>
        <v>0</v>
      </c>
      <c r="BZ537" s="1708"/>
      <c r="CA537" s="1708"/>
      <c r="CB537" s="1709"/>
      <c r="CC537" s="1707">
        <f>SUM(CC533:CF536)</f>
        <v>0</v>
      </c>
      <c r="CD537" s="1708"/>
      <c r="CE537" s="1708"/>
      <c r="CF537" s="1709"/>
      <c r="CG537" s="1707">
        <f>SUM(BM537:CF537)</f>
        <v>0</v>
      </c>
      <c r="CH537" s="1708"/>
      <c r="CI537" s="1708"/>
      <c r="CJ537" s="1709"/>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8">
        <f>SUM(AG484:AG529)</f>
        <v>0</v>
      </c>
      <c r="AL540" s="1269"/>
      <c r="AM540" s="1270"/>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7">
        <f>SUM(O609:S613)</f>
        <v>119</v>
      </c>
      <c r="AZ541" s="1699"/>
      <c r="CG541"/>
      <c r="CH541" s="1829"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7" t="str">
        <f>IF(AY541=BK568,"passed","failed")</f>
        <v>passed</v>
      </c>
      <c r="AT542" s="1698"/>
      <c r="AU542" s="1699"/>
      <c r="AV542" s="151"/>
      <c r="AW542" s="151"/>
      <c r="AX542" s="151"/>
      <c r="AY542" s="151"/>
      <c r="AZ542" s="152"/>
      <c r="CG542"/>
      <c r="CH542" s="1233"/>
      <c r="CI542" s="1234"/>
      <c r="CJ542" s="1234"/>
      <c r="CK542" s="123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2" t="s">
        <v>365</v>
      </c>
      <c r="AF543" s="1722"/>
      <c r="AG543" s="1722"/>
      <c r="AH543" s="1722"/>
      <c r="AI543" s="1722"/>
      <c r="AJ543" s="1722"/>
      <c r="AK543" s="172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0" t="s">
        <v>182</v>
      </c>
      <c r="AH544" s="1710"/>
      <c r="AI544" s="1710"/>
      <c r="AJ544" s="1710"/>
      <c r="AK544" s="18"/>
      <c r="AL544" s="18"/>
      <c r="AM544" s="21"/>
      <c r="AN544" s="281"/>
      <c r="BE544" s="1707" t="s">
        <v>223</v>
      </c>
      <c r="BF544" s="1708"/>
      <c r="BG544" s="1708"/>
      <c r="BH544" s="1709"/>
      <c r="BI544" s="1707" t="s">
        <v>716</v>
      </c>
      <c r="BJ544" s="1708"/>
      <c r="BK544" s="1708"/>
      <c r="BL544" s="1709"/>
      <c r="BM544" s="1707" t="s">
        <v>717</v>
      </c>
      <c r="BN544" s="1708"/>
      <c r="BO544" s="1708"/>
      <c r="BP544" s="1709"/>
      <c r="BQ544" s="1707" t="s">
        <v>718</v>
      </c>
      <c r="BR544" s="1708"/>
      <c r="BS544" s="1708"/>
      <c r="BT544" s="1709"/>
      <c r="BU544" s="1707" t="s">
        <v>719</v>
      </c>
      <c r="BV544" s="1708"/>
      <c r="BW544" s="1708"/>
      <c r="BX544" s="1709"/>
      <c r="BY544" s="1707" t="s">
        <v>224</v>
      </c>
      <c r="BZ544" s="1708"/>
      <c r="CA544" s="1708"/>
      <c r="CB544" s="1709"/>
      <c r="CC544"/>
      <c r="CG544"/>
      <c r="CH544" s="1233"/>
      <c r="CI544" s="1234"/>
      <c r="CJ544" s="1234"/>
      <c r="CK544" s="1235"/>
    </row>
    <row r="545" spans="1:89" s="4" customFormat="1" ht="12.75" customHeight="1">
      <c r="A545" s="3"/>
      <c r="B545" s="1670" t="s">
        <v>1719</v>
      </c>
      <c r="C545" s="1670"/>
      <c r="D545" s="1670"/>
      <c r="E545" s="1670"/>
      <c r="F545" s="1670"/>
      <c r="G545" s="1670"/>
      <c r="H545" s="1670"/>
      <c r="I545" s="1670"/>
      <c r="J545" s="1670"/>
      <c r="K545" s="1670"/>
      <c r="L545" s="1670"/>
      <c r="M545" s="1670"/>
      <c r="N545" s="1670"/>
      <c r="O545" s="1670"/>
      <c r="P545" s="1670"/>
      <c r="Q545" s="1670"/>
      <c r="R545" s="1670"/>
      <c r="S545" s="1670"/>
      <c r="T545" s="1670"/>
      <c r="U545" s="1670"/>
      <c r="V545" s="1670"/>
      <c r="W545" s="1670"/>
      <c r="X545" s="1670"/>
      <c r="Y545" s="1670"/>
      <c r="Z545" s="1670"/>
      <c r="AA545" s="1670"/>
      <c r="AB545" s="1670"/>
      <c r="AC545" s="1670"/>
      <c r="AD545" s="1670"/>
      <c r="AE545" s="1670"/>
      <c r="AF545" s="1670"/>
      <c r="AG545" s="1670"/>
      <c r="AK545" s="21"/>
      <c r="AL545" s="21"/>
      <c r="AN545" s="281"/>
      <c r="AP545" s="434" t="s">
        <v>613</v>
      </c>
      <c r="AQ545" s="435"/>
      <c r="AR545" s="435"/>
      <c r="AS545" s="435"/>
      <c r="AT545" s="435"/>
      <c r="AU545" s="435"/>
      <c r="AV545" s="436"/>
      <c r="AW545" s="435"/>
      <c r="AX545" s="435"/>
      <c r="AY545" s="436"/>
      <c r="BE545" s="1697">
        <f>IF(CH546=1,0,1)</f>
        <v>0</v>
      </c>
      <c r="BF545" s="1698"/>
      <c r="BG545" s="1698"/>
      <c r="BH545" s="1699"/>
      <c r="BI545" s="1697"/>
      <c r="BJ545" s="1698"/>
      <c r="BK545" s="1698"/>
      <c r="BL545" s="1699"/>
      <c r="BM545" s="1697"/>
      <c r="BN545" s="1698"/>
      <c r="BO545" s="1698"/>
      <c r="BP545" s="1699"/>
      <c r="BQ545" s="1697"/>
      <c r="BR545" s="1698"/>
      <c r="BS545" s="1698"/>
      <c r="BT545" s="1699"/>
      <c r="BU545" s="1707"/>
      <c r="BV545" s="1708"/>
      <c r="BW545" s="1708"/>
      <c r="BX545" s="1709"/>
      <c r="BY545" s="1707"/>
      <c r="BZ545" s="1708"/>
      <c r="CA545" s="1708"/>
      <c r="CB545" s="1709"/>
      <c r="CC545"/>
      <c r="CG545"/>
      <c r="CH545" s="1236"/>
      <c r="CI545" s="1237"/>
      <c r="CJ545" s="1237"/>
      <c r="CK545" s="1238"/>
    </row>
    <row r="546" spans="1:89" s="4" customFormat="1" ht="12.75" customHeight="1">
      <c r="A546" s="20"/>
      <c r="B546" s="1670"/>
      <c r="C546" s="1670"/>
      <c r="D546" s="1670"/>
      <c r="E546" s="1670"/>
      <c r="F546" s="1670"/>
      <c r="G546" s="1670"/>
      <c r="H546" s="1670"/>
      <c r="I546" s="1670"/>
      <c r="J546" s="1670"/>
      <c r="K546" s="1670"/>
      <c r="L546" s="1670"/>
      <c r="M546" s="1670"/>
      <c r="N546" s="1670"/>
      <c r="O546" s="1670"/>
      <c r="P546" s="1670"/>
      <c r="Q546" s="1670"/>
      <c r="R546" s="1670"/>
      <c r="S546" s="1670"/>
      <c r="T546" s="1670"/>
      <c r="U546" s="1670"/>
      <c r="V546" s="1670"/>
      <c r="W546" s="1670"/>
      <c r="X546" s="1670"/>
      <c r="Y546" s="1670"/>
      <c r="Z546" s="1670"/>
      <c r="AA546" s="1670"/>
      <c r="AB546" s="1670"/>
      <c r="AC546" s="1670"/>
      <c r="AD546" s="1670"/>
      <c r="AE546" s="1670"/>
      <c r="AF546" s="1670"/>
      <c r="AG546" s="1670"/>
      <c r="AK546" s="163"/>
      <c r="AL546" s="163"/>
      <c r="AM546" s="163"/>
      <c r="AN546" s="281"/>
      <c r="AP546" s="437" t="s">
        <v>611</v>
      </c>
      <c r="AQ546" s="438"/>
      <c r="AR546" s="438"/>
      <c r="AS546" s="438"/>
      <c r="AT546" s="438"/>
      <c r="AU546" s="1695">
        <f>ROUNDUP(BK568*0.1,0)</f>
        <v>12</v>
      </c>
      <c r="AV546" s="1696"/>
      <c r="AW546" s="438"/>
      <c r="AX546" s="438">
        <f>AU546-AP548</f>
        <v>-48</v>
      </c>
      <c r="AY546" s="439"/>
      <c r="BE546" s="1697"/>
      <c r="BF546" s="1698"/>
      <c r="BG546" s="1698"/>
      <c r="BH546" s="1699"/>
      <c r="BI546" s="1697">
        <f>IF(AND(CH547=1,BE545=0),0,1)</f>
        <v>0</v>
      </c>
      <c r="BJ546" s="1698"/>
      <c r="BK546" s="1698"/>
      <c r="BL546" s="1699"/>
      <c r="BM546" s="1697"/>
      <c r="BN546" s="1698"/>
      <c r="BO546" s="1698"/>
      <c r="BP546" s="1699"/>
      <c r="BQ546" s="1697"/>
      <c r="BR546" s="1698"/>
      <c r="BS546" s="1698"/>
      <c r="BT546" s="1699"/>
      <c r="BU546" s="1707"/>
      <c r="BV546" s="1708"/>
      <c r="BW546" s="1708"/>
      <c r="BX546" s="1709"/>
      <c r="BY546" s="1707"/>
      <c r="BZ546" s="1708"/>
      <c r="CA546" s="1708"/>
      <c r="CB546" s="1709"/>
      <c r="CC546"/>
      <c r="CG546"/>
      <c r="CH546" s="1707">
        <f>IF(OR(Y609=0,Y609&gt;=0.1),1,0)</f>
        <v>1</v>
      </c>
      <c r="CI546" s="1708"/>
      <c r="CJ546" s="1708"/>
      <c r="CK546" s="1709"/>
    </row>
    <row r="547" spans="1:89" s="4" customFormat="1" ht="12.75" customHeight="1">
      <c r="B547" s="1670"/>
      <c r="C547" s="1670"/>
      <c r="D547" s="1670"/>
      <c r="E547" s="1670"/>
      <c r="F547" s="1670"/>
      <c r="G547" s="1670"/>
      <c r="H547" s="1670"/>
      <c r="I547" s="1670"/>
      <c r="J547" s="1670"/>
      <c r="K547" s="1670"/>
      <c r="L547" s="1670"/>
      <c r="M547" s="1670"/>
      <c r="N547" s="1670"/>
      <c r="O547" s="1670"/>
      <c r="P547" s="1670"/>
      <c r="Q547" s="1670"/>
      <c r="R547" s="1670"/>
      <c r="S547" s="1670"/>
      <c r="T547" s="1670"/>
      <c r="U547" s="1670"/>
      <c r="V547" s="1670"/>
      <c r="W547" s="1670"/>
      <c r="X547" s="1670"/>
      <c r="Y547" s="1670"/>
      <c r="Z547" s="1670"/>
      <c r="AA547" s="1670"/>
      <c r="AB547" s="1670"/>
      <c r="AC547" s="1670"/>
      <c r="AD547" s="1670"/>
      <c r="AE547" s="1670"/>
      <c r="AF547" s="1670"/>
      <c r="AG547" s="1670"/>
      <c r="AH547" s="162"/>
      <c r="AI547" s="162"/>
      <c r="AJ547" s="162"/>
      <c r="AK547" s="163"/>
      <c r="AL547" s="163"/>
      <c r="AM547" s="163"/>
      <c r="AN547" s="281"/>
      <c r="AP547" s="437"/>
      <c r="AQ547" s="438"/>
      <c r="AR547" s="438"/>
      <c r="AS547" s="438"/>
      <c r="AT547" s="438"/>
      <c r="AU547" s="438"/>
      <c r="AV547" s="439"/>
      <c r="AW547" s="438"/>
      <c r="AX547" s="438"/>
      <c r="AY547" s="439"/>
      <c r="BE547" s="1697"/>
      <c r="BF547" s="1698"/>
      <c r="BG547" s="1698"/>
      <c r="BH547" s="1699"/>
      <c r="BI547" s="1697"/>
      <c r="BJ547" s="1698"/>
      <c r="BK547" s="1698"/>
      <c r="BL547" s="1699"/>
      <c r="BM547" s="1697">
        <f>IF(AND(AND(CH548=1,BI546=0,BE545=0)),0,1)</f>
        <v>0</v>
      </c>
      <c r="BN547" s="1698"/>
      <c r="BO547" s="1698"/>
      <c r="BP547" s="1699"/>
      <c r="BQ547" s="1697"/>
      <c r="BR547" s="1698"/>
      <c r="BS547" s="1698"/>
      <c r="BT547" s="1699"/>
      <c r="BU547" s="1707"/>
      <c r="BV547" s="1708"/>
      <c r="BW547" s="1708"/>
      <c r="BX547" s="1709"/>
      <c r="BY547" s="1707"/>
      <c r="BZ547" s="1708"/>
      <c r="CA547" s="1708"/>
      <c r="CB547" s="1709"/>
      <c r="CC547"/>
      <c r="CG547"/>
      <c r="CH547" s="1707">
        <f>IF(OR(Y610=0,Y610&gt;=0.1),1,0)</f>
        <v>1</v>
      </c>
      <c r="CI547" s="1708"/>
      <c r="CJ547" s="1708"/>
      <c r="CK547" s="1709"/>
    </row>
    <row r="548" spans="1:89" s="4" customFormat="1" ht="12.75" customHeight="1">
      <c r="B548" s="1670"/>
      <c r="C548" s="1670"/>
      <c r="D548" s="1670"/>
      <c r="E548" s="1670"/>
      <c r="F548" s="1670"/>
      <c r="G548" s="1670"/>
      <c r="H548" s="1670"/>
      <c r="I548" s="1670"/>
      <c r="J548" s="1670"/>
      <c r="K548" s="1670"/>
      <c r="L548" s="1670"/>
      <c r="M548" s="1670"/>
      <c r="N548" s="1670"/>
      <c r="O548" s="1670"/>
      <c r="P548" s="1670"/>
      <c r="Q548" s="1670"/>
      <c r="R548" s="1670"/>
      <c r="S548" s="1670"/>
      <c r="T548" s="1670"/>
      <c r="U548" s="1670"/>
      <c r="V548" s="1670"/>
      <c r="W548" s="1670"/>
      <c r="X548" s="1670"/>
      <c r="Y548" s="1670"/>
      <c r="Z548" s="1670"/>
      <c r="AA548" s="1670"/>
      <c r="AB548" s="1670"/>
      <c r="AC548" s="1670"/>
      <c r="AD548" s="1670"/>
      <c r="AE548" s="1670"/>
      <c r="AF548" s="1670"/>
      <c r="AG548" s="1670"/>
      <c r="AH548" s="162"/>
      <c r="AI548" s="162"/>
      <c r="AJ548" s="162"/>
      <c r="AK548" s="163"/>
      <c r="AL548" s="163"/>
      <c r="AM548" s="163"/>
      <c r="AN548" s="281"/>
      <c r="AP548" s="1737">
        <f>SUM(T609:X613)</f>
        <v>60</v>
      </c>
      <c r="AQ548" s="1738"/>
      <c r="AR548" s="1738"/>
      <c r="AS548" s="1738"/>
      <c r="AT548" s="1739"/>
      <c r="AU548" s="438"/>
      <c r="AV548" s="439"/>
      <c r="AW548" s="438"/>
      <c r="AX548" s="438"/>
      <c r="AY548" s="439"/>
      <c r="BE548" s="1697"/>
      <c r="BF548" s="1698"/>
      <c r="BG548" s="1698"/>
      <c r="BH548" s="1699"/>
      <c r="BI548" s="1697"/>
      <c r="BJ548" s="1698"/>
      <c r="BK548" s="1698"/>
      <c r="BL548" s="1699"/>
      <c r="BM548" s="1697"/>
      <c r="BN548" s="1698"/>
      <c r="BO548" s="1698"/>
      <c r="BP548" s="1699"/>
      <c r="BQ548" s="1697">
        <f>IF(AND(AND(AND(CH549=1,BM547=0,BI546=0,BE545=0))),0,1)</f>
        <v>0</v>
      </c>
      <c r="BR548" s="1698"/>
      <c r="BS548" s="1698"/>
      <c r="BT548" s="1699"/>
      <c r="BU548" s="1707"/>
      <c r="BV548" s="1708"/>
      <c r="BW548" s="1708"/>
      <c r="BX548" s="1709"/>
      <c r="BY548" s="1707"/>
      <c r="BZ548" s="1708"/>
      <c r="CA548" s="1708"/>
      <c r="CB548" s="1709"/>
      <c r="CC548"/>
      <c r="CG548"/>
      <c r="CH548" s="1707">
        <f>IF(OR(Y611=0,Y611&gt;=0.1),1,0)</f>
        <v>1</v>
      </c>
      <c r="CI548" s="1708"/>
      <c r="CJ548" s="1708"/>
      <c r="CK548" s="1709"/>
    </row>
    <row r="549" spans="1:89" s="4" customFormat="1" ht="12.75" customHeight="1">
      <c r="B549" s="1670"/>
      <c r="C549" s="1670"/>
      <c r="D549" s="1670"/>
      <c r="E549" s="1670"/>
      <c r="F549" s="1670"/>
      <c r="G549" s="1670"/>
      <c r="H549" s="1670"/>
      <c r="I549" s="1670"/>
      <c r="J549" s="1670"/>
      <c r="K549" s="1670"/>
      <c r="L549" s="1670"/>
      <c r="M549" s="1670"/>
      <c r="N549" s="1670"/>
      <c r="O549" s="1670"/>
      <c r="P549" s="1670"/>
      <c r="Q549" s="1670"/>
      <c r="R549" s="1670"/>
      <c r="S549" s="1670"/>
      <c r="T549" s="1670"/>
      <c r="U549" s="1670"/>
      <c r="V549" s="1670"/>
      <c r="W549" s="1670"/>
      <c r="X549" s="1670"/>
      <c r="Y549" s="1670"/>
      <c r="Z549" s="1670"/>
      <c r="AA549" s="1670"/>
      <c r="AB549" s="1670"/>
      <c r="AC549" s="1670"/>
      <c r="AD549" s="1670"/>
      <c r="AE549" s="1670"/>
      <c r="AF549" s="1670"/>
      <c r="AG549" s="1670"/>
      <c r="AH549" s="162"/>
      <c r="AI549" s="162"/>
      <c r="AJ549" s="162"/>
      <c r="AK549" s="163"/>
      <c r="AL549" s="163"/>
      <c r="AM549" s="163"/>
      <c r="AN549" s="281"/>
      <c r="AP549" s="440"/>
      <c r="AQ549" s="441"/>
      <c r="AR549" s="441"/>
      <c r="AS549" s="441"/>
      <c r="AT549" s="442" t="s">
        <v>606</v>
      </c>
      <c r="AU549" s="1695" t="str">
        <f>IF(AP548&gt;=AU546,"passed","failed")</f>
        <v>passed</v>
      </c>
      <c r="AV549" s="1840"/>
      <c r="AW549" s="1696"/>
      <c r="AX549" s="443"/>
      <c r="AY549" s="444"/>
      <c r="BE549" s="1697"/>
      <c r="BF549" s="1698"/>
      <c r="BG549" s="1698"/>
      <c r="BH549" s="1699"/>
      <c r="BI549" s="1697"/>
      <c r="BJ549" s="1698"/>
      <c r="BK549" s="1698"/>
      <c r="BL549" s="1699"/>
      <c r="BM549" s="1697"/>
      <c r="BN549" s="1698"/>
      <c r="BO549" s="1698"/>
      <c r="BP549" s="1699"/>
      <c r="BQ549" s="1697"/>
      <c r="BR549" s="1698"/>
      <c r="BS549" s="1698"/>
      <c r="BT549" s="1699"/>
      <c r="BU549" s="1697">
        <f>IF(AND(AND(AND(AND(CH550=1,BQ548=0,BM547=0,BI546=0,BE545=0)))),0,1)</f>
        <v>0</v>
      </c>
      <c r="BV549" s="1698"/>
      <c r="BW549" s="1698"/>
      <c r="BX549" s="1699"/>
      <c r="BY549" s="1707"/>
      <c r="BZ549" s="1708"/>
      <c r="CA549" s="1708"/>
      <c r="CB549" s="1709"/>
      <c r="CC549"/>
      <c r="CD549"/>
      <c r="CE549"/>
      <c r="CF549"/>
      <c r="CG549"/>
      <c r="CH549" s="1707">
        <f>IF(OR(Y612=0,Y612&gt;=0.1),1,0)</f>
        <v>1</v>
      </c>
      <c r="CI549" s="1708"/>
      <c r="CJ549" s="1708"/>
      <c r="CK549" s="1709"/>
    </row>
    <row r="550" spans="1:89" s="4" customFormat="1" ht="13.75" customHeight="1">
      <c r="B550" s="1670"/>
      <c r="C550" s="1670"/>
      <c r="D550" s="1670"/>
      <c r="E550" s="1670"/>
      <c r="F550" s="1670"/>
      <c r="G550" s="1670"/>
      <c r="H550" s="1670"/>
      <c r="I550" s="1670"/>
      <c r="J550" s="1670"/>
      <c r="K550" s="1670"/>
      <c r="L550" s="1670"/>
      <c r="M550" s="1670"/>
      <c r="N550" s="1670"/>
      <c r="O550" s="1670"/>
      <c r="P550" s="1670"/>
      <c r="Q550" s="1670"/>
      <c r="R550" s="1670"/>
      <c r="S550" s="1670"/>
      <c r="T550" s="1670"/>
      <c r="U550" s="1670"/>
      <c r="V550" s="1670"/>
      <c r="W550" s="1670"/>
      <c r="X550" s="1670"/>
      <c r="Y550" s="1670"/>
      <c r="Z550" s="1670"/>
      <c r="AA550" s="1670"/>
      <c r="AB550" s="1670"/>
      <c r="AC550" s="1670"/>
      <c r="AD550" s="1670"/>
      <c r="AE550" s="1670"/>
      <c r="AF550" s="1670"/>
      <c r="AG550" s="1670"/>
      <c r="AH550" s="162"/>
      <c r="AI550" s="162"/>
      <c r="AJ550" s="162"/>
      <c r="AK550" s="163"/>
      <c r="AL550" s="163"/>
      <c r="AM550" s="163"/>
      <c r="AN550" s="281"/>
      <c r="BE550" s="1697">
        <f>SUM(BE545:BH549)</f>
        <v>0</v>
      </c>
      <c r="BF550" s="1698"/>
      <c r="BG550" s="1698"/>
      <c r="BH550" s="1699"/>
      <c r="BI550" s="1697">
        <f>SUM(BI545:BL549)</f>
        <v>0</v>
      </c>
      <c r="BJ550" s="1698"/>
      <c r="BK550" s="1698"/>
      <c r="BL550" s="1699"/>
      <c r="BM550" s="1697">
        <f>SUM(BM545:BP549)</f>
        <v>0</v>
      </c>
      <c r="BN550" s="1698"/>
      <c r="BO550" s="1698"/>
      <c r="BP550" s="1699"/>
      <c r="BQ550" s="1697">
        <f>SUM(BQ545:BT549)</f>
        <v>0</v>
      </c>
      <c r="BR550" s="1698"/>
      <c r="BS550" s="1698"/>
      <c r="BT550" s="1699"/>
      <c r="BU550" s="1697">
        <f>SUM(BU545:BX549)</f>
        <v>0</v>
      </c>
      <c r="BV550" s="1698"/>
      <c r="BW550" s="1698"/>
      <c r="BX550" s="1699"/>
      <c r="BY550" s="1697">
        <f>SUM(BY545:CB549)</f>
        <v>0</v>
      </c>
      <c r="BZ550" s="1698"/>
      <c r="CA550" s="1698"/>
      <c r="CB550" s="1699"/>
      <c r="CC550" s="1707">
        <f>IF(AND(CH546=1,T609&gt;0),0,SUM(BE550:CB550))</f>
        <v>0</v>
      </c>
      <c r="CD550" s="1708"/>
      <c r="CE550" s="1708"/>
      <c r="CF550" s="1709"/>
      <c r="CG550"/>
      <c r="CH550" s="1707">
        <f>IF(OR(Y613=0,Y613&gt;=0.1),1,0)</f>
        <v>1</v>
      </c>
      <c r="CI550" s="1708"/>
      <c r="CJ550" s="1708"/>
      <c r="CK550" s="1709"/>
    </row>
    <row r="551" spans="1:89" s="4" customFormat="1" ht="12.5" customHeight="1">
      <c r="B551" s="1844" t="s">
        <v>1499</v>
      </c>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c r="AC551" s="1844"/>
      <c r="AD551" s="1844"/>
      <c r="AE551" s="1844"/>
      <c r="AF551" s="1844"/>
      <c r="AG551" s="1844"/>
      <c r="AH551" s="162"/>
      <c r="AI551" s="162"/>
      <c r="AJ551" s="162"/>
      <c r="AK551" s="163"/>
      <c r="AL551" s="163"/>
      <c r="AM551" s="163"/>
      <c r="AN551" s="281"/>
    </row>
    <row r="552" spans="1:89" s="4" customFormat="1" ht="21" customHeight="1">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c r="AC552" s="1844"/>
      <c r="AD552" s="1844"/>
      <c r="AE552" s="1844"/>
      <c r="AF552" s="1844"/>
      <c r="AG552" s="1844"/>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4" t="s">
        <v>1761</v>
      </c>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c r="AC553" s="1844"/>
      <c r="AD553" s="1844"/>
      <c r="AE553" s="1844"/>
      <c r="AF553" s="1844"/>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c r="AC554" s="1844"/>
      <c r="AD554" s="1844"/>
      <c r="AE554" s="1844"/>
      <c r="AF554" s="1844"/>
      <c r="AG554" s="162"/>
      <c r="AH554" s="162"/>
      <c r="AI554" s="162"/>
      <c r="AJ554" s="162"/>
      <c r="AK554" s="163"/>
      <c r="AL554" s="163"/>
      <c r="AM554" s="163"/>
      <c r="AN554" s="281"/>
      <c r="AP554" s="150"/>
      <c r="AQ554" s="151"/>
      <c r="AR554" s="151"/>
      <c r="AS554" s="151"/>
      <c r="AT554" s="157" t="s">
        <v>606</v>
      </c>
      <c r="AU554" s="151"/>
      <c r="AV554" s="1697" t="str">
        <f>IF(BJ590&gt;0,"failed","passed")</f>
        <v>failed</v>
      </c>
      <c r="AW554" s="1698"/>
      <c r="AX554" s="1698"/>
      <c r="AY554" s="1699"/>
    </row>
    <row r="555" spans="1:89" s="4" customFormat="1" ht="12.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4" t="s">
        <v>1500</v>
      </c>
      <c r="R557" s="1874"/>
      <c r="S557" s="1874"/>
      <c r="T557" s="1874"/>
      <c r="U557" s="1874"/>
      <c r="V557" s="1874"/>
      <c r="W557" s="1874"/>
      <c r="X557" s="1874"/>
      <c r="Y557" s="1874"/>
      <c r="Z557" s="1874"/>
      <c r="AA557" s="1874"/>
      <c r="AB557" s="1874"/>
      <c r="AC557" s="1874"/>
      <c r="AD557" s="1874"/>
      <c r="AE557" s="1874"/>
      <c r="AF557" s="187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4"/>
      <c r="R558" s="1874"/>
      <c r="S558" s="1874"/>
      <c r="T558" s="1874"/>
      <c r="U558" s="1874"/>
      <c r="V558" s="1874"/>
      <c r="W558" s="1874"/>
      <c r="X558" s="1874"/>
      <c r="Y558" s="1874"/>
      <c r="Z558" s="1874"/>
      <c r="AA558" s="1874"/>
      <c r="AB558" s="1874"/>
      <c r="AC558" s="1874"/>
      <c r="AD558" s="1874"/>
      <c r="AE558" s="1874"/>
      <c r="AF558" s="187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1760</v>
      </c>
      <c r="R559" s="1682"/>
      <c r="S559" s="1755" t="s">
        <v>204</v>
      </c>
      <c r="T559" s="1755"/>
      <c r="U559" s="1681">
        <v>0.5</v>
      </c>
      <c r="V559" s="1682"/>
      <c r="W559" s="1681">
        <v>0.45</v>
      </c>
      <c r="X559" s="1682"/>
      <c r="Y559" s="1681">
        <v>0.4</v>
      </c>
      <c r="Z559" s="1682"/>
      <c r="AA559" s="1681">
        <v>0.35</v>
      </c>
      <c r="AB559" s="1682"/>
      <c r="AC559" s="1838">
        <v>0.3</v>
      </c>
      <c r="AD559" s="1839"/>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8"/>
      <c r="P560" s="1679"/>
      <c r="Q560" s="1880"/>
      <c r="R560" s="1845"/>
      <c r="S560" s="1853"/>
      <c r="T560" s="1853"/>
      <c r="U560" s="1845"/>
      <c r="V560" s="1845"/>
      <c r="W560" s="1845"/>
      <c r="X560" s="1845"/>
      <c r="Y560" s="1845"/>
      <c r="Z560" s="1845"/>
      <c r="AA560" s="1848"/>
      <c r="AB560" s="1848"/>
      <c r="AC560" s="1845"/>
      <c r="AD560" s="1845"/>
      <c r="AE560" s="1836"/>
      <c r="AF560" s="1837"/>
      <c r="AN560" s="281"/>
      <c r="AP560" s="144" t="s">
        <v>713</v>
      </c>
      <c r="AQ560" s="9"/>
      <c r="AR560" s="9"/>
      <c r="AS560" s="9"/>
      <c r="AT560" s="1707" t="str">
        <f>IF(OR(AV554="passed",BD558="passed"),"passed","failed")</f>
        <v>passed</v>
      </c>
      <c r="AU560" s="1708"/>
      <c r="AV560" s="1708"/>
      <c r="AW560" s="1708"/>
      <c r="AX560" s="1709"/>
    </row>
    <row r="561" spans="1:96" s="4" customFormat="1" ht="12.75" customHeight="1">
      <c r="B561" s="63"/>
      <c r="I561" s="220"/>
      <c r="J561" s="162"/>
      <c r="N561" s="5"/>
      <c r="O561" s="1678"/>
      <c r="P561" s="1679"/>
      <c r="Q561" s="1852"/>
      <c r="R561" s="1686"/>
      <c r="S561" s="1686"/>
      <c r="T561" s="1686"/>
      <c r="U561" s="1686"/>
      <c r="V561" s="1686"/>
      <c r="W561" s="1686"/>
      <c r="X561" s="1686"/>
      <c r="Y561" s="1651"/>
      <c r="Z561" s="1651"/>
      <c r="AA561" s="1686"/>
      <c r="AB561" s="1686"/>
      <c r="AC561" s="1651"/>
      <c r="AD561" s="1651"/>
      <c r="AE561" s="1730"/>
      <c r="AF561" s="1731"/>
      <c r="AN561" s="281"/>
      <c r="AP561"/>
      <c r="AQ561"/>
      <c r="AR561"/>
      <c r="AS561"/>
      <c r="AT561"/>
      <c r="AU561"/>
      <c r="AV561"/>
      <c r="AW561"/>
      <c r="AX561"/>
      <c r="AY561"/>
    </row>
    <row r="562" spans="1:96" s="4" customFormat="1" ht="12.75" customHeight="1">
      <c r="B562" s="63"/>
      <c r="I562" s="220"/>
      <c r="J562" s="162"/>
      <c r="N562" s="5"/>
      <c r="O562" s="1678"/>
      <c r="P562" s="1679"/>
      <c r="Q562" s="1852"/>
      <c r="R562" s="1686"/>
      <c r="S562" s="1686"/>
      <c r="T562" s="1686"/>
      <c r="U562" s="1686"/>
      <c r="V562" s="1686"/>
      <c r="W562" s="1686"/>
      <c r="X562" s="1686"/>
      <c r="Y562" s="1686"/>
      <c r="Z562" s="1686"/>
      <c r="AA562" s="1651"/>
      <c r="AB562" s="1651"/>
      <c r="AC562" s="1686"/>
      <c r="AD562" s="1686"/>
      <c r="AE562" s="1732"/>
      <c r="AF562" s="1733"/>
      <c r="AN562" s="281"/>
      <c r="AP562" s="153" t="s">
        <v>607</v>
      </c>
      <c r="AQ562" s="154"/>
      <c r="AR562" s="154"/>
      <c r="AS562" s="154"/>
      <c r="AT562" s="154"/>
      <c r="AU562" s="154"/>
      <c r="AV562" s="155"/>
      <c r="AW562" s="1841" t="str">
        <f>IF(AND(AND(AND(AND(AS542="passed",AU549="passed",BD558="passed",SUM(T609:X613)&gt;1)))),"YES","NO")</f>
        <v>YES</v>
      </c>
      <c r="AX562" s="1842"/>
      <c r="AY562" s="1843"/>
      <c r="AZ562" s="40"/>
      <c r="BA562" s="40"/>
      <c r="BB562" s="40"/>
      <c r="BC562" s="40"/>
      <c r="BD562" s="40"/>
      <c r="BE562" s="21"/>
      <c r="BF562" s="21"/>
      <c r="BG562" s="21"/>
    </row>
    <row r="563" spans="1:96" s="4" customFormat="1" ht="12.75" customHeight="1">
      <c r="B563" s="63"/>
      <c r="I563" s="220"/>
      <c r="J563" s="162"/>
      <c r="N563" s="5"/>
      <c r="O563" s="1678"/>
      <c r="P563" s="1679"/>
      <c r="Q563" s="1852"/>
      <c r="R563" s="1686"/>
      <c r="S563" s="1686"/>
      <c r="T563" s="1686"/>
      <c r="U563" s="1686"/>
      <c r="V563" s="1686"/>
      <c r="W563" s="1686"/>
      <c r="X563" s="1686"/>
      <c r="Y563" s="1651"/>
      <c r="Z563" s="1651"/>
      <c r="AA563" s="1686"/>
      <c r="AB563" s="1686"/>
      <c r="AC563" s="1651"/>
      <c r="AD563" s="1651"/>
      <c r="AE563" s="1730"/>
      <c r="AF563" s="1731"/>
      <c r="AN563" s="281"/>
    </row>
    <row r="564" spans="1:96" s="4" customFormat="1" ht="12.75" customHeight="1">
      <c r="B564" s="63"/>
      <c r="I564" s="220"/>
      <c r="J564" s="162"/>
      <c r="N564" s="5"/>
      <c r="O564" s="1678"/>
      <c r="P564" s="1679"/>
      <c r="Q564" s="1852"/>
      <c r="R564" s="1686"/>
      <c r="S564" s="1686"/>
      <c r="T564" s="1686"/>
      <c r="U564" s="1686"/>
      <c r="V564" s="1686"/>
      <c r="W564" s="1651"/>
      <c r="X564" s="1651"/>
      <c r="Y564" s="1686"/>
      <c r="Z564" s="1686"/>
      <c r="AA564" s="1651"/>
      <c r="AB564" s="1651"/>
      <c r="AC564" s="1686"/>
      <c r="AD564" s="1686"/>
      <c r="AE564" s="1732"/>
      <c r="AF564" s="1733"/>
      <c r="AN564" s="281"/>
    </row>
    <row r="565" spans="1:96" s="4" customFormat="1" ht="12.75" customHeight="1">
      <c r="B565" s="63"/>
      <c r="I565" s="220"/>
      <c r="J565" s="162"/>
      <c r="N565" s="5"/>
      <c r="O565" s="1678"/>
      <c r="P565" s="1679"/>
      <c r="Q565" s="1852"/>
      <c r="R565" s="1686"/>
      <c r="S565" s="1686"/>
      <c r="T565" s="1686"/>
      <c r="U565" s="1686"/>
      <c r="V565" s="1686"/>
      <c r="W565" s="1686"/>
      <c r="X565" s="1686"/>
      <c r="Y565" s="1651"/>
      <c r="Z565" s="1651"/>
      <c r="AA565" s="1686"/>
      <c r="AB565" s="1686"/>
      <c r="AC565" s="1651"/>
      <c r="AD565" s="1651"/>
      <c r="AE565" s="1730"/>
      <c r="AF565" s="1731"/>
      <c r="AN565" s="281"/>
      <c r="AU565" s="21"/>
      <c r="AV565" s="21"/>
      <c r="AW565" s="8"/>
      <c r="AX565" s="9"/>
      <c r="AY565" s="9"/>
      <c r="AZ565" s="60" t="s">
        <v>1126</v>
      </c>
      <c r="BA565" s="1821" t="s">
        <v>714</v>
      </c>
      <c r="BB565" s="1822"/>
      <c r="BC565" s="1822"/>
      <c r="BD565" s="1822"/>
      <c r="BE565" s="1823"/>
      <c r="BF565" s="1849">
        <f>SUM(O609:S613)</f>
        <v>119</v>
      </c>
      <c r="BG565" s="1850"/>
      <c r="BH565" s="1850"/>
      <c r="BI565" s="1850"/>
      <c r="BJ565" s="1851"/>
      <c r="BK565" s="1655">
        <f>SUM(T609:X613)</f>
        <v>60</v>
      </c>
      <c r="BL565" s="1656"/>
      <c r="BM565" s="1656"/>
      <c r="BN565" s="1656"/>
      <c r="BO565" s="1657"/>
    </row>
    <row r="566" spans="1:96" s="4" customFormat="1" ht="12.75" customHeight="1">
      <c r="B566" s="35"/>
      <c r="I566" s="1510" t="s">
        <v>1498</v>
      </c>
      <c r="J566" s="1511"/>
      <c r="K566" s="1511"/>
      <c r="L566" s="1511"/>
      <c r="M566" s="1511"/>
      <c r="N566" s="1512"/>
      <c r="O566" s="1678">
        <v>0.5</v>
      </c>
      <c r="P566" s="1679"/>
      <c r="Q566" s="1893"/>
      <c r="R566" s="1729"/>
      <c r="S566" s="1686"/>
      <c r="T566" s="1686"/>
      <c r="U566" s="1873" t="s">
        <v>1502</v>
      </c>
      <c r="V566" s="1873"/>
      <c r="W566" s="1866">
        <v>37.5</v>
      </c>
      <c r="X566" s="1866"/>
      <c r="Y566" s="1729"/>
      <c r="Z566" s="1729"/>
      <c r="AA566" s="1866"/>
      <c r="AB566" s="1866"/>
      <c r="AC566" s="1729"/>
      <c r="AD566" s="1729"/>
      <c r="AE566" s="1846"/>
      <c r="AF566" s="1847"/>
      <c r="AN566" s="281"/>
      <c r="CL566"/>
      <c r="CM566"/>
    </row>
    <row r="567" spans="1:96" s="4" customFormat="1" ht="12.75" customHeight="1">
      <c r="B567" s="120"/>
      <c r="C567" s="61"/>
      <c r="I567" s="1510"/>
      <c r="J567" s="1511"/>
      <c r="K567" s="1511"/>
      <c r="L567" s="1511"/>
      <c r="M567" s="1511"/>
      <c r="N567" s="1512"/>
      <c r="O567" s="1678">
        <v>0.45</v>
      </c>
      <c r="P567" s="1679"/>
      <c r="Q567" s="1852"/>
      <c r="R567" s="1686"/>
      <c r="S567" s="1686"/>
      <c r="T567" s="1686"/>
      <c r="U567" s="1650" t="s">
        <v>130</v>
      </c>
      <c r="V567" s="1650"/>
      <c r="W567" s="1651">
        <v>33.799999999999997</v>
      </c>
      <c r="X567" s="1651"/>
      <c r="Y567" s="1651"/>
      <c r="Z567" s="1651"/>
      <c r="AA567" s="1686"/>
      <c r="AB567" s="1686"/>
      <c r="AC567" s="1651"/>
      <c r="AD567" s="1651"/>
      <c r="AE567" s="1730"/>
      <c r="AF567" s="1731"/>
      <c r="AN567" s="281"/>
      <c r="CL567"/>
      <c r="CM567"/>
    </row>
    <row r="568" spans="1:96" s="4" customFormat="1" ht="12.75" customHeight="1">
      <c r="B568" s="5"/>
      <c r="C568" s="5"/>
      <c r="D568" s="5"/>
      <c r="E568" s="5"/>
      <c r="I568" s="1510"/>
      <c r="J568" s="1511"/>
      <c r="K568" s="1511"/>
      <c r="L568" s="1511"/>
      <c r="M568" s="1511"/>
      <c r="N568" s="1512"/>
      <c r="O568" s="1678">
        <v>0.4</v>
      </c>
      <c r="P568" s="1679"/>
      <c r="Q568" s="1852"/>
      <c r="R568" s="1686"/>
      <c r="S568" s="1650" t="s">
        <v>1501</v>
      </c>
      <c r="T568" s="1650"/>
      <c r="U568" s="1651">
        <v>20</v>
      </c>
      <c r="V568" s="1651"/>
      <c r="W568" s="1651">
        <v>30</v>
      </c>
      <c r="X568" s="1651"/>
      <c r="Y568" s="1651"/>
      <c r="Z568" s="1651"/>
      <c r="AA568" s="1651"/>
      <c r="AB568" s="1651"/>
      <c r="AC568" s="1651"/>
      <c r="AD568" s="1651"/>
      <c r="AE568" s="1730"/>
      <c r="AF568" s="1731"/>
      <c r="AN568" s="281"/>
      <c r="AP568" s="1756" t="s">
        <v>205</v>
      </c>
      <c r="AQ568" s="1757"/>
      <c r="AR568" s="1757"/>
      <c r="AS568" s="1757"/>
      <c r="AT568" s="1757"/>
      <c r="AU568" s="1757"/>
      <c r="AV568" s="1757"/>
      <c r="AW568" s="1757"/>
      <c r="AX568" s="1757"/>
      <c r="AY568" s="1757"/>
      <c r="AZ568" s="1757"/>
      <c r="BA568" s="1757"/>
      <c r="BB568" s="1757"/>
      <c r="BC568" s="1757"/>
      <c r="BD568" s="1757"/>
      <c r="BE568" s="1757"/>
      <c r="BF568" s="1757"/>
      <c r="BG568" s="1757"/>
      <c r="BH568" s="1757"/>
      <c r="BI568" s="1757"/>
      <c r="BJ568" s="1758"/>
      <c r="BK568" s="1830">
        <f>BF565</f>
        <v>119</v>
      </c>
      <c r="BL568" s="1831"/>
      <c r="BM568" s="1831"/>
      <c r="BN568" s="1831"/>
      <c r="BO568" s="18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0"/>
      <c r="J569" s="1511"/>
      <c r="K569" s="1511"/>
      <c r="L569" s="1511"/>
      <c r="M569" s="1511"/>
      <c r="N569" s="1512"/>
      <c r="O569" s="1678">
        <v>0.35</v>
      </c>
      <c r="P569" s="1679"/>
      <c r="Q569" s="1852"/>
      <c r="R569" s="1686"/>
      <c r="S569" s="1650" t="s">
        <v>1762</v>
      </c>
      <c r="T569" s="1650"/>
      <c r="U569" s="1651">
        <v>17.5</v>
      </c>
      <c r="V569" s="1651"/>
      <c r="W569" s="1651">
        <v>26.3</v>
      </c>
      <c r="X569" s="1651"/>
      <c r="Y569" s="1651">
        <v>35</v>
      </c>
      <c r="Z569" s="1651"/>
      <c r="AA569" s="1651"/>
      <c r="AB569" s="1651"/>
      <c r="AC569" s="1651">
        <v>50</v>
      </c>
      <c r="AD569" s="1651"/>
      <c r="AE569" s="1730"/>
      <c r="AF569" s="1731"/>
      <c r="AN569" s="281"/>
      <c r="AP569" s="1759"/>
      <c r="AQ569" s="1760"/>
      <c r="AR569" s="1760"/>
      <c r="AS569" s="1760"/>
      <c r="AT569" s="1760"/>
      <c r="AU569" s="1760"/>
      <c r="AV569" s="1760"/>
      <c r="AW569" s="1760"/>
      <c r="AX569" s="1760"/>
      <c r="AY569" s="1760"/>
      <c r="AZ569" s="1760"/>
      <c r="BA569" s="1760"/>
      <c r="BB569" s="1760"/>
      <c r="BC569" s="1760"/>
      <c r="BD569" s="1760"/>
      <c r="BE569" s="1760"/>
      <c r="BF569" s="1760"/>
      <c r="BG569" s="1760"/>
      <c r="BH569" s="1760"/>
      <c r="BI569" s="1760"/>
      <c r="BJ569" s="1761"/>
      <c r="BK569" s="1833"/>
      <c r="BL569" s="1834"/>
      <c r="BM569" s="1834"/>
      <c r="BN569" s="1834"/>
      <c r="BO569" s="18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0"/>
      <c r="J570" s="1511"/>
      <c r="K570" s="1511"/>
      <c r="L570" s="1511"/>
      <c r="M570" s="1511"/>
      <c r="N570" s="1512"/>
      <c r="O570" s="1678">
        <v>0.3</v>
      </c>
      <c r="P570" s="1679"/>
      <c r="Q570" s="1852"/>
      <c r="R570" s="1686"/>
      <c r="S570" s="1650" t="s">
        <v>1763</v>
      </c>
      <c r="T570" s="1650"/>
      <c r="U570" s="1651">
        <v>15</v>
      </c>
      <c r="V570" s="1651"/>
      <c r="W570" s="1651">
        <v>22.5</v>
      </c>
      <c r="X570" s="1651"/>
      <c r="Y570" s="1651">
        <v>30</v>
      </c>
      <c r="Z570" s="1651"/>
      <c r="AA570" s="1651">
        <v>37.5</v>
      </c>
      <c r="AB570" s="1651"/>
      <c r="AC570" s="1651">
        <v>45</v>
      </c>
      <c r="AD570" s="1651"/>
      <c r="AE570" s="1730"/>
      <c r="AF570" s="173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0"/>
      <c r="J571" s="1511"/>
      <c r="K571" s="1511"/>
      <c r="L571" s="1511"/>
      <c r="M571" s="1511"/>
      <c r="N571" s="1512"/>
      <c r="O571" s="1678">
        <v>0.25</v>
      </c>
      <c r="P571" s="1679"/>
      <c r="Q571" s="1852"/>
      <c r="R571" s="1686"/>
      <c r="S571" s="1650" t="s">
        <v>1764</v>
      </c>
      <c r="T571" s="1650"/>
      <c r="U571" s="1651">
        <v>12.5</v>
      </c>
      <c r="V571" s="1651"/>
      <c r="W571" s="1651">
        <v>18.8</v>
      </c>
      <c r="X571" s="1651"/>
      <c r="Y571" s="1651">
        <v>25</v>
      </c>
      <c r="Z571" s="1651"/>
      <c r="AA571" s="1651">
        <v>31.3</v>
      </c>
      <c r="AB571" s="1651"/>
      <c r="AC571" s="1651">
        <v>37.5</v>
      </c>
      <c r="AD571" s="1651"/>
      <c r="AE571" s="1730">
        <v>50</v>
      </c>
      <c r="AF571" s="1731"/>
      <c r="AN571" s="281"/>
      <c r="AP571" s="1826" t="str">
        <f t="shared" ref="AP571:AP577" si="0">J608</f>
        <v>5 BR</v>
      </c>
      <c r="AQ571" s="1827"/>
      <c r="AR571" s="1827"/>
      <c r="AS571" s="1827"/>
      <c r="AT571" s="1828"/>
      <c r="AU571" s="1140">
        <f t="shared" ref="AU571:AU576" si="1">O608</f>
        <v>0</v>
      </c>
      <c r="AV571" s="1141"/>
      <c r="AW571" s="1141"/>
      <c r="AX571" s="1141"/>
      <c r="AY571" s="1142"/>
      <c r="AZ571" s="1140">
        <f t="shared" ref="AZ571:AZ576" si="2">T608</f>
        <v>0</v>
      </c>
      <c r="BA571" s="1141"/>
      <c r="BB571" s="1141"/>
      <c r="BC571" s="1141"/>
      <c r="BD571" s="1142"/>
      <c r="BE571" s="1818">
        <f t="shared" ref="BE571:BE576" si="3">Y608</f>
        <v>0</v>
      </c>
      <c r="BF571" s="1819"/>
      <c r="BG571" s="1819"/>
      <c r="BH571" s="1819"/>
      <c r="BI571" s="1820"/>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0"/>
      <c r="J572" s="1511"/>
      <c r="K572" s="1511"/>
      <c r="L572" s="1511"/>
      <c r="M572" s="1511"/>
      <c r="N572" s="1512"/>
      <c r="O572" s="1678">
        <v>0.2</v>
      </c>
      <c r="P572" s="1679"/>
      <c r="Q572" s="1852"/>
      <c r="R572" s="1686"/>
      <c r="S572" s="1879" t="s">
        <v>1767</v>
      </c>
      <c r="T572" s="1879"/>
      <c r="U572" s="1651">
        <v>10</v>
      </c>
      <c r="V572" s="1651"/>
      <c r="W572" s="1651">
        <v>15</v>
      </c>
      <c r="X572" s="1651"/>
      <c r="Y572" s="1651">
        <v>20</v>
      </c>
      <c r="Z572" s="1651"/>
      <c r="AA572" s="1651">
        <v>25</v>
      </c>
      <c r="AB572" s="1651"/>
      <c r="AC572" s="1651">
        <v>30</v>
      </c>
      <c r="AD572" s="1651"/>
      <c r="AE572" s="1730">
        <v>40</v>
      </c>
      <c r="AF572" s="1731"/>
      <c r="AN572" s="281"/>
      <c r="AP572" s="1826" t="str">
        <f t="shared" si="0"/>
        <v>4 BR</v>
      </c>
      <c r="AQ572" s="1827"/>
      <c r="AR572" s="1827"/>
      <c r="AS572" s="1827"/>
      <c r="AT572" s="1828"/>
      <c r="AU572" s="1140">
        <f t="shared" si="1"/>
        <v>0</v>
      </c>
      <c r="AV572" s="1141"/>
      <c r="AW572" s="1141"/>
      <c r="AX572" s="1141"/>
      <c r="AY572" s="1142"/>
      <c r="AZ572" s="1140">
        <f t="shared" si="2"/>
        <v>0</v>
      </c>
      <c r="BA572" s="1141"/>
      <c r="BB572" s="1141"/>
      <c r="BC572" s="1141"/>
      <c r="BD572" s="1142"/>
      <c r="BE572" s="1818">
        <f t="shared" si="3"/>
        <v>0</v>
      </c>
      <c r="BF572" s="1819"/>
      <c r="BG572" s="1819"/>
      <c r="BH572" s="1819"/>
      <c r="BI572" s="1820"/>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0"/>
      <c r="J573" s="1511"/>
      <c r="K573" s="1511"/>
      <c r="L573" s="1511"/>
      <c r="M573" s="1511"/>
      <c r="N573" s="1512"/>
      <c r="O573" s="1678">
        <v>0.15</v>
      </c>
      <c r="P573" s="1679"/>
      <c r="Q573" s="1852"/>
      <c r="R573" s="1686"/>
      <c r="S573" s="1650" t="s">
        <v>1765</v>
      </c>
      <c r="T573" s="1650"/>
      <c r="U573" s="1651">
        <v>7.5</v>
      </c>
      <c r="V573" s="1651"/>
      <c r="W573" s="1651">
        <v>11.3</v>
      </c>
      <c r="X573" s="1651"/>
      <c r="Y573" s="1651">
        <v>15</v>
      </c>
      <c r="Z573" s="1651"/>
      <c r="AA573" s="1651">
        <v>18.8</v>
      </c>
      <c r="AB573" s="1651"/>
      <c r="AC573" s="1651">
        <v>22.5</v>
      </c>
      <c r="AD573" s="1651"/>
      <c r="AE573" s="1730">
        <v>30</v>
      </c>
      <c r="AF573" s="1731"/>
      <c r="AN573" s="281"/>
      <c r="AP573" s="1826" t="str">
        <f t="shared" si="0"/>
        <v>3 BR</v>
      </c>
      <c r="AQ573" s="1827"/>
      <c r="AR573" s="1827"/>
      <c r="AS573" s="1827"/>
      <c r="AT573" s="1828"/>
      <c r="AU573" s="1140">
        <f t="shared" si="1"/>
        <v>0</v>
      </c>
      <c r="AV573" s="1141"/>
      <c r="AW573" s="1141"/>
      <c r="AX573" s="1141"/>
      <c r="AY573" s="1142"/>
      <c r="AZ573" s="1140">
        <f t="shared" si="2"/>
        <v>0</v>
      </c>
      <c r="BA573" s="1141"/>
      <c r="BB573" s="1141"/>
      <c r="BC573" s="1141"/>
      <c r="BD573" s="1142"/>
      <c r="BE573" s="1818">
        <f t="shared" si="3"/>
        <v>0</v>
      </c>
      <c r="BF573" s="1819"/>
      <c r="BG573" s="1819"/>
      <c r="BH573" s="1819"/>
      <c r="BI573" s="1820"/>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3"/>
      <c r="J574" s="1514"/>
      <c r="K574" s="1514"/>
      <c r="L574" s="1514"/>
      <c r="M574" s="1514"/>
      <c r="N574" s="1515"/>
      <c r="O574" s="1678">
        <v>0.1</v>
      </c>
      <c r="P574" s="1679"/>
      <c r="Q574" s="1877"/>
      <c r="R574" s="1878"/>
      <c r="S574" s="1650" t="s">
        <v>1766</v>
      </c>
      <c r="T574" s="1650"/>
      <c r="U574" s="1740">
        <v>5</v>
      </c>
      <c r="V574" s="1740"/>
      <c r="W574" s="1740">
        <v>7.5</v>
      </c>
      <c r="X574" s="1740"/>
      <c r="Y574" s="1740">
        <v>10</v>
      </c>
      <c r="Z574" s="1740"/>
      <c r="AA574" s="1740">
        <v>12.5</v>
      </c>
      <c r="AB574" s="1740"/>
      <c r="AC574" s="1740">
        <v>15</v>
      </c>
      <c r="AD574" s="1740"/>
      <c r="AE574" s="1668">
        <v>20</v>
      </c>
      <c r="AF574" s="1669"/>
      <c r="AK574" s="167"/>
      <c r="AL574" s="167"/>
      <c r="AM574" s="5"/>
      <c r="AN574" s="281"/>
      <c r="AP574" s="1826" t="str">
        <f t="shared" si="0"/>
        <v>2 BR</v>
      </c>
      <c r="AQ574" s="1827"/>
      <c r="AR574" s="1827"/>
      <c r="AS574" s="1827"/>
      <c r="AT574" s="1828"/>
      <c r="AU574" s="1140">
        <f t="shared" si="1"/>
        <v>27</v>
      </c>
      <c r="AV574" s="1141"/>
      <c r="AW574" s="1141"/>
      <c r="AX574" s="1141"/>
      <c r="AY574" s="1142"/>
      <c r="AZ574" s="1140">
        <f t="shared" si="2"/>
        <v>15</v>
      </c>
      <c r="BA574" s="1141"/>
      <c r="BB574" s="1141"/>
      <c r="BC574" s="1141"/>
      <c r="BD574" s="1142"/>
      <c r="BE574" s="1818">
        <f t="shared" si="3"/>
        <v>0.55555555555555558</v>
      </c>
      <c r="BF574" s="1819"/>
      <c r="BG574" s="1819"/>
      <c r="BH574" s="1819"/>
      <c r="BI574" s="1820"/>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1" t="s">
        <v>939</v>
      </c>
      <c r="F575" s="1547"/>
      <c r="G575" s="1547"/>
      <c r="H575" s="1547"/>
      <c r="I575" s="1547"/>
      <c r="J575" s="1547"/>
      <c r="K575" s="1547"/>
      <c r="L575" s="1547"/>
      <c r="M575" s="1547"/>
      <c r="N575" s="1547"/>
      <c r="O575" s="1547"/>
      <c r="P575" s="1547"/>
      <c r="Q575" s="1547"/>
      <c r="R575" s="1547"/>
      <c r="S575" s="1547"/>
      <c r="T575" s="1547"/>
      <c r="U575" s="1547"/>
      <c r="V575" s="1547"/>
      <c r="W575" s="1547"/>
      <c r="X575" s="1547"/>
      <c r="Y575" s="1547"/>
      <c r="Z575" s="1547"/>
      <c r="AA575" s="1547"/>
      <c r="AB575" s="1547"/>
      <c r="AC575" s="1547"/>
      <c r="AD575" s="1547"/>
      <c r="AE575" s="1547"/>
      <c r="AF575" s="1547"/>
      <c r="AG575" s="1547"/>
      <c r="AH575" s="1548"/>
      <c r="AK575" s="167"/>
      <c r="AL575" s="167"/>
      <c r="AM575" s="5"/>
      <c r="AN575" s="281"/>
      <c r="AP575" s="1826" t="str">
        <f t="shared" si="0"/>
        <v>1 BR</v>
      </c>
      <c r="AQ575" s="1827"/>
      <c r="AR575" s="1827"/>
      <c r="AS575" s="1827"/>
      <c r="AT575" s="1828"/>
      <c r="AU575" s="1140">
        <f t="shared" si="1"/>
        <v>92</v>
      </c>
      <c r="AV575" s="1141"/>
      <c r="AW575" s="1141"/>
      <c r="AX575" s="1141"/>
      <c r="AY575" s="1142"/>
      <c r="AZ575" s="1140">
        <f t="shared" si="2"/>
        <v>45</v>
      </c>
      <c r="BA575" s="1141"/>
      <c r="BB575" s="1141"/>
      <c r="BC575" s="1141"/>
      <c r="BD575" s="1142"/>
      <c r="BE575" s="1818">
        <f t="shared" si="3"/>
        <v>0.4891304347826087</v>
      </c>
      <c r="BF575" s="1819"/>
      <c r="BG575" s="1819"/>
      <c r="BH575" s="1819"/>
      <c r="BI575" s="1820"/>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4"/>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5"/>
      <c r="AN576" s="281"/>
      <c r="AP576" s="1826" t="str">
        <f t="shared" si="0"/>
        <v>SRO</v>
      </c>
      <c r="AQ576" s="1827"/>
      <c r="AR576" s="1827"/>
      <c r="AS576" s="1827"/>
      <c r="AT576" s="1828"/>
      <c r="AU576" s="1140">
        <f t="shared" si="1"/>
        <v>0</v>
      </c>
      <c r="AV576" s="1141"/>
      <c r="AW576" s="1141"/>
      <c r="AX576" s="1141"/>
      <c r="AY576" s="1142"/>
      <c r="AZ576" s="1140">
        <f t="shared" si="2"/>
        <v>0</v>
      </c>
      <c r="BA576" s="1141"/>
      <c r="BB576" s="1141"/>
      <c r="BC576" s="1141"/>
      <c r="BD576" s="1142"/>
      <c r="BE576" s="1818">
        <f t="shared" si="3"/>
        <v>0</v>
      </c>
      <c r="BF576" s="1819"/>
      <c r="BG576" s="1819"/>
      <c r="BH576" s="1819"/>
      <c r="BI576" s="1820"/>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8" t="s">
        <v>1508</v>
      </c>
      <c r="F577" s="1659"/>
      <c r="G577" s="1659"/>
      <c r="H577" s="1659"/>
      <c r="I577" s="1659"/>
      <c r="J577" s="1660"/>
      <c r="K577" s="1658" t="s">
        <v>1758</v>
      </c>
      <c r="L577" s="1659"/>
      <c r="M577" s="1659"/>
      <c r="N577" s="1659"/>
      <c r="O577" s="1659"/>
      <c r="P577" s="1660"/>
      <c r="Q577" s="1507" t="s">
        <v>1504</v>
      </c>
      <c r="R577" s="1508"/>
      <c r="S577" s="1508"/>
      <c r="T577" s="1508"/>
      <c r="U577" s="1508"/>
      <c r="V577" s="1509"/>
      <c r="W577" s="1507" t="str">
        <f>I566</f>
        <v>Percent of Low-Income Units (exclusive of manager’s units)</v>
      </c>
      <c r="X577" s="1508"/>
      <c r="Y577" s="1508"/>
      <c r="Z577" s="1508"/>
      <c r="AA577" s="1508"/>
      <c r="AB577" s="1509"/>
      <c r="AC577" s="1507" t="s">
        <v>1507</v>
      </c>
      <c r="AD577" s="1508"/>
      <c r="AE577" s="1508"/>
      <c r="AF577" s="1508"/>
      <c r="AG577" s="1508"/>
      <c r="AH577" s="1509"/>
      <c r="AN577" s="281"/>
      <c r="AP577" s="1826" t="str">
        <f t="shared" si="0"/>
        <v>Total:</v>
      </c>
      <c r="AQ577" s="1827"/>
      <c r="AR577" s="1827"/>
      <c r="AS577" s="1827"/>
      <c r="AT577" s="1828"/>
      <c r="AU577" s="1826"/>
      <c r="AV577" s="1827"/>
      <c r="AW577" s="1827"/>
      <c r="AX577" s="1827"/>
      <c r="AY577" s="1828"/>
      <c r="AZ577" s="1826"/>
      <c r="BA577" s="1827"/>
      <c r="BB577" s="1827"/>
      <c r="BC577" s="1827"/>
      <c r="BD577" s="1828"/>
      <c r="BE577" s="1826"/>
      <c r="BF577" s="1827"/>
      <c r="BG577" s="1827"/>
      <c r="BH577" s="1827"/>
      <c r="BI577" s="1828"/>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1"/>
      <c r="F578" s="1662"/>
      <c r="G578" s="1662"/>
      <c r="H578" s="1662"/>
      <c r="I578" s="1662"/>
      <c r="J578" s="1663"/>
      <c r="K578" s="1661"/>
      <c r="L578" s="1662"/>
      <c r="M578" s="1662"/>
      <c r="N578" s="1662"/>
      <c r="O578" s="1662"/>
      <c r="P578" s="1663"/>
      <c r="Q578" s="1510"/>
      <c r="R578" s="1511"/>
      <c r="S578" s="1511"/>
      <c r="T578" s="1511"/>
      <c r="U578" s="1511"/>
      <c r="V578" s="1512"/>
      <c r="W578" s="1510"/>
      <c r="X578" s="1511"/>
      <c r="Y578" s="1511"/>
      <c r="Z578" s="1511"/>
      <c r="AA578" s="1511"/>
      <c r="AB578" s="1512"/>
      <c r="AC578" s="1510"/>
      <c r="AD578" s="1511"/>
      <c r="AE578" s="1511"/>
      <c r="AF578" s="1511"/>
      <c r="AG578" s="1511"/>
      <c r="AH578" s="1512"/>
      <c r="AN578" s="281"/>
    </row>
    <row r="579" spans="5:96" s="4" customFormat="1" ht="12.75" customHeight="1">
      <c r="E579" s="1661"/>
      <c r="F579" s="1662"/>
      <c r="G579" s="1662"/>
      <c r="H579" s="1662"/>
      <c r="I579" s="1662"/>
      <c r="J579" s="1663"/>
      <c r="K579" s="1661"/>
      <c r="L579" s="1662"/>
      <c r="M579" s="1662"/>
      <c r="N579" s="1662"/>
      <c r="O579" s="1662"/>
      <c r="P579" s="1663"/>
      <c r="Q579" s="1510"/>
      <c r="R579" s="1511"/>
      <c r="S579" s="1511"/>
      <c r="T579" s="1511"/>
      <c r="U579" s="1511"/>
      <c r="V579" s="1512"/>
      <c r="W579" s="1510"/>
      <c r="X579" s="1511"/>
      <c r="Y579" s="1511"/>
      <c r="Z579" s="1511"/>
      <c r="AA579" s="1511"/>
      <c r="AB579" s="1512"/>
      <c r="AC579" s="1510"/>
      <c r="AD579" s="1511"/>
      <c r="AE579" s="1511"/>
      <c r="AF579" s="1511"/>
      <c r="AG579" s="1511"/>
      <c r="AH579" s="1512"/>
      <c r="AN579" s="281"/>
    </row>
    <row r="580" spans="5:96" s="4" customFormat="1" ht="12.75" customHeight="1">
      <c r="E580" s="1661"/>
      <c r="F580" s="1662"/>
      <c r="G580" s="1662"/>
      <c r="H580" s="1662"/>
      <c r="I580" s="1662"/>
      <c r="J580" s="1663"/>
      <c r="K580" s="1661"/>
      <c r="L580" s="1662"/>
      <c r="M580" s="1662"/>
      <c r="N580" s="1662"/>
      <c r="O580" s="1662"/>
      <c r="P580" s="1663"/>
      <c r="Q580" s="1510"/>
      <c r="R580" s="1511"/>
      <c r="S580" s="1511"/>
      <c r="T580" s="1511"/>
      <c r="U580" s="1511"/>
      <c r="V580" s="1512"/>
      <c r="W580" s="1510"/>
      <c r="X580" s="1511"/>
      <c r="Y580" s="1511"/>
      <c r="Z580" s="1511"/>
      <c r="AA580" s="1511"/>
      <c r="AB580" s="1512"/>
      <c r="AC580" s="1510"/>
      <c r="AD580" s="1511"/>
      <c r="AE580" s="1511"/>
      <c r="AF580" s="1511"/>
      <c r="AG580" s="1511"/>
      <c r="AH580" s="1512"/>
      <c r="AN580" s="281"/>
      <c r="AP580" s="3" t="s">
        <v>1127</v>
      </c>
      <c r="BH580" s="3" t="s">
        <v>1128</v>
      </c>
    </row>
    <row r="581" spans="5:96" s="4" customFormat="1" ht="12.75" customHeight="1">
      <c r="E581" s="1652"/>
      <c r="F581" s="1653"/>
      <c r="G581" s="1653"/>
      <c r="H581" s="1653"/>
      <c r="I581" s="1653"/>
      <c r="J581" s="1654"/>
      <c r="K581" s="1655">
        <v>20</v>
      </c>
      <c r="L581" s="1656"/>
      <c r="M581" s="1656"/>
      <c r="N581" s="1656"/>
      <c r="O581" s="1656"/>
      <c r="P581" s="1657"/>
      <c r="Q581" s="1726">
        <f>IF(ISERROR(IF((((E581/$BJ$528)*100)&gt;100),"EXCESSIVE VALUE",(E581/$BJ$528)*100)),0,IF((((E581/$BJ$528)*100)&gt;100),"EXCESSIVE VALUE",(E581/$BJ$528)*100))</f>
        <v>0</v>
      </c>
      <c r="R581" s="1727"/>
      <c r="S581" s="1727"/>
      <c r="T581" s="1727"/>
      <c r="U581" s="1727"/>
      <c r="V581" s="1728"/>
      <c r="W581" s="1664">
        <f>IF(FLOOR(Q581,5)&gt;80,80,FLOOR(Q581,5))</f>
        <v>0</v>
      </c>
      <c r="X581" s="1665"/>
      <c r="Y581" s="1665"/>
      <c r="Z581" s="1665"/>
      <c r="AA581" s="1665"/>
      <c r="AB581" s="1666"/>
      <c r="AC581" s="1664">
        <f t="shared" ref="AC581:AC586" si="4">IFERROR(IF(W581&gt;0,INDEX($BI$507:$BP$521,MATCH(W581,$BH$507:$BH$521,0),MATCH(K581,$BI$506:$BP$506,0)),0),0)</f>
        <v>0</v>
      </c>
      <c r="AD581" s="1665"/>
      <c r="AE581" s="1665"/>
      <c r="AF581" s="1665"/>
      <c r="AG581" s="1665"/>
      <c r="AH581" s="1666"/>
      <c r="AN581" s="281"/>
      <c r="AO581" s="4">
        <v>5</v>
      </c>
      <c r="AP581" s="1655">
        <f t="shared" ref="AP581:AP586" si="5">IF(OR(BE571&gt;=0.1,BE571=0),0,1)</f>
        <v>0</v>
      </c>
      <c r="AQ581" s="1656"/>
      <c r="AR581" s="1656"/>
      <c r="AS581" s="1656"/>
      <c r="AT581" s="1657"/>
      <c r="AX581" s="1697" t="s">
        <v>794</v>
      </c>
      <c r="AY581" s="1698"/>
      <c r="AZ581" s="1698"/>
      <c r="BA581" s="1698"/>
      <c r="BB581" s="1698"/>
      <c r="BC581" s="1698"/>
      <c r="BD581" s="1698"/>
      <c r="BE581" s="1698"/>
      <c r="BF581" s="1698"/>
      <c r="BG581" s="1698"/>
      <c r="BH581" s="1698"/>
      <c r="BI581" s="1698"/>
      <c r="BJ581" s="1698"/>
      <c r="BK581" s="1698"/>
      <c r="BL581" s="1698"/>
      <c r="BM581" s="1698"/>
      <c r="BN581" s="1698"/>
      <c r="BO581" s="1698"/>
      <c r="BP581" s="1698"/>
      <c r="BQ581" s="1699"/>
    </row>
    <row r="582" spans="5:96" s="4" customFormat="1" ht="12.75" customHeight="1">
      <c r="E582" s="1876">
        <v>60</v>
      </c>
      <c r="F582" s="1653"/>
      <c r="G582" s="1653"/>
      <c r="H582" s="1653"/>
      <c r="I582" s="1653"/>
      <c r="J582" s="1654"/>
      <c r="K582" s="1655">
        <v>30</v>
      </c>
      <c r="L582" s="1656"/>
      <c r="M582" s="1656"/>
      <c r="N582" s="1656"/>
      <c r="O582" s="1656"/>
      <c r="P582" s="1657"/>
      <c r="Q582" s="1726">
        <f>IF(ISERROR(IF((((E582/$BJ$528)*100)&gt;100),"EXCESSIVE VALUE",(E582/$BJ$528)*100)),0,IF((((E582/$BJ$528)*100)&gt;100),"EXCESSIVE VALUE",(E582/$BJ$528)*100))</f>
        <v>50.420168067226889</v>
      </c>
      <c r="R582" s="1727"/>
      <c r="S582" s="1727"/>
      <c r="T582" s="1727"/>
      <c r="U582" s="1727"/>
      <c r="V582" s="1728"/>
      <c r="W582" s="1664">
        <f>IF(FLOOR(Q582,5)&gt;80,80,FLOOR(Q582,5))</f>
        <v>50</v>
      </c>
      <c r="X582" s="1665"/>
      <c r="Y582" s="1665"/>
      <c r="Z582" s="1665"/>
      <c r="AA582" s="1665"/>
      <c r="AB582" s="1666"/>
      <c r="AC582" s="1664">
        <f t="shared" si="4"/>
        <v>50</v>
      </c>
      <c r="AD582" s="1665"/>
      <c r="AE582" s="1665"/>
      <c r="AF582" s="1665"/>
      <c r="AG582" s="1665"/>
      <c r="AH582" s="1666"/>
      <c r="AN582" s="281"/>
      <c r="AO582" s="4">
        <v>4</v>
      </c>
      <c r="AP582" s="1655">
        <f t="shared" si="5"/>
        <v>0</v>
      </c>
      <c r="AQ582" s="1656"/>
      <c r="AR582" s="1656"/>
      <c r="AS582" s="1656"/>
      <c r="AT582" s="1657"/>
      <c r="AX582" s="1778" t="s">
        <v>616</v>
      </c>
      <c r="AY582" s="1779"/>
      <c r="AZ582" s="1274" t="s">
        <v>616</v>
      </c>
      <c r="BA582" s="1276"/>
      <c r="BB582" s="1778" t="s">
        <v>265</v>
      </c>
      <c r="BC582" s="1779"/>
      <c r="BD582" s="1707" t="s">
        <v>265</v>
      </c>
      <c r="BE582" s="1709"/>
      <c r="BF582" s="1778" t="s">
        <v>264</v>
      </c>
      <c r="BG582" s="1779"/>
      <c r="BH582" s="1707" t="s">
        <v>264</v>
      </c>
      <c r="BI582" s="1709"/>
      <c r="BJ582" s="1778" t="s">
        <v>263</v>
      </c>
      <c r="BK582" s="1779"/>
      <c r="BL582" s="1707" t="s">
        <v>263</v>
      </c>
      <c r="BM582" s="1709"/>
      <c r="BN582" s="1778" t="s">
        <v>615</v>
      </c>
      <c r="BO582" s="1779"/>
      <c r="BP582" s="1707" t="s">
        <v>615</v>
      </c>
      <c r="BQ582" s="1709"/>
    </row>
    <row r="583" spans="5:96" s="4" customFormat="1" ht="12.75" customHeight="1">
      <c r="E583" s="1652"/>
      <c r="F583" s="1653"/>
      <c r="G583" s="1653"/>
      <c r="H583" s="1653"/>
      <c r="I583" s="1653"/>
      <c r="J583" s="1654"/>
      <c r="K583" s="1655">
        <v>35</v>
      </c>
      <c r="L583" s="1656"/>
      <c r="M583" s="1656"/>
      <c r="N583" s="1656"/>
      <c r="O583" s="1656"/>
      <c r="P583" s="1657"/>
      <c r="Q583" s="1726">
        <f t="shared" ref="Q583:Q589" si="6">IF(ISERROR(IF((((E583/$BJ$528)*100)&gt;100),"EXCESSIVE VALUE",(E583/$BJ$528)*100)),0,IF((((E583/$BJ$528)*100)&gt;100),"EXCESSIVE VALUE",(E583/$BJ$528)*100))</f>
        <v>0</v>
      </c>
      <c r="R583" s="1727"/>
      <c r="S583" s="1727"/>
      <c r="T583" s="1727"/>
      <c r="U583" s="1727"/>
      <c r="V583" s="1728"/>
      <c r="W583" s="1664">
        <f t="shared" ref="W583:W589" si="7">IF(FLOOR(Q583,5)&gt;80,80,FLOOR(Q583,5))</f>
        <v>0</v>
      </c>
      <c r="X583" s="1665"/>
      <c r="Y583" s="1665"/>
      <c r="Z583" s="1665"/>
      <c r="AA583" s="1665"/>
      <c r="AB583" s="1666"/>
      <c r="AC583" s="1664">
        <f t="shared" si="4"/>
        <v>0</v>
      </c>
      <c r="AD583" s="1665"/>
      <c r="AE583" s="1665"/>
      <c r="AF583" s="1665"/>
      <c r="AG583" s="1665"/>
      <c r="AH583" s="1666"/>
      <c r="AN583" s="281"/>
      <c r="AO583" s="4">
        <v>3</v>
      </c>
      <c r="AP583" s="1655">
        <f t="shared" si="5"/>
        <v>0</v>
      </c>
      <c r="AQ583" s="1656"/>
      <c r="AR583" s="1656"/>
      <c r="AS583" s="1656"/>
      <c r="AT583" s="1657"/>
      <c r="AX583" s="1778">
        <f>IF(AP533=1,1,0)</f>
        <v>0</v>
      </c>
      <c r="AY583" s="1779"/>
      <c r="AZ583" s="1697"/>
      <c r="BA583" s="1699"/>
      <c r="BB583" s="1824"/>
      <c r="BC583" s="1825"/>
      <c r="BD583" s="1707">
        <f>IF(AND(T609&gt;0,AP533&gt;0),1,0)</f>
        <v>0</v>
      </c>
      <c r="BE583" s="1709"/>
      <c r="BF583" s="1824"/>
      <c r="BG583" s="1825"/>
      <c r="BH583" s="1707">
        <f>IF(AND(T609&gt;0,AP533&gt;0),1,0)</f>
        <v>0</v>
      </c>
      <c r="BI583" s="1709"/>
      <c r="BJ583" s="1824"/>
      <c r="BK583" s="1825"/>
      <c r="BL583" s="1707">
        <f>IF(AND(T609&gt;0,AP533&gt;0),1,0)</f>
        <v>0</v>
      </c>
      <c r="BM583" s="1709"/>
      <c r="BN583" s="1824"/>
      <c r="BO583" s="1825"/>
      <c r="BP583" s="1707">
        <f>IF(AND(T609&gt;0,AP533&gt;0),1,0)</f>
        <v>0</v>
      </c>
      <c r="BQ583" s="1709"/>
    </row>
    <row r="584" spans="5:96" s="4" customFormat="1" ht="12.75" customHeight="1">
      <c r="E584" s="1652"/>
      <c r="F584" s="1653"/>
      <c r="G584" s="1653"/>
      <c r="H584" s="1653"/>
      <c r="I584" s="1653"/>
      <c r="J584" s="1654"/>
      <c r="K584" s="1655">
        <v>40</v>
      </c>
      <c r="L584" s="1656"/>
      <c r="M584" s="1656"/>
      <c r="N584" s="1656"/>
      <c r="O584" s="1656"/>
      <c r="P584" s="1657"/>
      <c r="Q584" s="1726">
        <f t="shared" si="6"/>
        <v>0</v>
      </c>
      <c r="R584" s="1727"/>
      <c r="S584" s="1727"/>
      <c r="T584" s="1727"/>
      <c r="U584" s="1727"/>
      <c r="V584" s="1728"/>
      <c r="W584" s="1664">
        <f t="shared" si="7"/>
        <v>0</v>
      </c>
      <c r="X584" s="1665"/>
      <c r="Y584" s="1665"/>
      <c r="Z584" s="1665"/>
      <c r="AA584" s="1665"/>
      <c r="AB584" s="1666"/>
      <c r="AC584" s="1664">
        <f t="shared" si="4"/>
        <v>0</v>
      </c>
      <c r="AD584" s="1665"/>
      <c r="AE584" s="1665"/>
      <c r="AF584" s="1665"/>
      <c r="AG584" s="1665"/>
      <c r="AH584" s="1666"/>
      <c r="AN584" s="281"/>
      <c r="AO584" s="4">
        <v>2</v>
      </c>
      <c r="AP584" s="1655">
        <f t="shared" si="5"/>
        <v>0</v>
      </c>
      <c r="AQ584" s="1656"/>
      <c r="AR584" s="1656"/>
      <c r="AS584" s="1656"/>
      <c r="AT584" s="1657"/>
      <c r="AX584" s="1824"/>
      <c r="AY584" s="1825"/>
      <c r="AZ584" s="1697"/>
      <c r="BA584" s="1699"/>
      <c r="BB584" s="1778">
        <f>IF(AP534=1,1,0)</f>
        <v>0</v>
      </c>
      <c r="BC584" s="1779"/>
      <c r="BD584" s="1697"/>
      <c r="BE584" s="1699"/>
      <c r="BF584" s="1824"/>
      <c r="BG584" s="1825"/>
      <c r="BH584" s="1707">
        <f>IF(AND(T610&gt;0,AP534&gt;0),1,0)</f>
        <v>0</v>
      </c>
      <c r="BI584" s="1709"/>
      <c r="BJ584" s="1824"/>
      <c r="BK584" s="1825"/>
      <c r="BL584" s="1707">
        <f>IF(AND(T610&gt;0,AP534&gt;0),1,0)</f>
        <v>0</v>
      </c>
      <c r="BM584" s="1709"/>
      <c r="BN584" s="1824"/>
      <c r="BO584" s="1825"/>
      <c r="BP584" s="1707">
        <f>IF(AND(T610&gt;0,AP534&gt;0),1,0)</f>
        <v>0</v>
      </c>
      <c r="BQ584" s="1709"/>
    </row>
    <row r="585" spans="5:96" s="4" customFormat="1" ht="12.75" customHeight="1">
      <c r="E585" s="1652"/>
      <c r="F585" s="1653"/>
      <c r="G585" s="1653"/>
      <c r="H585" s="1653"/>
      <c r="I585" s="1653"/>
      <c r="J585" s="1654"/>
      <c r="K585" s="1655">
        <v>45</v>
      </c>
      <c r="L585" s="1656"/>
      <c r="M585" s="1656"/>
      <c r="N585" s="1656"/>
      <c r="O585" s="1656"/>
      <c r="P585" s="1657"/>
      <c r="Q585" s="1726">
        <f t="shared" si="6"/>
        <v>0</v>
      </c>
      <c r="R585" s="1727"/>
      <c r="S585" s="1727"/>
      <c r="T585" s="1727"/>
      <c r="U585" s="1727"/>
      <c r="V585" s="1728"/>
      <c r="W585" s="1664">
        <f>IF(FLOOR(Q585,5)&gt;65,65,FLOOR(Q585,5))</f>
        <v>0</v>
      </c>
      <c r="X585" s="1665"/>
      <c r="Y585" s="1665"/>
      <c r="Z585" s="1665"/>
      <c r="AA585" s="1665"/>
      <c r="AB585" s="1666"/>
      <c r="AC585" s="1664">
        <f t="shared" si="4"/>
        <v>0</v>
      </c>
      <c r="AD585" s="1665"/>
      <c r="AE585" s="1665"/>
      <c r="AF585" s="1665"/>
      <c r="AG585" s="1665"/>
      <c r="AH585" s="1666"/>
      <c r="AN585" s="281"/>
      <c r="AO585" s="4">
        <v>1</v>
      </c>
      <c r="AP585" s="1655">
        <f t="shared" si="5"/>
        <v>0</v>
      </c>
      <c r="AQ585" s="1656"/>
      <c r="AR585" s="1656"/>
      <c r="AS585" s="1656"/>
      <c r="AT585" s="1657"/>
      <c r="AX585" s="1824"/>
      <c r="AY585" s="1825"/>
      <c r="AZ585" s="1697"/>
      <c r="BA585" s="1699"/>
      <c r="BB585" s="1824"/>
      <c r="BC585" s="1825"/>
      <c r="BD585" s="1697"/>
      <c r="BE585" s="1699"/>
      <c r="BF585" s="1778">
        <f>IF(AP535=1,1,0)</f>
        <v>0</v>
      </c>
      <c r="BG585" s="1779"/>
      <c r="BH585" s="1697"/>
      <c r="BI585" s="1699"/>
      <c r="BJ585" s="1824"/>
      <c r="BK585" s="1825"/>
      <c r="BL585" s="1707">
        <f>IF(AND(T611&gt;0,AP535&gt;0),1,0)</f>
        <v>1</v>
      </c>
      <c r="BM585" s="1709"/>
      <c r="BN585" s="1824"/>
      <c r="BO585" s="1825"/>
      <c r="BP585" s="1707">
        <f>IF(AND(T611&gt;0,AP535&gt;0),1,0)</f>
        <v>1</v>
      </c>
      <c r="BQ585" s="1709"/>
    </row>
    <row r="586" spans="5:96" s="4" customFormat="1" ht="12.75" customHeight="1">
      <c r="E586" s="1652">
        <f>35+12</f>
        <v>47</v>
      </c>
      <c r="F586" s="1653"/>
      <c r="G586" s="1653"/>
      <c r="H586" s="1653"/>
      <c r="I586" s="1653"/>
      <c r="J586" s="1654"/>
      <c r="K586" s="1655">
        <f>IF(OR(Application!D211="Rural",Application!D211="Rural apportionment (Section 514)",Application!D211="Rural apportionment (Section 515)",Application!D211="Rural apportionment (CDBG-DR)",Application!D211="Rural apportionment (HOME)",Application!D211="Rural (Native American apportionment)"),"",50)</f>
        <v>50</v>
      </c>
      <c r="L586" s="1656"/>
      <c r="M586" s="1656"/>
      <c r="N586" s="1656"/>
      <c r="O586" s="1656"/>
      <c r="P586" s="1657"/>
      <c r="Q586" s="1726">
        <f t="shared" si="6"/>
        <v>39.495798319327733</v>
      </c>
      <c r="R586" s="1727"/>
      <c r="S586" s="1727"/>
      <c r="T586" s="1727"/>
      <c r="U586" s="1727"/>
      <c r="V586" s="1728"/>
      <c r="W586" s="1664">
        <f>IF(FLOOR(Q586,5)&gt;40,40,FLOOR(Q586,5))</f>
        <v>35</v>
      </c>
      <c r="X586" s="1665"/>
      <c r="Y586" s="1665"/>
      <c r="Z586" s="1665"/>
      <c r="AA586" s="1665"/>
      <c r="AB586" s="1666"/>
      <c r="AC586" s="1664">
        <f t="shared" si="4"/>
        <v>17.5</v>
      </c>
      <c r="AD586" s="1665"/>
      <c r="AE586" s="1665"/>
      <c r="AF586" s="1665"/>
      <c r="AG586" s="1665"/>
      <c r="AH586" s="1666"/>
      <c r="AN586" s="281"/>
      <c r="AO586" s="4">
        <v>0</v>
      </c>
      <c r="AP586" s="1655">
        <f t="shared" si="5"/>
        <v>0</v>
      </c>
      <c r="AQ586" s="1656"/>
      <c r="AR586" s="1656"/>
      <c r="AS586" s="1656"/>
      <c r="AT586" s="1657"/>
      <c r="AX586" s="1824"/>
      <c r="AY586" s="1825"/>
      <c r="AZ586" s="1697"/>
      <c r="BA586" s="1699"/>
      <c r="BB586" s="1824"/>
      <c r="BC586" s="1825"/>
      <c r="BD586" s="1697"/>
      <c r="BE586" s="1699"/>
      <c r="BF586" s="1824"/>
      <c r="BG586" s="1825"/>
      <c r="BH586" s="1697"/>
      <c r="BI586" s="1699"/>
      <c r="BJ586" s="1778">
        <f>IF(AP536=1,1,0)</f>
        <v>1</v>
      </c>
      <c r="BK586" s="1779"/>
      <c r="BL586" s="1824"/>
      <c r="BM586" s="1825"/>
      <c r="BN586" s="1824"/>
      <c r="BO586" s="1825"/>
      <c r="BP586" s="1707">
        <f>IF(AND(T612&gt;0,AP536&gt;0),1,0)</f>
        <v>1</v>
      </c>
      <c r="BQ586" s="1709"/>
    </row>
    <row r="587" spans="5:96" s="4" customFormat="1" ht="12.75" customHeight="1">
      <c r="E587" s="1752"/>
      <c r="F587" s="1753"/>
      <c r="G587" s="1753"/>
      <c r="H587" s="1753"/>
      <c r="I587" s="1753"/>
      <c r="J587" s="1754"/>
      <c r="K587" s="1860" t="str">
        <f>IF(OR(Application!D211="Rural",Application!D211="Rural apportionment (Section 514)",Application!D211="Rural apportionment (Section 515)",Application!D211="Rural apportionment (HOME)",Application!D211="Rural apportionment (CDBG-DR)",Application!D211="Rural (Native American apportionment)"),50,"")</f>
        <v/>
      </c>
      <c r="L587" s="1861"/>
      <c r="M587" s="1862" t="s">
        <v>2312</v>
      </c>
      <c r="N587" s="1862"/>
      <c r="O587" s="1862"/>
      <c r="P587" s="1863"/>
      <c r="Q587" s="1726">
        <f t="shared" si="6"/>
        <v>0</v>
      </c>
      <c r="R587" s="1727"/>
      <c r="S587" s="1727"/>
      <c r="T587" s="1727"/>
      <c r="U587" s="1727"/>
      <c r="V587" s="1728"/>
      <c r="W587" s="1664">
        <f>IF(FLOOR(Q587,5)&gt;50,50,FLOOR(Q587,5))</f>
        <v>0</v>
      </c>
      <c r="X587" s="1665"/>
      <c r="Y587" s="1665"/>
      <c r="Z587" s="1665"/>
      <c r="AA587" s="1665"/>
      <c r="AB587" s="1666"/>
      <c r="AC587" s="1664">
        <f>IFERROR(IF(W587&gt;0,INDEX($AT$507:$BA$521,MATCH(W587,$AS$507:$AS$521,0),MATCH(K587,$AT$506:$BA$506,0)),0),0)</f>
        <v>0</v>
      </c>
      <c r="AD587" s="1665"/>
      <c r="AE587" s="1665"/>
      <c r="AF587" s="1665"/>
      <c r="AG587" s="1665"/>
      <c r="AH587" s="1666"/>
      <c r="AN587" s="281"/>
      <c r="AP587" s="1655"/>
      <c r="AQ587" s="1656"/>
      <c r="AR587" s="1656"/>
      <c r="AS587" s="1656"/>
      <c r="AT587" s="1657"/>
      <c r="AX587" s="1824"/>
      <c r="AY587" s="1825"/>
      <c r="AZ587" s="1697"/>
      <c r="BA587" s="1699"/>
      <c r="BB587" s="1824"/>
      <c r="BC587" s="1825"/>
      <c r="BD587" s="1697"/>
      <c r="BE587" s="1699"/>
      <c r="BF587" s="1824"/>
      <c r="BG587" s="1825"/>
      <c r="BH587" s="1697"/>
      <c r="BI587" s="1699"/>
      <c r="BJ587" s="1824"/>
      <c r="BK587" s="1825"/>
      <c r="BL587" s="1824"/>
      <c r="BM587" s="1825"/>
      <c r="BN587" s="1778">
        <f>IF(AP537=1,1,0)</f>
        <v>0</v>
      </c>
      <c r="BO587" s="1779"/>
      <c r="BP587" s="1697"/>
      <c r="BQ587" s="1699"/>
    </row>
    <row r="588" spans="5:96" s="4" customFormat="1" ht="12.75" customHeight="1">
      <c r="E588" s="1752"/>
      <c r="F588" s="1753"/>
      <c r="G588" s="1753"/>
      <c r="H588" s="1753"/>
      <c r="I588" s="1753"/>
      <c r="J588" s="1754"/>
      <c r="K588" s="1860" t="str">
        <f>IF(OR(Application!D211="Rural",Application!D211="Rural apportionment (Section 514)",Application!D211="Rural apportionment (Section 515)",Application!D211="Rural apportionment (HOME)",Application!D211="Rural apportionment (CDBG-DR)",Application!D211="Rural (Native American apportionment)"),55,"")</f>
        <v/>
      </c>
      <c r="L588" s="1861"/>
      <c r="M588" s="1862" t="s">
        <v>2312</v>
      </c>
      <c r="N588" s="1862"/>
      <c r="O588" s="1862"/>
      <c r="P588" s="1863"/>
      <c r="Q588" s="1726">
        <f t="shared" si="6"/>
        <v>0</v>
      </c>
      <c r="R588" s="1727"/>
      <c r="S588" s="1727"/>
      <c r="T588" s="1727"/>
      <c r="U588" s="1727"/>
      <c r="V588" s="1728"/>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81"/>
      <c r="AX588" s="1778">
        <f>SUM(AX583:AY587)</f>
        <v>0</v>
      </c>
      <c r="AY588" s="1779"/>
      <c r="AZ588" s="1707">
        <f>SUM(AZ584:BA587)</f>
        <v>0</v>
      </c>
      <c r="BA588" s="1709"/>
      <c r="BB588" s="1778">
        <f>SUM(BB584:BC587)</f>
        <v>0</v>
      </c>
      <c r="BC588" s="1779"/>
      <c r="BD588" s="1707">
        <f>SUM(BD583:BE587)</f>
        <v>0</v>
      </c>
      <c r="BE588" s="1709"/>
      <c r="BF588" s="1778">
        <f>SUM(BF585:BG587)</f>
        <v>0</v>
      </c>
      <c r="BG588" s="1779"/>
      <c r="BH588" s="1707">
        <f>SUM(BH583:BI587)</f>
        <v>0</v>
      </c>
      <c r="BI588" s="1709"/>
      <c r="BJ588" s="1778">
        <f>SUM(BJ583:BK587)</f>
        <v>1</v>
      </c>
      <c r="BK588" s="1779"/>
      <c r="BL588" s="1707">
        <f>SUM(BL583:BM587)</f>
        <v>1</v>
      </c>
      <c r="BM588" s="1709"/>
      <c r="BN588" s="1778">
        <f>SUM(BN583:BO587)</f>
        <v>0</v>
      </c>
      <c r="BO588" s="1779"/>
      <c r="BP588" s="1707">
        <f>SUM(BP583:BQ587)</f>
        <v>2</v>
      </c>
      <c r="BQ588" s="1709"/>
    </row>
    <row r="589" spans="5:96" s="4" customFormat="1" ht="12.75" customHeight="1">
      <c r="E589" s="1652">
        <v>12</v>
      </c>
      <c r="F589" s="1653"/>
      <c r="G589" s="1653"/>
      <c r="H589" s="1653"/>
      <c r="I589" s="1653"/>
      <c r="J589" s="1654"/>
      <c r="K589" s="1655" t="s">
        <v>2128</v>
      </c>
      <c r="L589" s="1656"/>
      <c r="M589" s="1656"/>
      <c r="N589" s="1656"/>
      <c r="O589" s="1656"/>
      <c r="P589" s="1657"/>
      <c r="Q589" s="1726">
        <f t="shared" si="6"/>
        <v>10.084033613445378</v>
      </c>
      <c r="R589" s="1727"/>
      <c r="S589" s="1727"/>
      <c r="T589" s="1727"/>
      <c r="U589" s="1727"/>
      <c r="V589" s="1728"/>
      <c r="W589" s="1664">
        <f t="shared" si="7"/>
        <v>10</v>
      </c>
      <c r="X589" s="1665"/>
      <c r="Y589" s="1665"/>
      <c r="Z589" s="1665"/>
      <c r="AA589" s="1665"/>
      <c r="AB589" s="1666"/>
      <c r="AC589" s="1664">
        <v>0</v>
      </c>
      <c r="AD589" s="1665"/>
      <c r="AE589" s="1665"/>
      <c r="AF589" s="1665"/>
      <c r="AG589" s="1665"/>
      <c r="AH589" s="1666"/>
      <c r="AN589" s="281"/>
      <c r="AX589" s="1792">
        <f>IF(AND(AX588=1,AZ588&gt;1),1,0)</f>
        <v>0</v>
      </c>
      <c r="AY589" s="1793"/>
      <c r="AZ589" s="1793"/>
      <c r="BA589" s="1794"/>
      <c r="BB589" s="1792">
        <f>IF(AND(BB588=1,BD588&gt;=1),1,0)</f>
        <v>0</v>
      </c>
      <c r="BC589" s="1793"/>
      <c r="BD589" s="1793"/>
      <c r="BE589" s="1794"/>
      <c r="BF589" s="1792">
        <f>IF(AND(BF588=1,BH588&gt;=1),1,0)</f>
        <v>0</v>
      </c>
      <c r="BG589" s="1793"/>
      <c r="BH589" s="1793"/>
      <c r="BI589" s="1794"/>
      <c r="BJ589" s="1792">
        <f>IF(AND(BJ588=1,BL588&gt;=1),1,0)</f>
        <v>1</v>
      </c>
      <c r="BK589" s="1793"/>
      <c r="BL589" s="1793"/>
      <c r="BM589" s="1794"/>
      <c r="BN589" s="1792">
        <f>IF(AND(BN588=1,BP588&gt;=1),1,0)</f>
        <v>0</v>
      </c>
      <c r="BO589" s="1793"/>
      <c r="BP589" s="1793"/>
      <c r="BQ589" s="1794"/>
    </row>
    <row r="590" spans="5:96" s="4" customFormat="1" ht="12.75" customHeight="1">
      <c r="E590" s="1652"/>
      <c r="F590" s="1653"/>
      <c r="G590" s="1653"/>
      <c r="H590" s="1653"/>
      <c r="I590" s="1653"/>
      <c r="J590" s="1654"/>
      <c r="K590" s="1655" t="s">
        <v>2129</v>
      </c>
      <c r="L590" s="1656"/>
      <c r="M590" s="1656"/>
      <c r="N590" s="1656"/>
      <c r="O590" s="1656"/>
      <c r="P590" s="1657"/>
      <c r="Q590" s="1726">
        <f>IF(ISERROR(IF((((E590/$BJ$528)*100)&gt;100),"EXCESSIVE VALUE",(E590/$BJ$528)*100)),0,IF((((E590/$BJ$528)*100)&gt;100),"EXCESSIVE VALUE",(E590/$BJ$528)*100))</f>
        <v>0</v>
      </c>
      <c r="R590" s="1727"/>
      <c r="S590" s="1727"/>
      <c r="T590" s="1727"/>
      <c r="U590" s="1727"/>
      <c r="V590" s="1728"/>
      <c r="W590" s="1664">
        <f>IF(FLOOR(Q590,5)&gt;80,80,FLOOR(Q590,5))</f>
        <v>0</v>
      </c>
      <c r="X590" s="1665"/>
      <c r="Y590" s="1665"/>
      <c r="Z590" s="1665"/>
      <c r="AA590" s="1665"/>
      <c r="AB590" s="1666"/>
      <c r="AC590" s="1664">
        <v>0</v>
      </c>
      <c r="AD590" s="1665"/>
      <c r="AE590" s="1665"/>
      <c r="AF590" s="1665"/>
      <c r="AG590" s="1665"/>
      <c r="AH590" s="1666"/>
      <c r="AN590" s="281"/>
      <c r="AX590"/>
      <c r="AY590"/>
      <c r="AZ590"/>
      <c r="BA590"/>
      <c r="BB590"/>
      <c r="BC590"/>
      <c r="BD590"/>
      <c r="BE590"/>
      <c r="BF590"/>
      <c r="BG590"/>
      <c r="BH590"/>
      <c r="BI590" s="34" t="s">
        <v>610</v>
      </c>
      <c r="BJ590" s="1792">
        <f>AX589+BB589+BF589+BJ589+BN589</f>
        <v>1</v>
      </c>
      <c r="BK590" s="1793"/>
      <c r="BL590" s="1793"/>
      <c r="BM590" s="1794"/>
      <c r="BN590"/>
      <c r="BO590"/>
      <c r="BP590"/>
      <c r="BQ590"/>
    </row>
    <row r="591" spans="5:96" s="4" customFormat="1" ht="12.75" customHeight="1">
      <c r="E591" s="1652"/>
      <c r="F591" s="1653"/>
      <c r="G591" s="1653"/>
      <c r="H591" s="1653"/>
      <c r="I591" s="1653"/>
      <c r="J591" s="1654"/>
      <c r="K591" s="1655" t="s">
        <v>2130</v>
      </c>
      <c r="L591" s="1656"/>
      <c r="M591" s="1656"/>
      <c r="N591" s="1656"/>
      <c r="O591" s="1656"/>
      <c r="P591" s="1657"/>
      <c r="Q591" s="1726">
        <f>IF(ISERROR(IF((((E591/$BJ$528)*100)&gt;100),"EXCESSIVE VALUE",(E591/$BJ$528)*100)),0,IF((((E591/$BJ$528)*100)&gt;100),"EXCESSIVE VALUE",(E591/$BJ$528)*100))</f>
        <v>0</v>
      </c>
      <c r="R591" s="1727"/>
      <c r="S591" s="1727"/>
      <c r="T591" s="1727"/>
      <c r="U591" s="1727"/>
      <c r="V591" s="1728"/>
      <c r="W591" s="1664">
        <f>IF(FLOOR(Q591,5)&gt;80,80,FLOOR(Q591,5))</f>
        <v>0</v>
      </c>
      <c r="X591" s="1665"/>
      <c r="Y591" s="1665"/>
      <c r="Z591" s="1665"/>
      <c r="AA591" s="1665"/>
      <c r="AB591" s="1666"/>
      <c r="AC591" s="1664">
        <v>0</v>
      </c>
      <c r="AD591" s="1665"/>
      <c r="AE591" s="1665"/>
      <c r="AF591" s="1665"/>
      <c r="AG591" s="1665"/>
      <c r="AH591" s="1666"/>
      <c r="AN591" s="281"/>
      <c r="AX591"/>
      <c r="AY591"/>
      <c r="AZ591"/>
      <c r="BA591"/>
      <c r="BB591"/>
      <c r="BC591"/>
      <c r="BD591"/>
      <c r="BE591"/>
      <c r="BF591"/>
      <c r="BG591"/>
      <c r="BI591"/>
      <c r="BJ591" t="s">
        <v>609</v>
      </c>
      <c r="BK591"/>
      <c r="BL591"/>
      <c r="BM591"/>
      <c r="BN591"/>
      <c r="BO591"/>
      <c r="BP591"/>
      <c r="BQ591"/>
    </row>
    <row r="592" spans="5:96" s="4" customFormat="1" ht="12.75" customHeight="1">
      <c r="E592" s="1749">
        <f>SUM(E581:J591)</f>
        <v>119</v>
      </c>
      <c r="F592" s="1750"/>
      <c r="G592" s="1750"/>
      <c r="H592" s="1750"/>
      <c r="I592" s="1750"/>
      <c r="J592" s="1751"/>
      <c r="K592" s="89"/>
      <c r="L592" s="89"/>
      <c r="M592" s="89"/>
      <c r="N592" s="89"/>
      <c r="O592" s="89"/>
      <c r="P592" s="89"/>
      <c r="Q592" s="89"/>
      <c r="R592" s="89"/>
      <c r="S592" s="89"/>
      <c r="T592" s="89"/>
      <c r="U592" s="93"/>
      <c r="V592" s="93"/>
      <c r="W592" s="93"/>
      <c r="X592" s="93"/>
      <c r="Y592" s="93"/>
      <c r="Z592" s="89"/>
      <c r="AA592" s="93"/>
      <c r="AB592" s="60" t="s">
        <v>605</v>
      </c>
      <c r="AC592" s="1746">
        <f>IF(SUM(AC581:AH591)&gt;0,SUM(AC581:AH591),0)</f>
        <v>67.5</v>
      </c>
      <c r="AD592" s="1747"/>
      <c r="AE592" s="1747"/>
      <c r="AF592" s="1747"/>
      <c r="AG592" s="1747"/>
      <c r="AH592" s="17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2232</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1945</v>
      </c>
      <c r="AG596" s="1710" t="s">
        <v>103</v>
      </c>
      <c r="AH596" s="1710"/>
      <c r="AI596" s="1710"/>
      <c r="AJ596" s="1710"/>
      <c r="AK596" s="5"/>
      <c r="AL596" s="5"/>
      <c r="AM596" s="5"/>
      <c r="AN596" s="281"/>
    </row>
    <row r="597" spans="1:64" s="4" customFormat="1" ht="12.75" customHeight="1">
      <c r="B597" s="1670" t="s">
        <v>2118</v>
      </c>
      <c r="C597" s="1670"/>
      <c r="D597" s="1670"/>
      <c r="E597" s="1670"/>
      <c r="F597" s="1670"/>
      <c r="G597" s="1670"/>
      <c r="H597" s="1670"/>
      <c r="I597" s="1670"/>
      <c r="J597" s="1670"/>
      <c r="K597" s="1670"/>
      <c r="L597" s="1670"/>
      <c r="M597" s="1670"/>
      <c r="N597" s="1670"/>
      <c r="O597" s="1670"/>
      <c r="P597" s="1670"/>
      <c r="Q597" s="1670"/>
      <c r="R597" s="1670"/>
      <c r="S597" s="1670"/>
      <c r="T597" s="1670"/>
      <c r="U597" s="1670"/>
      <c r="V597" s="1670"/>
      <c r="W597" s="1670"/>
      <c r="X597" s="1670"/>
      <c r="Y597" s="1670"/>
      <c r="Z597" s="1670"/>
      <c r="AA597" s="1670"/>
      <c r="AB597" s="1670"/>
      <c r="AC597" s="1670"/>
      <c r="AD597" s="1670"/>
      <c r="AE597" s="1670"/>
      <c r="AF597" s="1670"/>
      <c r="AG597" s="1670"/>
      <c r="AH597" s="1670"/>
      <c r="AI597" s="21"/>
      <c r="AJ597" s="21"/>
      <c r="AK597"/>
      <c r="AL597"/>
      <c r="AM597"/>
      <c r="AN597" s="281"/>
    </row>
    <row r="598" spans="1:64" s="4" customFormat="1" ht="12.75" customHeight="1">
      <c r="A598" s="21"/>
      <c r="B598" s="1670"/>
      <c r="C598" s="1670"/>
      <c r="D598" s="1670"/>
      <c r="E598" s="1670"/>
      <c r="F598" s="1670"/>
      <c r="G598" s="1670"/>
      <c r="H598" s="1670"/>
      <c r="I598" s="1670"/>
      <c r="J598" s="1670"/>
      <c r="K598" s="1670"/>
      <c r="L598" s="1670"/>
      <c r="M598" s="1670"/>
      <c r="N598" s="1670"/>
      <c r="O598" s="1670"/>
      <c r="P598" s="1670"/>
      <c r="Q598" s="1670"/>
      <c r="R598" s="1670"/>
      <c r="S598" s="1670"/>
      <c r="T598" s="1670"/>
      <c r="U598" s="1670"/>
      <c r="V598" s="1670"/>
      <c r="W598" s="1670"/>
      <c r="X598" s="1670"/>
      <c r="Y598" s="1670"/>
      <c r="Z598" s="1670"/>
      <c r="AA598" s="1670"/>
      <c r="AB598" s="1670"/>
      <c r="AC598" s="1670"/>
      <c r="AD598" s="1670"/>
      <c r="AE598" s="1670"/>
      <c r="AF598" s="1670"/>
      <c r="AG598" s="1670"/>
      <c r="AH598" s="1670"/>
      <c r="AI598" s="21"/>
      <c r="AJ598" s="21"/>
      <c r="AK598"/>
      <c r="AL598"/>
      <c r="AM598"/>
      <c r="AN598" s="281"/>
    </row>
    <row r="599" spans="1:64" s="4" customFormat="1" ht="12.75" customHeight="1">
      <c r="A599" s="21"/>
      <c r="B599" s="1670"/>
      <c r="C599" s="1670"/>
      <c r="D599" s="1670"/>
      <c r="E599" s="1670"/>
      <c r="F599" s="1670"/>
      <c r="G599" s="1670"/>
      <c r="H599" s="1670"/>
      <c r="I599" s="1670"/>
      <c r="J599" s="1670"/>
      <c r="K599" s="1670"/>
      <c r="L599" s="1670"/>
      <c r="M599" s="1670"/>
      <c r="N599" s="1670"/>
      <c r="O599" s="1670"/>
      <c r="P599" s="1670"/>
      <c r="Q599" s="1670"/>
      <c r="R599" s="1670"/>
      <c r="S599" s="1670"/>
      <c r="T599" s="1670"/>
      <c r="U599" s="1670"/>
      <c r="V599" s="1670"/>
      <c r="W599" s="1670"/>
      <c r="X599" s="1670"/>
      <c r="Y599" s="1670"/>
      <c r="Z599" s="1670"/>
      <c r="AA599" s="1670"/>
      <c r="AB599" s="1670"/>
      <c r="AC599" s="1670"/>
      <c r="AD599" s="1670"/>
      <c r="AE599" s="1670"/>
      <c r="AF599" s="1670"/>
      <c r="AG599" s="1670"/>
      <c r="AH599" s="1670"/>
      <c r="AI599" s="21"/>
      <c r="AJ599" s="21"/>
      <c r="AK599"/>
      <c r="AL599"/>
      <c r="AM599"/>
      <c r="AN599" s="281"/>
    </row>
    <row r="600" spans="1:64" s="4" customFormat="1" ht="12.75" customHeight="1">
      <c r="A600" s="21"/>
      <c r="B600" s="1670"/>
      <c r="C600" s="1670"/>
      <c r="D600" s="1670"/>
      <c r="E600" s="1670"/>
      <c r="F600" s="1670"/>
      <c r="G600" s="1670"/>
      <c r="H600" s="1670"/>
      <c r="I600" s="1670"/>
      <c r="J600" s="1670"/>
      <c r="K600" s="1670"/>
      <c r="L600" s="1670"/>
      <c r="M600" s="1670"/>
      <c r="N600" s="1670"/>
      <c r="O600" s="1670"/>
      <c r="P600" s="1670"/>
      <c r="Q600" s="1670"/>
      <c r="R600" s="1670"/>
      <c r="S600" s="1670"/>
      <c r="T600" s="1670"/>
      <c r="U600" s="1670"/>
      <c r="V600" s="1670"/>
      <c r="W600" s="1670"/>
      <c r="X600" s="1670"/>
      <c r="Y600" s="1670"/>
      <c r="Z600" s="1670"/>
      <c r="AA600" s="1670"/>
      <c r="AB600" s="1670"/>
      <c r="AC600" s="1670"/>
      <c r="AD600" s="1670"/>
      <c r="AE600" s="1670"/>
      <c r="AF600" s="1670"/>
      <c r="AG600" s="1670"/>
      <c r="AH600" s="1670"/>
      <c r="AI600" s="21"/>
      <c r="AJ600" s="21"/>
      <c r="AK600"/>
      <c r="AL600"/>
      <c r="AM600"/>
      <c r="AN600" s="669"/>
    </row>
    <row r="601" spans="1:64">
      <c r="B601" s="1670"/>
      <c r="C601" s="1670"/>
      <c r="D601" s="1670"/>
      <c r="E601" s="1670"/>
      <c r="F601" s="1670"/>
      <c r="G601" s="1670"/>
      <c r="H601" s="1670"/>
      <c r="I601" s="1670"/>
      <c r="J601" s="1670"/>
      <c r="K601" s="1670"/>
      <c r="L601" s="1670"/>
      <c r="M601" s="1670"/>
      <c r="N601" s="1670"/>
      <c r="O601" s="1670"/>
      <c r="P601" s="1670"/>
      <c r="Q601" s="1670"/>
      <c r="R601" s="1670"/>
      <c r="S601" s="1670"/>
      <c r="T601" s="1670"/>
      <c r="U601" s="1670"/>
      <c r="V601" s="1670"/>
      <c r="W601" s="1670"/>
      <c r="X601" s="1670"/>
      <c r="Y601" s="1670"/>
      <c r="Z601" s="1670"/>
      <c r="AA601" s="1670"/>
      <c r="AB601" s="1670"/>
      <c r="AC601" s="1670"/>
      <c r="AD601" s="1670"/>
      <c r="AE601" s="1670"/>
      <c r="AF601" s="1670"/>
      <c r="AG601" s="1670"/>
      <c r="AH601" s="1670"/>
      <c r="AK601"/>
      <c r="AL601"/>
      <c r="AM601"/>
      <c r="BD601" s="21"/>
      <c r="BE601" s="21"/>
      <c r="BF601" s="21"/>
      <c r="BG601" s="21"/>
      <c r="BH601" s="21"/>
    </row>
    <row r="602" spans="1:64" ht="12.75" customHeight="1">
      <c r="B602" s="1670"/>
      <c r="C602" s="1670"/>
      <c r="D602" s="1670"/>
      <c r="E602" s="1670"/>
      <c r="F602" s="1670"/>
      <c r="G602" s="1670"/>
      <c r="H602" s="1670"/>
      <c r="I602" s="1670"/>
      <c r="J602" s="1670"/>
      <c r="K602" s="1670"/>
      <c r="L602" s="1670"/>
      <c r="M602" s="1670"/>
      <c r="N602" s="1670"/>
      <c r="O602" s="1670"/>
      <c r="P602" s="1670"/>
      <c r="Q602" s="1670"/>
      <c r="R602" s="1670"/>
      <c r="S602" s="1670"/>
      <c r="T602" s="1670"/>
      <c r="U602" s="1670"/>
      <c r="V602" s="1670"/>
      <c r="W602" s="1670"/>
      <c r="X602" s="1670"/>
      <c r="Y602" s="1670"/>
      <c r="Z602" s="1670"/>
      <c r="AA602" s="1670"/>
      <c r="AB602" s="1670"/>
      <c r="AC602" s="1670"/>
      <c r="AD602" s="1670"/>
      <c r="AE602" s="1670"/>
      <c r="AF602" s="1670"/>
      <c r="AG602" s="1670"/>
      <c r="AH602" s="1670"/>
    </row>
    <row r="603" spans="1:64" ht="12.75" customHeight="1">
      <c r="E603" s="162"/>
    </row>
    <row r="604" spans="1:64">
      <c r="J604" s="1803" t="s">
        <v>795</v>
      </c>
      <c r="K604" s="1804"/>
      <c r="L604" s="1804"/>
      <c r="M604" s="1804"/>
      <c r="N604" s="1805"/>
      <c r="O604" s="1507" t="s">
        <v>1505</v>
      </c>
      <c r="P604" s="1508"/>
      <c r="Q604" s="1508"/>
      <c r="R604" s="1508"/>
      <c r="S604" s="1509"/>
      <c r="T604" s="1507" t="s">
        <v>1768</v>
      </c>
      <c r="U604" s="1508"/>
      <c r="V604" s="1508"/>
      <c r="W604" s="1508"/>
      <c r="X604" s="1509"/>
      <c r="Y604" s="1507" t="s">
        <v>1506</v>
      </c>
      <c r="Z604" s="1508"/>
      <c r="AA604" s="1508"/>
      <c r="AB604" s="1508"/>
      <c r="AC604" s="1509"/>
      <c r="AF604"/>
      <c r="AG604"/>
      <c r="AH604"/>
      <c r="AI604"/>
      <c r="AJ604"/>
    </row>
    <row r="605" spans="1:64">
      <c r="D605"/>
      <c r="E605"/>
      <c r="F605"/>
      <c r="G605"/>
      <c r="H605"/>
      <c r="I605"/>
      <c r="J605" s="1703"/>
      <c r="K605" s="1704"/>
      <c r="L605" s="1704"/>
      <c r="M605" s="1704"/>
      <c r="N605" s="1806"/>
      <c r="O605" s="1510"/>
      <c r="P605" s="1511"/>
      <c r="Q605" s="1511"/>
      <c r="R605" s="1511"/>
      <c r="S605" s="1512"/>
      <c r="T605" s="1510"/>
      <c r="U605" s="1511"/>
      <c r="V605" s="1511"/>
      <c r="W605" s="1511"/>
      <c r="X605" s="1512"/>
      <c r="Y605" s="1510"/>
      <c r="Z605" s="1511"/>
      <c r="AA605" s="1511"/>
      <c r="AB605" s="1511"/>
      <c r="AC605" s="1512"/>
      <c r="AF605"/>
      <c r="AG605"/>
      <c r="AH605"/>
      <c r="AI605"/>
      <c r="AJ605"/>
      <c r="AO605" s="38" t="s">
        <v>2228</v>
      </c>
      <c r="AR605" s="21" t="b">
        <f>$Y$614&gt;=10%</f>
        <v>1</v>
      </c>
    </row>
    <row r="606" spans="1:64">
      <c r="I606"/>
      <c r="J606" s="1703"/>
      <c r="K606" s="1704"/>
      <c r="L606" s="1704"/>
      <c r="M606" s="1704"/>
      <c r="N606" s="1806"/>
      <c r="O606" s="1510"/>
      <c r="P606" s="1511"/>
      <c r="Q606" s="1511"/>
      <c r="R606" s="1511"/>
      <c r="S606" s="1512"/>
      <c r="T606" s="1510"/>
      <c r="U606" s="1511"/>
      <c r="V606" s="1511"/>
      <c r="W606" s="1511"/>
      <c r="X606" s="1512"/>
      <c r="Y606" s="1510"/>
      <c r="Z606" s="1511"/>
      <c r="AA606" s="1511"/>
      <c r="AB606" s="1511"/>
      <c r="AC606" s="1512"/>
      <c r="AD606"/>
      <c r="AF606"/>
      <c r="AG606"/>
      <c r="AH606"/>
      <c r="AI606"/>
      <c r="AJ606"/>
      <c r="AO606" s="38" t="s">
        <v>2229</v>
      </c>
      <c r="AR606" s="954">
        <f>ROUNDUP(($O$614*10%),0)</f>
        <v>12</v>
      </c>
    </row>
    <row r="607" spans="1:64">
      <c r="D607"/>
      <c r="E607"/>
      <c r="F607"/>
      <c r="G607"/>
      <c r="H607"/>
      <c r="I607"/>
      <c r="J607" s="1703"/>
      <c r="K607" s="1704"/>
      <c r="L607" s="1704"/>
      <c r="M607" s="1704"/>
      <c r="N607" s="1806"/>
      <c r="O607" s="1510"/>
      <c r="P607" s="1511"/>
      <c r="Q607" s="1511"/>
      <c r="R607" s="1511"/>
      <c r="S607" s="1512"/>
      <c r="T607" s="1510"/>
      <c r="U607" s="1511"/>
      <c r="V607" s="1511"/>
      <c r="W607" s="1511"/>
      <c r="X607" s="1512"/>
      <c r="Y607" s="1510"/>
      <c r="Z607" s="1511"/>
      <c r="AA607" s="1511"/>
      <c r="AB607" s="1511"/>
      <c r="AC607" s="1512"/>
      <c r="AD607"/>
      <c r="AF607"/>
      <c r="AG607"/>
      <c r="AH607"/>
      <c r="AI607"/>
      <c r="AJ607"/>
      <c r="AO607" s="38" t="s">
        <v>2230</v>
      </c>
      <c r="AR607" s="21" t="s">
        <v>2231</v>
      </c>
    </row>
    <row r="608" spans="1:64">
      <c r="D608"/>
      <c r="E608"/>
      <c r="F608"/>
      <c r="G608"/>
      <c r="H608"/>
      <c r="I608"/>
      <c r="J608" s="1734" t="s">
        <v>225</v>
      </c>
      <c r="K608" s="1735"/>
      <c r="L608" s="1735"/>
      <c r="M608" s="1735"/>
      <c r="N608" s="1736"/>
      <c r="O608" s="1655">
        <f>Application!CM626</f>
        <v>0</v>
      </c>
      <c r="P608" s="1656"/>
      <c r="Q608" s="1656"/>
      <c r="R608" s="1656"/>
      <c r="S608" s="1657"/>
      <c r="T608" s="1655">
        <f>Application!DR627</f>
        <v>0</v>
      </c>
      <c r="U608" s="1656"/>
      <c r="V608" s="1656"/>
      <c r="W608" s="1656"/>
      <c r="X608" s="1657"/>
      <c r="Y608" s="1741">
        <f t="shared" ref="Y608:Y612" si="8">IF(T608&gt;0,T608/O608,0)</f>
        <v>0</v>
      </c>
      <c r="Z608" s="1742"/>
      <c r="AA608" s="1742"/>
      <c r="AB608" s="1742"/>
      <c r="AC608" s="1743"/>
      <c r="AD608"/>
      <c r="AF608"/>
      <c r="AG608"/>
      <c r="AH608"/>
      <c r="AI608"/>
      <c r="AJ608"/>
      <c r="AO608" s="954">
        <f>ROUNDUP((O608*10%),0)</f>
        <v>0</v>
      </c>
      <c r="AP608" s="206"/>
      <c r="AR608" s="955" t="b">
        <f>OR(SUM($T$608:T608)&gt;=$AR$606,T608&gt;=AO608)</f>
        <v>1</v>
      </c>
    </row>
    <row r="609" spans="1:60">
      <c r="D609"/>
      <c r="E609"/>
      <c r="F609"/>
      <c r="G609"/>
      <c r="H609"/>
      <c r="I609"/>
      <c r="J609" s="1734" t="s">
        <v>31</v>
      </c>
      <c r="K609" s="1735"/>
      <c r="L609" s="1735"/>
      <c r="M609" s="1735"/>
      <c r="N609" s="1736"/>
      <c r="O609" s="1655">
        <f>Application!CH626</f>
        <v>0</v>
      </c>
      <c r="P609" s="1656"/>
      <c r="Q609" s="1656"/>
      <c r="R609" s="1656"/>
      <c r="S609" s="1657"/>
      <c r="T609" s="1655">
        <f>Application!DM627</f>
        <v>0</v>
      </c>
      <c r="U609" s="1656"/>
      <c r="V609" s="1656"/>
      <c r="W609" s="1656"/>
      <c r="X609" s="1657"/>
      <c r="Y609" s="1741">
        <f t="shared" si="8"/>
        <v>0</v>
      </c>
      <c r="Z609" s="1742"/>
      <c r="AA609" s="1742"/>
      <c r="AB609" s="1742"/>
      <c r="AC609" s="1743"/>
      <c r="AD609"/>
      <c r="AF609"/>
      <c r="AG609"/>
      <c r="AH609"/>
      <c r="AI609"/>
      <c r="AJ609"/>
      <c r="AO609" s="954">
        <f t="shared" ref="AO609:AO613" si="9">ROUNDUP((O609*10%),0)</f>
        <v>0</v>
      </c>
      <c r="AP609" s="206"/>
      <c r="AR609" s="955" t="b">
        <f>OR(SUM($T$608:T609)&gt;=$AR$606,T609&gt;=AO609)</f>
        <v>1</v>
      </c>
    </row>
    <row r="610" spans="1:60">
      <c r="D610"/>
      <c r="E610"/>
      <c r="F610"/>
      <c r="G610"/>
      <c r="H610"/>
      <c r="I610"/>
      <c r="J610" s="1734" t="s">
        <v>265</v>
      </c>
      <c r="K610" s="1735"/>
      <c r="L610" s="1735"/>
      <c r="M610" s="1735"/>
      <c r="N610" s="1736"/>
      <c r="O610" s="1655">
        <f>Application!CC626</f>
        <v>0</v>
      </c>
      <c r="P610" s="1656"/>
      <c r="Q610" s="1656"/>
      <c r="R610" s="1656"/>
      <c r="S610" s="1657"/>
      <c r="T610" s="1655">
        <f>Application!DH627</f>
        <v>0</v>
      </c>
      <c r="U610" s="1656"/>
      <c r="V610" s="1656"/>
      <c r="W610" s="1656"/>
      <c r="X610" s="1657"/>
      <c r="Y610" s="1741">
        <f t="shared" si="8"/>
        <v>0</v>
      </c>
      <c r="Z610" s="1742"/>
      <c r="AA610" s="1742"/>
      <c r="AB610" s="1742"/>
      <c r="AC610" s="1743"/>
      <c r="AD610"/>
      <c r="AF610"/>
      <c r="AG610"/>
      <c r="AH610"/>
      <c r="AI610"/>
      <c r="AJ610"/>
      <c r="AO610" s="954">
        <f t="shared" si="9"/>
        <v>0</v>
      </c>
      <c r="AP610" s="206"/>
      <c r="AR610" s="955" t="b">
        <f>OR(SUM($T$608:T610)&gt;=$AR$606,T610&gt;=AO610)</f>
        <v>1</v>
      </c>
    </row>
    <row r="611" spans="1:60">
      <c r="D611"/>
      <c r="E611"/>
      <c r="F611"/>
      <c r="G611"/>
      <c r="H611"/>
      <c r="I611"/>
      <c r="J611" s="1734" t="s">
        <v>264</v>
      </c>
      <c r="K611" s="1735"/>
      <c r="L611" s="1735"/>
      <c r="M611" s="1735"/>
      <c r="N611" s="1736"/>
      <c r="O611" s="1655">
        <f>Application!BX626</f>
        <v>27</v>
      </c>
      <c r="P611" s="1656"/>
      <c r="Q611" s="1656"/>
      <c r="R611" s="1656"/>
      <c r="S611" s="1657"/>
      <c r="T611" s="1655">
        <f>Application!DC627</f>
        <v>15</v>
      </c>
      <c r="U611" s="1656"/>
      <c r="V611" s="1656"/>
      <c r="W611" s="1656"/>
      <c r="X611" s="1657"/>
      <c r="Y611" s="1741">
        <f t="shared" si="8"/>
        <v>0.55555555555555558</v>
      </c>
      <c r="Z611" s="1742"/>
      <c r="AA611" s="1742"/>
      <c r="AB611" s="1742"/>
      <c r="AC611" s="1743"/>
      <c r="AD611"/>
      <c r="AF611"/>
      <c r="AG611"/>
      <c r="AH611"/>
      <c r="AI611"/>
      <c r="AJ611"/>
      <c r="AO611" s="954">
        <f t="shared" si="9"/>
        <v>3</v>
      </c>
      <c r="AP611" s="206"/>
      <c r="AR611" s="955" t="b">
        <f>OR(SUM($T$608:T611)&gt;=$AR$606,T611&gt;=AO611)</f>
        <v>1</v>
      </c>
    </row>
    <row r="612" spans="1:60">
      <c r="D612"/>
      <c r="E612"/>
      <c r="F612"/>
      <c r="G612"/>
      <c r="H612"/>
      <c r="I612"/>
      <c r="J612" s="1734" t="s">
        <v>263</v>
      </c>
      <c r="K612" s="1735"/>
      <c r="L612" s="1735"/>
      <c r="M612" s="1735"/>
      <c r="N612" s="1736"/>
      <c r="O612" s="1655">
        <f>Application!BS626</f>
        <v>92</v>
      </c>
      <c r="P612" s="1656"/>
      <c r="Q612" s="1656"/>
      <c r="R612" s="1656"/>
      <c r="S612" s="1657"/>
      <c r="T612" s="1655">
        <f>Application!CX627</f>
        <v>45</v>
      </c>
      <c r="U612" s="1656"/>
      <c r="V612" s="1656"/>
      <c r="W612" s="1656"/>
      <c r="X612" s="1657"/>
      <c r="Y612" s="1741">
        <f t="shared" si="8"/>
        <v>0.4891304347826087</v>
      </c>
      <c r="Z612" s="1742"/>
      <c r="AA612" s="1742"/>
      <c r="AB612" s="1742"/>
      <c r="AC612" s="1743"/>
      <c r="AD612"/>
      <c r="AF612"/>
      <c r="AG612"/>
      <c r="AH612"/>
      <c r="AI612"/>
      <c r="AJ612"/>
      <c r="AO612" s="954">
        <f t="shared" si="9"/>
        <v>10</v>
      </c>
      <c r="AP612" s="206"/>
      <c r="AR612" s="955" t="b">
        <f>OR(SUM($T$608:T612)&gt;=$AR$606,T612&gt;=AO612)</f>
        <v>1</v>
      </c>
    </row>
    <row r="613" spans="1:60">
      <c r="D613"/>
      <c r="E613"/>
      <c r="F613"/>
      <c r="G613"/>
      <c r="H613"/>
      <c r="I613"/>
      <c r="J613" s="1734" t="s">
        <v>615</v>
      </c>
      <c r="K613" s="1735"/>
      <c r="L613" s="1735"/>
      <c r="M613" s="1735"/>
      <c r="N613" s="1736"/>
      <c r="O613" s="1655">
        <f>Application!BN626</f>
        <v>0</v>
      </c>
      <c r="P613" s="1656"/>
      <c r="Q613" s="1656"/>
      <c r="R613" s="1656"/>
      <c r="S613" s="1657"/>
      <c r="T613" s="1655">
        <f>Application!CS627</f>
        <v>0</v>
      </c>
      <c r="U613" s="1656"/>
      <c r="V613" s="1656"/>
      <c r="W613" s="1656"/>
      <c r="X613" s="1657"/>
      <c r="Y613" s="1741">
        <f>IF(T613&gt;0,T613/O613,0)</f>
        <v>0</v>
      </c>
      <c r="Z613" s="1742"/>
      <c r="AA613" s="1742"/>
      <c r="AB613" s="1742"/>
      <c r="AC613" s="1743"/>
      <c r="AD613"/>
      <c r="AF613"/>
      <c r="AG613"/>
      <c r="AH613"/>
      <c r="AI613"/>
      <c r="AJ613"/>
      <c r="AO613" s="954">
        <f t="shared" si="9"/>
        <v>0</v>
      </c>
      <c r="AP613" s="206"/>
      <c r="AR613" s="955" t="b">
        <f>OR(SUM($T$608:T613)&gt;=$AR$606,T613&gt;=AO613)</f>
        <v>1</v>
      </c>
    </row>
    <row r="614" spans="1:60">
      <c r="D614"/>
      <c r="E614"/>
      <c r="F614"/>
      <c r="G614"/>
      <c r="H614"/>
      <c r="I614"/>
      <c r="J614" s="1153" t="s">
        <v>876</v>
      </c>
      <c r="K614" s="1154"/>
      <c r="L614" s="1154"/>
      <c r="M614" s="1154"/>
      <c r="N614" s="1155"/>
      <c r="O614" s="1723">
        <f>SUM(O608:S613)</f>
        <v>119</v>
      </c>
      <c r="P614" s="1724"/>
      <c r="Q614" s="1724"/>
      <c r="R614" s="1724"/>
      <c r="S614" s="1725"/>
      <c r="T614" s="1723">
        <f>SUM(T608:X613)</f>
        <v>60</v>
      </c>
      <c r="U614" s="1724"/>
      <c r="V614" s="1724"/>
      <c r="W614" s="1724"/>
      <c r="X614" s="1725"/>
      <c r="Y614" s="1800">
        <f>IF(T614&gt;0,T614/O614,0)</f>
        <v>0.50420168067226889</v>
      </c>
      <c r="Z614" s="1801"/>
      <c r="AA614" s="1801"/>
      <c r="AB614" s="1801"/>
      <c r="AC614" s="180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80">
        <f>IF(AND(AR605,AR608,AR609,AR610,AR611,AR612,AR613),2,0)</f>
        <v>2</v>
      </c>
      <c r="AK617" s="178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7" t="s">
        <v>180</v>
      </c>
      <c r="B619" s="1807"/>
      <c r="C619" s="1807"/>
      <c r="D619" s="1807"/>
      <c r="E619" s="1807"/>
      <c r="F619" s="1807"/>
      <c r="G619" s="1807"/>
      <c r="H619" s="1807"/>
      <c r="I619" s="1807"/>
      <c r="J619" s="1807"/>
      <c r="K619" s="1807"/>
      <c r="L619" s="1807"/>
      <c r="M619" s="1807"/>
      <c r="N619" s="1807"/>
      <c r="O619" s="1807"/>
      <c r="P619" s="1807"/>
      <c r="Q619" s="1807"/>
      <c r="R619" s="1807"/>
      <c r="S619" s="1807"/>
      <c r="T619" s="1807"/>
      <c r="U619" s="1807"/>
      <c r="V619" s="1807"/>
      <c r="W619" s="1807"/>
      <c r="X619" s="1807"/>
      <c r="Y619" s="1807"/>
      <c r="Z619" s="1807"/>
      <c r="AA619" s="1807"/>
      <c r="AB619" s="1807"/>
      <c r="AC619" s="1807"/>
      <c r="AD619" s="1807"/>
      <c r="AE619" s="1807"/>
      <c r="AF619" s="1807"/>
      <c r="AG619" s="1807"/>
      <c r="AH619" s="1807"/>
      <c r="AI619" s="1807"/>
      <c r="AJ619" s="1807"/>
      <c r="AK619" s="1268">
        <f>IF($E$592=Application!G730,$AC$592+$AJ$617,0)</f>
        <v>69.5</v>
      </c>
      <c r="AL619" s="1269"/>
      <c r="AM619" s="1270"/>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73" t="s">
        <v>1510</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84" t="s">
        <v>2221</v>
      </c>
      <c r="G627" s="1885"/>
      <c r="H627" s="1885"/>
      <c r="I627" s="1885"/>
      <c r="J627" s="1885"/>
      <c r="K627" s="1885"/>
      <c r="L627" s="1885"/>
      <c r="M627" s="1885"/>
      <c r="N627" s="1885"/>
      <c r="O627" s="1885"/>
      <c r="P627" s="1885"/>
      <c r="Q627" s="1885"/>
      <c r="R627" s="1885"/>
      <c r="S627" s="1885"/>
      <c r="T627" s="1885"/>
      <c r="U627" s="1885"/>
      <c r="V627" s="1885"/>
      <c r="W627" s="1885"/>
      <c r="X627" s="1885"/>
      <c r="Y627" s="1885"/>
      <c r="Z627" s="1885"/>
      <c r="AA627" s="1885"/>
      <c r="AB627" s="1885"/>
      <c r="AC627" s="1885"/>
      <c r="AD627" s="1885"/>
      <c r="AE627" s="1886"/>
      <c r="AF627" s="175"/>
      <c r="AG627" s="1035" t="s">
        <v>938</v>
      </c>
      <c r="AH627" s="1035"/>
      <c r="AI627" s="1035"/>
      <c r="AJ627" s="1035"/>
      <c r="AK627" s="4"/>
      <c r="AL627" s="4"/>
      <c r="AM627" s="4"/>
      <c r="AO627" s="4"/>
      <c r="AP627" s="35"/>
    </row>
    <row r="628" spans="1:44">
      <c r="A628" s="4"/>
      <c r="B628" s="20"/>
      <c r="C628" s="45"/>
      <c r="D628" s="4"/>
      <c r="E628" s="185"/>
      <c r="F628" s="1887"/>
      <c r="G628" s="1888"/>
      <c r="H628" s="1888"/>
      <c r="I628" s="1888"/>
      <c r="J628" s="1888"/>
      <c r="K628" s="1888"/>
      <c r="L628" s="1888"/>
      <c r="M628" s="1888"/>
      <c r="N628" s="1888"/>
      <c r="O628" s="1888"/>
      <c r="P628" s="1888"/>
      <c r="Q628" s="1888"/>
      <c r="R628" s="1888"/>
      <c r="S628" s="1888"/>
      <c r="T628" s="1888"/>
      <c r="U628" s="1888"/>
      <c r="V628" s="1888"/>
      <c r="W628" s="1888"/>
      <c r="X628" s="1888"/>
      <c r="Y628" s="1888"/>
      <c r="Z628" s="1888"/>
      <c r="AA628" s="1888"/>
      <c r="AB628" s="1888"/>
      <c r="AC628" s="1888"/>
      <c r="AD628" s="1888"/>
      <c r="AE628" s="1889"/>
      <c r="AF628" s="175"/>
      <c r="AG628" s="175"/>
      <c r="AH628" s="175"/>
      <c r="AI628" s="175"/>
      <c r="AJ628" s="4"/>
      <c r="AK628" s="4"/>
      <c r="AL628" s="4"/>
      <c r="AM628" s="4"/>
    </row>
    <row r="629" spans="1:44" ht="13.75" customHeight="1">
      <c r="A629" s="4"/>
      <c r="B629" s="20"/>
      <c r="C629" s="45"/>
      <c r="D629" s="4"/>
      <c r="E629" s="185"/>
      <c r="F629" s="1890"/>
      <c r="G629" s="1891"/>
      <c r="H629" s="1891"/>
      <c r="I629" s="1891"/>
      <c r="J629" s="1891"/>
      <c r="K629" s="1891"/>
      <c r="L629" s="1891"/>
      <c r="M629" s="1891"/>
      <c r="N629" s="1891"/>
      <c r="O629" s="1891"/>
      <c r="P629" s="1891"/>
      <c r="Q629" s="1891"/>
      <c r="R629" s="1891"/>
      <c r="S629" s="1891"/>
      <c r="T629" s="1891"/>
      <c r="U629" s="1891"/>
      <c r="V629" s="1891"/>
      <c r="W629" s="1891"/>
      <c r="X629" s="1891"/>
      <c r="Y629" s="1891"/>
      <c r="Z629" s="1891"/>
      <c r="AA629" s="1891"/>
      <c r="AB629" s="1891"/>
      <c r="AC629" s="1891"/>
      <c r="AD629" s="1891"/>
      <c r="AE629" s="1892"/>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73" t="s">
        <v>2226</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5"/>
      <c r="AJ631" s="4"/>
      <c r="AK631" s="4"/>
      <c r="AL631" s="4"/>
      <c r="AM631" s="4"/>
      <c r="AN631" s="79"/>
    </row>
    <row r="632" spans="1:44" ht="13.75"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2"/>
      <c r="AJ632" s="4"/>
      <c r="AK632" s="4"/>
      <c r="AL632" s="4"/>
      <c r="AM632" s="4"/>
      <c r="AN632" s="79"/>
      <c r="AR632" s="41"/>
    </row>
    <row r="633" spans="1:44" ht="13.75"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2"/>
      <c r="AJ633" s="4"/>
      <c r="AK633" s="4"/>
      <c r="AL633" s="4"/>
      <c r="AM633" s="4"/>
      <c r="AN633" s="79"/>
    </row>
    <row r="634" spans="1:44" ht="13.75"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2"/>
      <c r="AJ634" s="4"/>
      <c r="AK634" s="4"/>
      <c r="AL634" s="4"/>
      <c r="AM634" s="4"/>
      <c r="AN634" s="79"/>
    </row>
    <row r="635" spans="1:44" ht="13.75"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2"/>
      <c r="AJ635" s="4"/>
      <c r="AK635" s="4"/>
      <c r="AL635" s="4"/>
      <c r="AM635" s="4"/>
      <c r="AN635" s="79"/>
    </row>
    <row r="636" spans="1:44" ht="13.75"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2"/>
      <c r="AJ636" s="4"/>
      <c r="AK636" s="4"/>
      <c r="AL636" s="4"/>
      <c r="AM636" s="4"/>
      <c r="AN636" s="79"/>
    </row>
    <row r="637" spans="1:44" ht="13.75"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2"/>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2"/>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2"/>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2"/>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2"/>
      <c r="AJ641" s="4"/>
      <c r="AK641" s="4"/>
      <c r="AL641" s="4"/>
      <c r="AM641" s="4"/>
      <c r="AN641" s="79"/>
    </row>
    <row r="642" spans="1:60" s="644" customFormat="1" ht="12.5"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2"/>
      <c r="AJ642" s="4"/>
      <c r="AK642" s="4"/>
      <c r="AL642" s="4"/>
      <c r="AM642" s="4"/>
      <c r="AN642" s="678"/>
      <c r="BD642" s="646"/>
      <c r="BE642" s="646"/>
      <c r="BF642" s="646"/>
      <c r="BG642" s="646"/>
      <c r="BH642" s="646"/>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8">
        <f>IF($C$627="yes",10,0)</f>
        <v>10</v>
      </c>
      <c r="AL645" s="1269"/>
      <c r="AM645" s="1270"/>
      <c r="AN645" s="79"/>
      <c r="AO645" s="4"/>
    </row>
    <row r="646" spans="1:60" ht="14"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4"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3" t="s">
        <v>2212</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103</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8">
        <f>$AO$655</f>
        <v>2</v>
      </c>
      <c r="AL688" s="1269"/>
      <c r="AM688" s="127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8" t="s">
        <v>722</v>
      </c>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c r="AA691" s="1798"/>
      <c r="AB691" s="1798"/>
      <c r="AC691" s="1798"/>
      <c r="AD691" s="1798"/>
      <c r="AE691" s="1798"/>
      <c r="AF691" s="1798"/>
      <c r="AG691" s="1798"/>
      <c r="AH691" s="1798"/>
      <c r="AI691" s="1798"/>
      <c r="AJ691" s="1798"/>
      <c r="AK691" s="1798"/>
      <c r="AL691" s="1798"/>
      <c r="AM691" s="1798"/>
      <c r="AO691" s="206"/>
      <c r="AP691" s="206"/>
      <c r="AQ691" s="206"/>
    </row>
    <row r="692" spans="1:43">
      <c r="A692" s="1799"/>
      <c r="B692" s="1799"/>
      <c r="C692" s="1799"/>
      <c r="D692" s="1799"/>
      <c r="E692" s="1799"/>
      <c r="F692" s="1799"/>
      <c r="G692" s="1799"/>
      <c r="H692" s="1799"/>
      <c r="I692" s="1799"/>
      <c r="J692" s="1799"/>
      <c r="K692" s="1799"/>
      <c r="L692" s="1799"/>
      <c r="M692" s="1799"/>
      <c r="N692" s="1799"/>
      <c r="O692" s="1799"/>
      <c r="P692" s="1799"/>
      <c r="Q692" s="1799"/>
      <c r="R692" s="1799"/>
      <c r="S692" s="1799"/>
      <c r="T692" s="1799"/>
      <c r="U692" s="1799"/>
      <c r="V692" s="1799"/>
      <c r="W692" s="1799"/>
      <c r="X692" s="1799"/>
      <c r="Y692" s="1799"/>
      <c r="Z692" s="1799"/>
      <c r="AA692" s="1799"/>
      <c r="AB692" s="1799"/>
      <c r="AC692" s="1799"/>
      <c r="AD692" s="1799"/>
      <c r="AE692" s="1799"/>
      <c r="AF692" s="1799"/>
      <c r="AG692" s="1799"/>
      <c r="AH692" s="1799"/>
      <c r="AI692" s="1799"/>
      <c r="AJ692" s="1799"/>
      <c r="AK692" s="1799"/>
      <c r="AL692" s="1799"/>
      <c r="AM692" s="179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1941</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1942</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1" t="s">
        <v>234</v>
      </c>
      <c r="U696" s="1549"/>
      <c r="V696" s="1549"/>
      <c r="W696" s="1549"/>
      <c r="X696" s="1549"/>
      <c r="Y696" s="1550"/>
      <c r="Z696" s="1551" t="s">
        <v>233</v>
      </c>
      <c r="AA696" s="1549"/>
      <c r="AB696" s="1549"/>
      <c r="AC696" s="1549"/>
      <c r="AD696" s="1549"/>
      <c r="AE696" s="1550"/>
      <c r="AF696" s="1551" t="s">
        <v>235</v>
      </c>
      <c r="AG696" s="1549"/>
      <c r="AH696" s="1549"/>
      <c r="AI696" s="1549"/>
      <c r="AJ696" s="1549"/>
      <c r="AK696" s="155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2"/>
      <c r="U697" s="1543"/>
      <c r="V697" s="1543"/>
      <c r="W697" s="1543"/>
      <c r="X697" s="1543"/>
      <c r="Y697" s="1544"/>
      <c r="Z697" s="1542"/>
      <c r="AA697" s="1543"/>
      <c r="AB697" s="1543"/>
      <c r="AC697" s="1543"/>
      <c r="AD697" s="1543"/>
      <c r="AE697" s="1544"/>
      <c r="AF697" s="1542"/>
      <c r="AG697" s="1543"/>
      <c r="AH697" s="1543"/>
      <c r="AI697" s="1543"/>
      <c r="AJ697" s="1543"/>
      <c r="AK697" s="1544"/>
      <c r="AL697" s="778"/>
      <c r="AM697" s="20"/>
    </row>
    <row r="698" spans="1:43">
      <c r="A698" s="594" t="s">
        <v>653</v>
      </c>
      <c r="B698" s="1767" t="s">
        <v>270</v>
      </c>
      <c r="C698" s="1767"/>
      <c r="D698" s="1767"/>
      <c r="E698" s="1767"/>
      <c r="F698" s="1767"/>
      <c r="G698" s="1767"/>
      <c r="H698" s="1767"/>
      <c r="I698" s="1767"/>
      <c r="J698" s="1767"/>
      <c r="K698" s="1767"/>
      <c r="L698" s="1767"/>
      <c r="M698" s="1767"/>
      <c r="N698" s="1767"/>
      <c r="O698" s="1767"/>
      <c r="P698" s="1767"/>
      <c r="Q698" s="1767"/>
      <c r="R698" s="1767"/>
      <c r="S698" s="1768"/>
      <c r="T698" s="1766">
        <f>SUM(T699:Y700)</f>
        <v>10</v>
      </c>
      <c r="U698" s="1766"/>
      <c r="V698" s="1766"/>
      <c r="W698" s="1766"/>
      <c r="X698" s="1766"/>
      <c r="Y698" s="1766"/>
      <c r="Z698" s="1497">
        <v>10</v>
      </c>
      <c r="AA698" s="1497"/>
      <c r="AB698" s="1497"/>
      <c r="AC698" s="1497"/>
      <c r="AD698" s="1497"/>
      <c r="AE698" s="1497"/>
      <c r="AF698" s="1497">
        <f>IF(T698&gt;Z698,Z698,T698)</f>
        <v>10</v>
      </c>
      <c r="AG698" s="1497"/>
      <c r="AH698" s="1497"/>
      <c r="AI698" s="1497"/>
      <c r="AJ698" s="1497"/>
      <c r="AK698" s="1497"/>
      <c r="AL698" s="778"/>
      <c r="AM698" s="20"/>
      <c r="AO698" s="4">
        <f>IF(T707&gt;50,50,T707)</f>
        <v>50</v>
      </c>
    </row>
    <row r="699" spans="1:43">
      <c r="A699" s="614"/>
      <c r="B699" s="615"/>
      <c r="C699" s="620"/>
      <c r="D699" s="306" t="s">
        <v>210</v>
      </c>
      <c r="E699" s="1770" t="s">
        <v>236</v>
      </c>
      <c r="F699" s="1770"/>
      <c r="G699" s="1770"/>
      <c r="H699" s="1770"/>
      <c r="I699" s="1770"/>
      <c r="J699" s="1770"/>
      <c r="K699" s="1770"/>
      <c r="L699" s="1770"/>
      <c r="M699" s="1770"/>
      <c r="N699" s="1770"/>
      <c r="O699" s="1770"/>
      <c r="P699" s="1770"/>
      <c r="Q699" s="1770"/>
      <c r="R699" s="1770"/>
      <c r="S699" s="1771"/>
      <c r="T699" s="1769">
        <f>AJ31</f>
        <v>7</v>
      </c>
      <c r="U699" s="1769"/>
      <c r="V699" s="1769"/>
      <c r="W699" s="1769"/>
      <c r="X699" s="1769"/>
      <c r="Y699" s="1769"/>
      <c r="Z699" s="1667">
        <v>7</v>
      </c>
      <c r="AA699" s="1667"/>
      <c r="AB699" s="1667"/>
      <c r="AC699" s="1667"/>
      <c r="AD699" s="1667"/>
      <c r="AE699" s="1667"/>
      <c r="AF699" s="1782"/>
      <c r="AG699" s="1782"/>
      <c r="AH699" s="1782"/>
      <c r="AI699" s="1782"/>
      <c r="AJ699" s="1782"/>
      <c r="AK699" s="1782"/>
      <c r="AL699" s="778"/>
      <c r="AM699" s="20"/>
    </row>
    <row r="700" spans="1:43">
      <c r="A700" s="616"/>
      <c r="B700" s="615"/>
      <c r="C700" s="615"/>
      <c r="D700" s="306" t="s">
        <v>428</v>
      </c>
      <c r="E700" s="1770" t="s">
        <v>237</v>
      </c>
      <c r="F700" s="1770"/>
      <c r="G700" s="1770"/>
      <c r="H700" s="1770"/>
      <c r="I700" s="1770"/>
      <c r="J700" s="1770"/>
      <c r="K700" s="1770"/>
      <c r="L700" s="1770"/>
      <c r="M700" s="1770"/>
      <c r="N700" s="1770"/>
      <c r="O700" s="1770"/>
      <c r="P700" s="1770"/>
      <c r="Q700" s="1770"/>
      <c r="R700" s="1770"/>
      <c r="S700" s="1771"/>
      <c r="T700" s="1769">
        <f>AJ47</f>
        <v>3</v>
      </c>
      <c r="U700" s="1769"/>
      <c r="V700" s="1769"/>
      <c r="W700" s="1769"/>
      <c r="X700" s="1769"/>
      <c r="Y700" s="1769"/>
      <c r="Z700" s="1667">
        <v>3</v>
      </c>
      <c r="AA700" s="1667"/>
      <c r="AB700" s="1667"/>
      <c r="AC700" s="1667"/>
      <c r="AD700" s="1667"/>
      <c r="AE700" s="1667"/>
      <c r="AF700" s="1782"/>
      <c r="AG700" s="1782"/>
      <c r="AH700" s="1782"/>
      <c r="AI700" s="1782"/>
      <c r="AJ700" s="1782"/>
      <c r="AK700" s="1782"/>
      <c r="AL700" s="778"/>
      <c r="AM700" s="20"/>
    </row>
    <row r="701" spans="1:43">
      <c r="A701" s="594" t="s">
        <v>8</v>
      </c>
      <c r="B701" s="1767" t="s">
        <v>271</v>
      </c>
      <c r="C701" s="1767"/>
      <c r="D701" s="1767"/>
      <c r="E701" s="1767"/>
      <c r="F701" s="1767"/>
      <c r="G701" s="1767"/>
      <c r="H701" s="1767"/>
      <c r="I701" s="1767"/>
      <c r="J701" s="1767"/>
      <c r="K701" s="1767"/>
      <c r="L701" s="1767"/>
      <c r="M701" s="1767"/>
      <c r="N701" s="1767"/>
      <c r="O701" s="1767"/>
      <c r="P701" s="1767"/>
      <c r="Q701" s="1767"/>
      <c r="R701" s="1767"/>
      <c r="S701" s="1768"/>
      <c r="T701" s="1766">
        <f>AK68</f>
        <v>10</v>
      </c>
      <c r="U701" s="1766"/>
      <c r="V701" s="1766"/>
      <c r="W701" s="1766"/>
      <c r="X701" s="1766"/>
      <c r="Y701" s="1766"/>
      <c r="Z701" s="1497">
        <v>10</v>
      </c>
      <c r="AA701" s="1497"/>
      <c r="AB701" s="1497"/>
      <c r="AC701" s="1497"/>
      <c r="AD701" s="1497"/>
      <c r="AE701" s="1497"/>
      <c r="AF701" s="1497">
        <f>IF(T701&gt;Z701,Z701,T701)</f>
        <v>10</v>
      </c>
      <c r="AG701" s="1497"/>
      <c r="AH701" s="1497"/>
      <c r="AI701" s="1497"/>
      <c r="AJ701" s="1497"/>
      <c r="AK701" s="1497"/>
      <c r="AL701" s="778"/>
      <c r="AM701" s="20"/>
    </row>
    <row r="702" spans="1:43">
      <c r="A702" s="594" t="s">
        <v>119</v>
      </c>
      <c r="B702" s="1767" t="s">
        <v>272</v>
      </c>
      <c r="C702" s="1767"/>
      <c r="D702" s="1767"/>
      <c r="E702" s="1767"/>
      <c r="F702" s="1767"/>
      <c r="G702" s="1767"/>
      <c r="H702" s="1767"/>
      <c r="I702" s="1767"/>
      <c r="J702" s="1767"/>
      <c r="K702" s="1767"/>
      <c r="L702" s="1767"/>
      <c r="M702" s="1767"/>
      <c r="N702" s="1767"/>
      <c r="O702" s="1767"/>
      <c r="P702" s="1767"/>
      <c r="Q702" s="1767"/>
      <c r="R702" s="1767"/>
      <c r="S702" s="1768"/>
      <c r="T702" s="1766">
        <f>AO693</f>
        <v>25</v>
      </c>
      <c r="U702" s="1766">
        <f>IF(AND(AND(A703&gt;15,15+A704),A704&gt;10,A703+10),A702,0)</f>
        <v>0</v>
      </c>
      <c r="V702" s="1766">
        <f>IF(AND(AND(B703&gt;15,15+B704),B704&gt;10,B703+10),#REF!,0)</f>
        <v>0</v>
      </c>
      <c r="W702" s="1766">
        <f>IF(AND(AND(C703&gt;15,15+C704),C704&gt;10,C703+10),B702,0)</f>
        <v>0</v>
      </c>
      <c r="X702" s="1766" t="e">
        <f>IF(AND(AND(D703&gt;15,15+D704),D704&gt;10,D703+10),D702,0)</f>
        <v>#VALUE!</v>
      </c>
      <c r="Y702" s="1766" t="e">
        <f>IF(AND(AND(E703&gt;15,15+E704),E704&gt;10,E703+10),E702,0)</f>
        <v>#VALUE!</v>
      </c>
      <c r="Z702" s="1497">
        <v>25</v>
      </c>
      <c r="AA702" s="1497"/>
      <c r="AB702" s="1497"/>
      <c r="AC702" s="1497"/>
      <c r="AD702" s="1497"/>
      <c r="AE702" s="1497"/>
      <c r="AF702" s="1497">
        <f>IF(T702&gt;Z702,Z702,T702)</f>
        <v>25</v>
      </c>
      <c r="AG702" s="1497"/>
      <c r="AH702" s="1497"/>
      <c r="AI702" s="1497"/>
      <c r="AJ702" s="1497"/>
      <c r="AK702" s="1497"/>
      <c r="AL702" s="778"/>
      <c r="AM702" s="20"/>
    </row>
    <row r="703" spans="1:43">
      <c r="A703" s="594"/>
      <c r="B703" s="615"/>
      <c r="C703" s="615"/>
      <c r="D703" s="306" t="s">
        <v>1468</v>
      </c>
      <c r="E703" s="1770" t="s">
        <v>294</v>
      </c>
      <c r="F703" s="1770"/>
      <c r="G703" s="1770"/>
      <c r="H703" s="1770"/>
      <c r="I703" s="1770"/>
      <c r="J703" s="1770"/>
      <c r="K703" s="1770"/>
      <c r="L703" s="1770"/>
      <c r="M703" s="1770"/>
      <c r="N703" s="1770"/>
      <c r="O703" s="1770"/>
      <c r="P703" s="1770"/>
      <c r="Q703" s="1770"/>
      <c r="R703" s="1770"/>
      <c r="S703" s="1771"/>
      <c r="T703" s="1769">
        <f>AK283</f>
        <v>23</v>
      </c>
      <c r="U703" s="1769"/>
      <c r="V703" s="1769"/>
      <c r="W703" s="1769"/>
      <c r="X703" s="1769"/>
      <c r="Y703" s="1769"/>
      <c r="Z703" s="1667">
        <v>15</v>
      </c>
      <c r="AA703" s="1667"/>
      <c r="AB703" s="1667"/>
      <c r="AC703" s="1667"/>
      <c r="AD703" s="1667"/>
      <c r="AE703" s="1667"/>
      <c r="AF703" s="1782"/>
      <c r="AG703" s="1782"/>
      <c r="AH703" s="1782"/>
      <c r="AI703" s="1782"/>
      <c r="AJ703" s="1782"/>
      <c r="AK703" s="1782"/>
      <c r="AL703" s="778"/>
      <c r="AM703" s="20"/>
    </row>
    <row r="704" spans="1:43">
      <c r="A704" s="617"/>
      <c r="B704" s="90"/>
      <c r="C704" s="90"/>
      <c r="D704" s="618" t="s">
        <v>1469</v>
      </c>
      <c r="E704" s="1770" t="s">
        <v>295</v>
      </c>
      <c r="F704" s="1770"/>
      <c r="G704" s="1770"/>
      <c r="H704" s="1770"/>
      <c r="I704" s="1770"/>
      <c r="J704" s="1770"/>
      <c r="K704" s="1770"/>
      <c r="L704" s="1770"/>
      <c r="M704" s="1770"/>
      <c r="N704" s="1770"/>
      <c r="O704" s="1770"/>
      <c r="P704" s="1770"/>
      <c r="Q704" s="1770"/>
      <c r="R704" s="1770"/>
      <c r="S704" s="1771"/>
      <c r="T704" s="1769">
        <f>AK474</f>
        <v>10</v>
      </c>
      <c r="U704" s="1769"/>
      <c r="V704" s="1769"/>
      <c r="W704" s="1769"/>
      <c r="X704" s="1769"/>
      <c r="Y704" s="1769"/>
      <c r="Z704" s="1667">
        <v>10</v>
      </c>
      <c r="AA704" s="1667"/>
      <c r="AB704" s="1667"/>
      <c r="AC704" s="1667"/>
      <c r="AD704" s="1667"/>
      <c r="AE704" s="1667"/>
      <c r="AF704" s="1782"/>
      <c r="AG704" s="1782"/>
      <c r="AH704" s="1782"/>
      <c r="AI704" s="1782"/>
      <c r="AJ704" s="1782"/>
      <c r="AK704" s="1782"/>
      <c r="AL704" s="778"/>
      <c r="AM704" s="20"/>
    </row>
    <row r="705" spans="1:39" hidden="1">
      <c r="A705" s="594" t="s">
        <v>122</v>
      </c>
      <c r="B705" s="1767" t="s">
        <v>540</v>
      </c>
      <c r="C705" s="1767"/>
      <c r="D705" s="1767"/>
      <c r="E705" s="1767"/>
      <c r="F705" s="1767"/>
      <c r="G705" s="1767"/>
      <c r="H705" s="1767"/>
      <c r="I705" s="1767"/>
      <c r="J705" s="1767"/>
      <c r="K705" s="1767"/>
      <c r="L705" s="1767"/>
      <c r="M705" s="1767"/>
      <c r="N705" s="1767"/>
      <c r="O705" s="1767"/>
      <c r="P705" s="1767"/>
      <c r="Q705" s="1767"/>
      <c r="R705" s="1767"/>
      <c r="S705" s="1768"/>
      <c r="T705" s="1766"/>
      <c r="U705" s="1766"/>
      <c r="V705" s="1766"/>
      <c r="W705" s="1766"/>
      <c r="X705" s="1766"/>
      <c r="Y705" s="1766"/>
      <c r="Z705" s="1497"/>
      <c r="AA705" s="1497"/>
      <c r="AB705" s="1497"/>
      <c r="AC705" s="1497"/>
      <c r="AD705" s="1497"/>
      <c r="AE705" s="1497"/>
      <c r="AF705" s="1497"/>
      <c r="AG705" s="1497"/>
      <c r="AH705" s="1497"/>
      <c r="AI705" s="1497"/>
      <c r="AJ705" s="1497"/>
      <c r="AK705" s="1497"/>
      <c r="AL705" s="778"/>
      <c r="AM705" s="20"/>
    </row>
    <row r="706" spans="1:39">
      <c r="A706" s="594" t="s">
        <v>122</v>
      </c>
      <c r="B706" s="1767" t="s">
        <v>541</v>
      </c>
      <c r="C706" s="1767"/>
      <c r="D706" s="1767"/>
      <c r="E706" s="1767"/>
      <c r="F706" s="1767"/>
      <c r="G706" s="1767"/>
      <c r="H706" s="1767"/>
      <c r="I706" s="1767"/>
      <c r="J706" s="1767"/>
      <c r="K706" s="1767"/>
      <c r="L706" s="1767"/>
      <c r="M706" s="1767"/>
      <c r="N706" s="1767"/>
      <c r="O706" s="1767"/>
      <c r="P706" s="1767"/>
      <c r="Q706" s="1767"/>
      <c r="R706" s="1767"/>
      <c r="S706" s="1768"/>
      <c r="T706" s="1788">
        <f>IF(SUM(T707:Y708)&gt;52,52,SUM(T707:Y708))</f>
        <v>52</v>
      </c>
      <c r="U706" s="1762"/>
      <c r="V706" s="1762"/>
      <c r="W706" s="1762"/>
      <c r="X706" s="1762"/>
      <c r="Y706" s="1762"/>
      <c r="Z706" s="1762">
        <v>52</v>
      </c>
      <c r="AA706" s="1762"/>
      <c r="AB706" s="1762"/>
      <c r="AC706" s="1762"/>
      <c r="AD706" s="1762"/>
      <c r="AE706" s="1762"/>
      <c r="AF706" s="1762">
        <f>$AO$698+$T$708</f>
        <v>52</v>
      </c>
      <c r="AG706" s="1762"/>
      <c r="AH706" s="1762"/>
      <c r="AI706" s="1762"/>
      <c r="AJ706" s="1762"/>
      <c r="AK706" s="1762"/>
      <c r="AL706" s="778"/>
      <c r="AM706" s="20"/>
    </row>
    <row r="707" spans="1:39">
      <c r="A707" s="619"/>
      <c r="B707" s="621"/>
      <c r="C707" s="621"/>
      <c r="D707" s="622" t="s">
        <v>2217</v>
      </c>
      <c r="E707" s="1770" t="s">
        <v>183</v>
      </c>
      <c r="F707" s="1770"/>
      <c r="G707" s="1770"/>
      <c r="H707" s="1770"/>
      <c r="I707" s="1770"/>
      <c r="J707" s="1770"/>
      <c r="K707" s="1770"/>
      <c r="L707" s="1770"/>
      <c r="M707" s="1770"/>
      <c r="N707" s="1770"/>
      <c r="O707" s="1770"/>
      <c r="P707" s="1770"/>
      <c r="Q707" s="1770"/>
      <c r="R707" s="1770"/>
      <c r="S707" s="1771"/>
      <c r="T707" s="1763">
        <f>AC592</f>
        <v>67.5</v>
      </c>
      <c r="U707" s="1764"/>
      <c r="V707" s="1764"/>
      <c r="W707" s="1764"/>
      <c r="X707" s="1764"/>
      <c r="Y707" s="1765"/>
      <c r="Z707" s="1763">
        <v>50</v>
      </c>
      <c r="AA707" s="1764"/>
      <c r="AB707" s="1764"/>
      <c r="AC707" s="1764"/>
      <c r="AD707" s="1764"/>
      <c r="AE707" s="1765"/>
      <c r="AF707" s="1795"/>
      <c r="AG707" s="1796"/>
      <c r="AH707" s="1796"/>
      <c r="AI707" s="1796"/>
      <c r="AJ707" s="1796"/>
      <c r="AK707" s="1797"/>
      <c r="AL707" s="778"/>
      <c r="AM707" s="4"/>
    </row>
    <row r="708" spans="1:39">
      <c r="A708" s="623"/>
      <c r="B708" s="615"/>
      <c r="C708" s="615"/>
      <c r="D708" s="306" t="s">
        <v>2218</v>
      </c>
      <c r="E708" s="1770" t="s">
        <v>269</v>
      </c>
      <c r="F708" s="1770"/>
      <c r="G708" s="1770"/>
      <c r="H708" s="1770"/>
      <c r="I708" s="1770"/>
      <c r="J708" s="1770"/>
      <c r="K708" s="1770"/>
      <c r="L708" s="1770"/>
      <c r="M708" s="1770"/>
      <c r="N708" s="1770"/>
      <c r="O708" s="1770"/>
      <c r="P708" s="1770"/>
      <c r="Q708" s="1770"/>
      <c r="R708" s="1770"/>
      <c r="S708" s="1771"/>
      <c r="T708" s="1749">
        <f>IF(AJ617&gt;0,2,0)</f>
        <v>2</v>
      </c>
      <c r="U708" s="1750"/>
      <c r="V708" s="1750"/>
      <c r="W708" s="1750"/>
      <c r="X708" s="1750"/>
      <c r="Y708" s="1751"/>
      <c r="Z708" s="1268">
        <v>2</v>
      </c>
      <c r="AA708" s="1269"/>
      <c r="AB708" s="1269"/>
      <c r="AC708" s="1269"/>
      <c r="AD708" s="1269"/>
      <c r="AE708" s="1270"/>
      <c r="AF708" s="1785"/>
      <c r="AG708" s="1786"/>
      <c r="AH708" s="1786"/>
      <c r="AI708" s="1786"/>
      <c r="AJ708" s="1786"/>
      <c r="AK708" s="1787"/>
      <c r="AL708" s="778"/>
      <c r="AM708" s="4"/>
    </row>
    <row r="709" spans="1:39">
      <c r="A709" s="619" t="s">
        <v>123</v>
      </c>
      <c r="B709" s="1767" t="s">
        <v>542</v>
      </c>
      <c r="C709" s="1767"/>
      <c r="D709" s="1767"/>
      <c r="E709" s="1767"/>
      <c r="F709" s="1767"/>
      <c r="G709" s="1767"/>
      <c r="H709" s="1767"/>
      <c r="I709" s="1767"/>
      <c r="J709" s="1767"/>
      <c r="K709" s="1767"/>
      <c r="L709" s="1767"/>
      <c r="M709" s="1767"/>
      <c r="N709" s="1767"/>
      <c r="O709" s="1767"/>
      <c r="P709" s="1767"/>
      <c r="Q709" s="1767"/>
      <c r="R709" s="1767"/>
      <c r="S709" s="1768"/>
      <c r="T709" s="1766">
        <f>AK645</f>
        <v>10</v>
      </c>
      <c r="U709" s="1766"/>
      <c r="V709" s="1766"/>
      <c r="W709" s="1766"/>
      <c r="X709" s="1766"/>
      <c r="Y709" s="1766"/>
      <c r="Z709" s="1497">
        <v>10</v>
      </c>
      <c r="AA709" s="1497"/>
      <c r="AB709" s="1497"/>
      <c r="AC709" s="1497"/>
      <c r="AD709" s="1497"/>
      <c r="AE709" s="1497"/>
      <c r="AF709" s="1350">
        <f>IF(T709&gt;Z709,Z709,T709)</f>
        <v>10</v>
      </c>
      <c r="AG709" s="1351"/>
      <c r="AH709" s="1351"/>
      <c r="AI709" s="1351"/>
      <c r="AJ709" s="1351"/>
      <c r="AK709" s="1370"/>
      <c r="AL709" s="778"/>
      <c r="AM709" s="20"/>
    </row>
    <row r="710" spans="1:39">
      <c r="A710" s="619" t="s">
        <v>125</v>
      </c>
      <c r="B710" s="1767" t="s">
        <v>985</v>
      </c>
      <c r="C710" s="1767"/>
      <c r="D710" s="1767"/>
      <c r="E710" s="1767"/>
      <c r="F710" s="1767"/>
      <c r="G710" s="1767"/>
      <c r="H710" s="1767"/>
      <c r="I710" s="1767"/>
      <c r="J710" s="1767"/>
      <c r="K710" s="1767"/>
      <c r="L710" s="1767"/>
      <c r="M710" s="1767"/>
      <c r="N710" s="1767"/>
      <c r="O710" s="1767"/>
      <c r="P710" s="1767"/>
      <c r="Q710" s="1767"/>
      <c r="R710" s="1767"/>
      <c r="S710" s="1768"/>
      <c r="T710" s="1789">
        <f>IF(AK688&gt;2,2,AK688)</f>
        <v>2</v>
      </c>
      <c r="U710" s="1790"/>
      <c r="V710" s="1790"/>
      <c r="W710" s="1790"/>
      <c r="X710" s="1790"/>
      <c r="Y710" s="1791"/>
      <c r="Z710" s="1350">
        <v>2</v>
      </c>
      <c r="AA710" s="1351"/>
      <c r="AB710" s="1351"/>
      <c r="AC710" s="1351"/>
      <c r="AD710" s="1351"/>
      <c r="AE710" s="1370"/>
      <c r="AF710" s="1350">
        <f>IF(T710&gt;Z710,Z710,T710)</f>
        <v>2</v>
      </c>
      <c r="AG710" s="1783"/>
      <c r="AH710" s="1783"/>
      <c r="AI710" s="1783"/>
      <c r="AJ710" s="1783"/>
      <c r="AK710" s="1784"/>
      <c r="AL710" s="3"/>
      <c r="AM710" s="20"/>
    </row>
    <row r="711" spans="1:39">
      <c r="A711" s="1864" t="s">
        <v>297</v>
      </c>
      <c r="B711" s="1767"/>
      <c r="C711" s="1767"/>
      <c r="D711" s="1767"/>
      <c r="E711" s="1767"/>
      <c r="F711" s="1767"/>
      <c r="G711" s="1767"/>
      <c r="H711" s="1767"/>
      <c r="I711" s="1767"/>
      <c r="J711" s="1767"/>
      <c r="K711" s="1767"/>
      <c r="L711" s="1767"/>
      <c r="M711" s="1767"/>
      <c r="N711" s="1767"/>
      <c r="O711" s="1767"/>
      <c r="P711" s="1767"/>
      <c r="Q711" s="1767"/>
      <c r="R711" s="1767"/>
      <c r="S711" s="1768"/>
      <c r="T711" s="1091"/>
      <c r="U711" s="1091"/>
      <c r="V711" s="1091"/>
      <c r="W711" s="1091"/>
      <c r="X711" s="1091"/>
      <c r="Y711" s="1091"/>
      <c r="Z711" s="1667" t="s">
        <v>296</v>
      </c>
      <c r="AA711" s="1667"/>
      <c r="AB711" s="1667"/>
      <c r="AC711" s="1667"/>
      <c r="AD711" s="1667"/>
      <c r="AE711" s="1667"/>
      <c r="AF711" s="1350">
        <f>IF(T711&gt;0,T711,0)</f>
        <v>0</v>
      </c>
      <c r="AG711" s="1351"/>
      <c r="AH711" s="1351"/>
      <c r="AI711" s="1351"/>
      <c r="AJ711" s="1351"/>
      <c r="AK711" s="1370"/>
      <c r="AL711" s="18"/>
      <c r="AM711" s="20"/>
    </row>
    <row r="712" spans="1:39" ht="16">
      <c r="A712" s="1854" t="s">
        <v>721</v>
      </c>
      <c r="B712" s="1855"/>
      <c r="C712" s="1855"/>
      <c r="D712" s="1855"/>
      <c r="E712" s="1855"/>
      <c r="F712" s="1855"/>
      <c r="G712" s="1855"/>
      <c r="H712" s="1855"/>
      <c r="I712" s="1855"/>
      <c r="J712" s="1855"/>
      <c r="K712" s="1855"/>
      <c r="L712" s="1855"/>
      <c r="M712" s="1855"/>
      <c r="N712" s="1855"/>
      <c r="O712" s="1855"/>
      <c r="P712" s="1855"/>
      <c r="Q712" s="1855"/>
      <c r="R712" s="1855"/>
      <c r="S712" s="1855"/>
      <c r="T712" s="1855"/>
      <c r="U712" s="1855"/>
      <c r="V712" s="1855"/>
      <c r="W712" s="1855"/>
      <c r="X712" s="1855"/>
      <c r="Y712" s="1855"/>
      <c r="Z712" s="1855"/>
      <c r="AA712" s="1855"/>
      <c r="AB712" s="1855"/>
      <c r="AC712" s="1855"/>
      <c r="AD712" s="1855"/>
      <c r="AE712" s="1856"/>
      <c r="AF712" s="1772">
        <f>SUM(AF698:AK710)-AF711</f>
        <v>109</v>
      </c>
      <c r="AG712" s="1773"/>
      <c r="AH712" s="1773"/>
      <c r="AI712" s="1773"/>
      <c r="AJ712" s="1773"/>
      <c r="AK712" s="1774"/>
      <c r="AL712" s="779"/>
      <c r="AM712" s="4"/>
    </row>
    <row r="713" spans="1:39" ht="12.5" customHeight="1">
      <c r="A713" s="1857"/>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c r="AB713" s="1858"/>
      <c r="AC713" s="1858"/>
      <c r="AD713" s="1858"/>
      <c r="AE713" s="1859"/>
      <c r="AF713" s="1775"/>
      <c r="AG713" s="1776"/>
      <c r="AH713" s="1776"/>
      <c r="AI713" s="1776"/>
      <c r="AJ713" s="1776"/>
      <c r="AK713" s="1777"/>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9"/>
    </row>
    <row r="715" spans="1:39" ht="12.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9"/>
    </row>
    <row r="716" spans="1:39" ht="12.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9"/>
    </row>
    <row r="717" spans="1:39" ht="12.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9"/>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9"/>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5:R315"/>
    <mergeCell ref="H312:R312"/>
    <mergeCell ref="H309:M309"/>
    <mergeCell ref="AI309:AK309"/>
    <mergeCell ref="H328:R328"/>
    <mergeCell ref="H329:R329"/>
    <mergeCell ref="P327:R327"/>
    <mergeCell ref="H316:R316"/>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896" customWidth="1"/>
    <col min="11" max="11" width="2.5" style="897" customWidth="1"/>
    <col min="12" max="43" width="2.5" style="896" customWidth="1"/>
    <col min="44" max="47" width="2.5" style="896" hidden="1" customWidth="1"/>
    <col min="48" max="16384" width="9.1640625" style="896" hidden="1"/>
  </cols>
  <sheetData>
    <row r="1" spans="1:57" ht="15" customHeight="1">
      <c r="A1" s="1910" t="s">
        <v>2034</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c r="AI1" s="1910"/>
      <c r="AJ1" s="1910"/>
      <c r="AK1" s="1910"/>
      <c r="AL1" s="1910"/>
      <c r="AM1" s="1910"/>
      <c r="AN1" s="1910"/>
      <c r="AO1" s="1910"/>
      <c r="AP1" s="1910"/>
      <c r="AQ1" s="1910"/>
    </row>
    <row r="2" spans="1:57" ht="15" customHeight="1">
      <c r="A2" s="1910"/>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1910"/>
      <c r="AE2" s="1910"/>
      <c r="AF2" s="1910"/>
      <c r="AG2" s="1910"/>
      <c r="AH2" s="1910"/>
      <c r="AI2" s="1910"/>
      <c r="AJ2" s="1910"/>
      <c r="AK2" s="1910"/>
      <c r="AL2" s="1910"/>
      <c r="AM2" s="1910"/>
      <c r="AN2" s="1910"/>
      <c r="AO2" s="1910"/>
      <c r="AP2" s="1910"/>
      <c r="AQ2" s="1910"/>
    </row>
    <row r="3" spans="1:57">
      <c r="A3" s="898"/>
      <c r="B3" s="898"/>
      <c r="I3" s="899"/>
      <c r="K3" s="900"/>
    </row>
    <row r="4" spans="1:57" ht="14.25" customHeight="1">
      <c r="A4" s="1899" t="s">
        <v>2035</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8"/>
      <c r="B5" s="898"/>
      <c r="I5" s="899"/>
      <c r="K5" s="900"/>
    </row>
    <row r="6" spans="1:57">
      <c r="A6" s="898"/>
      <c r="B6" s="898"/>
      <c r="D6" s="896" t="s">
        <v>2038</v>
      </c>
      <c r="I6" s="899"/>
      <c r="K6" s="900"/>
      <c r="U6" s="1909"/>
      <c r="V6" s="1909"/>
      <c r="W6" s="1909"/>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00"/>
      <c r="Q9" s="1900"/>
      <c r="R9" s="1900"/>
      <c r="S9" s="1900"/>
      <c r="T9" s="1900"/>
    </row>
    <row r="10" spans="1:57">
      <c r="A10" s="898"/>
      <c r="B10" s="898"/>
      <c r="I10" s="899"/>
      <c r="K10" s="900"/>
    </row>
    <row r="11" spans="1:57">
      <c r="A11" s="1899" t="s">
        <v>2041</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6" t="s">
        <v>108</v>
      </c>
    </row>
    <row r="12" spans="1:57">
      <c r="A12" s="898"/>
      <c r="B12" s="898"/>
      <c r="I12" s="899"/>
      <c r="K12" s="900"/>
      <c r="BC12" s="896" t="s">
        <v>482</v>
      </c>
    </row>
    <row r="13" spans="1:57">
      <c r="A13" s="898"/>
      <c r="B13" s="898"/>
      <c r="D13" s="896" t="s">
        <v>2042</v>
      </c>
      <c r="I13" s="899"/>
      <c r="K13" s="900"/>
      <c r="T13" s="1909"/>
      <c r="U13" s="1909"/>
      <c r="V13" s="1909"/>
    </row>
    <row r="14" spans="1:57">
      <c r="A14" s="898"/>
      <c r="B14" s="898"/>
      <c r="E14" s="896" t="s">
        <v>2049</v>
      </c>
      <c r="I14" s="899"/>
      <c r="K14" s="900"/>
      <c r="N14" s="1897"/>
      <c r="O14" s="1897"/>
      <c r="P14" s="1897"/>
      <c r="Q14" s="1897"/>
      <c r="R14" s="1897"/>
      <c r="S14" s="1897"/>
      <c r="T14" s="1897"/>
      <c r="U14" s="1897"/>
      <c r="V14" s="1897"/>
      <c r="W14" s="1897"/>
      <c r="X14" s="1897"/>
      <c r="Y14" s="1897"/>
      <c r="Z14" s="1897"/>
      <c r="AA14" s="1897"/>
      <c r="AB14" s="1897"/>
      <c r="AC14" s="1897"/>
      <c r="AD14" s="1897"/>
      <c r="AE14" s="1897"/>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2500000</v>
      </c>
    </row>
    <row r="16" spans="1:57">
      <c r="A16" s="898"/>
      <c r="B16" s="898"/>
      <c r="BC16" s="896" t="s">
        <v>2053</v>
      </c>
      <c r="BE16" s="896">
        <f>'Basis &amp; Credits'!T11+'Basis &amp; Credits'!AD11</f>
        <v>52931023.204331368</v>
      </c>
    </row>
    <row r="17" spans="1:43">
      <c r="A17" s="898"/>
      <c r="B17" s="898"/>
      <c r="D17" s="896" t="s">
        <v>2044</v>
      </c>
      <c r="I17" s="899"/>
      <c r="K17" s="900"/>
      <c r="U17" s="1898" t="str">
        <f>IF(T13="yes",(BE15/BE16)," ")</f>
        <v xml:space="preserve"> </v>
      </c>
      <c r="V17" s="1898"/>
      <c r="W17" s="1898"/>
      <c r="X17" s="1898"/>
      <c r="Y17" s="1898"/>
    </row>
    <row r="18" spans="1:43">
      <c r="A18" s="898"/>
      <c r="B18" s="898"/>
      <c r="I18" s="899"/>
      <c r="K18" s="900"/>
    </row>
    <row r="19" spans="1:43">
      <c r="A19" s="1899" t="s">
        <v>2046</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8"/>
      <c r="D20" s="898"/>
      <c r="K20" s="899"/>
      <c r="M20" s="900"/>
    </row>
    <row r="21" spans="1:43">
      <c r="C21" s="898"/>
      <c r="D21" s="898"/>
      <c r="K21" s="899"/>
      <c r="M21" s="900"/>
    </row>
    <row r="22" spans="1:43">
      <c r="C22" s="901" t="s">
        <v>728</v>
      </c>
      <c r="D22" s="901"/>
      <c r="E22" s="896" t="s">
        <v>2047</v>
      </c>
      <c r="H22" s="902"/>
      <c r="K22" s="896"/>
      <c r="Q22" s="1901">
        <f>ROUND('Basis &amp; Credits'!AB55,0)</f>
        <v>2500000</v>
      </c>
      <c r="R22" s="1901"/>
      <c r="S22" s="1901"/>
      <c r="T22" s="1901"/>
      <c r="U22" s="1901"/>
      <c r="V22" s="1901"/>
      <c r="W22" s="1901"/>
      <c r="X22" s="1901"/>
      <c r="Y22" s="916"/>
    </row>
    <row r="23" spans="1:43">
      <c r="C23" s="898"/>
      <c r="D23" s="898"/>
      <c r="G23" s="903"/>
      <c r="H23" s="903"/>
      <c r="I23" s="904"/>
      <c r="J23" s="904"/>
      <c r="K23" s="903"/>
      <c r="M23" s="897"/>
    </row>
    <row r="24" spans="1:43">
      <c r="C24" s="905"/>
      <c r="D24" s="905"/>
      <c r="E24" s="906"/>
      <c r="J24" s="904"/>
      <c r="K24" s="896"/>
      <c r="L24" s="1908" t="s">
        <v>2024</v>
      </c>
      <c r="M24" s="1908"/>
      <c r="N24" s="1908"/>
      <c r="P24" s="1904" t="s">
        <v>2025</v>
      </c>
      <c r="Q24" s="1904"/>
      <c r="R24" s="1904"/>
      <c r="S24" s="1904"/>
      <c r="T24" s="1904"/>
      <c r="V24" s="1904" t="s">
        <v>2026</v>
      </c>
      <c r="W24" s="1904"/>
      <c r="X24" s="1904"/>
    </row>
    <row r="25" spans="1:43">
      <c r="C25" s="901" t="s">
        <v>190</v>
      </c>
      <c r="D25" s="901"/>
      <c r="E25" s="896" t="s">
        <v>986</v>
      </c>
      <c r="J25" s="904"/>
      <c r="L25" s="1905" t="s">
        <v>2027</v>
      </c>
      <c r="M25" s="1905"/>
      <c r="N25" s="1905"/>
      <c r="P25" s="1905" t="s">
        <v>2028</v>
      </c>
      <c r="Q25" s="1905"/>
      <c r="R25" s="1905"/>
      <c r="S25" s="1905"/>
      <c r="T25" s="1905"/>
      <c r="V25" s="1905" t="s">
        <v>2027</v>
      </c>
      <c r="W25" s="1905"/>
      <c r="X25" s="1905"/>
    </row>
    <row r="26" spans="1:43">
      <c r="C26" s="898"/>
      <c r="D26" s="898"/>
      <c r="E26" s="907" t="s">
        <v>2029</v>
      </c>
      <c r="F26" s="907"/>
      <c r="J26" s="908"/>
      <c r="L26" s="1902">
        <f>Application!BN626</f>
        <v>0</v>
      </c>
      <c r="M26" s="1902"/>
      <c r="N26" s="1902"/>
      <c r="P26" s="1906">
        <v>0.9</v>
      </c>
      <c r="Q26" s="1906"/>
      <c r="R26" s="1906"/>
      <c r="S26" s="1906"/>
      <c r="T26" s="1906"/>
      <c r="V26" s="1906">
        <f>L26*P26</f>
        <v>0</v>
      </c>
      <c r="W26" s="1906"/>
      <c r="X26" s="1906"/>
    </row>
    <row r="27" spans="1:43">
      <c r="C27" s="898"/>
      <c r="D27" s="898"/>
      <c r="E27" s="896" t="s">
        <v>2030</v>
      </c>
      <c r="J27" s="908"/>
      <c r="L27" s="1911">
        <f>Application!BS626</f>
        <v>92</v>
      </c>
      <c r="M27" s="1911">
        <f>Application!BS634+Application!BS643+Application!CX657</f>
        <v>0</v>
      </c>
      <c r="N27" s="1911"/>
      <c r="P27" s="1907">
        <v>1</v>
      </c>
      <c r="Q27" s="1907"/>
      <c r="R27" s="1907"/>
      <c r="S27" s="1907"/>
      <c r="T27" s="1907"/>
      <c r="V27" s="1907">
        <f>L27*P27</f>
        <v>92</v>
      </c>
      <c r="W27" s="1907"/>
      <c r="X27" s="1907"/>
    </row>
    <row r="28" spans="1:43">
      <c r="C28" s="898"/>
      <c r="D28" s="898"/>
      <c r="E28" s="896" t="s">
        <v>2031</v>
      </c>
      <c r="J28" s="908"/>
      <c r="L28" s="1911">
        <f>Application!BX626</f>
        <v>27</v>
      </c>
      <c r="M28" s="1911">
        <f>Application!BX634+Application!BX643+Application!DC657</f>
        <v>0</v>
      </c>
      <c r="N28" s="1911"/>
      <c r="P28" s="1907">
        <v>1.25</v>
      </c>
      <c r="Q28" s="1907"/>
      <c r="R28" s="1907"/>
      <c r="S28" s="1907"/>
      <c r="T28" s="1907"/>
      <c r="V28" s="1907">
        <f>L28*P28</f>
        <v>33.75</v>
      </c>
      <c r="W28" s="1907"/>
      <c r="X28" s="1907"/>
    </row>
    <row r="29" spans="1:43">
      <c r="C29" s="898"/>
      <c r="D29" s="898"/>
      <c r="E29" s="896" t="s">
        <v>2032</v>
      </c>
      <c r="J29" s="908"/>
      <c r="L29" s="1911">
        <f>Application!CC626</f>
        <v>0</v>
      </c>
      <c r="M29" s="1911">
        <f>Application!CC634+Application!CC643+Application!DH657</f>
        <v>0</v>
      </c>
      <c r="N29" s="1911"/>
      <c r="P29" s="1907">
        <v>1.5</v>
      </c>
      <c r="Q29" s="1907"/>
      <c r="R29" s="1907"/>
      <c r="S29" s="1907"/>
      <c r="T29" s="1907"/>
      <c r="V29" s="1907">
        <f>L29*P29</f>
        <v>0</v>
      </c>
      <c r="W29" s="1907"/>
      <c r="X29" s="1907"/>
    </row>
    <row r="30" spans="1:43">
      <c r="C30" s="898"/>
      <c r="D30" s="898"/>
      <c r="E30" s="896" t="s">
        <v>2033</v>
      </c>
      <c r="J30" s="908"/>
      <c r="L30" s="1912">
        <f>Application!CH626+Application!CM626</f>
        <v>0</v>
      </c>
      <c r="M30" s="1912"/>
      <c r="N30" s="1912"/>
      <c r="P30" s="1907">
        <v>1.75</v>
      </c>
      <c r="Q30" s="1907"/>
      <c r="R30" s="1907">
        <f>1.75+0.25*0</f>
        <v>1.75</v>
      </c>
      <c r="S30" s="1907"/>
      <c r="T30" s="1907"/>
      <c r="V30" s="1916">
        <f>L30*P30</f>
        <v>0</v>
      </c>
      <c r="W30" s="1916"/>
      <c r="X30" s="1916"/>
    </row>
    <row r="31" spans="1:43">
      <c r="C31" s="898"/>
      <c r="D31" s="898"/>
      <c r="L31" s="1902">
        <f>SUM(L26:N30)</f>
        <v>119</v>
      </c>
      <c r="M31" s="1903"/>
      <c r="N31" s="1903"/>
      <c r="V31" s="1906">
        <f>SUM(V26:X30)</f>
        <v>125.75</v>
      </c>
      <c r="W31" s="1906"/>
      <c r="X31" s="1906"/>
    </row>
    <row r="32" spans="1:43">
      <c r="C32" s="898"/>
      <c r="D32" s="898"/>
      <c r="K32" s="909"/>
    </row>
    <row r="33" spans="1:27">
      <c r="C33" s="901" t="s">
        <v>191</v>
      </c>
      <c r="D33" s="901"/>
      <c r="E33" s="898" t="s">
        <v>2048</v>
      </c>
      <c r="H33" s="910"/>
      <c r="I33" s="911"/>
      <c r="J33" s="912"/>
      <c r="K33" s="909"/>
      <c r="M33" s="897"/>
      <c r="V33" s="1913">
        <f>IF(V31&gt;0,V31/Q22," ")</f>
        <v>5.0300000000000003E-5</v>
      </c>
      <c r="W33" s="1914"/>
      <c r="X33" s="1914"/>
      <c r="Y33" s="1914"/>
      <c r="Z33" s="1914"/>
      <c r="AA33" s="1915"/>
    </row>
    <row r="34" spans="1:27">
      <c r="K34" s="896"/>
      <c r="M34" s="897"/>
    </row>
    <row r="35" spans="1:27">
      <c r="E35" s="898" t="s">
        <v>2054</v>
      </c>
      <c r="F35" s="898"/>
      <c r="G35" s="898"/>
      <c r="H35" s="898"/>
      <c r="I35" s="898"/>
      <c r="J35" s="898"/>
      <c r="K35" s="898"/>
      <c r="L35" s="898"/>
      <c r="M35" s="918"/>
      <c r="N35" s="898"/>
      <c r="O35" s="898"/>
      <c r="P35" s="898"/>
      <c r="Q35" s="898"/>
      <c r="R35" s="898"/>
      <c r="V35" s="1894">
        <f>IF(V31&gt;0,1/V33," ")</f>
        <v>19880.715705765408</v>
      </c>
      <c r="W35" s="1895"/>
      <c r="X35" s="1895"/>
      <c r="Y35" s="1895"/>
      <c r="Z35" s="1895"/>
      <c r="AA35" s="189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Amanda Kobler</cp:lastModifiedBy>
  <cp:lastPrinted>2024-07-02T16:59:17Z</cp:lastPrinted>
  <dcterms:created xsi:type="dcterms:W3CDTF">2007-12-27T18:26:28Z</dcterms:created>
  <dcterms:modified xsi:type="dcterms:W3CDTF">2024-07-02T17:15:35Z</dcterms:modified>
</cp:coreProperties>
</file>